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1\Nett2021\"/>
    </mc:Choice>
  </mc:AlternateContent>
  <xr:revisionPtr revIDLastSave="0" documentId="13_ncr:1_{0A0443A0-1CCF-4232-ACC7-45AA523CDFE4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3" l="1"/>
  <c r="L54" i="4"/>
  <c r="M54" i="4" s="1"/>
  <c r="I54" i="4"/>
  <c r="E54" i="4"/>
  <c r="D54" i="4"/>
  <c r="H54" i="4"/>
  <c r="K54" i="4"/>
  <c r="M53" i="4"/>
  <c r="L53" i="4"/>
  <c r="I53" i="4"/>
  <c r="H53" i="4"/>
  <c r="E53" i="4"/>
  <c r="D53" i="4"/>
  <c r="L34" i="4"/>
  <c r="H34" i="4"/>
  <c r="D34" i="4"/>
  <c r="E14" i="4"/>
  <c r="H52" i="4"/>
  <c r="I52" i="4" s="1"/>
  <c r="D52" i="4"/>
  <c r="E52" i="4" s="1"/>
  <c r="H33" i="4"/>
  <c r="D33" i="4"/>
  <c r="M2" i="1"/>
  <c r="R329" i="1"/>
  <c r="L52" i="4" l="1"/>
  <c r="M52" i="4" s="1"/>
  <c r="R7" i="1"/>
  <c r="R15" i="1"/>
  <c r="R22" i="1"/>
  <c r="E23" i="1"/>
  <c r="S23" i="1" s="1"/>
  <c r="E30" i="1"/>
  <c r="E31" i="1"/>
  <c r="S31" i="1" s="1"/>
  <c r="E39" i="1"/>
  <c r="S39" i="1" s="1"/>
  <c r="E46" i="1"/>
  <c r="R47" i="1"/>
  <c r="E54" i="1"/>
  <c r="E55" i="1"/>
  <c r="S55" i="1" s="1"/>
  <c r="E63" i="1"/>
  <c r="S63" i="1" s="1"/>
  <c r="E71" i="1"/>
  <c r="S71" i="1" s="1"/>
  <c r="E78" i="1"/>
  <c r="S78" i="1" s="1"/>
  <c r="E86" i="1"/>
  <c r="E87" i="1"/>
  <c r="S87" i="1" s="1"/>
  <c r="E94" i="1"/>
  <c r="R95" i="1"/>
  <c r="R102" i="1"/>
  <c r="E103" i="1"/>
  <c r="S103" i="1" s="1"/>
  <c r="E110" i="1"/>
  <c r="E118" i="1"/>
  <c r="S118" i="1" s="1"/>
  <c r="R119" i="1"/>
  <c r="E126" i="1"/>
  <c r="E127" i="1"/>
  <c r="S127" i="1" s="1"/>
  <c r="R134" i="1"/>
  <c r="E135" i="1"/>
  <c r="S135" i="1" s="1"/>
  <c r="E142" i="1"/>
  <c r="R143" i="1"/>
  <c r="E150" i="1"/>
  <c r="S150" i="1" s="1"/>
  <c r="E151" i="1"/>
  <c r="S151" i="1" s="1"/>
  <c r="E158" i="1"/>
  <c r="E159" i="1"/>
  <c r="S159" i="1" s="1"/>
  <c r="R166" i="1"/>
  <c r="R167" i="1"/>
  <c r="E174" i="1"/>
  <c r="E182" i="1"/>
  <c r="E183" i="1"/>
  <c r="S183" i="1" s="1"/>
  <c r="E190" i="1"/>
  <c r="E191" i="1"/>
  <c r="S191" i="1" s="1"/>
  <c r="R198" i="1"/>
  <c r="E199" i="1"/>
  <c r="S199" i="1" s="1"/>
  <c r="R206" i="1"/>
  <c r="R207" i="1"/>
  <c r="E214" i="1"/>
  <c r="E215" i="1"/>
  <c r="S215" i="1" s="1"/>
  <c r="E222" i="1"/>
  <c r="E223" i="1"/>
  <c r="S223" i="1" s="1"/>
  <c r="E230" i="1"/>
  <c r="R231" i="1"/>
  <c r="R246" i="1"/>
  <c r="R247" i="1"/>
  <c r="R254" i="1"/>
  <c r="E255" i="1"/>
  <c r="S255" i="1" s="1"/>
  <c r="E262" i="1"/>
  <c r="R263" i="1"/>
  <c r="R270" i="1"/>
  <c r="E271" i="1"/>
  <c r="S271" i="1" s="1"/>
  <c r="R286" i="1"/>
  <c r="E287" i="1"/>
  <c r="S287" i="1" s="1"/>
  <c r="R295" i="1"/>
  <c r="E302" i="1"/>
  <c r="R303" i="1"/>
  <c r="E310" i="1"/>
  <c r="E311" i="1"/>
  <c r="S311" i="1" s="1"/>
  <c r="E319" i="1"/>
  <c r="E321" i="1"/>
  <c r="S321" i="1" s="1"/>
  <c r="E326" i="1"/>
  <c r="E327" i="1"/>
  <c r="S327" i="1" s="1"/>
  <c r="E329" i="1"/>
  <c r="S329" i="1" s="1"/>
  <c r="E335" i="1"/>
  <c r="R337" i="1"/>
  <c r="E342" i="1"/>
  <c r="E343" i="1"/>
  <c r="R344" i="1"/>
  <c r="R345" i="1"/>
  <c r="E348" i="1"/>
  <c r="S348" i="1" s="1"/>
  <c r="R350" i="1"/>
  <c r="R351" i="1"/>
  <c r="E356" i="1"/>
  <c r="R357" i="1"/>
  <c r="E359" i="1"/>
  <c r="E360" i="1"/>
  <c r="S360" i="1" s="1"/>
  <c r="L51" i="4"/>
  <c r="M51" i="4"/>
  <c r="H51" i="4"/>
  <c r="I51" i="4"/>
  <c r="D51" i="4"/>
  <c r="E51" i="4"/>
  <c r="L32" i="4"/>
  <c r="H32" i="4"/>
  <c r="D32" i="4"/>
  <c r="L37" i="4"/>
  <c r="H37" i="4"/>
  <c r="D37" i="4"/>
  <c r="L50" i="4"/>
  <c r="M50" i="4"/>
  <c r="H50" i="4"/>
  <c r="I50" i="4"/>
  <c r="D50" i="4"/>
  <c r="E50" i="4"/>
  <c r="L31" i="4"/>
  <c r="H31" i="4"/>
  <c r="D31" i="4"/>
  <c r="L49" i="4"/>
  <c r="M49" i="4"/>
  <c r="H49" i="4"/>
  <c r="I49" i="4"/>
  <c r="D49" i="4"/>
  <c r="E49" i="4"/>
  <c r="L30" i="4"/>
  <c r="H30" i="4"/>
  <c r="D30" i="4"/>
  <c r="L48" i="4"/>
  <c r="M48" i="4"/>
  <c r="H48" i="4"/>
  <c r="I48" i="4"/>
  <c r="D48" i="4"/>
  <c r="E48" i="4"/>
  <c r="L29" i="4"/>
  <c r="H29" i="4"/>
  <c r="D29" i="4"/>
  <c r="E17" i="1"/>
  <c r="S17" i="1" s="1"/>
  <c r="E25" i="1"/>
  <c r="S25" i="1" s="1"/>
  <c r="E69" i="1"/>
  <c r="S69" i="1" s="1"/>
  <c r="E73" i="1"/>
  <c r="S73" i="1" s="1"/>
  <c r="E133" i="1"/>
  <c r="S133" i="1" s="1"/>
  <c r="R149" i="1"/>
  <c r="E153" i="1"/>
  <c r="S153" i="1" s="1"/>
  <c r="R165" i="1"/>
  <c r="E165" i="1"/>
  <c r="S165" i="1" s="1"/>
  <c r="E169" i="1"/>
  <c r="S169" i="1" s="1"/>
  <c r="R181" i="1"/>
  <c r="E181" i="1"/>
  <c r="S181" i="1" s="1"/>
  <c r="R185" i="1"/>
  <c r="E185" i="1"/>
  <c r="S185" i="1" s="1"/>
  <c r="E189" i="1"/>
  <c r="S189" i="1" s="1"/>
  <c r="R197" i="1"/>
  <c r="E197" i="1"/>
  <c r="S197" i="1" s="1"/>
  <c r="R201" i="1"/>
  <c r="R213" i="1"/>
  <c r="R217" i="1"/>
  <c r="E221" i="1"/>
  <c r="S221" i="1" s="1"/>
  <c r="R225" i="1"/>
  <c r="R233" i="1"/>
  <c r="E233" i="1"/>
  <c r="R241" i="1"/>
  <c r="R249" i="1"/>
  <c r="R257" i="1"/>
  <c r="R265" i="1"/>
  <c r="R273" i="1"/>
  <c r="R277" i="1"/>
  <c r="E277" i="1"/>
  <c r="S277" i="1" s="1"/>
  <c r="E281" i="1"/>
  <c r="R285" i="1"/>
  <c r="E289" i="1"/>
  <c r="R293" i="1"/>
  <c r="R301" i="1"/>
  <c r="R309" i="1"/>
  <c r="R317" i="1"/>
  <c r="E317" i="1"/>
  <c r="S317" i="1" s="1"/>
  <c r="R325" i="1"/>
  <c r="R333" i="1"/>
  <c r="E336" i="1"/>
  <c r="S336" i="1" s="1"/>
  <c r="R341" i="1"/>
  <c r="E341" i="1"/>
  <c r="S341" i="1" s="1"/>
  <c r="R349" i="1"/>
  <c r="E11" i="1"/>
  <c r="S11" i="1" s="1"/>
  <c r="R19" i="1"/>
  <c r="R23" i="1"/>
  <c r="E27" i="1"/>
  <c r="E35" i="1"/>
  <c r="S35" i="1" s="1"/>
  <c r="E43" i="1"/>
  <c r="S43" i="1" s="1"/>
  <c r="E51" i="1"/>
  <c r="E59" i="1"/>
  <c r="S59" i="1" s="1"/>
  <c r="E67" i="1"/>
  <c r="S67" i="1" s="1"/>
  <c r="E75" i="1"/>
  <c r="S75" i="1" s="1"/>
  <c r="E83" i="1"/>
  <c r="S83" i="1" s="1"/>
  <c r="E91" i="1"/>
  <c r="S91" i="1" s="1"/>
  <c r="E99" i="1"/>
  <c r="S99" i="1" s="1"/>
  <c r="E107" i="1"/>
  <c r="S107" i="1" s="1"/>
  <c r="E115" i="1"/>
  <c r="S115" i="1" s="1"/>
  <c r="E123" i="1"/>
  <c r="S123" i="1" s="1"/>
  <c r="E131" i="1"/>
  <c r="S131" i="1" s="1"/>
  <c r="E139" i="1"/>
  <c r="S139" i="1" s="1"/>
  <c r="E147" i="1"/>
  <c r="S147" i="1" s="1"/>
  <c r="E155" i="1"/>
  <c r="S155" i="1" s="1"/>
  <c r="E163" i="1"/>
  <c r="S163" i="1" s="1"/>
  <c r="E167" i="1"/>
  <c r="S167" i="1" s="1"/>
  <c r="E171" i="1"/>
  <c r="S171" i="1" s="1"/>
  <c r="E179" i="1"/>
  <c r="S179" i="1" s="1"/>
  <c r="E187" i="1"/>
  <c r="S187" i="1" s="1"/>
  <c r="E195" i="1"/>
  <c r="S195" i="1" s="1"/>
  <c r="E202" i="1"/>
  <c r="S202" i="1" s="1"/>
  <c r="E203" i="1"/>
  <c r="S203" i="1" s="1"/>
  <c r="E211" i="1"/>
  <c r="S211" i="1" s="1"/>
  <c r="E218" i="1"/>
  <c r="S218" i="1" s="1"/>
  <c r="R226" i="1"/>
  <c r="E227" i="1"/>
  <c r="S227" i="1" s="1"/>
  <c r="R242" i="1"/>
  <c r="R274" i="1"/>
  <c r="E275" i="1"/>
  <c r="S275" i="1" s="1"/>
  <c r="R282" i="1"/>
  <c r="E291" i="1"/>
  <c r="S291" i="1" s="1"/>
  <c r="R298" i="1"/>
  <c r="R306" i="1"/>
  <c r="E316" i="1"/>
  <c r="S316" i="1" s="1"/>
  <c r="E324" i="1"/>
  <c r="S324" i="1" s="1"/>
  <c r="E332" i="1"/>
  <c r="S332" i="1" s="1"/>
  <c r="R338" i="1"/>
  <c r="E339" i="1"/>
  <c r="S339" i="1" s="1"/>
  <c r="E340" i="1"/>
  <c r="S340" i="1" s="1"/>
  <c r="E352" i="1"/>
  <c r="N11" i="3"/>
  <c r="N15" i="3"/>
  <c r="L47" i="4"/>
  <c r="M47" i="4"/>
  <c r="H47" i="4"/>
  <c r="I47" i="4"/>
  <c r="D47" i="4"/>
  <c r="E47" i="4"/>
  <c r="L28" i="4"/>
  <c r="H28" i="4"/>
  <c r="D28" i="4"/>
  <c r="T364" i="1"/>
  <c r="E8" i="1"/>
  <c r="S8" i="1" s="1"/>
  <c r="E9" i="1"/>
  <c r="S9" i="1" s="1"/>
  <c r="E10" i="1"/>
  <c r="S10" i="1" s="1"/>
  <c r="E12" i="1"/>
  <c r="S12" i="1" s="1"/>
  <c r="E13" i="1"/>
  <c r="S13" i="1" s="1"/>
  <c r="E14" i="1"/>
  <c r="S14" i="1" s="1"/>
  <c r="E16" i="1"/>
  <c r="S16" i="1" s="1"/>
  <c r="E18" i="1"/>
  <c r="S18" i="1" s="1"/>
  <c r="E19" i="1"/>
  <c r="S19" i="1" s="1"/>
  <c r="E20" i="1"/>
  <c r="S20" i="1" s="1"/>
  <c r="E21" i="1"/>
  <c r="S21" i="1" s="1"/>
  <c r="E22" i="1"/>
  <c r="E24" i="1"/>
  <c r="S24" i="1" s="1"/>
  <c r="E26" i="1"/>
  <c r="S26" i="1" s="1"/>
  <c r="E28" i="1"/>
  <c r="S28" i="1" s="1"/>
  <c r="E29" i="1"/>
  <c r="S29" i="1" s="1"/>
  <c r="E32" i="1"/>
  <c r="S32" i="1" s="1"/>
  <c r="E33" i="1"/>
  <c r="S33" i="1" s="1"/>
  <c r="E34" i="1"/>
  <c r="S34" i="1" s="1"/>
  <c r="E36" i="1"/>
  <c r="E37" i="1"/>
  <c r="S37" i="1" s="1"/>
  <c r="E40" i="1"/>
  <c r="S40" i="1" s="1"/>
  <c r="E41" i="1"/>
  <c r="S41" i="1" s="1"/>
  <c r="E42" i="1"/>
  <c r="S42" i="1" s="1"/>
  <c r="E44" i="1"/>
  <c r="S44" i="1" s="1"/>
  <c r="E45" i="1"/>
  <c r="S45" i="1" s="1"/>
  <c r="E48" i="1"/>
  <c r="S48" i="1" s="1"/>
  <c r="E49" i="1"/>
  <c r="S49" i="1" s="1"/>
  <c r="E50" i="1"/>
  <c r="S50" i="1" s="1"/>
  <c r="E52" i="1"/>
  <c r="S52" i="1" s="1"/>
  <c r="E53" i="1"/>
  <c r="E56" i="1"/>
  <c r="S56" i="1" s="1"/>
  <c r="E57" i="1"/>
  <c r="S57" i="1" s="1"/>
  <c r="E58" i="1"/>
  <c r="S58" i="1" s="1"/>
  <c r="E60" i="1"/>
  <c r="S60" i="1" s="1"/>
  <c r="E61" i="1"/>
  <c r="S61" i="1" s="1"/>
  <c r="E62" i="1"/>
  <c r="E64" i="1"/>
  <c r="S64" i="1" s="1"/>
  <c r="E65" i="1"/>
  <c r="S65" i="1" s="1"/>
  <c r="E66" i="1"/>
  <c r="S66" i="1" s="1"/>
  <c r="E68" i="1"/>
  <c r="S68" i="1" s="1"/>
  <c r="E72" i="1"/>
  <c r="S72" i="1" s="1"/>
  <c r="E74" i="1"/>
  <c r="S74" i="1" s="1"/>
  <c r="E76" i="1"/>
  <c r="S76" i="1" s="1"/>
  <c r="E77" i="1"/>
  <c r="S77" i="1" s="1"/>
  <c r="E80" i="1"/>
  <c r="S80" i="1" s="1"/>
  <c r="E81" i="1"/>
  <c r="S81" i="1" s="1"/>
  <c r="E82" i="1"/>
  <c r="S82" i="1" s="1"/>
  <c r="E84" i="1"/>
  <c r="S84" i="1" s="1"/>
  <c r="E85" i="1"/>
  <c r="S85" i="1" s="1"/>
  <c r="E88" i="1"/>
  <c r="S88" i="1" s="1"/>
  <c r="E89" i="1"/>
  <c r="S89" i="1" s="1"/>
  <c r="E90" i="1"/>
  <c r="S90" i="1" s="1"/>
  <c r="E92" i="1"/>
  <c r="S92" i="1" s="1"/>
  <c r="E93" i="1"/>
  <c r="S93" i="1" s="1"/>
  <c r="E96" i="1"/>
  <c r="S96" i="1" s="1"/>
  <c r="E97" i="1"/>
  <c r="S97" i="1" s="1"/>
  <c r="E98" i="1"/>
  <c r="S98" i="1" s="1"/>
  <c r="E100" i="1"/>
  <c r="S100" i="1" s="1"/>
  <c r="E101" i="1"/>
  <c r="E104" i="1"/>
  <c r="S104" i="1" s="1"/>
  <c r="E105" i="1"/>
  <c r="S105" i="1" s="1"/>
  <c r="E106" i="1"/>
  <c r="S106" i="1" s="1"/>
  <c r="E108" i="1"/>
  <c r="S108" i="1" s="1"/>
  <c r="E109" i="1"/>
  <c r="S109" i="1" s="1"/>
  <c r="E112" i="1"/>
  <c r="S112" i="1" s="1"/>
  <c r="E113" i="1"/>
  <c r="S113" i="1" s="1"/>
  <c r="E114" i="1"/>
  <c r="S114" i="1" s="1"/>
  <c r="E116" i="1"/>
  <c r="S116" i="1" s="1"/>
  <c r="E117" i="1"/>
  <c r="S117" i="1" s="1"/>
  <c r="E120" i="1"/>
  <c r="S120" i="1" s="1"/>
  <c r="E121" i="1"/>
  <c r="E122" i="1"/>
  <c r="S122" i="1" s="1"/>
  <c r="E124" i="1"/>
  <c r="S124" i="1" s="1"/>
  <c r="E125" i="1"/>
  <c r="S125" i="1" s="1"/>
  <c r="E128" i="1"/>
  <c r="S128" i="1" s="1"/>
  <c r="E129" i="1"/>
  <c r="S129" i="1" s="1"/>
  <c r="E130" i="1"/>
  <c r="S130" i="1" s="1"/>
  <c r="E132" i="1"/>
  <c r="S132" i="1" s="1"/>
  <c r="E136" i="1"/>
  <c r="S136" i="1" s="1"/>
  <c r="E137" i="1"/>
  <c r="S137" i="1" s="1"/>
  <c r="E138" i="1"/>
  <c r="S138" i="1" s="1"/>
  <c r="E140" i="1"/>
  <c r="S140" i="1" s="1"/>
  <c r="E141" i="1"/>
  <c r="S141" i="1" s="1"/>
  <c r="E144" i="1"/>
  <c r="S144" i="1" s="1"/>
  <c r="E145" i="1"/>
  <c r="S145" i="1" s="1"/>
  <c r="E146" i="1"/>
  <c r="S146" i="1" s="1"/>
  <c r="E148" i="1"/>
  <c r="S148" i="1" s="1"/>
  <c r="E149" i="1"/>
  <c r="S149" i="1" s="1"/>
  <c r="E152" i="1"/>
  <c r="S152" i="1" s="1"/>
  <c r="E154" i="1"/>
  <c r="S154" i="1" s="1"/>
  <c r="E156" i="1"/>
  <c r="S156" i="1" s="1"/>
  <c r="E157" i="1"/>
  <c r="S157" i="1" s="1"/>
  <c r="E160" i="1"/>
  <c r="S160" i="1" s="1"/>
  <c r="E161" i="1"/>
  <c r="S161" i="1" s="1"/>
  <c r="E162" i="1"/>
  <c r="S162" i="1" s="1"/>
  <c r="E164" i="1"/>
  <c r="S164" i="1" s="1"/>
  <c r="E166" i="1"/>
  <c r="E168" i="1"/>
  <c r="S168" i="1" s="1"/>
  <c r="E170" i="1"/>
  <c r="S170" i="1" s="1"/>
  <c r="E172" i="1"/>
  <c r="S172" i="1" s="1"/>
  <c r="E173" i="1"/>
  <c r="S173" i="1" s="1"/>
  <c r="E176" i="1"/>
  <c r="S176" i="1" s="1"/>
  <c r="E177" i="1"/>
  <c r="S177" i="1" s="1"/>
  <c r="E178" i="1"/>
  <c r="S178" i="1" s="1"/>
  <c r="E180" i="1"/>
  <c r="S180" i="1" s="1"/>
  <c r="E184" i="1"/>
  <c r="S184" i="1" s="1"/>
  <c r="E186" i="1"/>
  <c r="S186" i="1" s="1"/>
  <c r="E188" i="1"/>
  <c r="S188" i="1" s="1"/>
  <c r="E192" i="1"/>
  <c r="S192" i="1" s="1"/>
  <c r="E193" i="1"/>
  <c r="S193" i="1" s="1"/>
  <c r="E194" i="1"/>
  <c r="S194" i="1" s="1"/>
  <c r="E196" i="1"/>
  <c r="S196" i="1" s="1"/>
  <c r="E200" i="1"/>
  <c r="S200" i="1" s="1"/>
  <c r="E201" i="1"/>
  <c r="S201" i="1" s="1"/>
  <c r="E204" i="1"/>
  <c r="S204" i="1" s="1"/>
  <c r="E205" i="1"/>
  <c r="S205" i="1" s="1"/>
  <c r="E208" i="1"/>
  <c r="S208" i="1" s="1"/>
  <c r="E209" i="1"/>
  <c r="S209" i="1" s="1"/>
  <c r="E210" i="1"/>
  <c r="S210" i="1" s="1"/>
  <c r="E212" i="1"/>
  <c r="S212" i="1" s="1"/>
  <c r="E213" i="1"/>
  <c r="S213" i="1" s="1"/>
  <c r="E216" i="1"/>
  <c r="S216" i="1" s="1"/>
  <c r="E217" i="1"/>
  <c r="S217" i="1" s="1"/>
  <c r="E220" i="1"/>
  <c r="S220" i="1" s="1"/>
  <c r="E224" i="1"/>
  <c r="S224" i="1" s="1"/>
  <c r="E225" i="1"/>
  <c r="E226" i="1"/>
  <c r="S226" i="1" s="1"/>
  <c r="E228" i="1"/>
  <c r="S228" i="1" s="1"/>
  <c r="E229" i="1"/>
  <c r="S229" i="1" s="1"/>
  <c r="E232" i="1"/>
  <c r="S232" i="1" s="1"/>
  <c r="E236" i="1"/>
  <c r="S236" i="1" s="1"/>
  <c r="E237" i="1"/>
  <c r="S237" i="1" s="1"/>
  <c r="E240" i="1"/>
  <c r="S240" i="1" s="1"/>
  <c r="E241" i="1"/>
  <c r="E242" i="1"/>
  <c r="S242" i="1" s="1"/>
  <c r="E244" i="1"/>
  <c r="S244" i="1" s="1"/>
  <c r="E245" i="1"/>
  <c r="S245" i="1" s="1"/>
  <c r="E248" i="1"/>
  <c r="S248" i="1" s="1"/>
  <c r="E249" i="1"/>
  <c r="S249" i="1" s="1"/>
  <c r="E252" i="1"/>
  <c r="S252" i="1" s="1"/>
  <c r="E253" i="1"/>
  <c r="S253" i="1" s="1"/>
  <c r="E256" i="1"/>
  <c r="S256" i="1" s="1"/>
  <c r="E257" i="1"/>
  <c r="S257" i="1" s="1"/>
  <c r="E260" i="1"/>
  <c r="S260" i="1" s="1"/>
  <c r="E261" i="1"/>
  <c r="S261" i="1" s="1"/>
  <c r="E264" i="1"/>
  <c r="S264" i="1" s="1"/>
  <c r="E265" i="1"/>
  <c r="S265" i="1" s="1"/>
  <c r="E268" i="1"/>
  <c r="S268" i="1" s="1"/>
  <c r="E269" i="1"/>
  <c r="S269" i="1" s="1"/>
  <c r="E272" i="1"/>
  <c r="S272" i="1" s="1"/>
  <c r="E273" i="1"/>
  <c r="S273" i="1" s="1"/>
  <c r="E274" i="1"/>
  <c r="S274" i="1" s="1"/>
  <c r="E276" i="1"/>
  <c r="S276" i="1" s="1"/>
  <c r="E280" i="1"/>
  <c r="S280" i="1" s="1"/>
  <c r="E284" i="1"/>
  <c r="S284" i="1" s="1"/>
  <c r="E285" i="1"/>
  <c r="S285" i="1" s="1"/>
  <c r="E288" i="1"/>
  <c r="S288" i="1" s="1"/>
  <c r="E292" i="1"/>
  <c r="S292" i="1" s="1"/>
  <c r="E293" i="1"/>
  <c r="S293" i="1" s="1"/>
  <c r="E296" i="1"/>
  <c r="S296" i="1" s="1"/>
  <c r="E297" i="1"/>
  <c r="E300" i="1"/>
  <c r="S300" i="1" s="1"/>
  <c r="E301" i="1"/>
  <c r="S301" i="1" s="1"/>
  <c r="E304" i="1"/>
  <c r="S304" i="1" s="1"/>
  <c r="E305" i="1"/>
  <c r="E308" i="1"/>
  <c r="S308" i="1" s="1"/>
  <c r="E309" i="1"/>
  <c r="S309" i="1" s="1"/>
  <c r="E312" i="1"/>
  <c r="S312" i="1" s="1"/>
  <c r="E313" i="1"/>
  <c r="E320" i="1"/>
  <c r="S320" i="1" s="1"/>
  <c r="E325" i="1"/>
  <c r="S325" i="1" s="1"/>
  <c r="E328" i="1"/>
  <c r="S328" i="1" s="1"/>
  <c r="E333" i="1"/>
  <c r="S333" i="1" s="1"/>
  <c r="E337" i="1"/>
  <c r="E344" i="1"/>
  <c r="S344" i="1" s="1"/>
  <c r="E349" i="1"/>
  <c r="S349" i="1" s="1"/>
  <c r="E353" i="1"/>
  <c r="E357" i="1"/>
  <c r="S357" i="1" s="1"/>
  <c r="L46" i="4"/>
  <c r="M46" i="4"/>
  <c r="H46" i="4"/>
  <c r="I46" i="4"/>
  <c r="D46" i="4"/>
  <c r="E46" i="4"/>
  <c r="L27" i="4"/>
  <c r="H27" i="4"/>
  <c r="D27" i="4"/>
  <c r="D36" i="4"/>
  <c r="D35" i="4"/>
  <c r="L36" i="4"/>
  <c r="H36" i="4"/>
  <c r="D45" i="4"/>
  <c r="H45" i="4"/>
  <c r="L45" i="4"/>
  <c r="G45" i="4"/>
  <c r="C45" i="4"/>
  <c r="K45" i="4"/>
  <c r="M45" i="4"/>
  <c r="I45" i="4"/>
  <c r="E45" i="4"/>
  <c r="L6" i="4"/>
  <c r="K6" i="4"/>
  <c r="L26" i="4"/>
  <c r="H26" i="4"/>
  <c r="D26" i="4"/>
  <c r="D44" i="4"/>
  <c r="H44" i="4"/>
  <c r="L44" i="4"/>
  <c r="G44" i="4"/>
  <c r="C44" i="4"/>
  <c r="K44" i="4"/>
  <c r="M44" i="4"/>
  <c r="I44" i="4"/>
  <c r="E44" i="4"/>
  <c r="L5" i="4"/>
  <c r="K5" i="4"/>
  <c r="L25" i="4"/>
  <c r="H25" i="4"/>
  <c r="D25" i="4"/>
  <c r="A37" i="4"/>
  <c r="A36" i="4"/>
  <c r="A35" i="4"/>
  <c r="G2" i="4"/>
  <c r="F2" i="4"/>
  <c r="H2" i="4"/>
  <c r="L2" i="4"/>
  <c r="E42" i="4"/>
  <c r="D43" i="4"/>
  <c r="H43" i="4"/>
  <c r="L43" i="4"/>
  <c r="M43" i="4"/>
  <c r="I43" i="4"/>
  <c r="E43" i="4"/>
  <c r="L4" i="4"/>
  <c r="L24" i="4"/>
  <c r="H24" i="4"/>
  <c r="D24" i="4"/>
  <c r="H35" i="4"/>
  <c r="I14" i="4"/>
  <c r="G53" i="4"/>
  <c r="F53" i="4"/>
  <c r="C53" i="4"/>
  <c r="K53" i="4"/>
  <c r="B53" i="4"/>
  <c r="J53" i="4"/>
  <c r="A53" i="4"/>
  <c r="G52" i="4"/>
  <c r="F52" i="4"/>
  <c r="B52" i="4"/>
  <c r="J52" i="4"/>
  <c r="C52" i="4"/>
  <c r="A52" i="4"/>
  <c r="G51" i="4"/>
  <c r="F51" i="4"/>
  <c r="C51" i="4"/>
  <c r="B51" i="4"/>
  <c r="A51" i="4"/>
  <c r="G50" i="4"/>
  <c r="F50" i="4"/>
  <c r="C50" i="4"/>
  <c r="B50" i="4"/>
  <c r="A50" i="4"/>
  <c r="G49" i="4"/>
  <c r="F49" i="4"/>
  <c r="B49" i="4"/>
  <c r="J49" i="4"/>
  <c r="C49" i="4"/>
  <c r="K49" i="4"/>
  <c r="A49" i="4"/>
  <c r="G48" i="4"/>
  <c r="F48" i="4"/>
  <c r="C48" i="4"/>
  <c r="B48" i="4"/>
  <c r="J48" i="4"/>
  <c r="A48" i="4"/>
  <c r="G47" i="4"/>
  <c r="F47" i="4"/>
  <c r="C47" i="4"/>
  <c r="B47" i="4"/>
  <c r="A47" i="4"/>
  <c r="G46" i="4"/>
  <c r="F46" i="4"/>
  <c r="C46" i="4"/>
  <c r="K46" i="4"/>
  <c r="B46" i="4"/>
  <c r="A46" i="4"/>
  <c r="F45" i="4"/>
  <c r="B45" i="4"/>
  <c r="A45" i="4"/>
  <c r="F44" i="4"/>
  <c r="B44" i="4"/>
  <c r="J44" i="4"/>
  <c r="A44" i="4"/>
  <c r="G43" i="4"/>
  <c r="F43" i="4"/>
  <c r="J43" i="4"/>
  <c r="C43" i="4"/>
  <c r="B43" i="4"/>
  <c r="A43" i="4"/>
  <c r="H42" i="4"/>
  <c r="I42" i="4"/>
  <c r="G42" i="4"/>
  <c r="K42" i="4"/>
  <c r="F42" i="4"/>
  <c r="D42" i="4"/>
  <c r="C42" i="4"/>
  <c r="B42" i="4"/>
  <c r="A42" i="4"/>
  <c r="I41" i="4"/>
  <c r="M41" i="4"/>
  <c r="D41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4" i="4"/>
  <c r="H23" i="4"/>
  <c r="G23" i="4"/>
  <c r="D23" i="4"/>
  <c r="C23" i="4"/>
  <c r="C22" i="4"/>
  <c r="C41" i="4"/>
  <c r="B22" i="4"/>
  <c r="B41" i="4"/>
  <c r="L17" i="4"/>
  <c r="I17" i="4"/>
  <c r="E17" i="4"/>
  <c r="L16" i="4"/>
  <c r="I16" i="4"/>
  <c r="E16" i="4"/>
  <c r="L15" i="4"/>
  <c r="L35" i="4"/>
  <c r="I15" i="4"/>
  <c r="E15" i="4"/>
  <c r="L14" i="4"/>
  <c r="K14" i="4"/>
  <c r="J14" i="4"/>
  <c r="L13" i="4"/>
  <c r="L33" i="4" s="1"/>
  <c r="K13" i="4"/>
  <c r="J13" i="4"/>
  <c r="K33" i="4"/>
  <c r="L12" i="4"/>
  <c r="K12" i="4"/>
  <c r="J12" i="4"/>
  <c r="K32" i="4"/>
  <c r="L11" i="4"/>
  <c r="K11" i="4"/>
  <c r="J11" i="4"/>
  <c r="L10" i="4"/>
  <c r="K10" i="4"/>
  <c r="J10" i="4"/>
  <c r="L9" i="4"/>
  <c r="K9" i="4"/>
  <c r="J9" i="4"/>
  <c r="K29" i="4"/>
  <c r="L8" i="4"/>
  <c r="K8" i="4"/>
  <c r="J8" i="4"/>
  <c r="L7" i="4"/>
  <c r="K7" i="4"/>
  <c r="J7" i="4"/>
  <c r="K27" i="4"/>
  <c r="J6" i="4"/>
  <c r="J5" i="4"/>
  <c r="K4" i="4"/>
  <c r="J4" i="4"/>
  <c r="L3" i="4"/>
  <c r="K3" i="4"/>
  <c r="J3" i="4"/>
  <c r="L22" i="4"/>
  <c r="L41" i="4"/>
  <c r="K2" i="4"/>
  <c r="K22" i="4"/>
  <c r="K41" i="4"/>
  <c r="J2" i="4"/>
  <c r="J22" i="4"/>
  <c r="J41" i="4"/>
  <c r="F22" i="4"/>
  <c r="F41" i="4"/>
  <c r="K50" i="4"/>
  <c r="J51" i="4"/>
  <c r="K34" i="4"/>
  <c r="G22" i="4"/>
  <c r="G41" i="4"/>
  <c r="H22" i="4"/>
  <c r="H41" i="4"/>
  <c r="J42" i="4"/>
  <c r="N2" i="1"/>
  <c r="L19" i="3"/>
  <c r="N17" i="3"/>
  <c r="D17" i="3"/>
  <c r="O17" i="3" s="1"/>
  <c r="N16" i="3"/>
  <c r="D16" i="3"/>
  <c r="O16" i="3" s="1"/>
  <c r="N14" i="3"/>
  <c r="D14" i="3"/>
  <c r="O14" i="3" s="1"/>
  <c r="N13" i="3"/>
  <c r="D13" i="3"/>
  <c r="O13" i="3" s="1"/>
  <c r="N12" i="3"/>
  <c r="D12" i="3"/>
  <c r="O12" i="3" s="1"/>
  <c r="N10" i="3"/>
  <c r="D10" i="3"/>
  <c r="O10" i="3" s="1"/>
  <c r="N9" i="3"/>
  <c r="D9" i="3"/>
  <c r="O9" i="3" s="1"/>
  <c r="N8" i="3"/>
  <c r="D8" i="3"/>
  <c r="O8" i="3" s="1"/>
  <c r="N7" i="3"/>
  <c r="D7" i="3"/>
  <c r="O7" i="3" s="1"/>
  <c r="Q2" i="3"/>
  <c r="N2" i="3"/>
  <c r="H2" i="3"/>
  <c r="K3" i="3" s="1"/>
  <c r="F2" i="3"/>
  <c r="R360" i="1"/>
  <c r="R356" i="1"/>
  <c r="R353" i="1"/>
  <c r="R348" i="1"/>
  <c r="R340" i="1"/>
  <c r="R336" i="1"/>
  <c r="R332" i="1"/>
  <c r="R328" i="1"/>
  <c r="R324" i="1"/>
  <c r="R320" i="1"/>
  <c r="R316" i="1"/>
  <c r="R313" i="1"/>
  <c r="R312" i="1"/>
  <c r="R308" i="1"/>
  <c r="R305" i="1"/>
  <c r="R304" i="1"/>
  <c r="R300" i="1"/>
  <c r="R297" i="1"/>
  <c r="R296" i="1"/>
  <c r="R292" i="1"/>
  <c r="R289" i="1"/>
  <c r="R288" i="1"/>
  <c r="R284" i="1"/>
  <c r="R281" i="1"/>
  <c r="R280" i="1"/>
  <c r="R276" i="1"/>
  <c r="R275" i="1"/>
  <c r="R272" i="1"/>
  <c r="R269" i="1"/>
  <c r="R268" i="1"/>
  <c r="R264" i="1"/>
  <c r="R261" i="1"/>
  <c r="R260" i="1"/>
  <c r="R256" i="1"/>
  <c r="R253" i="1"/>
  <c r="R252" i="1"/>
  <c r="R248" i="1"/>
  <c r="R245" i="1"/>
  <c r="R244" i="1"/>
  <c r="R240" i="1"/>
  <c r="R237" i="1"/>
  <c r="R236" i="1"/>
  <c r="R232" i="1"/>
  <c r="R229" i="1"/>
  <c r="R228" i="1"/>
  <c r="R224" i="1"/>
  <c r="R221" i="1"/>
  <c r="R220" i="1"/>
  <c r="R216" i="1"/>
  <c r="R214" i="1"/>
  <c r="R212" i="1"/>
  <c r="R210" i="1"/>
  <c r="R209" i="1"/>
  <c r="R208" i="1"/>
  <c r="R205" i="1"/>
  <c r="R204" i="1"/>
  <c r="R202" i="1"/>
  <c r="R200" i="1"/>
  <c r="R196" i="1"/>
  <c r="R194" i="1"/>
  <c r="R193" i="1"/>
  <c r="R192" i="1"/>
  <c r="R189" i="1"/>
  <c r="R188" i="1"/>
  <c r="R186" i="1"/>
  <c r="R184" i="1"/>
  <c r="R180" i="1"/>
  <c r="R178" i="1"/>
  <c r="R177" i="1"/>
  <c r="R176" i="1"/>
  <c r="R174" i="1"/>
  <c r="R173" i="1"/>
  <c r="R172" i="1"/>
  <c r="R170" i="1"/>
  <c r="R169" i="1"/>
  <c r="R168" i="1"/>
  <c r="R164" i="1"/>
  <c r="R162" i="1"/>
  <c r="R161" i="1"/>
  <c r="R160" i="1"/>
  <c r="R157" i="1"/>
  <c r="R156" i="1"/>
  <c r="R154" i="1"/>
  <c r="R153" i="1"/>
  <c r="R152" i="1"/>
  <c r="R148" i="1"/>
  <c r="R146" i="1"/>
  <c r="R145" i="1"/>
  <c r="R144" i="1"/>
  <c r="R141" i="1"/>
  <c r="R140" i="1"/>
  <c r="R138" i="1"/>
  <c r="R137" i="1"/>
  <c r="R136" i="1"/>
  <c r="R133" i="1"/>
  <c r="R132" i="1"/>
  <c r="R130" i="1"/>
  <c r="R129" i="1"/>
  <c r="R128" i="1"/>
  <c r="R125" i="1"/>
  <c r="R124" i="1"/>
  <c r="R122" i="1"/>
  <c r="R121" i="1"/>
  <c r="R120" i="1"/>
  <c r="R118" i="1"/>
  <c r="R117" i="1"/>
  <c r="R116" i="1"/>
  <c r="R114" i="1"/>
  <c r="R113" i="1"/>
  <c r="R112" i="1"/>
  <c r="R109" i="1"/>
  <c r="R108" i="1"/>
  <c r="R106" i="1"/>
  <c r="R105" i="1"/>
  <c r="R104" i="1"/>
  <c r="R101" i="1"/>
  <c r="R100" i="1"/>
  <c r="R98" i="1"/>
  <c r="R97" i="1"/>
  <c r="R96" i="1"/>
  <c r="R94" i="1"/>
  <c r="R93" i="1"/>
  <c r="R92" i="1"/>
  <c r="R90" i="1"/>
  <c r="R89" i="1"/>
  <c r="R88" i="1"/>
  <c r="R85" i="1"/>
  <c r="R84" i="1"/>
  <c r="R82" i="1"/>
  <c r="R81" i="1"/>
  <c r="R80" i="1"/>
  <c r="R77" i="1"/>
  <c r="R76" i="1"/>
  <c r="R74" i="1"/>
  <c r="R73" i="1"/>
  <c r="R72" i="1"/>
  <c r="R69" i="1"/>
  <c r="R68" i="1"/>
  <c r="R66" i="1"/>
  <c r="R65" i="1"/>
  <c r="R64" i="1"/>
  <c r="R62" i="1"/>
  <c r="R61" i="1"/>
  <c r="R60" i="1"/>
  <c r="R58" i="1"/>
  <c r="R57" i="1"/>
  <c r="R56" i="1"/>
  <c r="R53" i="1"/>
  <c r="R52" i="1"/>
  <c r="R50" i="1"/>
  <c r="R49" i="1"/>
  <c r="R48" i="1"/>
  <c r="R45" i="1"/>
  <c r="R44" i="1"/>
  <c r="R42" i="1"/>
  <c r="R41" i="1"/>
  <c r="R40" i="1"/>
  <c r="R37" i="1"/>
  <c r="R36" i="1"/>
  <c r="R34" i="1"/>
  <c r="R33" i="1"/>
  <c r="R32" i="1"/>
  <c r="R29" i="1"/>
  <c r="R28" i="1"/>
  <c r="R26" i="1"/>
  <c r="R25" i="1"/>
  <c r="R24" i="1"/>
  <c r="R21" i="1"/>
  <c r="R20" i="1"/>
  <c r="R18" i="1"/>
  <c r="R17" i="1"/>
  <c r="R16" i="1"/>
  <c r="R14" i="1"/>
  <c r="R13" i="1"/>
  <c r="R12" i="1"/>
  <c r="R10" i="1"/>
  <c r="R9" i="1"/>
  <c r="R8" i="1"/>
  <c r="K19" i="3"/>
  <c r="K26" i="4"/>
  <c r="L42" i="4"/>
  <c r="M42" i="4"/>
  <c r="K48" i="4"/>
  <c r="K51" i="4"/>
  <c r="L23" i="4"/>
  <c r="K30" i="4"/>
  <c r="K24" i="4"/>
  <c r="F54" i="4"/>
  <c r="J46" i="4"/>
  <c r="J47" i="4"/>
  <c r="J50" i="4"/>
  <c r="K52" i="4"/>
  <c r="K23" i="4"/>
  <c r="K31" i="4"/>
  <c r="K47" i="4"/>
  <c r="K25" i="4"/>
  <c r="K28" i="4"/>
  <c r="C54" i="4"/>
  <c r="J45" i="4"/>
  <c r="B54" i="4"/>
  <c r="J54" i="4"/>
  <c r="G54" i="4"/>
  <c r="K43" i="4"/>
  <c r="S36" i="1"/>
  <c r="S101" i="1"/>
  <c r="E315" i="1"/>
  <c r="S315" i="1" s="1"/>
  <c r="R315" i="1"/>
  <c r="E267" i="1"/>
  <c r="S267" i="1" s="1"/>
  <c r="R267" i="1"/>
  <c r="E243" i="1"/>
  <c r="S243" i="1" s="1"/>
  <c r="R243" i="1"/>
  <c r="E231" i="1"/>
  <c r="S231" i="1" s="1"/>
  <c r="R11" i="1"/>
  <c r="R27" i="1"/>
  <c r="R35" i="1"/>
  <c r="R43" i="1"/>
  <c r="R51" i="1"/>
  <c r="R59" i="1"/>
  <c r="R67" i="1"/>
  <c r="R71" i="1"/>
  <c r="R75" i="1"/>
  <c r="R83" i="1"/>
  <c r="R91" i="1"/>
  <c r="R99" i="1"/>
  <c r="R107" i="1"/>
  <c r="R115" i="1"/>
  <c r="R123" i="1"/>
  <c r="R131" i="1"/>
  <c r="R139" i="1"/>
  <c r="R147" i="1"/>
  <c r="R155" i="1"/>
  <c r="R163" i="1"/>
  <c r="R171" i="1"/>
  <c r="R179" i="1"/>
  <c r="R183" i="1"/>
  <c r="R187" i="1"/>
  <c r="R195" i="1"/>
  <c r="R203" i="1"/>
  <c r="R211" i="1"/>
  <c r="R227" i="1"/>
  <c r="E347" i="1"/>
  <c r="S347" i="1" s="1"/>
  <c r="R347" i="1"/>
  <c r="R335" i="1"/>
  <c r="E323" i="1"/>
  <c r="S323" i="1" s="1"/>
  <c r="R323" i="1"/>
  <c r="E299" i="1"/>
  <c r="S299" i="1" s="1"/>
  <c r="R299" i="1"/>
  <c r="E251" i="1"/>
  <c r="S251" i="1" s="1"/>
  <c r="R251" i="1"/>
  <c r="E219" i="1"/>
  <c r="S219" i="1" s="1"/>
  <c r="R219" i="1"/>
  <c r="R223" i="1"/>
  <c r="R339" i="1"/>
  <c r="E355" i="1"/>
  <c r="S355" i="1" s="1"/>
  <c r="R355" i="1"/>
  <c r="E331" i="1"/>
  <c r="S331" i="1" s="1"/>
  <c r="R331" i="1"/>
  <c r="E307" i="1"/>
  <c r="R307" i="1"/>
  <c r="E283" i="1"/>
  <c r="S283" i="1" s="1"/>
  <c r="R283" i="1"/>
  <c r="E259" i="1"/>
  <c r="S259" i="1" s="1"/>
  <c r="R259" i="1"/>
  <c r="R235" i="1"/>
  <c r="E235" i="1"/>
  <c r="S235" i="1" s="1"/>
  <c r="R291" i="1"/>
  <c r="R327" i="1"/>
  <c r="E362" i="1"/>
  <c r="S362" i="1" s="1"/>
  <c r="R362" i="1"/>
  <c r="R354" i="1"/>
  <c r="E354" i="1"/>
  <c r="S354" i="1" s="1"/>
  <c r="E346" i="1"/>
  <c r="S346" i="1" s="1"/>
  <c r="R346" i="1"/>
  <c r="E330" i="1"/>
  <c r="R330" i="1"/>
  <c r="R326" i="1"/>
  <c r="R322" i="1"/>
  <c r="E322" i="1"/>
  <c r="S322" i="1" s="1"/>
  <c r="E314" i="1"/>
  <c r="S314" i="1" s="1"/>
  <c r="R314" i="1"/>
  <c r="R302" i="1"/>
  <c r="E290" i="1"/>
  <c r="S290" i="1" s="1"/>
  <c r="R290" i="1"/>
  <c r="E270" i="1"/>
  <c r="E266" i="1"/>
  <c r="S266" i="1" s="1"/>
  <c r="R266" i="1"/>
  <c r="E298" i="1"/>
  <c r="S298" i="1" s="1"/>
  <c r="E338" i="1"/>
  <c r="S338" i="1" s="1"/>
  <c r="E306" i="1"/>
  <c r="S306" i="1" s="1"/>
  <c r="E282" i="1"/>
  <c r="S282" i="1" s="1"/>
  <c r="E258" i="1"/>
  <c r="S258" i="1" s="1"/>
  <c r="R258" i="1"/>
  <c r="E250" i="1"/>
  <c r="S250" i="1" s="1"/>
  <c r="R250" i="1"/>
  <c r="E234" i="1"/>
  <c r="S234" i="1" s="1"/>
  <c r="R234" i="1"/>
  <c r="R352" i="1"/>
  <c r="R218" i="1"/>
  <c r="C19" i="3"/>
  <c r="D19" i="3" s="1"/>
  <c r="D11" i="3"/>
  <c r="O11" i="3" s="1"/>
  <c r="D15" i="3"/>
  <c r="O15" i="3" s="1"/>
  <c r="S307" i="1"/>
  <c r="S51" i="1"/>
  <c r="S121" i="1"/>
  <c r="S53" i="1"/>
  <c r="S330" i="1"/>
  <c r="S27" i="1"/>
  <c r="U2" i="1" l="1"/>
  <c r="V2" i="1" s="1"/>
  <c r="Q2" i="1"/>
  <c r="F17" i="3"/>
  <c r="G17" i="3" s="1"/>
  <c r="H17" i="3" s="1"/>
  <c r="I17" i="3" s="1"/>
  <c r="E15" i="3"/>
  <c r="F15" i="3"/>
  <c r="G15" i="3" s="1"/>
  <c r="H15" i="3" s="1"/>
  <c r="I15" i="3" s="1"/>
  <c r="O19" i="3"/>
  <c r="F8" i="3"/>
  <c r="G8" i="3" s="1"/>
  <c r="H8" i="3" s="1"/>
  <c r="I8" i="3" s="1"/>
  <c r="F12" i="3"/>
  <c r="G12" i="3" s="1"/>
  <c r="H12" i="3" s="1"/>
  <c r="I12" i="3" s="1"/>
  <c r="E10" i="3"/>
  <c r="E19" i="3"/>
  <c r="E16" i="3"/>
  <c r="E8" i="3"/>
  <c r="E14" i="3"/>
  <c r="E7" i="3"/>
  <c r="F10" i="3"/>
  <c r="G10" i="3" s="1"/>
  <c r="H10" i="3" s="1"/>
  <c r="I10" i="3" s="1"/>
  <c r="E11" i="3"/>
  <c r="F11" i="3"/>
  <c r="G11" i="3" s="1"/>
  <c r="H11" i="3" s="1"/>
  <c r="I11" i="3" s="1"/>
  <c r="F13" i="3"/>
  <c r="G13" i="3" s="1"/>
  <c r="H13" i="3" s="1"/>
  <c r="I13" i="3" s="1"/>
  <c r="E9" i="3"/>
  <c r="F7" i="3"/>
  <c r="G7" i="3" s="1"/>
  <c r="E17" i="3"/>
  <c r="F16" i="3"/>
  <c r="G16" i="3" s="1"/>
  <c r="H16" i="3" s="1"/>
  <c r="I16" i="3" s="1"/>
  <c r="E12" i="3"/>
  <c r="F9" i="3"/>
  <c r="G9" i="3" s="1"/>
  <c r="H9" i="3" s="1"/>
  <c r="I9" i="3" s="1"/>
  <c r="E13" i="3"/>
  <c r="F14" i="3"/>
  <c r="G14" i="3" s="1"/>
  <c r="H14" i="3" s="1"/>
  <c r="I14" i="3" s="1"/>
  <c r="N19" i="3"/>
  <c r="S166" i="1"/>
  <c r="S326" i="1"/>
  <c r="S174" i="1"/>
  <c r="S142" i="1"/>
  <c r="S337" i="1"/>
  <c r="S241" i="1"/>
  <c r="S225" i="1"/>
  <c r="S22" i="1"/>
  <c r="S352" i="1"/>
  <c r="S359" i="1"/>
  <c r="S343" i="1"/>
  <c r="S319" i="1"/>
  <c r="S54" i="1"/>
  <c r="S270" i="1"/>
  <c r="S305" i="1"/>
  <c r="S289" i="1"/>
  <c r="S342" i="1"/>
  <c r="S230" i="1"/>
  <c r="S94" i="1"/>
  <c r="S356" i="1"/>
  <c r="S310" i="1"/>
  <c r="S158" i="1"/>
  <c r="S126" i="1"/>
  <c r="S46" i="1"/>
  <c r="S281" i="1"/>
  <c r="S233" i="1"/>
  <c r="S335" i="1"/>
  <c r="S262" i="1"/>
  <c r="S222" i="1"/>
  <c r="S190" i="1"/>
  <c r="S86" i="1"/>
  <c r="S302" i="1"/>
  <c r="S353" i="1"/>
  <c r="S313" i="1"/>
  <c r="S297" i="1"/>
  <c r="S62" i="1"/>
  <c r="S214" i="1"/>
  <c r="S182" i="1"/>
  <c r="S110" i="1"/>
  <c r="S30" i="1"/>
  <c r="Q364" i="1"/>
  <c r="E279" i="1"/>
  <c r="S279" i="1" s="1"/>
  <c r="R279" i="1"/>
  <c r="E278" i="1"/>
  <c r="S278" i="1" s="1"/>
  <c r="R278" i="1"/>
  <c r="R70" i="1"/>
  <c r="E70" i="1"/>
  <c r="S70" i="1" s="1"/>
  <c r="E247" i="1"/>
  <c r="S247" i="1" s="1"/>
  <c r="E295" i="1"/>
  <c r="S295" i="1" s="1"/>
  <c r="R135" i="1"/>
  <c r="R63" i="1"/>
  <c r="R30" i="1"/>
  <c r="R86" i="1"/>
  <c r="R142" i="1"/>
  <c r="R190" i="1"/>
  <c r="E345" i="1"/>
  <c r="S345" i="1" s="1"/>
  <c r="E198" i="1"/>
  <c r="S198" i="1" s="1"/>
  <c r="R222" i="1"/>
  <c r="E95" i="1"/>
  <c r="S95" i="1" s="1"/>
  <c r="E15" i="1"/>
  <c r="S15" i="1" s="1"/>
  <c r="R215" i="1"/>
  <c r="R103" i="1"/>
  <c r="R31" i="1"/>
  <c r="R318" i="1"/>
  <c r="E318" i="1"/>
  <c r="S318" i="1" s="1"/>
  <c r="R38" i="1"/>
  <c r="E38" i="1"/>
  <c r="S38" i="1" s="1"/>
  <c r="E254" i="1"/>
  <c r="S254" i="1" s="1"/>
  <c r="R310" i="1"/>
  <c r="R54" i="1"/>
  <c r="R110" i="1"/>
  <c r="E206" i="1"/>
  <c r="S206" i="1" s="1"/>
  <c r="E134" i="1"/>
  <c r="S134" i="1" s="1"/>
  <c r="E47" i="1"/>
  <c r="S47" i="1" s="1"/>
  <c r="R287" i="1"/>
  <c r="E79" i="1"/>
  <c r="S79" i="1" s="1"/>
  <c r="R79" i="1"/>
  <c r="E286" i="1"/>
  <c r="S286" i="1" s="1"/>
  <c r="R359" i="1"/>
  <c r="R199" i="1"/>
  <c r="R127" i="1"/>
  <c r="R55" i="1"/>
  <c r="R255" i="1"/>
  <c r="R78" i="1"/>
  <c r="E246" i="1"/>
  <c r="S246" i="1" s="1"/>
  <c r="E239" i="1"/>
  <c r="S239" i="1" s="1"/>
  <c r="R239" i="1"/>
  <c r="R175" i="1"/>
  <c r="E175" i="1"/>
  <c r="S175" i="1" s="1"/>
  <c r="R294" i="1"/>
  <c r="E294" i="1"/>
  <c r="S294" i="1" s="1"/>
  <c r="E238" i="1"/>
  <c r="S238" i="1" s="1"/>
  <c r="R238" i="1"/>
  <c r="R230" i="1"/>
  <c r="R262" i="1"/>
  <c r="R342" i="1"/>
  <c r="R271" i="1"/>
  <c r="R319" i="1"/>
  <c r="R311" i="1"/>
  <c r="R159" i="1"/>
  <c r="R87" i="1"/>
  <c r="R46" i="1"/>
  <c r="R158" i="1"/>
  <c r="R182" i="1"/>
  <c r="E351" i="1"/>
  <c r="S351" i="1" s="1"/>
  <c r="E263" i="1"/>
  <c r="S263" i="1" s="1"/>
  <c r="E207" i="1"/>
  <c r="S207" i="1" s="1"/>
  <c r="E119" i="1"/>
  <c r="S119" i="1" s="1"/>
  <c r="R111" i="1"/>
  <c r="E111" i="1"/>
  <c r="S111" i="1" s="1"/>
  <c r="E358" i="1"/>
  <c r="S358" i="1" s="1"/>
  <c r="R358" i="1"/>
  <c r="R343" i="1"/>
  <c r="E102" i="1"/>
  <c r="S102" i="1" s="1"/>
  <c r="E303" i="1"/>
  <c r="S303" i="1" s="1"/>
  <c r="E143" i="1"/>
  <c r="S143" i="1" s="1"/>
  <c r="R334" i="1"/>
  <c r="E334" i="1"/>
  <c r="S334" i="1" s="1"/>
  <c r="R191" i="1"/>
  <c r="E361" i="1"/>
  <c r="S361" i="1" s="1"/>
  <c r="R361" i="1"/>
  <c r="R151" i="1"/>
  <c r="R39" i="1"/>
  <c r="R126" i="1"/>
  <c r="R150" i="1"/>
  <c r="E350" i="1"/>
  <c r="S350" i="1" s="1"/>
  <c r="R321" i="1"/>
  <c r="D364" i="1"/>
  <c r="E7" i="1"/>
  <c r="O21" i="3" l="1"/>
  <c r="G19" i="3"/>
  <c r="H7" i="3"/>
  <c r="S7" i="1"/>
  <c r="R364" i="1"/>
  <c r="E364" i="1"/>
  <c r="I7" i="3" l="1"/>
  <c r="H19" i="3"/>
  <c r="I19" i="3" s="1"/>
  <c r="I125" i="1"/>
  <c r="F110" i="1"/>
  <c r="F160" i="1"/>
  <c r="F214" i="1"/>
  <c r="F137" i="1"/>
  <c r="I202" i="1"/>
  <c r="I140" i="1"/>
  <c r="F86" i="1"/>
  <c r="F290" i="1"/>
  <c r="F245" i="1"/>
  <c r="F320" i="1"/>
  <c r="I208" i="1"/>
  <c r="I344" i="1"/>
  <c r="I69" i="1"/>
  <c r="G148" i="1"/>
  <c r="H148" i="1" s="1"/>
  <c r="I212" i="1"/>
  <c r="I349" i="1"/>
  <c r="G165" i="1"/>
  <c r="H165" i="1" s="1"/>
  <c r="G349" i="1"/>
  <c r="H349" i="1" s="1"/>
  <c r="F264" i="1"/>
  <c r="G85" i="1"/>
  <c r="H85" i="1" s="1"/>
  <c r="G73" i="1"/>
  <c r="H73" i="1" s="1"/>
  <c r="G237" i="1"/>
  <c r="H237" i="1" s="1"/>
  <c r="G354" i="1"/>
  <c r="H354" i="1" s="1"/>
  <c r="I362" i="1"/>
  <c r="F162" i="1"/>
  <c r="I18" i="1"/>
  <c r="F149" i="1"/>
  <c r="G97" i="1"/>
  <c r="H97" i="1" s="1"/>
  <c r="G53" i="1"/>
  <c r="H53" i="1" s="1"/>
  <c r="G197" i="1"/>
  <c r="H197" i="1" s="1"/>
  <c r="G283" i="1"/>
  <c r="H283" i="1" s="1"/>
  <c r="G358" i="1"/>
  <c r="H358" i="1" s="1"/>
  <c r="F285" i="1"/>
  <c r="G364" i="1"/>
  <c r="G329" i="1"/>
  <c r="H329" i="1" s="1"/>
  <c r="F195" i="1"/>
  <c r="I79" i="1"/>
  <c r="I193" i="1"/>
  <c r="F255" i="1"/>
  <c r="F300" i="1"/>
  <c r="G21" i="1"/>
  <c r="H21" i="1" s="1"/>
  <c r="F189" i="1"/>
  <c r="F274" i="1"/>
  <c r="I32" i="1"/>
  <c r="G130" i="1"/>
  <c r="H130" i="1" s="1"/>
  <c r="I160" i="1"/>
  <c r="I13" i="1"/>
  <c r="G66" i="1"/>
  <c r="H66" i="1" s="1"/>
  <c r="I188" i="1"/>
  <c r="F150" i="1"/>
  <c r="I293" i="1"/>
  <c r="F243" i="1"/>
  <c r="I341" i="1"/>
  <c r="I272" i="1"/>
  <c r="G202" i="1"/>
  <c r="H202" i="1" s="1"/>
  <c r="F64" i="1"/>
  <c r="F348" i="1"/>
  <c r="I74" i="1"/>
  <c r="F275" i="1"/>
  <c r="G62" i="1"/>
  <c r="H62" i="1" s="1"/>
  <c r="G192" i="1"/>
  <c r="H192" i="1" s="1"/>
  <c r="G15" i="1"/>
  <c r="H15" i="1" s="1"/>
  <c r="G135" i="1"/>
  <c r="H135" i="1" s="1"/>
  <c r="G264" i="1"/>
  <c r="H264" i="1" s="1"/>
  <c r="I320" i="1"/>
  <c r="G39" i="1"/>
  <c r="H39" i="1" s="1"/>
  <c r="G250" i="1"/>
  <c r="H250" i="1" s="1"/>
  <c r="F96" i="1"/>
  <c r="F217" i="1"/>
  <c r="G67" i="1"/>
  <c r="H67" i="1" s="1"/>
  <c r="G167" i="1"/>
  <c r="H167" i="1" s="1"/>
  <c r="I130" i="1"/>
  <c r="G141" i="1"/>
  <c r="H141" i="1" s="1"/>
  <c r="G239" i="1"/>
  <c r="H239" i="1" s="1"/>
  <c r="F157" i="1"/>
  <c r="F295" i="1"/>
  <c r="F204" i="1"/>
  <c r="G8" i="1"/>
  <c r="H8" i="1" s="1"/>
  <c r="G70" i="1"/>
  <c r="H70" i="1" s="1"/>
  <c r="G138" i="1"/>
  <c r="H138" i="1" s="1"/>
  <c r="G201" i="1"/>
  <c r="H201" i="1" s="1"/>
  <c r="G269" i="1"/>
  <c r="H269" i="1" s="1"/>
  <c r="G72" i="1"/>
  <c r="H72" i="1" s="1"/>
  <c r="G144" i="1"/>
  <c r="H144" i="1" s="1"/>
  <c r="G227" i="1"/>
  <c r="H227" i="1" s="1"/>
  <c r="G320" i="1"/>
  <c r="H320" i="1" s="1"/>
  <c r="F349" i="1"/>
  <c r="G94" i="1"/>
  <c r="H94" i="1" s="1"/>
  <c r="G273" i="1"/>
  <c r="H273" i="1" s="1"/>
  <c r="F177" i="1"/>
  <c r="G211" i="1"/>
  <c r="H211" i="1" s="1"/>
  <c r="S364" i="1"/>
  <c r="F122" i="1"/>
  <c r="I153" i="1"/>
  <c r="F84" i="1"/>
  <c r="F271" i="1"/>
  <c r="F100" i="1"/>
  <c r="F129" i="1"/>
  <c r="I42" i="1"/>
  <c r="F246" i="1"/>
  <c r="F269" i="1"/>
  <c r="I137" i="1"/>
  <c r="I88" i="1"/>
  <c r="F43" i="1"/>
  <c r="I150" i="1"/>
  <c r="I283" i="1"/>
  <c r="I149" i="1"/>
  <c r="F76" i="1"/>
  <c r="F87" i="1"/>
  <c r="G119" i="1"/>
  <c r="H119" i="1" s="1"/>
  <c r="G317" i="1"/>
  <c r="H317" i="1" s="1"/>
  <c r="G310" i="1"/>
  <c r="H310" i="1" s="1"/>
  <c r="F69" i="1"/>
  <c r="I83" i="1"/>
  <c r="G69" i="1"/>
  <c r="H69" i="1" s="1"/>
  <c r="I219" i="1"/>
  <c r="G92" i="1"/>
  <c r="H92" i="1" s="1"/>
  <c r="G224" i="1"/>
  <c r="H224" i="1" s="1"/>
  <c r="G40" i="1"/>
  <c r="H40" i="1" s="1"/>
  <c r="G166" i="1"/>
  <c r="H166" i="1" s="1"/>
  <c r="G304" i="1"/>
  <c r="H304" i="1" s="1"/>
  <c r="G93" i="1"/>
  <c r="H93" i="1" s="1"/>
  <c r="G276" i="1"/>
  <c r="H276" i="1" s="1"/>
  <c r="F233" i="1"/>
  <c r="I235" i="1"/>
  <c r="F319" i="1"/>
  <c r="G83" i="1"/>
  <c r="H83" i="1" s="1"/>
  <c r="G199" i="1"/>
  <c r="H199" i="1" s="1"/>
  <c r="G44" i="1"/>
  <c r="H44" i="1" s="1"/>
  <c r="G153" i="1"/>
  <c r="H153" i="1" s="1"/>
  <c r="G251" i="1"/>
  <c r="H251" i="1" s="1"/>
  <c r="F128" i="1"/>
  <c r="F165" i="1"/>
  <c r="I364" i="1"/>
  <c r="F14" i="1"/>
  <c r="G22" i="1"/>
  <c r="H22" i="1" s="1"/>
  <c r="G86" i="1"/>
  <c r="H86" i="1" s="1"/>
  <c r="G154" i="1"/>
  <c r="H154" i="1" s="1"/>
  <c r="G217" i="1"/>
  <c r="H217" i="1" s="1"/>
  <c r="I220" i="1"/>
  <c r="G91" i="1"/>
  <c r="H91" i="1" s="1"/>
  <c r="G156" i="1"/>
  <c r="H156" i="1" s="1"/>
  <c r="G242" i="1"/>
  <c r="H242" i="1" s="1"/>
  <c r="G352" i="1"/>
  <c r="H352" i="1" s="1"/>
  <c r="I340" i="1"/>
  <c r="F85" i="1"/>
  <c r="G133" i="1"/>
  <c r="H133" i="1" s="1"/>
  <c r="G292" i="1"/>
  <c r="H292" i="1" s="1"/>
  <c r="F297" i="1"/>
  <c r="I336" i="1"/>
  <c r="G162" i="1"/>
  <c r="H162" i="1" s="1"/>
  <c r="F68" i="1"/>
  <c r="F155" i="1"/>
  <c r="F308" i="1"/>
  <c r="F89" i="1"/>
  <c r="G176" i="1"/>
  <c r="H176" i="1" s="1"/>
  <c r="I21" i="1"/>
  <c r="I93" i="1"/>
  <c r="I133" i="1"/>
  <c r="F115" i="1"/>
  <c r="G37" i="1"/>
  <c r="H37" i="1" s="1"/>
  <c r="I229" i="1"/>
  <c r="F113" i="1"/>
  <c r="I77" i="1"/>
  <c r="G52" i="1"/>
  <c r="H52" i="1" s="1"/>
  <c r="F59" i="1"/>
  <c r="F73" i="1"/>
  <c r="F38" i="1"/>
  <c r="G219" i="1"/>
  <c r="H219" i="1" s="1"/>
  <c r="I27" i="1"/>
  <c r="F277" i="1"/>
  <c r="I81" i="1"/>
  <c r="F299" i="1"/>
  <c r="G81" i="1"/>
  <c r="H81" i="1" s="1"/>
  <c r="G17" i="1"/>
  <c r="H17" i="1" s="1"/>
  <c r="G282" i="1"/>
  <c r="H282" i="1" s="1"/>
  <c r="F237" i="1"/>
  <c r="I14" i="1"/>
  <c r="F112" i="1"/>
  <c r="I82" i="1"/>
  <c r="G171" i="1"/>
  <c r="H171" i="1" s="1"/>
  <c r="G301" i="1"/>
  <c r="H301" i="1" s="1"/>
  <c r="F213" i="1"/>
  <c r="F153" i="1"/>
  <c r="I255" i="1"/>
  <c r="I353" i="1"/>
  <c r="G20" i="1"/>
  <c r="H20" i="1" s="1"/>
  <c r="I154" i="1"/>
  <c r="G108" i="1"/>
  <c r="H108" i="1" s="1"/>
  <c r="G241" i="1"/>
  <c r="H241" i="1" s="1"/>
  <c r="G322" i="1"/>
  <c r="H322" i="1" s="1"/>
  <c r="F293" i="1"/>
  <c r="F18" i="1"/>
  <c r="G222" i="1"/>
  <c r="H222" i="1" s="1"/>
  <c r="G146" i="1"/>
  <c r="H146" i="1" s="1"/>
  <c r="I78" i="1"/>
  <c r="I113" i="1"/>
  <c r="F79" i="1"/>
  <c r="I230" i="1"/>
  <c r="F104" i="1"/>
  <c r="G63" i="1"/>
  <c r="H63" i="1" s="1"/>
  <c r="G173" i="1"/>
  <c r="H173" i="1" s="1"/>
  <c r="G332" i="1"/>
  <c r="H332" i="1" s="1"/>
  <c r="F215" i="1"/>
  <c r="F182" i="1"/>
  <c r="G254" i="1"/>
  <c r="H254" i="1" s="1"/>
  <c r="F80" i="1"/>
  <c r="F91" i="1"/>
  <c r="F133" i="1"/>
  <c r="I56" i="1"/>
  <c r="G179" i="1"/>
  <c r="H179" i="1" s="1"/>
  <c r="I206" i="1"/>
  <c r="I333" i="1"/>
  <c r="I97" i="1"/>
  <c r="I282" i="1"/>
  <c r="F208" i="1"/>
  <c r="I38" i="1"/>
  <c r="I24" i="1"/>
  <c r="G24" i="1"/>
  <c r="H24" i="1" s="1"/>
  <c r="F24" i="1"/>
  <c r="G55" i="1"/>
  <c r="H55" i="1" s="1"/>
  <c r="G14" i="1"/>
  <c r="H14" i="1" s="1"/>
  <c r="G145" i="1"/>
  <c r="H145" i="1" s="1"/>
  <c r="G256" i="1"/>
  <c r="H256" i="1" s="1"/>
  <c r="G79" i="1"/>
  <c r="H79" i="1" s="1"/>
  <c r="G184" i="1"/>
  <c r="H184" i="1" s="1"/>
  <c r="F81" i="1"/>
  <c r="G123" i="1"/>
  <c r="H123" i="1" s="1"/>
  <c r="G311" i="1"/>
  <c r="H311" i="1" s="1"/>
  <c r="F325" i="1"/>
  <c r="G19" i="1"/>
  <c r="H19" i="1" s="1"/>
  <c r="G115" i="1"/>
  <c r="H115" i="1" s="1"/>
  <c r="G215" i="1"/>
  <c r="H215" i="1" s="1"/>
  <c r="G65" i="1"/>
  <c r="H65" i="1" s="1"/>
  <c r="G187" i="1"/>
  <c r="H187" i="1" s="1"/>
  <c r="G312" i="1"/>
  <c r="H312" i="1" s="1"/>
  <c r="I325" i="1"/>
  <c r="I296" i="1"/>
  <c r="F267" i="1"/>
  <c r="F118" i="1"/>
  <c r="F358" i="1"/>
  <c r="G38" i="1"/>
  <c r="H38" i="1" s="1"/>
  <c r="G104" i="1"/>
  <c r="H104" i="1" s="1"/>
  <c r="G172" i="1"/>
  <c r="H172" i="1" s="1"/>
  <c r="G233" i="1"/>
  <c r="H233" i="1" s="1"/>
  <c r="G29" i="1"/>
  <c r="H29" i="1" s="1"/>
  <c r="G110" i="1"/>
  <c r="H110" i="1" s="1"/>
  <c r="G177" i="1"/>
  <c r="H177" i="1" s="1"/>
  <c r="G257" i="1"/>
  <c r="H257" i="1" s="1"/>
  <c r="F304" i="1"/>
  <c r="I329" i="1"/>
  <c r="I50" i="1"/>
  <c r="G189" i="1"/>
  <c r="H189" i="1" s="1"/>
  <c r="F354" i="1"/>
  <c r="F53" i="1"/>
  <c r="G142" i="1"/>
  <c r="H142" i="1" s="1"/>
  <c r="G327" i="1"/>
  <c r="H327" i="1" s="1"/>
  <c r="I118" i="1"/>
  <c r="I103" i="1"/>
  <c r="F25" i="1"/>
  <c r="I124" i="1"/>
  <c r="F178" i="1"/>
  <c r="F201" i="1"/>
  <c r="G7" i="1"/>
  <c r="H7" i="1" s="1"/>
  <c r="G303" i="1"/>
  <c r="H303" i="1" s="1"/>
  <c r="I218" i="1"/>
  <c r="I112" i="1"/>
  <c r="I308" i="1"/>
  <c r="F74" i="1"/>
  <c r="I179" i="1"/>
  <c r="G270" i="1"/>
  <c r="H270" i="1" s="1"/>
  <c r="F156" i="1"/>
  <c r="F170" i="1"/>
  <c r="I148" i="1"/>
  <c r="I275" i="1"/>
  <c r="I156" i="1"/>
  <c r="F236" i="1"/>
  <c r="G160" i="1"/>
  <c r="H160" i="1" s="1"/>
  <c r="G64" i="1"/>
  <c r="H64" i="1" s="1"/>
  <c r="G325" i="1"/>
  <c r="H325" i="1" s="1"/>
  <c r="F60" i="1"/>
  <c r="G10" i="1"/>
  <c r="H10" i="1" s="1"/>
  <c r="G49" i="1"/>
  <c r="H49" i="1" s="1"/>
  <c r="G221" i="1"/>
  <c r="H221" i="1" s="1"/>
  <c r="G337" i="1"/>
  <c r="H337" i="1" s="1"/>
  <c r="F362" i="1"/>
  <c r="F281" i="1"/>
  <c r="I330" i="1"/>
  <c r="F181" i="1"/>
  <c r="G57" i="1"/>
  <c r="H57" i="1" s="1"/>
  <c r="G16" i="1"/>
  <c r="H16" i="1" s="1"/>
  <c r="G140" i="1"/>
  <c r="H140" i="1" s="1"/>
  <c r="G258" i="1"/>
  <c r="H258" i="1" s="1"/>
  <c r="G340" i="1"/>
  <c r="H340" i="1" s="1"/>
  <c r="I324" i="1"/>
  <c r="F302" i="1"/>
  <c r="F324" i="1"/>
  <c r="G25" i="1"/>
  <c r="H25" i="1" s="1"/>
  <c r="G182" i="1"/>
  <c r="H182" i="1" s="1"/>
  <c r="I108" i="1"/>
  <c r="F15" i="1"/>
  <c r="I278" i="1"/>
  <c r="F364" i="1"/>
  <c r="G350" i="1"/>
  <c r="H350" i="1" s="1"/>
  <c r="I345" i="1"/>
  <c r="F28" i="1"/>
  <c r="I134" i="1"/>
  <c r="F26" i="1"/>
  <c r="I280" i="1"/>
  <c r="I326" i="1"/>
  <c r="G274" i="1"/>
  <c r="H274" i="1" s="1"/>
  <c r="G247" i="1"/>
  <c r="H247" i="1" s="1"/>
  <c r="I335" i="1"/>
  <c r="G118" i="1"/>
  <c r="H118" i="1" s="1"/>
  <c r="G125" i="1"/>
  <c r="H125" i="1" s="1"/>
  <c r="F244" i="1"/>
  <c r="F49" i="1"/>
  <c r="F90" i="1"/>
  <c r="I99" i="1"/>
  <c r="I144" i="1"/>
  <c r="F262" i="1"/>
  <c r="G207" i="1"/>
  <c r="H207" i="1" s="1"/>
  <c r="F166" i="1"/>
  <c r="I226" i="1"/>
  <c r="F350" i="1"/>
  <c r="I141" i="1"/>
  <c r="G263" i="1"/>
  <c r="H263" i="1" s="1"/>
  <c r="F152" i="1"/>
  <c r="I157" i="1"/>
  <c r="G229" i="1"/>
  <c r="H229" i="1" s="1"/>
  <c r="G147" i="1"/>
  <c r="H147" i="1" s="1"/>
  <c r="G297" i="1"/>
  <c r="H297" i="1" s="1"/>
  <c r="F98" i="1"/>
  <c r="F260" i="1"/>
  <c r="I84" i="1"/>
  <c r="F145" i="1"/>
  <c r="I142" i="1"/>
  <c r="I194" i="1"/>
  <c r="F172" i="1"/>
  <c r="F30" i="1"/>
  <c r="F205" i="1"/>
  <c r="F251" i="1"/>
  <c r="F361" i="1"/>
  <c r="F239" i="1"/>
  <c r="I322" i="1"/>
  <c r="I318" i="1"/>
  <c r="I306" i="1"/>
  <c r="G330" i="1"/>
  <c r="H330" i="1" s="1"/>
  <c r="I334" i="1"/>
  <c r="I58" i="1"/>
  <c r="F315" i="1"/>
  <c r="I337" i="1"/>
  <c r="G122" i="1"/>
  <c r="H122" i="1" s="1"/>
  <c r="F318" i="1"/>
  <c r="G131" i="1"/>
  <c r="H131" i="1" s="1"/>
  <c r="F341" i="1"/>
  <c r="F176" i="1"/>
  <c r="I109" i="1"/>
  <c r="G198" i="1"/>
  <c r="H198" i="1" s="1"/>
  <c r="F132" i="1"/>
  <c r="G300" i="1"/>
  <c r="H300" i="1" s="1"/>
  <c r="G287" i="1"/>
  <c r="H287" i="1" s="1"/>
  <c r="F88" i="1"/>
  <c r="G342" i="1"/>
  <c r="H342" i="1" s="1"/>
  <c r="F345" i="1"/>
  <c r="I37" i="1"/>
  <c r="F169" i="1"/>
  <c r="G209" i="1"/>
  <c r="H209" i="1" s="1"/>
  <c r="I301" i="1"/>
  <c r="F356" i="1"/>
  <c r="F144" i="1"/>
  <c r="F223" i="1"/>
  <c r="I123" i="1"/>
  <c r="I260" i="1"/>
  <c r="F355" i="1"/>
  <c r="G100" i="1"/>
  <c r="H100" i="1" s="1"/>
  <c r="I72" i="1"/>
  <c r="F175" i="1"/>
  <c r="I152" i="1"/>
  <c r="I192" i="1"/>
  <c r="I276" i="1"/>
  <c r="I31" i="1"/>
  <c r="F248" i="1"/>
  <c r="G356" i="1"/>
  <c r="H356" i="1" s="1"/>
  <c r="F72" i="1"/>
  <c r="I89" i="1"/>
  <c r="G175" i="1"/>
  <c r="H175" i="1" s="1"/>
  <c r="G299" i="1"/>
  <c r="H299" i="1" s="1"/>
  <c r="G291" i="1"/>
  <c r="H291" i="1" s="1"/>
  <c r="I49" i="1"/>
  <c r="F279" i="1"/>
  <c r="G111" i="1"/>
  <c r="H111" i="1" s="1"/>
  <c r="I261" i="1"/>
  <c r="G134" i="1"/>
  <c r="H134" i="1" s="1"/>
  <c r="F240" i="1"/>
  <c r="F353" i="1"/>
  <c r="I239" i="1"/>
  <c r="I101" i="1"/>
  <c r="G23" i="1"/>
  <c r="H23" i="1" s="1"/>
  <c r="G36" i="1"/>
  <c r="H36" i="1" s="1"/>
  <c r="G51" i="1"/>
  <c r="H51" i="1" s="1"/>
  <c r="G68" i="1"/>
  <c r="H68" i="1" s="1"/>
  <c r="G76" i="1"/>
  <c r="H76" i="1" s="1"/>
  <c r="F339" i="1"/>
  <c r="I52" i="1"/>
  <c r="I44" i="1"/>
  <c r="G27" i="1"/>
  <c r="H27" i="1" s="1"/>
  <c r="F219" i="1"/>
  <c r="F305" i="1"/>
  <c r="G117" i="1"/>
  <c r="H117" i="1" s="1"/>
  <c r="G213" i="1"/>
  <c r="H213" i="1" s="1"/>
  <c r="F357" i="1"/>
  <c r="G106" i="1"/>
  <c r="H106" i="1" s="1"/>
  <c r="F190" i="1"/>
  <c r="G185" i="1"/>
  <c r="H185" i="1" s="1"/>
  <c r="G193" i="1"/>
  <c r="H193" i="1" s="1"/>
  <c r="G45" i="1"/>
  <c r="H45" i="1" s="1"/>
  <c r="I100" i="1"/>
  <c r="F211" i="1"/>
  <c r="F21" i="1"/>
  <c r="F206" i="1"/>
  <c r="G266" i="1"/>
  <c r="H266" i="1" s="1"/>
  <c r="G359" i="1"/>
  <c r="H359" i="1" s="1"/>
  <c r="F109" i="1"/>
  <c r="I284" i="1"/>
  <c r="I65" i="1"/>
  <c r="I298" i="1"/>
  <c r="G210" i="1"/>
  <c r="H210" i="1" s="1"/>
  <c r="I302" i="1"/>
  <c r="F192" i="1"/>
  <c r="I352" i="1"/>
  <c r="F154" i="1"/>
  <c r="G60" i="1"/>
  <c r="H60" i="1" s="1"/>
  <c r="F265" i="1"/>
  <c r="I312" i="1"/>
  <c r="I205" i="1"/>
  <c r="F247" i="1"/>
  <c r="F107" i="1"/>
  <c r="G345" i="1"/>
  <c r="H345" i="1" s="1"/>
  <c r="I165" i="1"/>
  <c r="I60" i="1"/>
  <c r="F20" i="1"/>
  <c r="F94" i="1"/>
  <c r="G230" i="1"/>
  <c r="H230" i="1" s="1"/>
  <c r="I199" i="1"/>
  <c r="F44" i="1"/>
  <c r="I161" i="1"/>
  <c r="I254" i="1"/>
  <c r="F359" i="1"/>
  <c r="G128" i="1"/>
  <c r="H128" i="1" s="1"/>
  <c r="F317" i="1"/>
  <c r="G77" i="1"/>
  <c r="H77" i="1" s="1"/>
  <c r="I286" i="1"/>
  <c r="I10" i="1"/>
  <c r="F218" i="1"/>
  <c r="F17" i="1"/>
  <c r="I247" i="1"/>
  <c r="G262" i="1"/>
  <c r="H262" i="1" s="1"/>
  <c r="F10" i="1"/>
  <c r="F291" i="1"/>
  <c r="G59" i="1"/>
  <c r="H59" i="1" s="1"/>
  <c r="I356" i="1"/>
  <c r="F142" i="1"/>
  <c r="I71" i="1"/>
  <c r="G278" i="1"/>
  <c r="H278" i="1" s="1"/>
  <c r="I67" i="1"/>
  <c r="G279" i="1"/>
  <c r="H279" i="1" s="1"/>
  <c r="F36" i="1"/>
  <c r="I300" i="1"/>
  <c r="I63" i="1"/>
  <c r="I54" i="1"/>
  <c r="G260" i="1"/>
  <c r="H260" i="1" s="1"/>
  <c r="G295" i="1"/>
  <c r="H295" i="1" s="1"/>
  <c r="I183" i="1"/>
  <c r="I176" i="1"/>
  <c r="I168" i="1"/>
  <c r="F123" i="1"/>
  <c r="I317" i="1"/>
  <c r="F65" i="1"/>
  <c r="G46" i="1"/>
  <c r="H46" i="1" s="1"/>
  <c r="G236" i="1"/>
  <c r="H236" i="1" s="1"/>
  <c r="G333" i="1"/>
  <c r="H333" i="1" s="1"/>
  <c r="G35" i="1"/>
  <c r="H35" i="1" s="1"/>
  <c r="G218" i="1"/>
  <c r="H218" i="1" s="1"/>
  <c r="I294" i="1"/>
  <c r="G249" i="1"/>
  <c r="H249" i="1" s="1"/>
  <c r="G288" i="1"/>
  <c r="H288" i="1" s="1"/>
  <c r="G216" i="1"/>
  <c r="H216" i="1" s="1"/>
  <c r="F54" i="1"/>
  <c r="F63" i="1"/>
  <c r="F111" i="1"/>
  <c r="I265" i="1"/>
  <c r="I94" i="1"/>
  <c r="F321" i="1"/>
  <c r="F301" i="1"/>
  <c r="I287" i="1"/>
  <c r="I128" i="1"/>
  <c r="I175" i="1"/>
  <c r="F230" i="1"/>
  <c r="F134" i="1"/>
  <c r="G127" i="1"/>
  <c r="H127" i="1" s="1"/>
  <c r="G246" i="1"/>
  <c r="H246" i="1" s="1"/>
  <c r="G84" i="1"/>
  <c r="H84" i="1" s="1"/>
  <c r="G285" i="1"/>
  <c r="H285" i="1" s="1"/>
  <c r="I185" i="1"/>
  <c r="F95" i="1"/>
  <c r="G313" i="1"/>
  <c r="H313" i="1" s="1"/>
  <c r="F351" i="1"/>
  <c r="F41" i="1"/>
  <c r="I105" i="1"/>
  <c r="F287" i="1"/>
  <c r="I28" i="1"/>
  <c r="I15" i="1"/>
  <c r="F141" i="1"/>
  <c r="G96" i="1"/>
  <c r="H96" i="1" s="1"/>
  <c r="F344" i="1"/>
  <c r="F249" i="1"/>
  <c r="G280" i="1"/>
  <c r="H280" i="1" s="1"/>
  <c r="G225" i="1"/>
  <c r="H225" i="1" s="1"/>
  <c r="I211" i="1"/>
  <c r="F22" i="1"/>
  <c r="F13" i="1"/>
  <c r="I295" i="1"/>
  <c r="G41" i="1"/>
  <c r="H41" i="1" s="1"/>
  <c r="G12" i="1"/>
  <c r="H12" i="1" s="1"/>
  <c r="F313" i="1"/>
  <c r="G31" i="1"/>
  <c r="H31" i="1" s="1"/>
  <c r="F312" i="1"/>
  <c r="I143" i="1"/>
  <c r="F294" i="1"/>
  <c r="G28" i="1"/>
  <c r="H28" i="1" s="1"/>
  <c r="G220" i="1"/>
  <c r="H220" i="1" s="1"/>
  <c r="I164" i="1"/>
  <c r="F284" i="1"/>
  <c r="G286" i="1"/>
  <c r="H286" i="1" s="1"/>
  <c r="I245" i="1"/>
  <c r="I104" i="1"/>
  <c r="I262" i="1"/>
  <c r="G321" i="1"/>
  <c r="H321" i="1" s="1"/>
  <c r="G324" i="1"/>
  <c r="H324" i="1" s="1"/>
  <c r="I186" i="1"/>
  <c r="I145" i="1"/>
  <c r="I41" i="1"/>
  <c r="F258" i="1"/>
  <c r="F136" i="1"/>
  <c r="I198" i="1"/>
  <c r="G362" i="1"/>
  <c r="H362" i="1" s="1"/>
  <c r="F286" i="1"/>
  <c r="I258" i="1"/>
  <c r="I187" i="1"/>
  <c r="I215" i="1"/>
  <c r="F352" i="1"/>
  <c r="G155" i="1"/>
  <c r="H155" i="1" s="1"/>
  <c r="F127" i="1"/>
  <c r="I246" i="1"/>
  <c r="I162" i="1"/>
  <c r="F47" i="1"/>
  <c r="I351" i="1"/>
  <c r="I241" i="1"/>
  <c r="I290" i="1"/>
  <c r="G11" i="1"/>
  <c r="H11" i="1" s="1"/>
  <c r="F335" i="1"/>
  <c r="I39" i="1"/>
  <c r="G30" i="1"/>
  <c r="H30" i="1" s="1"/>
  <c r="G43" i="1"/>
  <c r="H43" i="1" s="1"/>
  <c r="G58" i="1"/>
  <c r="H58" i="1" s="1"/>
  <c r="G74" i="1"/>
  <c r="H74" i="1" s="1"/>
  <c r="G80" i="1"/>
  <c r="H80" i="1" s="1"/>
  <c r="I291" i="1"/>
  <c r="G252" i="1"/>
  <c r="H252" i="1" s="1"/>
  <c r="F31" i="1"/>
  <c r="G298" i="1"/>
  <c r="H298" i="1" s="1"/>
  <c r="F232" i="1"/>
  <c r="F342" i="1"/>
  <c r="G190" i="1"/>
  <c r="H190" i="1" s="1"/>
  <c r="I98" i="1"/>
  <c r="G318" i="1"/>
  <c r="H318" i="1" s="1"/>
  <c r="G139" i="1"/>
  <c r="H139" i="1" s="1"/>
  <c r="I70" i="1"/>
  <c r="G82" i="1"/>
  <c r="H82" i="1" s="1"/>
  <c r="G71" i="1"/>
  <c r="H71" i="1" s="1"/>
  <c r="F270" i="1"/>
  <c r="F151" i="1"/>
  <c r="F188" i="1"/>
  <c r="F50" i="1"/>
  <c r="I224" i="1"/>
  <c r="F289" i="1"/>
  <c r="I80" i="1"/>
  <c r="G180" i="1"/>
  <c r="H180" i="1" s="1"/>
  <c r="G344" i="1"/>
  <c r="H344" i="1" s="1"/>
  <c r="F332" i="1"/>
  <c r="G341" i="1"/>
  <c r="H341" i="1" s="1"/>
  <c r="I22" i="1"/>
  <c r="I251" i="1"/>
  <c r="G259" i="1"/>
  <c r="H259" i="1" s="1"/>
  <c r="I222" i="1"/>
  <c r="G284" i="1"/>
  <c r="H284" i="1" s="1"/>
  <c r="I190" i="1"/>
  <c r="I332" i="1"/>
  <c r="I17" i="1"/>
  <c r="I189" i="1"/>
  <c r="F334" i="1"/>
  <c r="I274" i="1"/>
  <c r="I210" i="1"/>
  <c r="G101" i="1"/>
  <c r="H101" i="1" s="1"/>
  <c r="G33" i="1"/>
  <c r="H33" i="1" s="1"/>
  <c r="G87" i="1"/>
  <c r="H87" i="1" s="1"/>
  <c r="G99" i="1"/>
  <c r="H99" i="1" s="1"/>
  <c r="G112" i="1"/>
  <c r="H112" i="1" s="1"/>
  <c r="G120" i="1"/>
  <c r="H120" i="1" s="1"/>
  <c r="G136" i="1"/>
  <c r="H136" i="1" s="1"/>
  <c r="G158" i="1"/>
  <c r="H158" i="1" s="1"/>
  <c r="G168" i="1"/>
  <c r="H168" i="1" s="1"/>
  <c r="G181" i="1"/>
  <c r="H181" i="1" s="1"/>
  <c r="G194" i="1"/>
  <c r="H194" i="1" s="1"/>
  <c r="G204" i="1"/>
  <c r="H204" i="1" s="1"/>
  <c r="G212" i="1"/>
  <c r="H212" i="1" s="1"/>
  <c r="G228" i="1"/>
  <c r="H228" i="1" s="1"/>
  <c r="G238" i="1"/>
  <c r="H238" i="1" s="1"/>
  <c r="G245" i="1"/>
  <c r="H245" i="1" s="1"/>
  <c r="G268" i="1"/>
  <c r="H268" i="1" s="1"/>
  <c r="G281" i="1"/>
  <c r="H281" i="1" s="1"/>
  <c r="G294" i="1"/>
  <c r="H294" i="1" s="1"/>
  <c r="G307" i="1"/>
  <c r="H307" i="1" s="1"/>
  <c r="G315" i="1"/>
  <c r="H315" i="1" s="1"/>
  <c r="G331" i="1"/>
  <c r="H331" i="1" s="1"/>
  <c r="G338" i="1"/>
  <c r="H338" i="1" s="1"/>
  <c r="G347" i="1"/>
  <c r="H347" i="1" s="1"/>
  <c r="G360" i="1"/>
  <c r="H360" i="1" s="1"/>
  <c r="F138" i="1"/>
  <c r="F33" i="1"/>
  <c r="I170" i="1"/>
  <c r="I279" i="1"/>
  <c r="I90" i="1"/>
  <c r="I173" i="1"/>
  <c r="F101" i="1"/>
  <c r="G186" i="1"/>
  <c r="H186" i="1" s="1"/>
  <c r="G169" i="1"/>
  <c r="H169" i="1" s="1"/>
  <c r="F117" i="1"/>
  <c r="I304" i="1"/>
  <c r="F164" i="1"/>
  <c r="F139" i="1"/>
  <c r="I57" i="1"/>
  <c r="F328" i="1"/>
  <c r="I127" i="1"/>
  <c r="I342" i="1"/>
  <c r="I231" i="1"/>
  <c r="I75" i="1"/>
  <c r="I313" i="1"/>
  <c r="F187" i="1"/>
  <c r="I323" i="1"/>
  <c r="I195" i="1"/>
  <c r="G56" i="1"/>
  <c r="H56" i="1" s="1"/>
  <c r="I178" i="1"/>
  <c r="I117" i="1"/>
  <c r="I29" i="1"/>
  <c r="F337" i="1"/>
  <c r="F229" i="1"/>
  <c r="I360" i="1"/>
  <c r="F126" i="1"/>
  <c r="I120" i="1"/>
  <c r="I151" i="1"/>
  <c r="F316" i="1"/>
  <c r="F343" i="1"/>
  <c r="F210" i="1"/>
  <c r="F40" i="1"/>
  <c r="F102" i="1"/>
  <c r="F93" i="1"/>
  <c r="I73" i="1"/>
  <c r="F119" i="1"/>
  <c r="I19" i="1"/>
  <c r="F29" i="1"/>
  <c r="I223" i="1"/>
  <c r="F82" i="1"/>
  <c r="I166" i="1"/>
  <c r="F222" i="1"/>
  <c r="F278" i="1"/>
  <c r="G132" i="1"/>
  <c r="H132" i="1" s="1"/>
  <c r="F108" i="1"/>
  <c r="G267" i="1"/>
  <c r="H267" i="1" s="1"/>
  <c r="F200" i="1"/>
  <c r="I267" i="1"/>
  <c r="F185" i="1"/>
  <c r="G50" i="1"/>
  <c r="H50" i="1" s="1"/>
  <c r="G126" i="1"/>
  <c r="H126" i="1" s="1"/>
  <c r="I249" i="1"/>
  <c r="F8" i="1"/>
  <c r="F125" i="1"/>
  <c r="I303" i="1"/>
  <c r="F71" i="1"/>
  <c r="I59" i="1"/>
  <c r="G13" i="1"/>
  <c r="H13" i="1" s="1"/>
  <c r="G75" i="1"/>
  <c r="H75" i="1" s="1"/>
  <c r="G88" i="1"/>
  <c r="H88" i="1" s="1"/>
  <c r="G102" i="1"/>
  <c r="H102" i="1" s="1"/>
  <c r="G113" i="1"/>
  <c r="H113" i="1" s="1"/>
  <c r="G121" i="1"/>
  <c r="H121" i="1" s="1"/>
  <c r="G149" i="1"/>
  <c r="H149" i="1" s="1"/>
  <c r="G159" i="1"/>
  <c r="H159" i="1" s="1"/>
  <c r="G170" i="1"/>
  <c r="H170" i="1" s="1"/>
  <c r="G183" i="1"/>
  <c r="H183" i="1" s="1"/>
  <c r="G195" i="1"/>
  <c r="H195" i="1" s="1"/>
  <c r="G205" i="1"/>
  <c r="H205" i="1" s="1"/>
  <c r="G214" i="1"/>
  <c r="H214" i="1" s="1"/>
  <c r="G231" i="1"/>
  <c r="H231" i="1" s="1"/>
  <c r="G240" i="1"/>
  <c r="H240" i="1" s="1"/>
  <c r="G248" i="1"/>
  <c r="H248" i="1" s="1"/>
  <c r="G271" i="1"/>
  <c r="H271" i="1" s="1"/>
  <c r="G289" i="1"/>
  <c r="H289" i="1" s="1"/>
  <c r="G296" i="1"/>
  <c r="H296" i="1" s="1"/>
  <c r="G308" i="1"/>
  <c r="H308" i="1" s="1"/>
  <c r="G316" i="1"/>
  <c r="H316" i="1" s="1"/>
  <c r="G334" i="1"/>
  <c r="H334" i="1" s="1"/>
  <c r="G339" i="1"/>
  <c r="H339" i="1" s="1"/>
  <c r="G348" i="1"/>
  <c r="H348" i="1" s="1"/>
  <c r="G361" i="1"/>
  <c r="H361" i="1" s="1"/>
  <c r="F298" i="1"/>
  <c r="I221" i="1"/>
  <c r="F360" i="1"/>
  <c r="I36" i="1"/>
  <c r="F105" i="1"/>
  <c r="G34" i="1"/>
  <c r="H34" i="1" s="1"/>
  <c r="F336" i="1"/>
  <c r="G305" i="1"/>
  <c r="H305" i="1" s="1"/>
  <c r="G89" i="1"/>
  <c r="H89" i="1" s="1"/>
  <c r="G157" i="1"/>
  <c r="H157" i="1" s="1"/>
  <c r="I297" i="1"/>
  <c r="G95" i="1"/>
  <c r="H95" i="1" s="1"/>
  <c r="G353" i="1"/>
  <c r="H353" i="1" s="1"/>
  <c r="F99" i="1"/>
  <c r="I95" i="1"/>
  <c r="I232" i="1"/>
  <c r="I237" i="1"/>
  <c r="F78" i="1"/>
  <c r="G323" i="1"/>
  <c r="H323" i="1" s="1"/>
  <c r="I350" i="1"/>
  <c r="I47" i="1"/>
  <c r="F323" i="1"/>
  <c r="I61" i="1"/>
  <c r="F130" i="1"/>
  <c r="I214" i="1"/>
  <c r="G42" i="1"/>
  <c r="H42" i="1" s="1"/>
  <c r="I34" i="1"/>
  <c r="G277" i="1"/>
  <c r="H277" i="1" s="1"/>
  <c r="G54" i="1"/>
  <c r="H54" i="1" s="1"/>
  <c r="I346" i="1"/>
  <c r="G232" i="1"/>
  <c r="H232" i="1" s="1"/>
  <c r="G18" i="1"/>
  <c r="H18" i="1" s="1"/>
  <c r="G143" i="1"/>
  <c r="H143" i="1" s="1"/>
  <c r="G32" i="1"/>
  <c r="H32" i="1" s="1"/>
  <c r="I155" i="1"/>
  <c r="I248" i="1"/>
  <c r="I181" i="1"/>
  <c r="F276" i="1"/>
  <c r="F238" i="1"/>
  <c r="G163" i="1"/>
  <c r="H163" i="1" s="1"/>
  <c r="G61" i="1"/>
  <c r="H61" i="1" s="1"/>
  <c r="G90" i="1"/>
  <c r="H90" i="1" s="1"/>
  <c r="G103" i="1"/>
  <c r="H103" i="1" s="1"/>
  <c r="G114" i="1"/>
  <c r="H114" i="1" s="1"/>
  <c r="G124" i="1"/>
  <c r="H124" i="1" s="1"/>
  <c r="G150" i="1"/>
  <c r="H150" i="1" s="1"/>
  <c r="G161" i="1"/>
  <c r="H161" i="1" s="1"/>
  <c r="G174" i="1"/>
  <c r="H174" i="1" s="1"/>
  <c r="G188" i="1"/>
  <c r="H188" i="1" s="1"/>
  <c r="G196" i="1"/>
  <c r="H196" i="1" s="1"/>
  <c r="G206" i="1"/>
  <c r="H206" i="1" s="1"/>
  <c r="G223" i="1"/>
  <c r="H223" i="1" s="1"/>
  <c r="G234" i="1"/>
  <c r="H234" i="1" s="1"/>
  <c r="G243" i="1"/>
  <c r="H243" i="1" s="1"/>
  <c r="G253" i="1"/>
  <c r="H253" i="1" s="1"/>
  <c r="G272" i="1"/>
  <c r="H272" i="1" s="1"/>
  <c r="G290" i="1"/>
  <c r="H290" i="1" s="1"/>
  <c r="G302" i="1"/>
  <c r="H302" i="1" s="1"/>
  <c r="G309" i="1"/>
  <c r="H309" i="1" s="1"/>
  <c r="G326" i="1"/>
  <c r="H326" i="1" s="1"/>
  <c r="G335" i="1"/>
  <c r="H335" i="1" s="1"/>
  <c r="G343" i="1"/>
  <c r="H343" i="1" s="1"/>
  <c r="G355" i="1"/>
  <c r="H355" i="1" s="1"/>
  <c r="F322" i="1"/>
  <c r="F241" i="1"/>
  <c r="I11" i="1"/>
  <c r="F27" i="1"/>
  <c r="G203" i="1"/>
  <c r="H203" i="1" s="1"/>
  <c r="G255" i="1"/>
  <c r="H255" i="1" s="1"/>
  <c r="F220" i="1"/>
  <c r="G9" i="1"/>
  <c r="H9" i="1" s="1"/>
  <c r="G351" i="1"/>
  <c r="H351" i="1" s="1"/>
  <c r="F120" i="1"/>
  <c r="F209" i="1"/>
  <c r="F193" i="1"/>
  <c r="I319" i="1"/>
  <c r="F250" i="1"/>
  <c r="I209" i="1"/>
  <c r="I35" i="1"/>
  <c r="I62" i="1"/>
  <c r="F143" i="1"/>
  <c r="G265" i="1"/>
  <c r="H265" i="1" s="1"/>
  <c r="F221" i="1"/>
  <c r="I309" i="1"/>
  <c r="I259" i="1"/>
  <c r="I121" i="1"/>
  <c r="G26" i="1"/>
  <c r="H26" i="1" s="1"/>
  <c r="G78" i="1"/>
  <c r="H78" i="1" s="1"/>
  <c r="F199" i="1"/>
  <c r="I169" i="1"/>
  <c r="F58" i="1"/>
  <c r="F261" i="1"/>
  <c r="I285" i="1"/>
  <c r="F283" i="1"/>
  <c r="F174" i="1"/>
  <c r="I171" i="1"/>
  <c r="F196" i="1"/>
  <c r="F330" i="1"/>
  <c r="I174" i="1"/>
  <c r="I172" i="1"/>
  <c r="F70" i="1"/>
  <c r="I147" i="1"/>
  <c r="F131" i="1"/>
  <c r="I216" i="1"/>
  <c r="F307" i="1"/>
  <c r="I146" i="1"/>
  <c r="I207" i="1"/>
  <c r="F326" i="1"/>
  <c r="F103" i="1"/>
  <c r="F183" i="1"/>
  <c r="I16" i="1"/>
  <c r="I315" i="1"/>
  <c r="I25" i="1"/>
  <c r="G105" i="1"/>
  <c r="H105" i="1" s="1"/>
  <c r="G48" i="1"/>
  <c r="H48" i="1" s="1"/>
  <c r="G164" i="1"/>
  <c r="H164" i="1" s="1"/>
  <c r="G235" i="1"/>
  <c r="H235" i="1" s="1"/>
  <c r="G293" i="1"/>
  <c r="H293" i="1" s="1"/>
  <c r="G336" i="1"/>
  <c r="H336" i="1" s="1"/>
  <c r="I263" i="1"/>
  <c r="I92" i="1"/>
  <c r="F114" i="1"/>
  <c r="F333" i="1"/>
  <c r="F197" i="1"/>
  <c r="F55" i="1"/>
  <c r="I361" i="1"/>
  <c r="I114" i="1"/>
  <c r="I167" i="1"/>
  <c r="F158" i="1"/>
  <c r="F124" i="1"/>
  <c r="F161" i="1"/>
  <c r="F253" i="1"/>
  <c r="F83" i="1"/>
  <c r="I240" i="1"/>
  <c r="I311" i="1"/>
  <c r="F179" i="1"/>
  <c r="I281" i="1"/>
  <c r="I270" i="1"/>
  <c r="I96" i="1"/>
  <c r="I321" i="1"/>
  <c r="I33" i="1"/>
  <c r="F346" i="1"/>
  <c r="I266" i="1"/>
  <c r="I253" i="1"/>
  <c r="F146" i="1"/>
  <c r="I305" i="1"/>
  <c r="G178" i="1"/>
  <c r="H178" i="1" s="1"/>
  <c r="I277" i="1"/>
  <c r="F186" i="1"/>
  <c r="F235" i="1"/>
  <c r="F227" i="1"/>
  <c r="F92" i="1"/>
  <c r="I66" i="1"/>
  <c r="F257" i="1"/>
  <c r="I250" i="1"/>
  <c r="I40" i="1"/>
  <c r="I228" i="1"/>
  <c r="I201" i="1"/>
  <c r="F194" i="1"/>
  <c r="I204" i="1"/>
  <c r="F57" i="1"/>
  <c r="F173" i="1"/>
  <c r="I328" i="1"/>
  <c r="F135" i="1"/>
  <c r="I225" i="1"/>
  <c r="I289" i="1"/>
  <c r="I347" i="1"/>
  <c r="F259" i="1"/>
  <c r="I51" i="1"/>
  <c r="I43" i="1"/>
  <c r="I8" i="1"/>
  <c r="I132" i="1"/>
  <c r="G137" i="1"/>
  <c r="H137" i="1" s="1"/>
  <c r="G191" i="1"/>
  <c r="H191" i="1" s="1"/>
  <c r="G244" i="1"/>
  <c r="H244" i="1" s="1"/>
  <c r="G306" i="1"/>
  <c r="H306" i="1" s="1"/>
  <c r="G346" i="1"/>
  <c r="H346" i="1" s="1"/>
  <c r="F203" i="1"/>
  <c r="F303" i="1"/>
  <c r="I234" i="1"/>
  <c r="I86" i="1"/>
  <c r="F198" i="1"/>
  <c r="F309" i="1"/>
  <c r="F282" i="1"/>
  <c r="F77" i="1"/>
  <c r="F51" i="1"/>
  <c r="F140" i="1"/>
  <c r="F23" i="1"/>
  <c r="F338" i="1"/>
  <c r="I233" i="1"/>
  <c r="F116" i="1"/>
  <c r="I135" i="1"/>
  <c r="F37" i="1"/>
  <c r="I115" i="1"/>
  <c r="I107" i="1"/>
  <c r="I299" i="1"/>
  <c r="I257" i="1"/>
  <c r="F331" i="1"/>
  <c r="I343" i="1"/>
  <c r="I357" i="1"/>
  <c r="F340" i="1"/>
  <c r="I129" i="1"/>
  <c r="I252" i="1"/>
  <c r="F42" i="1"/>
  <c r="G152" i="1"/>
  <c r="H152" i="1" s="1"/>
  <c r="G98" i="1"/>
  <c r="H98" i="1" s="1"/>
  <c r="G200" i="1"/>
  <c r="H200" i="1" s="1"/>
  <c r="F12" i="1"/>
  <c r="I227" i="1"/>
  <c r="I20" i="1"/>
  <c r="F39" i="1"/>
  <c r="I217" i="1"/>
  <c r="I292" i="1"/>
  <c r="I55" i="1"/>
  <c r="I200" i="1"/>
  <c r="I9" i="1"/>
  <c r="I197" i="1"/>
  <c r="I122" i="1"/>
  <c r="F61" i="1"/>
  <c r="F67" i="1"/>
  <c r="F11" i="1"/>
  <c r="I184" i="1"/>
  <c r="I110" i="1"/>
  <c r="F212" i="1"/>
  <c r="I76" i="1"/>
  <c r="F159" i="1"/>
  <c r="I288" i="1"/>
  <c r="F327" i="1"/>
  <c r="I85" i="1"/>
  <c r="F184" i="1"/>
  <c r="F34" i="1"/>
  <c r="G47" i="1"/>
  <c r="H47" i="1" s="1"/>
  <c r="I264" i="1"/>
  <c r="I119" i="1"/>
  <c r="G107" i="1"/>
  <c r="H107" i="1" s="1"/>
  <c r="G208" i="1"/>
  <c r="H208" i="1" s="1"/>
  <c r="G261" i="1"/>
  <c r="H261" i="1" s="1"/>
  <c r="G314" i="1"/>
  <c r="H314" i="1" s="1"/>
  <c r="G357" i="1"/>
  <c r="H357" i="1" s="1"/>
  <c r="I307" i="1"/>
  <c r="I102" i="1"/>
  <c r="F292" i="1"/>
  <c r="F121" i="1"/>
  <c r="F226" i="1"/>
  <c r="I314" i="1"/>
  <c r="F52" i="1"/>
  <c r="I126" i="1"/>
  <c r="F163" i="1"/>
  <c r="I348" i="1"/>
  <c r="I358" i="1"/>
  <c r="F234" i="1"/>
  <c r="I138" i="1"/>
  <c r="F231" i="1"/>
  <c r="F46" i="1"/>
  <c r="I139" i="1"/>
  <c r="I316" i="1"/>
  <c r="I87" i="1"/>
  <c r="I131" i="1"/>
  <c r="F256" i="1"/>
  <c r="F32" i="1"/>
  <c r="I354" i="1"/>
  <c r="F191" i="1"/>
  <c r="I46" i="1"/>
  <c r="F147" i="1"/>
  <c r="I23" i="1"/>
  <c r="I12" i="1"/>
  <c r="I271" i="1"/>
  <c r="G116" i="1"/>
  <c r="H116" i="1" s="1"/>
  <c r="I163" i="1"/>
  <c r="F97" i="1"/>
  <c r="F311" i="1"/>
  <c r="I339" i="1"/>
  <c r="I213" i="1"/>
  <c r="I310" i="1"/>
  <c r="I338" i="1"/>
  <c r="F288" i="1"/>
  <c r="F16" i="1"/>
  <c r="F272" i="1"/>
  <c r="F296" i="1"/>
  <c r="F106" i="1"/>
  <c r="I242" i="1"/>
  <c r="F252" i="1"/>
  <c r="F224" i="1"/>
  <c r="F35" i="1"/>
  <c r="I244" i="1"/>
  <c r="I158" i="1"/>
  <c r="I159" i="1"/>
  <c r="F254" i="1"/>
  <c r="I238" i="1"/>
  <c r="F48" i="1"/>
  <c r="F171" i="1"/>
  <c r="I111" i="1"/>
  <c r="G109" i="1"/>
  <c r="H109" i="1" s="1"/>
  <c r="G319" i="1"/>
  <c r="H319" i="1" s="1"/>
  <c r="G151" i="1"/>
  <c r="H151" i="1" s="1"/>
  <c r="I273" i="1"/>
  <c r="I30" i="1"/>
  <c r="F273" i="1"/>
  <c r="F263" i="1"/>
  <c r="I196" i="1"/>
  <c r="F168" i="1"/>
  <c r="F19" i="1"/>
  <c r="I236" i="1"/>
  <c r="F329" i="1"/>
  <c r="I355" i="1"/>
  <c r="F148" i="1"/>
  <c r="F207" i="1"/>
  <c r="I45" i="1"/>
  <c r="I53" i="1"/>
  <c r="F66" i="1"/>
  <c r="I177" i="1"/>
  <c r="F62" i="1"/>
  <c r="F280" i="1"/>
  <c r="F306" i="1"/>
  <c r="I269" i="1"/>
  <c r="F242" i="1"/>
  <c r="I48" i="1"/>
  <c r="F347" i="1"/>
  <c r="G226" i="1"/>
  <c r="H226" i="1" s="1"/>
  <c r="I243" i="1"/>
  <c r="I136" i="1"/>
  <c r="F45" i="1"/>
  <c r="I359" i="1"/>
  <c r="G275" i="1"/>
  <c r="H275" i="1" s="1"/>
  <c r="F180" i="1"/>
  <c r="I191" i="1"/>
  <c r="I327" i="1"/>
  <c r="G328" i="1"/>
  <c r="H328" i="1" s="1"/>
  <c r="F216" i="1"/>
  <c r="I203" i="1"/>
  <c r="F310" i="1"/>
  <c r="F56" i="1"/>
  <c r="F225" i="1"/>
  <c r="I91" i="1"/>
  <c r="F266" i="1"/>
  <c r="F167" i="1"/>
  <c r="I180" i="1"/>
  <c r="I256" i="1"/>
  <c r="I116" i="1"/>
  <c r="I268" i="1"/>
  <c r="F9" i="1"/>
  <c r="I64" i="1"/>
  <c r="F228" i="1"/>
  <c r="F314" i="1"/>
  <c r="F268" i="1"/>
  <c r="I68" i="1"/>
  <c r="F202" i="1"/>
  <c r="F75" i="1"/>
  <c r="I331" i="1"/>
  <c r="I182" i="1"/>
  <c r="I26" i="1"/>
  <c r="G129" i="1"/>
  <c r="H129" i="1" s="1"/>
  <c r="I106" i="1"/>
  <c r="F7" i="1"/>
  <c r="I7" i="1"/>
  <c r="J7" i="3" l="1"/>
  <c r="J19" i="3"/>
  <c r="J13" i="3"/>
  <c r="J17" i="3"/>
  <c r="J15" i="3"/>
  <c r="J11" i="3"/>
  <c r="J9" i="3"/>
  <c r="J12" i="3"/>
  <c r="J10" i="3"/>
  <c r="J8" i="3"/>
  <c r="J16" i="3"/>
  <c r="J14" i="3"/>
  <c r="J288" i="1"/>
  <c r="J252" i="1"/>
  <c r="J107" i="1"/>
  <c r="J8" i="1"/>
  <c r="J328" i="1"/>
  <c r="J250" i="1"/>
  <c r="J96" i="1"/>
  <c r="J207" i="1"/>
  <c r="J174" i="1"/>
  <c r="J155" i="1"/>
  <c r="J34" i="1"/>
  <c r="J297" i="1"/>
  <c r="J19" i="1"/>
  <c r="J117" i="1"/>
  <c r="J231" i="1"/>
  <c r="J332" i="1"/>
  <c r="J241" i="1"/>
  <c r="J215" i="1"/>
  <c r="J41" i="1"/>
  <c r="J54" i="1"/>
  <c r="J161" i="1"/>
  <c r="J352" i="1"/>
  <c r="J84" i="1"/>
  <c r="J99" i="1"/>
  <c r="J324" i="1"/>
  <c r="J282" i="1"/>
  <c r="J230" i="1"/>
  <c r="J133" i="1"/>
  <c r="J88" i="1"/>
  <c r="J13" i="1"/>
  <c r="J212" i="1"/>
  <c r="J331" i="1"/>
  <c r="J268" i="1"/>
  <c r="J7" i="1"/>
  <c r="J116" i="1"/>
  <c r="J359" i="1"/>
  <c r="J269" i="1"/>
  <c r="J338" i="1"/>
  <c r="J271" i="1"/>
  <c r="J68" i="1"/>
  <c r="J256" i="1"/>
  <c r="J203" i="1"/>
  <c r="J310" i="1"/>
  <c r="J12" i="1"/>
  <c r="J131" i="1"/>
  <c r="J358" i="1"/>
  <c r="J119" i="1"/>
  <c r="J122" i="1"/>
  <c r="J20" i="1"/>
  <c r="J129" i="1"/>
  <c r="J115" i="1"/>
  <c r="J43" i="1"/>
  <c r="J305" i="1"/>
  <c r="J270" i="1"/>
  <c r="J146" i="1"/>
  <c r="J169" i="1"/>
  <c r="J11" i="1"/>
  <c r="J221" i="1"/>
  <c r="J249" i="1"/>
  <c r="J151" i="1"/>
  <c r="J178" i="1"/>
  <c r="J342" i="1"/>
  <c r="J190" i="1"/>
  <c r="J351" i="1"/>
  <c r="J187" i="1"/>
  <c r="J145" i="1"/>
  <c r="J105" i="1"/>
  <c r="J317" i="1"/>
  <c r="J63" i="1"/>
  <c r="J356" i="1"/>
  <c r="J10" i="1"/>
  <c r="J44" i="1"/>
  <c r="J101" i="1"/>
  <c r="J49" i="1"/>
  <c r="J31" i="1"/>
  <c r="J260" i="1"/>
  <c r="J37" i="1"/>
  <c r="J109" i="1"/>
  <c r="J58" i="1"/>
  <c r="J141" i="1"/>
  <c r="J326" i="1"/>
  <c r="J278" i="1"/>
  <c r="J179" i="1"/>
  <c r="J296" i="1"/>
  <c r="J97" i="1"/>
  <c r="J93" i="1"/>
  <c r="J336" i="1"/>
  <c r="J137" i="1"/>
  <c r="J153" i="1"/>
  <c r="J272" i="1"/>
  <c r="J160" i="1"/>
  <c r="J193" i="1"/>
  <c r="J140" i="1"/>
  <c r="J106" i="1"/>
  <c r="J180" i="1"/>
  <c r="J136" i="1"/>
  <c r="J355" i="1"/>
  <c r="J30" i="1"/>
  <c r="J238" i="1"/>
  <c r="J242" i="1"/>
  <c r="J213" i="1"/>
  <c r="J23" i="1"/>
  <c r="J87" i="1"/>
  <c r="J348" i="1"/>
  <c r="J102" i="1"/>
  <c r="J264" i="1"/>
  <c r="J76" i="1"/>
  <c r="J197" i="1"/>
  <c r="J227" i="1"/>
  <c r="J51" i="1"/>
  <c r="J66" i="1"/>
  <c r="J281" i="1"/>
  <c r="J92" i="1"/>
  <c r="J25" i="1"/>
  <c r="J214" i="1"/>
  <c r="J237" i="1"/>
  <c r="J73" i="1"/>
  <c r="J120" i="1"/>
  <c r="J127" i="1"/>
  <c r="J258" i="1"/>
  <c r="J186" i="1"/>
  <c r="J164" i="1"/>
  <c r="J94" i="1"/>
  <c r="J294" i="1"/>
  <c r="J300" i="1"/>
  <c r="J286" i="1"/>
  <c r="J199" i="1"/>
  <c r="J302" i="1"/>
  <c r="J52" i="1"/>
  <c r="J239" i="1"/>
  <c r="J276" i="1"/>
  <c r="J123" i="1"/>
  <c r="J334" i="1"/>
  <c r="J280" i="1"/>
  <c r="J124" i="1"/>
  <c r="J325" i="1"/>
  <c r="J333" i="1"/>
  <c r="J113" i="1"/>
  <c r="J21" i="1"/>
  <c r="J235" i="1"/>
  <c r="J341" i="1"/>
  <c r="J79" i="1"/>
  <c r="J69" i="1"/>
  <c r="J202" i="1"/>
  <c r="J243" i="1"/>
  <c r="J273" i="1"/>
  <c r="J339" i="1"/>
  <c r="J316" i="1"/>
  <c r="J307" i="1"/>
  <c r="J9" i="1"/>
  <c r="J357" i="1"/>
  <c r="J135" i="1"/>
  <c r="J204" i="1"/>
  <c r="J253" i="1"/>
  <c r="J167" i="1"/>
  <c r="J263" i="1"/>
  <c r="J315" i="1"/>
  <c r="J216" i="1"/>
  <c r="J171" i="1"/>
  <c r="J62" i="1"/>
  <c r="J232" i="1"/>
  <c r="J195" i="1"/>
  <c r="J210" i="1"/>
  <c r="J222" i="1"/>
  <c r="J80" i="1"/>
  <c r="J162" i="1"/>
  <c r="J265" i="1"/>
  <c r="J168" i="1"/>
  <c r="J205" i="1"/>
  <c r="J192" i="1"/>
  <c r="J226" i="1"/>
  <c r="J108" i="1"/>
  <c r="J156" i="1"/>
  <c r="J308" i="1"/>
  <c r="J50" i="1"/>
  <c r="J206" i="1"/>
  <c r="J78" i="1"/>
  <c r="J154" i="1"/>
  <c r="J82" i="1"/>
  <c r="J81" i="1"/>
  <c r="J77" i="1"/>
  <c r="J220" i="1"/>
  <c r="J219" i="1"/>
  <c r="J32" i="1"/>
  <c r="J344" i="1"/>
  <c r="J26" i="1"/>
  <c r="J327" i="1"/>
  <c r="J177" i="1"/>
  <c r="J236" i="1"/>
  <c r="J159" i="1"/>
  <c r="J46" i="1"/>
  <c r="J139" i="1"/>
  <c r="J126" i="1"/>
  <c r="J110" i="1"/>
  <c r="J200" i="1"/>
  <c r="J343" i="1"/>
  <c r="J347" i="1"/>
  <c r="J266" i="1"/>
  <c r="J311" i="1"/>
  <c r="J114" i="1"/>
  <c r="J16" i="1"/>
  <c r="J35" i="1"/>
  <c r="J61" i="1"/>
  <c r="J95" i="1"/>
  <c r="J59" i="1"/>
  <c r="J166" i="1"/>
  <c r="J360" i="1"/>
  <c r="J323" i="1"/>
  <c r="J57" i="1"/>
  <c r="J173" i="1"/>
  <c r="J274" i="1"/>
  <c r="J70" i="1"/>
  <c r="J39" i="1"/>
  <c r="J246" i="1"/>
  <c r="J295" i="1"/>
  <c r="J176" i="1"/>
  <c r="J312" i="1"/>
  <c r="J298" i="1"/>
  <c r="J152" i="1"/>
  <c r="J306" i="1"/>
  <c r="J134" i="1"/>
  <c r="J275" i="1"/>
  <c r="J112" i="1"/>
  <c r="J103" i="1"/>
  <c r="J329" i="1"/>
  <c r="J149" i="1"/>
  <c r="J42" i="1"/>
  <c r="J293" i="1"/>
  <c r="J208" i="1"/>
  <c r="J182" i="1"/>
  <c r="J64" i="1"/>
  <c r="J91" i="1"/>
  <c r="J191" i="1"/>
  <c r="J158" i="1"/>
  <c r="J184" i="1"/>
  <c r="J55" i="1"/>
  <c r="J233" i="1"/>
  <c r="J289" i="1"/>
  <c r="J201" i="1"/>
  <c r="J240" i="1"/>
  <c r="J361" i="1"/>
  <c r="J147" i="1"/>
  <c r="J121" i="1"/>
  <c r="J209" i="1"/>
  <c r="J346" i="1"/>
  <c r="J267" i="1"/>
  <c r="J90" i="1"/>
  <c r="J251" i="1"/>
  <c r="J224" i="1"/>
  <c r="J198" i="1"/>
  <c r="J262" i="1"/>
  <c r="J175" i="1"/>
  <c r="J183" i="1"/>
  <c r="J67" i="1"/>
  <c r="J65" i="1"/>
  <c r="J100" i="1"/>
  <c r="J89" i="1"/>
  <c r="J318" i="1"/>
  <c r="J194" i="1"/>
  <c r="J148" i="1"/>
  <c r="J218" i="1"/>
  <c r="J118" i="1"/>
  <c r="J24" i="1"/>
  <c r="J56" i="1"/>
  <c r="J353" i="1"/>
  <c r="J14" i="1"/>
  <c r="J27" i="1"/>
  <c r="J229" i="1"/>
  <c r="J83" i="1"/>
  <c r="J283" i="1"/>
  <c r="J74" i="1"/>
  <c r="J18" i="1"/>
  <c r="J48" i="1"/>
  <c r="J53" i="1"/>
  <c r="J244" i="1"/>
  <c r="J163" i="1"/>
  <c r="J354" i="1"/>
  <c r="J314" i="1"/>
  <c r="J85" i="1"/>
  <c r="J292" i="1"/>
  <c r="J257" i="1"/>
  <c r="J86" i="1"/>
  <c r="J225" i="1"/>
  <c r="J228" i="1"/>
  <c r="J33" i="1"/>
  <c r="J285" i="1"/>
  <c r="J259" i="1"/>
  <c r="J181" i="1"/>
  <c r="J47" i="1"/>
  <c r="J303" i="1"/>
  <c r="J223" i="1"/>
  <c r="J313" i="1"/>
  <c r="J279" i="1"/>
  <c r="J189" i="1"/>
  <c r="J22" i="1"/>
  <c r="J291" i="1"/>
  <c r="J104" i="1"/>
  <c r="J143" i="1"/>
  <c r="J15" i="1"/>
  <c r="J185" i="1"/>
  <c r="J128" i="1"/>
  <c r="J247" i="1"/>
  <c r="J60" i="1"/>
  <c r="J284" i="1"/>
  <c r="J261" i="1"/>
  <c r="J72" i="1"/>
  <c r="J301" i="1"/>
  <c r="J322" i="1"/>
  <c r="J142" i="1"/>
  <c r="J157" i="1"/>
  <c r="J335" i="1"/>
  <c r="J345" i="1"/>
  <c r="J38" i="1"/>
  <c r="J255" i="1"/>
  <c r="J340" i="1"/>
  <c r="J150" i="1"/>
  <c r="J320" i="1"/>
  <c r="J188" i="1"/>
  <c r="J45" i="1"/>
  <c r="J196" i="1"/>
  <c r="J111" i="1"/>
  <c r="J138" i="1"/>
  <c r="J217" i="1"/>
  <c r="J299" i="1"/>
  <c r="J234" i="1"/>
  <c r="J132" i="1"/>
  <c r="J40" i="1"/>
  <c r="J277" i="1"/>
  <c r="J321" i="1"/>
  <c r="J172" i="1"/>
  <c r="J309" i="1"/>
  <c r="J319" i="1"/>
  <c r="J248" i="1"/>
  <c r="J350" i="1"/>
  <c r="J36" i="1"/>
  <c r="J29" i="1"/>
  <c r="J75" i="1"/>
  <c r="J304" i="1"/>
  <c r="J170" i="1"/>
  <c r="J17" i="1"/>
  <c r="J98" i="1"/>
  <c r="J290" i="1"/>
  <c r="J245" i="1"/>
  <c r="J211" i="1"/>
  <c r="J28" i="1"/>
  <c r="J287" i="1"/>
  <c r="J71" i="1"/>
  <c r="J254" i="1"/>
  <c r="J165" i="1"/>
  <c r="J337" i="1"/>
  <c r="J144" i="1"/>
  <c r="J330" i="1"/>
  <c r="H364" i="1"/>
  <c r="J130" i="1"/>
  <c r="J362" i="1"/>
  <c r="J349" i="1"/>
  <c r="J125" i="1"/>
  <c r="J364" i="1" l="1"/>
  <c r="J367" i="1" l="1"/>
  <c r="J366" i="1"/>
  <c r="C4" i="1" l="1"/>
  <c r="K8" i="1"/>
  <c r="L8" i="1" s="1"/>
  <c r="M8" i="1" s="1"/>
  <c r="N8" i="1" s="1"/>
  <c r="O8" i="1" s="1"/>
  <c r="K241" i="1"/>
  <c r="L241" i="1" s="1"/>
  <c r="M241" i="1" s="1"/>
  <c r="N241" i="1" s="1"/>
  <c r="O241" i="1" s="1"/>
  <c r="K352" i="1"/>
  <c r="L352" i="1" s="1"/>
  <c r="M352" i="1" s="1"/>
  <c r="N352" i="1" s="1"/>
  <c r="O352" i="1" s="1"/>
  <c r="K10" i="1"/>
  <c r="L10" i="1" s="1"/>
  <c r="M10" i="1" s="1"/>
  <c r="N10" i="1" s="1"/>
  <c r="O10" i="1" s="1"/>
  <c r="K153" i="1"/>
  <c r="L153" i="1" s="1"/>
  <c r="M153" i="1" s="1"/>
  <c r="N153" i="1" s="1"/>
  <c r="O153" i="1" s="1"/>
  <c r="K160" i="1"/>
  <c r="L160" i="1" s="1"/>
  <c r="M160" i="1" s="1"/>
  <c r="N160" i="1" s="1"/>
  <c r="O160" i="1" s="1"/>
  <c r="K106" i="1"/>
  <c r="L106" i="1" s="1"/>
  <c r="M106" i="1" s="1"/>
  <c r="N106" i="1" s="1"/>
  <c r="O106" i="1" s="1"/>
  <c r="K92" i="1"/>
  <c r="L92" i="1" s="1"/>
  <c r="M92" i="1" s="1"/>
  <c r="N92" i="1" s="1"/>
  <c r="O92" i="1" s="1"/>
  <c r="K214" i="1"/>
  <c r="L214" i="1" s="1"/>
  <c r="M214" i="1" s="1"/>
  <c r="N214" i="1" s="1"/>
  <c r="O214" i="1" s="1"/>
  <c r="K286" i="1"/>
  <c r="L286" i="1" s="1"/>
  <c r="M286" i="1" s="1"/>
  <c r="N286" i="1" s="1"/>
  <c r="O286" i="1" s="1"/>
  <c r="K334" i="1"/>
  <c r="L334" i="1" s="1"/>
  <c r="M334" i="1" s="1"/>
  <c r="N334" i="1" s="1"/>
  <c r="O334" i="1" s="1"/>
  <c r="K113" i="1"/>
  <c r="L113" i="1" s="1"/>
  <c r="M113" i="1" s="1"/>
  <c r="N113" i="1" s="1"/>
  <c r="O113" i="1" s="1"/>
  <c r="K235" i="1"/>
  <c r="L235" i="1" s="1"/>
  <c r="M235" i="1" s="1"/>
  <c r="N235" i="1" s="1"/>
  <c r="O235" i="1" s="1"/>
  <c r="K79" i="1"/>
  <c r="L79" i="1" s="1"/>
  <c r="M79" i="1" s="1"/>
  <c r="N79" i="1" s="1"/>
  <c r="O79" i="1" s="1"/>
  <c r="K316" i="1"/>
  <c r="L316" i="1" s="1"/>
  <c r="M316" i="1" s="1"/>
  <c r="N316" i="1" s="1"/>
  <c r="O316" i="1" s="1"/>
  <c r="K167" i="1"/>
  <c r="L167" i="1" s="1"/>
  <c r="M167" i="1" s="1"/>
  <c r="N167" i="1" s="1"/>
  <c r="O167" i="1" s="1"/>
  <c r="K171" i="1"/>
  <c r="L171" i="1" s="1"/>
  <c r="M171" i="1" s="1"/>
  <c r="N171" i="1" s="1"/>
  <c r="O171" i="1" s="1"/>
  <c r="K162" i="1"/>
  <c r="L162" i="1" s="1"/>
  <c r="M162" i="1" s="1"/>
  <c r="N162" i="1" s="1"/>
  <c r="O162" i="1" s="1"/>
  <c r="K168" i="1"/>
  <c r="L168" i="1" s="1"/>
  <c r="M168" i="1" s="1"/>
  <c r="N168" i="1" s="1"/>
  <c r="O168" i="1" s="1"/>
  <c r="K192" i="1"/>
  <c r="L192" i="1" s="1"/>
  <c r="M192" i="1" s="1"/>
  <c r="N192" i="1" s="1"/>
  <c r="O192" i="1" s="1"/>
  <c r="K154" i="1"/>
  <c r="L154" i="1" s="1"/>
  <c r="M154" i="1" s="1"/>
  <c r="N154" i="1" s="1"/>
  <c r="O154" i="1" s="1"/>
  <c r="K32" i="1"/>
  <c r="L32" i="1" s="1"/>
  <c r="M32" i="1" s="1"/>
  <c r="N32" i="1" s="1"/>
  <c r="O32" i="1" s="1"/>
  <c r="K327" i="1"/>
  <c r="L327" i="1" s="1"/>
  <c r="M327" i="1" s="1"/>
  <c r="N327" i="1" s="1"/>
  <c r="O327" i="1" s="1"/>
  <c r="K159" i="1"/>
  <c r="L159" i="1" s="1"/>
  <c r="M159" i="1" s="1"/>
  <c r="N159" i="1" s="1"/>
  <c r="O159" i="1" s="1"/>
  <c r="K298" i="1"/>
  <c r="L298" i="1" s="1"/>
  <c r="M298" i="1" s="1"/>
  <c r="N298" i="1" s="1"/>
  <c r="O298" i="1" s="1"/>
  <c r="K306" i="1"/>
  <c r="L306" i="1" s="1"/>
  <c r="M306" i="1" s="1"/>
  <c r="N306" i="1" s="1"/>
  <c r="O306" i="1" s="1"/>
  <c r="K121" i="1"/>
  <c r="L121" i="1" s="1"/>
  <c r="M121" i="1" s="1"/>
  <c r="N121" i="1" s="1"/>
  <c r="O121" i="1" s="1"/>
  <c r="K229" i="1"/>
  <c r="L229" i="1" s="1"/>
  <c r="M229" i="1" s="1"/>
  <c r="N229" i="1" s="1"/>
  <c r="O229" i="1" s="1"/>
  <c r="K163" i="1"/>
  <c r="L163" i="1" s="1"/>
  <c r="M163" i="1" s="1"/>
  <c r="N163" i="1" s="1"/>
  <c r="O163" i="1" s="1"/>
  <c r="K181" i="1"/>
  <c r="L181" i="1" s="1"/>
  <c r="M181" i="1" s="1"/>
  <c r="N181" i="1" s="1"/>
  <c r="O181" i="1" s="1"/>
  <c r="K155" i="1"/>
  <c r="L155" i="1" s="1"/>
  <c r="M155" i="1" s="1"/>
  <c r="N155" i="1" s="1"/>
  <c r="O155" i="1" s="1"/>
  <c r="K88" i="1"/>
  <c r="L88" i="1" s="1"/>
  <c r="M88" i="1" s="1"/>
  <c r="N88" i="1" s="1"/>
  <c r="O88" i="1" s="1"/>
  <c r="K7" i="1"/>
  <c r="L7" i="1" s="1"/>
  <c r="K338" i="1"/>
  <c r="L338" i="1" s="1"/>
  <c r="M338" i="1" s="1"/>
  <c r="N338" i="1" s="1"/>
  <c r="O338" i="1" s="1"/>
  <c r="K203" i="1"/>
  <c r="L203" i="1" s="1"/>
  <c r="M203" i="1" s="1"/>
  <c r="N203" i="1" s="1"/>
  <c r="O203" i="1" s="1"/>
  <c r="K358" i="1"/>
  <c r="L358" i="1" s="1"/>
  <c r="M358" i="1" s="1"/>
  <c r="N358" i="1" s="1"/>
  <c r="O358" i="1" s="1"/>
  <c r="K129" i="1"/>
  <c r="L129" i="1" s="1"/>
  <c r="M129" i="1" s="1"/>
  <c r="N129" i="1" s="1"/>
  <c r="O129" i="1" s="1"/>
  <c r="K270" i="1"/>
  <c r="L270" i="1" s="1"/>
  <c r="M270" i="1" s="1"/>
  <c r="N270" i="1" s="1"/>
  <c r="O270" i="1" s="1"/>
  <c r="K11" i="1"/>
  <c r="L11" i="1" s="1"/>
  <c r="M11" i="1" s="1"/>
  <c r="N11" i="1" s="1"/>
  <c r="O11" i="1" s="1"/>
  <c r="K221" i="1"/>
  <c r="L221" i="1" s="1"/>
  <c r="M221" i="1" s="1"/>
  <c r="N221" i="1" s="1"/>
  <c r="O221" i="1" s="1"/>
  <c r="K151" i="1"/>
  <c r="L151" i="1" s="1"/>
  <c r="M151" i="1" s="1"/>
  <c r="N151" i="1" s="1"/>
  <c r="O151" i="1" s="1"/>
  <c r="K187" i="1"/>
  <c r="L187" i="1" s="1"/>
  <c r="M187" i="1" s="1"/>
  <c r="N187" i="1" s="1"/>
  <c r="O187" i="1" s="1"/>
  <c r="K31" i="1"/>
  <c r="L31" i="1" s="1"/>
  <c r="M31" i="1" s="1"/>
  <c r="N31" i="1" s="1"/>
  <c r="O31" i="1" s="1"/>
  <c r="K58" i="1"/>
  <c r="L58" i="1" s="1"/>
  <c r="M58" i="1" s="1"/>
  <c r="N58" i="1" s="1"/>
  <c r="O58" i="1" s="1"/>
  <c r="K97" i="1"/>
  <c r="L97" i="1" s="1"/>
  <c r="M97" i="1" s="1"/>
  <c r="N97" i="1" s="1"/>
  <c r="O97" i="1" s="1"/>
  <c r="K336" i="1"/>
  <c r="L336" i="1" s="1"/>
  <c r="M336" i="1" s="1"/>
  <c r="N336" i="1" s="1"/>
  <c r="O336" i="1" s="1"/>
  <c r="K30" i="1"/>
  <c r="L30" i="1" s="1"/>
  <c r="M30" i="1" s="1"/>
  <c r="N30" i="1" s="1"/>
  <c r="O30" i="1" s="1"/>
  <c r="K23" i="1"/>
  <c r="L23" i="1" s="1"/>
  <c r="M23" i="1" s="1"/>
  <c r="N23" i="1" s="1"/>
  <c r="O23" i="1" s="1"/>
  <c r="K264" i="1"/>
  <c r="L264" i="1" s="1"/>
  <c r="M264" i="1" s="1"/>
  <c r="N264" i="1" s="1"/>
  <c r="O264" i="1" s="1"/>
  <c r="K73" i="1"/>
  <c r="L73" i="1" s="1"/>
  <c r="M73" i="1" s="1"/>
  <c r="N73" i="1" s="1"/>
  <c r="O73" i="1" s="1"/>
  <c r="K258" i="1"/>
  <c r="L258" i="1" s="1"/>
  <c r="M258" i="1" s="1"/>
  <c r="N258" i="1" s="1"/>
  <c r="O258" i="1" s="1"/>
  <c r="K94" i="1"/>
  <c r="L94" i="1" s="1"/>
  <c r="M94" i="1" s="1"/>
  <c r="N94" i="1" s="1"/>
  <c r="O94" i="1" s="1"/>
  <c r="K239" i="1"/>
  <c r="L239" i="1" s="1"/>
  <c r="M239" i="1" s="1"/>
  <c r="N239" i="1" s="1"/>
  <c r="O239" i="1" s="1"/>
  <c r="K243" i="1"/>
  <c r="L243" i="1" s="1"/>
  <c r="M243" i="1" s="1"/>
  <c r="N243" i="1" s="1"/>
  <c r="O243" i="1" s="1"/>
  <c r="K135" i="1"/>
  <c r="L135" i="1" s="1"/>
  <c r="M135" i="1" s="1"/>
  <c r="N135" i="1" s="1"/>
  <c r="O135" i="1" s="1"/>
  <c r="K222" i="1"/>
  <c r="L222" i="1" s="1"/>
  <c r="M222" i="1" s="1"/>
  <c r="N222" i="1" s="1"/>
  <c r="O222" i="1" s="1"/>
  <c r="K110" i="1"/>
  <c r="L110" i="1" s="1"/>
  <c r="M110" i="1" s="1"/>
  <c r="N110" i="1" s="1"/>
  <c r="O110" i="1" s="1"/>
  <c r="K347" i="1"/>
  <c r="L347" i="1" s="1"/>
  <c r="M347" i="1" s="1"/>
  <c r="N347" i="1" s="1"/>
  <c r="O347" i="1" s="1"/>
  <c r="K323" i="1"/>
  <c r="L323" i="1" s="1"/>
  <c r="M323" i="1" s="1"/>
  <c r="N323" i="1" s="1"/>
  <c r="O323" i="1" s="1"/>
  <c r="K246" i="1"/>
  <c r="L246" i="1" s="1"/>
  <c r="M246" i="1" s="1"/>
  <c r="N246" i="1" s="1"/>
  <c r="O246" i="1" s="1"/>
  <c r="K275" i="1"/>
  <c r="L275" i="1" s="1"/>
  <c r="M275" i="1" s="1"/>
  <c r="N275" i="1" s="1"/>
  <c r="O275" i="1" s="1"/>
  <c r="K182" i="1"/>
  <c r="L182" i="1" s="1"/>
  <c r="M182" i="1" s="1"/>
  <c r="N182" i="1" s="1"/>
  <c r="O182" i="1" s="1"/>
  <c r="K158" i="1"/>
  <c r="L158" i="1" s="1"/>
  <c r="M158" i="1" s="1"/>
  <c r="N158" i="1" s="1"/>
  <c r="O158" i="1" s="1"/>
  <c r="K240" i="1"/>
  <c r="L240" i="1" s="1"/>
  <c r="M240" i="1" s="1"/>
  <c r="N240" i="1" s="1"/>
  <c r="O240" i="1" s="1"/>
  <c r="K183" i="1"/>
  <c r="L183" i="1" s="1"/>
  <c r="M183" i="1" s="1"/>
  <c r="N183" i="1" s="1"/>
  <c r="O183" i="1" s="1"/>
  <c r="K100" i="1"/>
  <c r="L100" i="1" s="1"/>
  <c r="M100" i="1" s="1"/>
  <c r="N100" i="1" s="1"/>
  <c r="O100" i="1" s="1"/>
  <c r="K318" i="1"/>
  <c r="L318" i="1" s="1"/>
  <c r="M318" i="1" s="1"/>
  <c r="N318" i="1" s="1"/>
  <c r="O318" i="1" s="1"/>
  <c r="K48" i="1"/>
  <c r="L48" i="1" s="1"/>
  <c r="M48" i="1" s="1"/>
  <c r="N48" i="1" s="1"/>
  <c r="O48" i="1" s="1"/>
  <c r="K292" i="1"/>
  <c r="L292" i="1" s="1"/>
  <c r="M292" i="1" s="1"/>
  <c r="N292" i="1" s="1"/>
  <c r="O292" i="1" s="1"/>
  <c r="K225" i="1"/>
  <c r="L225" i="1" s="1"/>
  <c r="M225" i="1" s="1"/>
  <c r="N225" i="1" s="1"/>
  <c r="O225" i="1" s="1"/>
  <c r="K303" i="1"/>
  <c r="L303" i="1" s="1"/>
  <c r="M303" i="1" s="1"/>
  <c r="N303" i="1" s="1"/>
  <c r="O303" i="1" s="1"/>
  <c r="K291" i="1"/>
  <c r="L291" i="1" s="1"/>
  <c r="M291" i="1" s="1"/>
  <c r="N291" i="1" s="1"/>
  <c r="O291" i="1" s="1"/>
  <c r="K15" i="1"/>
  <c r="L15" i="1" s="1"/>
  <c r="M15" i="1" s="1"/>
  <c r="N15" i="1" s="1"/>
  <c r="O15" i="1" s="1"/>
  <c r="K335" i="1"/>
  <c r="L335" i="1" s="1"/>
  <c r="M335" i="1" s="1"/>
  <c r="N335" i="1" s="1"/>
  <c r="O335" i="1" s="1"/>
  <c r="K340" i="1"/>
  <c r="L340" i="1" s="1"/>
  <c r="M340" i="1" s="1"/>
  <c r="N340" i="1" s="1"/>
  <c r="O340" i="1" s="1"/>
  <c r="K288" i="1"/>
  <c r="L288" i="1" s="1"/>
  <c r="M288" i="1" s="1"/>
  <c r="N288" i="1" s="1"/>
  <c r="O288" i="1" s="1"/>
  <c r="K328" i="1"/>
  <c r="L328" i="1" s="1"/>
  <c r="M328" i="1" s="1"/>
  <c r="N328" i="1" s="1"/>
  <c r="O328" i="1" s="1"/>
  <c r="K207" i="1"/>
  <c r="L207" i="1" s="1"/>
  <c r="M207" i="1" s="1"/>
  <c r="N207" i="1" s="1"/>
  <c r="O207" i="1" s="1"/>
  <c r="K215" i="1"/>
  <c r="L215" i="1" s="1"/>
  <c r="M215" i="1" s="1"/>
  <c r="N215" i="1" s="1"/>
  <c r="O215" i="1" s="1"/>
  <c r="K99" i="1"/>
  <c r="L99" i="1" s="1"/>
  <c r="M99" i="1" s="1"/>
  <c r="N99" i="1" s="1"/>
  <c r="O99" i="1" s="1"/>
  <c r="K133" i="1"/>
  <c r="L133" i="1" s="1"/>
  <c r="M133" i="1" s="1"/>
  <c r="N133" i="1" s="1"/>
  <c r="O133" i="1" s="1"/>
  <c r="K317" i="1"/>
  <c r="L317" i="1" s="1"/>
  <c r="M317" i="1" s="1"/>
  <c r="N317" i="1" s="1"/>
  <c r="O317" i="1" s="1"/>
  <c r="K193" i="1"/>
  <c r="L193" i="1" s="1"/>
  <c r="M193" i="1" s="1"/>
  <c r="N193" i="1" s="1"/>
  <c r="O193" i="1" s="1"/>
  <c r="K238" i="1"/>
  <c r="L238" i="1" s="1"/>
  <c r="M238" i="1" s="1"/>
  <c r="N238" i="1" s="1"/>
  <c r="O238" i="1" s="1"/>
  <c r="K51" i="1"/>
  <c r="L51" i="1" s="1"/>
  <c r="M51" i="1" s="1"/>
  <c r="N51" i="1" s="1"/>
  <c r="O51" i="1" s="1"/>
  <c r="K25" i="1"/>
  <c r="L25" i="1" s="1"/>
  <c r="M25" i="1" s="1"/>
  <c r="N25" i="1" s="1"/>
  <c r="O25" i="1" s="1"/>
  <c r="K237" i="1"/>
  <c r="L237" i="1" s="1"/>
  <c r="M237" i="1" s="1"/>
  <c r="N237" i="1" s="1"/>
  <c r="O237" i="1" s="1"/>
  <c r="K199" i="1"/>
  <c r="L199" i="1" s="1"/>
  <c r="M199" i="1" s="1"/>
  <c r="N199" i="1" s="1"/>
  <c r="O199" i="1" s="1"/>
  <c r="K280" i="1"/>
  <c r="L280" i="1" s="1"/>
  <c r="M280" i="1" s="1"/>
  <c r="N280" i="1" s="1"/>
  <c r="O280" i="1" s="1"/>
  <c r="K325" i="1"/>
  <c r="L325" i="1" s="1"/>
  <c r="M325" i="1" s="1"/>
  <c r="N325" i="1" s="1"/>
  <c r="O325" i="1" s="1"/>
  <c r="K307" i="1"/>
  <c r="L307" i="1" s="1"/>
  <c r="M307" i="1" s="1"/>
  <c r="N307" i="1" s="1"/>
  <c r="O307" i="1" s="1"/>
  <c r="K263" i="1"/>
  <c r="L263" i="1" s="1"/>
  <c r="M263" i="1" s="1"/>
  <c r="N263" i="1" s="1"/>
  <c r="O263" i="1" s="1"/>
  <c r="K232" i="1"/>
  <c r="L232" i="1" s="1"/>
  <c r="M232" i="1" s="1"/>
  <c r="N232" i="1" s="1"/>
  <c r="O232" i="1" s="1"/>
  <c r="K195" i="1"/>
  <c r="L195" i="1" s="1"/>
  <c r="M195" i="1" s="1"/>
  <c r="N195" i="1" s="1"/>
  <c r="O195" i="1" s="1"/>
  <c r="K82" i="1"/>
  <c r="L82" i="1" s="1"/>
  <c r="M82" i="1" s="1"/>
  <c r="N82" i="1" s="1"/>
  <c r="O82" i="1" s="1"/>
  <c r="K220" i="1"/>
  <c r="L220" i="1" s="1"/>
  <c r="M220" i="1" s="1"/>
  <c r="N220" i="1" s="1"/>
  <c r="O220" i="1" s="1"/>
  <c r="K46" i="1"/>
  <c r="L46" i="1" s="1"/>
  <c r="M46" i="1" s="1"/>
  <c r="N46" i="1" s="1"/>
  <c r="O46" i="1" s="1"/>
  <c r="K16" i="1"/>
  <c r="L16" i="1" s="1"/>
  <c r="M16" i="1" s="1"/>
  <c r="N16" i="1" s="1"/>
  <c r="O16" i="1" s="1"/>
  <c r="K274" i="1"/>
  <c r="L274" i="1" s="1"/>
  <c r="M274" i="1" s="1"/>
  <c r="N274" i="1" s="1"/>
  <c r="O274" i="1" s="1"/>
  <c r="K233" i="1"/>
  <c r="L233" i="1" s="1"/>
  <c r="M233" i="1" s="1"/>
  <c r="N233" i="1" s="1"/>
  <c r="O233" i="1" s="1"/>
  <c r="K209" i="1"/>
  <c r="L209" i="1" s="1"/>
  <c r="M209" i="1" s="1"/>
  <c r="N209" i="1" s="1"/>
  <c r="O209" i="1" s="1"/>
  <c r="K198" i="1"/>
  <c r="L198" i="1" s="1"/>
  <c r="M198" i="1" s="1"/>
  <c r="N198" i="1" s="1"/>
  <c r="O198" i="1" s="1"/>
  <c r="K353" i="1"/>
  <c r="L353" i="1" s="1"/>
  <c r="M353" i="1" s="1"/>
  <c r="N353" i="1" s="1"/>
  <c r="O353" i="1" s="1"/>
  <c r="K354" i="1"/>
  <c r="L354" i="1" s="1"/>
  <c r="M354" i="1" s="1"/>
  <c r="N354" i="1" s="1"/>
  <c r="O354" i="1" s="1"/>
  <c r="K259" i="1"/>
  <c r="L259" i="1" s="1"/>
  <c r="M259" i="1" s="1"/>
  <c r="N259" i="1" s="1"/>
  <c r="O259" i="1" s="1"/>
  <c r="K247" i="1"/>
  <c r="L247" i="1" s="1"/>
  <c r="M247" i="1" s="1"/>
  <c r="N247" i="1" s="1"/>
  <c r="O247" i="1" s="1"/>
  <c r="K38" i="1"/>
  <c r="L38" i="1" s="1"/>
  <c r="M38" i="1" s="1"/>
  <c r="N38" i="1" s="1"/>
  <c r="O38" i="1" s="1"/>
  <c r="K34" i="1"/>
  <c r="L34" i="1" s="1"/>
  <c r="M34" i="1" s="1"/>
  <c r="N34" i="1" s="1"/>
  <c r="O34" i="1" s="1"/>
  <c r="K19" i="1"/>
  <c r="L19" i="1" s="1"/>
  <c r="M19" i="1" s="1"/>
  <c r="N19" i="1" s="1"/>
  <c r="O19" i="1" s="1"/>
  <c r="K54" i="1"/>
  <c r="L54" i="1" s="1"/>
  <c r="M54" i="1" s="1"/>
  <c r="N54" i="1" s="1"/>
  <c r="O54" i="1" s="1"/>
  <c r="K212" i="1"/>
  <c r="L212" i="1" s="1"/>
  <c r="M212" i="1" s="1"/>
  <c r="N212" i="1" s="1"/>
  <c r="O212" i="1" s="1"/>
  <c r="K116" i="1"/>
  <c r="L116" i="1" s="1"/>
  <c r="M116" i="1" s="1"/>
  <c r="N116" i="1" s="1"/>
  <c r="O116" i="1" s="1"/>
  <c r="K271" i="1"/>
  <c r="L271" i="1" s="1"/>
  <c r="M271" i="1" s="1"/>
  <c r="N271" i="1" s="1"/>
  <c r="O271" i="1" s="1"/>
  <c r="K310" i="1"/>
  <c r="L310" i="1" s="1"/>
  <c r="M310" i="1" s="1"/>
  <c r="N310" i="1" s="1"/>
  <c r="O310" i="1" s="1"/>
  <c r="K119" i="1"/>
  <c r="L119" i="1" s="1"/>
  <c r="M119" i="1" s="1"/>
  <c r="N119" i="1" s="1"/>
  <c r="O119" i="1" s="1"/>
  <c r="K115" i="1"/>
  <c r="L115" i="1" s="1"/>
  <c r="M115" i="1" s="1"/>
  <c r="N115" i="1" s="1"/>
  <c r="O115" i="1" s="1"/>
  <c r="K178" i="1"/>
  <c r="L178" i="1" s="1"/>
  <c r="M178" i="1" s="1"/>
  <c r="N178" i="1" s="1"/>
  <c r="O178" i="1" s="1"/>
  <c r="K190" i="1"/>
  <c r="L190" i="1" s="1"/>
  <c r="M190" i="1" s="1"/>
  <c r="N190" i="1" s="1"/>
  <c r="O190" i="1" s="1"/>
  <c r="K145" i="1"/>
  <c r="L145" i="1" s="1"/>
  <c r="M145" i="1" s="1"/>
  <c r="N145" i="1" s="1"/>
  <c r="O145" i="1" s="1"/>
  <c r="K44" i="1"/>
  <c r="L44" i="1" s="1"/>
  <c r="M44" i="1" s="1"/>
  <c r="N44" i="1" s="1"/>
  <c r="O44" i="1" s="1"/>
  <c r="K260" i="1"/>
  <c r="L260" i="1" s="1"/>
  <c r="M260" i="1" s="1"/>
  <c r="N260" i="1" s="1"/>
  <c r="O260" i="1" s="1"/>
  <c r="K141" i="1"/>
  <c r="L141" i="1" s="1"/>
  <c r="M141" i="1" s="1"/>
  <c r="N141" i="1" s="1"/>
  <c r="O141" i="1" s="1"/>
  <c r="K179" i="1"/>
  <c r="L179" i="1" s="1"/>
  <c r="M179" i="1" s="1"/>
  <c r="N179" i="1" s="1"/>
  <c r="O179" i="1" s="1"/>
  <c r="K180" i="1"/>
  <c r="L180" i="1" s="1"/>
  <c r="M180" i="1" s="1"/>
  <c r="N180" i="1" s="1"/>
  <c r="O180" i="1" s="1"/>
  <c r="K87" i="1"/>
  <c r="L87" i="1" s="1"/>
  <c r="M87" i="1" s="1"/>
  <c r="N87" i="1" s="1"/>
  <c r="O87" i="1" s="1"/>
  <c r="K76" i="1"/>
  <c r="L76" i="1" s="1"/>
  <c r="M76" i="1" s="1"/>
  <c r="N76" i="1" s="1"/>
  <c r="O76" i="1" s="1"/>
  <c r="K66" i="1"/>
  <c r="L66" i="1" s="1"/>
  <c r="M66" i="1" s="1"/>
  <c r="N66" i="1" s="1"/>
  <c r="O66" i="1" s="1"/>
  <c r="K120" i="1"/>
  <c r="L120" i="1" s="1"/>
  <c r="M120" i="1" s="1"/>
  <c r="N120" i="1" s="1"/>
  <c r="O120" i="1" s="1"/>
  <c r="K186" i="1"/>
  <c r="L186" i="1" s="1"/>
  <c r="M186" i="1" s="1"/>
  <c r="N186" i="1" s="1"/>
  <c r="O186" i="1" s="1"/>
  <c r="K294" i="1"/>
  <c r="L294" i="1" s="1"/>
  <c r="M294" i="1" s="1"/>
  <c r="N294" i="1" s="1"/>
  <c r="O294" i="1" s="1"/>
  <c r="K62" i="1"/>
  <c r="L62" i="1" s="1"/>
  <c r="M62" i="1" s="1"/>
  <c r="N62" i="1" s="1"/>
  <c r="O62" i="1" s="1"/>
  <c r="K80" i="1"/>
  <c r="L80" i="1" s="1"/>
  <c r="M80" i="1" s="1"/>
  <c r="N80" i="1" s="1"/>
  <c r="O80" i="1" s="1"/>
  <c r="K156" i="1"/>
  <c r="L156" i="1" s="1"/>
  <c r="M156" i="1" s="1"/>
  <c r="N156" i="1" s="1"/>
  <c r="O156" i="1" s="1"/>
  <c r="K177" i="1"/>
  <c r="L177" i="1" s="1"/>
  <c r="M177" i="1" s="1"/>
  <c r="N177" i="1" s="1"/>
  <c r="O177" i="1" s="1"/>
  <c r="K200" i="1"/>
  <c r="L200" i="1" s="1"/>
  <c r="M200" i="1" s="1"/>
  <c r="N200" i="1" s="1"/>
  <c r="O200" i="1" s="1"/>
  <c r="K266" i="1"/>
  <c r="L266" i="1" s="1"/>
  <c r="M266" i="1" s="1"/>
  <c r="N266" i="1" s="1"/>
  <c r="O266" i="1" s="1"/>
  <c r="K59" i="1"/>
  <c r="L59" i="1" s="1"/>
  <c r="M59" i="1" s="1"/>
  <c r="N59" i="1" s="1"/>
  <c r="O59" i="1" s="1"/>
  <c r="K57" i="1"/>
  <c r="L57" i="1" s="1"/>
  <c r="M57" i="1" s="1"/>
  <c r="N57" i="1" s="1"/>
  <c r="O57" i="1" s="1"/>
  <c r="K176" i="1"/>
  <c r="L176" i="1" s="1"/>
  <c r="M176" i="1" s="1"/>
  <c r="N176" i="1" s="1"/>
  <c r="O176" i="1" s="1"/>
  <c r="K112" i="1"/>
  <c r="L112" i="1" s="1"/>
  <c r="M112" i="1" s="1"/>
  <c r="N112" i="1" s="1"/>
  <c r="O112" i="1" s="1"/>
  <c r="K64" i="1"/>
  <c r="L64" i="1" s="1"/>
  <c r="M64" i="1" s="1"/>
  <c r="N64" i="1" s="1"/>
  <c r="O64" i="1" s="1"/>
  <c r="K361" i="1"/>
  <c r="L361" i="1" s="1"/>
  <c r="M361" i="1" s="1"/>
  <c r="N361" i="1" s="1"/>
  <c r="O361" i="1" s="1"/>
  <c r="K67" i="1"/>
  <c r="L67" i="1" s="1"/>
  <c r="M67" i="1" s="1"/>
  <c r="N67" i="1" s="1"/>
  <c r="O67" i="1" s="1"/>
  <c r="K194" i="1"/>
  <c r="L194" i="1" s="1"/>
  <c r="M194" i="1" s="1"/>
  <c r="N194" i="1" s="1"/>
  <c r="O194" i="1" s="1"/>
  <c r="K148" i="1"/>
  <c r="L148" i="1" s="1"/>
  <c r="M148" i="1" s="1"/>
  <c r="N148" i="1" s="1"/>
  <c r="O148" i="1" s="1"/>
  <c r="K53" i="1"/>
  <c r="L53" i="1" s="1"/>
  <c r="M53" i="1" s="1"/>
  <c r="N53" i="1" s="1"/>
  <c r="O53" i="1" s="1"/>
  <c r="K228" i="1"/>
  <c r="L228" i="1" s="1"/>
  <c r="M228" i="1" s="1"/>
  <c r="N228" i="1" s="1"/>
  <c r="O228" i="1" s="1"/>
  <c r="K47" i="1"/>
  <c r="L47" i="1" s="1"/>
  <c r="M47" i="1" s="1"/>
  <c r="N47" i="1" s="1"/>
  <c r="O47" i="1" s="1"/>
  <c r="K223" i="1"/>
  <c r="L223" i="1" s="1"/>
  <c r="M223" i="1" s="1"/>
  <c r="N223" i="1" s="1"/>
  <c r="O223" i="1" s="1"/>
  <c r="K185" i="1"/>
  <c r="L185" i="1" s="1"/>
  <c r="M185" i="1" s="1"/>
  <c r="N185" i="1" s="1"/>
  <c r="O185" i="1" s="1"/>
  <c r="K261" i="1"/>
  <c r="L261" i="1" s="1"/>
  <c r="M261" i="1" s="1"/>
  <c r="N261" i="1" s="1"/>
  <c r="O261" i="1" s="1"/>
  <c r="K322" i="1"/>
  <c r="L322" i="1" s="1"/>
  <c r="M322" i="1" s="1"/>
  <c r="N322" i="1" s="1"/>
  <c r="O322" i="1" s="1"/>
  <c r="K345" i="1"/>
  <c r="L345" i="1" s="1"/>
  <c r="M345" i="1" s="1"/>
  <c r="N345" i="1" s="1"/>
  <c r="O345" i="1" s="1"/>
  <c r="K320" i="1"/>
  <c r="L320" i="1" s="1"/>
  <c r="M320" i="1" s="1"/>
  <c r="N320" i="1" s="1"/>
  <c r="O320" i="1" s="1"/>
  <c r="K252" i="1"/>
  <c r="L252" i="1" s="1"/>
  <c r="M252" i="1" s="1"/>
  <c r="N252" i="1" s="1"/>
  <c r="O252" i="1" s="1"/>
  <c r="K250" i="1"/>
  <c r="L250" i="1" s="1"/>
  <c r="M250" i="1" s="1"/>
  <c r="N250" i="1" s="1"/>
  <c r="O250" i="1" s="1"/>
  <c r="K174" i="1"/>
  <c r="L174" i="1" s="1"/>
  <c r="M174" i="1" s="1"/>
  <c r="N174" i="1" s="1"/>
  <c r="O174" i="1" s="1"/>
  <c r="K332" i="1"/>
  <c r="L332" i="1" s="1"/>
  <c r="M332" i="1" s="1"/>
  <c r="N332" i="1" s="1"/>
  <c r="O332" i="1" s="1"/>
  <c r="K41" i="1"/>
  <c r="L41" i="1" s="1"/>
  <c r="M41" i="1" s="1"/>
  <c r="N41" i="1" s="1"/>
  <c r="O41" i="1" s="1"/>
  <c r="K282" i="1"/>
  <c r="L282" i="1" s="1"/>
  <c r="M282" i="1" s="1"/>
  <c r="N282" i="1" s="1"/>
  <c r="O282" i="1" s="1"/>
  <c r="K146" i="1"/>
  <c r="L146" i="1" s="1"/>
  <c r="M146" i="1" s="1"/>
  <c r="N146" i="1" s="1"/>
  <c r="O146" i="1" s="1"/>
  <c r="K63" i="1"/>
  <c r="L63" i="1" s="1"/>
  <c r="M63" i="1" s="1"/>
  <c r="N63" i="1" s="1"/>
  <c r="O63" i="1" s="1"/>
  <c r="K302" i="1"/>
  <c r="L302" i="1" s="1"/>
  <c r="M302" i="1" s="1"/>
  <c r="N302" i="1" s="1"/>
  <c r="O302" i="1" s="1"/>
  <c r="K276" i="1"/>
  <c r="L276" i="1" s="1"/>
  <c r="M276" i="1" s="1"/>
  <c r="N276" i="1" s="1"/>
  <c r="O276" i="1" s="1"/>
  <c r="K69" i="1"/>
  <c r="L69" i="1" s="1"/>
  <c r="M69" i="1" s="1"/>
  <c r="N69" i="1" s="1"/>
  <c r="O69" i="1" s="1"/>
  <c r="K273" i="1"/>
  <c r="L273" i="1" s="1"/>
  <c r="M273" i="1" s="1"/>
  <c r="N273" i="1" s="1"/>
  <c r="O273" i="1" s="1"/>
  <c r="K204" i="1"/>
  <c r="L204" i="1" s="1"/>
  <c r="M204" i="1" s="1"/>
  <c r="N204" i="1" s="1"/>
  <c r="O204" i="1" s="1"/>
  <c r="K315" i="1"/>
  <c r="L315" i="1" s="1"/>
  <c r="M315" i="1" s="1"/>
  <c r="N315" i="1" s="1"/>
  <c r="O315" i="1" s="1"/>
  <c r="K205" i="1"/>
  <c r="L205" i="1" s="1"/>
  <c r="M205" i="1" s="1"/>
  <c r="N205" i="1" s="1"/>
  <c r="O205" i="1" s="1"/>
  <c r="K206" i="1"/>
  <c r="L206" i="1" s="1"/>
  <c r="M206" i="1" s="1"/>
  <c r="N206" i="1" s="1"/>
  <c r="O206" i="1" s="1"/>
  <c r="K81" i="1"/>
  <c r="L81" i="1" s="1"/>
  <c r="M81" i="1" s="1"/>
  <c r="N81" i="1" s="1"/>
  <c r="O81" i="1" s="1"/>
  <c r="K219" i="1"/>
  <c r="L219" i="1" s="1"/>
  <c r="M219" i="1" s="1"/>
  <c r="N219" i="1" s="1"/>
  <c r="O219" i="1" s="1"/>
  <c r="K344" i="1"/>
  <c r="L344" i="1" s="1"/>
  <c r="M344" i="1" s="1"/>
  <c r="N344" i="1" s="1"/>
  <c r="O344" i="1" s="1"/>
  <c r="K139" i="1"/>
  <c r="L139" i="1" s="1"/>
  <c r="M139" i="1" s="1"/>
  <c r="N139" i="1" s="1"/>
  <c r="O139" i="1" s="1"/>
  <c r="K61" i="1"/>
  <c r="L61" i="1" s="1"/>
  <c r="M61" i="1" s="1"/>
  <c r="N61" i="1" s="1"/>
  <c r="O61" i="1" s="1"/>
  <c r="K134" i="1"/>
  <c r="L134" i="1" s="1"/>
  <c r="M134" i="1" s="1"/>
  <c r="N134" i="1" s="1"/>
  <c r="O134" i="1" s="1"/>
  <c r="K293" i="1"/>
  <c r="L293" i="1" s="1"/>
  <c r="M293" i="1" s="1"/>
  <c r="N293" i="1" s="1"/>
  <c r="O293" i="1" s="1"/>
  <c r="K251" i="1"/>
  <c r="L251" i="1" s="1"/>
  <c r="M251" i="1" s="1"/>
  <c r="N251" i="1" s="1"/>
  <c r="O251" i="1" s="1"/>
  <c r="K262" i="1"/>
  <c r="L262" i="1" s="1"/>
  <c r="M262" i="1" s="1"/>
  <c r="N262" i="1" s="1"/>
  <c r="O262" i="1" s="1"/>
  <c r="K24" i="1"/>
  <c r="L24" i="1" s="1"/>
  <c r="M24" i="1" s="1"/>
  <c r="N24" i="1" s="1"/>
  <c r="O24" i="1" s="1"/>
  <c r="K14" i="1"/>
  <c r="L14" i="1" s="1"/>
  <c r="M14" i="1" s="1"/>
  <c r="N14" i="1" s="1"/>
  <c r="O14" i="1" s="1"/>
  <c r="K74" i="1"/>
  <c r="L74" i="1" s="1"/>
  <c r="M74" i="1" s="1"/>
  <c r="N74" i="1" s="1"/>
  <c r="O74" i="1" s="1"/>
  <c r="K314" i="1"/>
  <c r="L314" i="1" s="1"/>
  <c r="M314" i="1" s="1"/>
  <c r="N314" i="1" s="1"/>
  <c r="O314" i="1" s="1"/>
  <c r="K257" i="1"/>
  <c r="L257" i="1" s="1"/>
  <c r="M257" i="1" s="1"/>
  <c r="N257" i="1" s="1"/>
  <c r="O257" i="1" s="1"/>
  <c r="K189" i="1"/>
  <c r="L189" i="1" s="1"/>
  <c r="M189" i="1" s="1"/>
  <c r="N189" i="1" s="1"/>
  <c r="O189" i="1" s="1"/>
  <c r="K60" i="1"/>
  <c r="L60" i="1" s="1"/>
  <c r="M60" i="1" s="1"/>
  <c r="N60" i="1" s="1"/>
  <c r="O60" i="1" s="1"/>
  <c r="K117" i="1"/>
  <c r="L117" i="1" s="1"/>
  <c r="M117" i="1" s="1"/>
  <c r="N117" i="1" s="1"/>
  <c r="O117" i="1" s="1"/>
  <c r="K161" i="1"/>
  <c r="L161" i="1" s="1"/>
  <c r="M161" i="1" s="1"/>
  <c r="N161" i="1" s="1"/>
  <c r="O161" i="1" s="1"/>
  <c r="K324" i="1"/>
  <c r="L324" i="1" s="1"/>
  <c r="M324" i="1" s="1"/>
  <c r="N324" i="1" s="1"/>
  <c r="O324" i="1" s="1"/>
  <c r="K331" i="1"/>
  <c r="L331" i="1" s="1"/>
  <c r="M331" i="1" s="1"/>
  <c r="N331" i="1" s="1"/>
  <c r="O331" i="1" s="1"/>
  <c r="K359" i="1"/>
  <c r="L359" i="1" s="1"/>
  <c r="M359" i="1" s="1"/>
  <c r="N359" i="1" s="1"/>
  <c r="O359" i="1" s="1"/>
  <c r="K68" i="1"/>
  <c r="L68" i="1" s="1"/>
  <c r="M68" i="1" s="1"/>
  <c r="N68" i="1" s="1"/>
  <c r="O68" i="1" s="1"/>
  <c r="K12" i="1"/>
  <c r="L12" i="1" s="1"/>
  <c r="M12" i="1" s="1"/>
  <c r="N12" i="1" s="1"/>
  <c r="O12" i="1" s="1"/>
  <c r="K122" i="1"/>
  <c r="L122" i="1" s="1"/>
  <c r="M122" i="1" s="1"/>
  <c r="N122" i="1" s="1"/>
  <c r="O122" i="1" s="1"/>
  <c r="K43" i="1"/>
  <c r="L43" i="1" s="1"/>
  <c r="M43" i="1" s="1"/>
  <c r="N43" i="1" s="1"/>
  <c r="O43" i="1" s="1"/>
  <c r="K342" i="1"/>
  <c r="L342" i="1" s="1"/>
  <c r="M342" i="1" s="1"/>
  <c r="N342" i="1" s="1"/>
  <c r="O342" i="1" s="1"/>
  <c r="K101" i="1"/>
  <c r="L101" i="1" s="1"/>
  <c r="M101" i="1" s="1"/>
  <c r="N101" i="1" s="1"/>
  <c r="O101" i="1" s="1"/>
  <c r="K37" i="1"/>
  <c r="L37" i="1" s="1"/>
  <c r="M37" i="1" s="1"/>
  <c r="N37" i="1" s="1"/>
  <c r="O37" i="1" s="1"/>
  <c r="K326" i="1"/>
  <c r="L326" i="1" s="1"/>
  <c r="M326" i="1" s="1"/>
  <c r="N326" i="1" s="1"/>
  <c r="O326" i="1" s="1"/>
  <c r="K136" i="1"/>
  <c r="L136" i="1" s="1"/>
  <c r="M136" i="1" s="1"/>
  <c r="N136" i="1" s="1"/>
  <c r="O136" i="1" s="1"/>
  <c r="K242" i="1"/>
  <c r="L242" i="1" s="1"/>
  <c r="M242" i="1" s="1"/>
  <c r="N242" i="1" s="1"/>
  <c r="O242" i="1" s="1"/>
  <c r="K348" i="1"/>
  <c r="L348" i="1" s="1"/>
  <c r="M348" i="1" s="1"/>
  <c r="N348" i="1" s="1"/>
  <c r="O348" i="1" s="1"/>
  <c r="K197" i="1"/>
  <c r="L197" i="1" s="1"/>
  <c r="M197" i="1" s="1"/>
  <c r="N197" i="1" s="1"/>
  <c r="O197" i="1" s="1"/>
  <c r="K164" i="1"/>
  <c r="L164" i="1" s="1"/>
  <c r="M164" i="1" s="1"/>
  <c r="N164" i="1" s="1"/>
  <c r="O164" i="1" s="1"/>
  <c r="K300" i="1"/>
  <c r="L300" i="1" s="1"/>
  <c r="M300" i="1" s="1"/>
  <c r="N300" i="1" s="1"/>
  <c r="O300" i="1" s="1"/>
  <c r="K21" i="1"/>
  <c r="L21" i="1" s="1"/>
  <c r="M21" i="1" s="1"/>
  <c r="N21" i="1" s="1"/>
  <c r="O21" i="1" s="1"/>
  <c r="K341" i="1"/>
  <c r="L341" i="1" s="1"/>
  <c r="M341" i="1" s="1"/>
  <c r="N341" i="1" s="1"/>
  <c r="O341" i="1" s="1"/>
  <c r="K9" i="1"/>
  <c r="L9" i="1" s="1"/>
  <c r="M9" i="1" s="1"/>
  <c r="N9" i="1" s="1"/>
  <c r="O9" i="1" s="1"/>
  <c r="K265" i="1"/>
  <c r="L265" i="1" s="1"/>
  <c r="M265" i="1" s="1"/>
  <c r="N265" i="1" s="1"/>
  <c r="O265" i="1" s="1"/>
  <c r="K226" i="1"/>
  <c r="L226" i="1" s="1"/>
  <c r="M226" i="1" s="1"/>
  <c r="N226" i="1" s="1"/>
  <c r="O226" i="1" s="1"/>
  <c r="K308" i="1"/>
  <c r="L308" i="1" s="1"/>
  <c r="M308" i="1" s="1"/>
  <c r="N308" i="1" s="1"/>
  <c r="O308" i="1" s="1"/>
  <c r="K236" i="1"/>
  <c r="L236" i="1" s="1"/>
  <c r="M236" i="1" s="1"/>
  <c r="N236" i="1" s="1"/>
  <c r="O236" i="1" s="1"/>
  <c r="K311" i="1"/>
  <c r="L311" i="1" s="1"/>
  <c r="M311" i="1" s="1"/>
  <c r="N311" i="1" s="1"/>
  <c r="O311" i="1" s="1"/>
  <c r="K35" i="1"/>
  <c r="L35" i="1" s="1"/>
  <c r="M35" i="1" s="1"/>
  <c r="N35" i="1" s="1"/>
  <c r="O35" i="1" s="1"/>
  <c r="K166" i="1"/>
  <c r="L166" i="1" s="1"/>
  <c r="M166" i="1" s="1"/>
  <c r="N166" i="1" s="1"/>
  <c r="O166" i="1" s="1"/>
  <c r="K173" i="1"/>
  <c r="L173" i="1" s="1"/>
  <c r="M173" i="1" s="1"/>
  <c r="N173" i="1" s="1"/>
  <c r="O173" i="1" s="1"/>
  <c r="K70" i="1"/>
  <c r="L70" i="1" s="1"/>
  <c r="M70" i="1" s="1"/>
  <c r="N70" i="1" s="1"/>
  <c r="O70" i="1" s="1"/>
  <c r="K152" i="1"/>
  <c r="L152" i="1" s="1"/>
  <c r="M152" i="1" s="1"/>
  <c r="N152" i="1" s="1"/>
  <c r="O152" i="1" s="1"/>
  <c r="K103" i="1"/>
  <c r="L103" i="1" s="1"/>
  <c r="M103" i="1" s="1"/>
  <c r="N103" i="1" s="1"/>
  <c r="O103" i="1" s="1"/>
  <c r="K149" i="1"/>
  <c r="L149" i="1" s="1"/>
  <c r="M149" i="1" s="1"/>
  <c r="N149" i="1" s="1"/>
  <c r="O149" i="1" s="1"/>
  <c r="K91" i="1"/>
  <c r="L91" i="1" s="1"/>
  <c r="M91" i="1" s="1"/>
  <c r="N91" i="1" s="1"/>
  <c r="O91" i="1" s="1"/>
  <c r="K184" i="1"/>
  <c r="L184" i="1" s="1"/>
  <c r="M184" i="1" s="1"/>
  <c r="N184" i="1" s="1"/>
  <c r="O184" i="1" s="1"/>
  <c r="K289" i="1"/>
  <c r="L289" i="1" s="1"/>
  <c r="M289" i="1" s="1"/>
  <c r="N289" i="1" s="1"/>
  <c r="O289" i="1" s="1"/>
  <c r="K267" i="1"/>
  <c r="L267" i="1" s="1"/>
  <c r="M267" i="1" s="1"/>
  <c r="N267" i="1" s="1"/>
  <c r="O267" i="1" s="1"/>
  <c r="K218" i="1"/>
  <c r="L218" i="1" s="1"/>
  <c r="M218" i="1" s="1"/>
  <c r="N218" i="1" s="1"/>
  <c r="O218" i="1" s="1"/>
  <c r="K83" i="1"/>
  <c r="L83" i="1" s="1"/>
  <c r="M83" i="1" s="1"/>
  <c r="N83" i="1" s="1"/>
  <c r="O83" i="1" s="1"/>
  <c r="K244" i="1"/>
  <c r="L244" i="1" s="1"/>
  <c r="M244" i="1" s="1"/>
  <c r="N244" i="1" s="1"/>
  <c r="O244" i="1" s="1"/>
  <c r="K33" i="1"/>
  <c r="L33" i="1" s="1"/>
  <c r="M33" i="1" s="1"/>
  <c r="N33" i="1" s="1"/>
  <c r="O33" i="1" s="1"/>
  <c r="K313" i="1"/>
  <c r="L313" i="1" s="1"/>
  <c r="M313" i="1" s="1"/>
  <c r="N313" i="1" s="1"/>
  <c r="O313" i="1" s="1"/>
  <c r="K104" i="1"/>
  <c r="L104" i="1" s="1"/>
  <c r="M104" i="1" s="1"/>
  <c r="N104" i="1" s="1"/>
  <c r="O104" i="1" s="1"/>
  <c r="K128" i="1"/>
  <c r="L128" i="1" s="1"/>
  <c r="M128" i="1" s="1"/>
  <c r="N128" i="1" s="1"/>
  <c r="O128" i="1" s="1"/>
  <c r="K72" i="1"/>
  <c r="L72" i="1" s="1"/>
  <c r="M72" i="1" s="1"/>
  <c r="N72" i="1" s="1"/>
  <c r="O72" i="1" s="1"/>
  <c r="K142" i="1"/>
  <c r="L142" i="1" s="1"/>
  <c r="M142" i="1" s="1"/>
  <c r="N142" i="1" s="1"/>
  <c r="O142" i="1" s="1"/>
  <c r="K255" i="1"/>
  <c r="L255" i="1" s="1"/>
  <c r="M255" i="1" s="1"/>
  <c r="N255" i="1" s="1"/>
  <c r="O255" i="1" s="1"/>
  <c r="K188" i="1"/>
  <c r="L188" i="1" s="1"/>
  <c r="M188" i="1" s="1"/>
  <c r="N188" i="1" s="1"/>
  <c r="O188" i="1" s="1"/>
  <c r="K107" i="1"/>
  <c r="L107" i="1" s="1"/>
  <c r="M107" i="1" s="1"/>
  <c r="N107" i="1" s="1"/>
  <c r="O107" i="1" s="1"/>
  <c r="K297" i="1"/>
  <c r="L297" i="1" s="1"/>
  <c r="M297" i="1" s="1"/>
  <c r="N297" i="1" s="1"/>
  <c r="O297" i="1" s="1"/>
  <c r="K230" i="1"/>
  <c r="L230" i="1" s="1"/>
  <c r="M230" i="1" s="1"/>
  <c r="N230" i="1" s="1"/>
  <c r="O230" i="1" s="1"/>
  <c r="K169" i="1"/>
  <c r="L169" i="1" s="1"/>
  <c r="M169" i="1" s="1"/>
  <c r="N169" i="1" s="1"/>
  <c r="O169" i="1" s="1"/>
  <c r="K249" i="1"/>
  <c r="L249" i="1" s="1"/>
  <c r="M249" i="1" s="1"/>
  <c r="N249" i="1" s="1"/>
  <c r="O249" i="1" s="1"/>
  <c r="K105" i="1"/>
  <c r="L105" i="1" s="1"/>
  <c r="M105" i="1" s="1"/>
  <c r="N105" i="1" s="1"/>
  <c r="O105" i="1" s="1"/>
  <c r="K356" i="1"/>
  <c r="L356" i="1" s="1"/>
  <c r="M356" i="1" s="1"/>
  <c r="N356" i="1" s="1"/>
  <c r="O356" i="1" s="1"/>
  <c r="K296" i="1"/>
  <c r="L296" i="1" s="1"/>
  <c r="M296" i="1" s="1"/>
  <c r="N296" i="1" s="1"/>
  <c r="O296" i="1" s="1"/>
  <c r="K137" i="1"/>
  <c r="L137" i="1" s="1"/>
  <c r="M137" i="1" s="1"/>
  <c r="N137" i="1" s="1"/>
  <c r="O137" i="1" s="1"/>
  <c r="K272" i="1"/>
  <c r="L272" i="1" s="1"/>
  <c r="M272" i="1" s="1"/>
  <c r="N272" i="1" s="1"/>
  <c r="O272" i="1" s="1"/>
  <c r="K281" i="1"/>
  <c r="L281" i="1" s="1"/>
  <c r="M281" i="1" s="1"/>
  <c r="N281" i="1" s="1"/>
  <c r="O281" i="1" s="1"/>
  <c r="K127" i="1"/>
  <c r="L127" i="1" s="1"/>
  <c r="M127" i="1" s="1"/>
  <c r="N127" i="1" s="1"/>
  <c r="O127" i="1" s="1"/>
  <c r="K123" i="1"/>
  <c r="L123" i="1" s="1"/>
  <c r="M123" i="1" s="1"/>
  <c r="N123" i="1" s="1"/>
  <c r="O123" i="1" s="1"/>
  <c r="K124" i="1"/>
  <c r="L124" i="1" s="1"/>
  <c r="M124" i="1" s="1"/>
  <c r="N124" i="1" s="1"/>
  <c r="O124" i="1" s="1"/>
  <c r="K333" i="1"/>
  <c r="L333" i="1" s="1"/>
  <c r="M333" i="1" s="1"/>
  <c r="N333" i="1" s="1"/>
  <c r="O333" i="1" s="1"/>
  <c r="K202" i="1"/>
  <c r="L202" i="1" s="1"/>
  <c r="M202" i="1" s="1"/>
  <c r="N202" i="1" s="1"/>
  <c r="O202" i="1" s="1"/>
  <c r="K339" i="1"/>
  <c r="L339" i="1" s="1"/>
  <c r="M339" i="1" s="1"/>
  <c r="N339" i="1" s="1"/>
  <c r="O339" i="1" s="1"/>
  <c r="K253" i="1"/>
  <c r="L253" i="1" s="1"/>
  <c r="M253" i="1" s="1"/>
  <c r="N253" i="1" s="1"/>
  <c r="O253" i="1" s="1"/>
  <c r="K216" i="1"/>
  <c r="L216" i="1" s="1"/>
  <c r="M216" i="1" s="1"/>
  <c r="N216" i="1" s="1"/>
  <c r="O216" i="1" s="1"/>
  <c r="K78" i="1"/>
  <c r="L78" i="1" s="1"/>
  <c r="M78" i="1" s="1"/>
  <c r="N78" i="1" s="1"/>
  <c r="O78" i="1" s="1"/>
  <c r="K77" i="1"/>
  <c r="L77" i="1" s="1"/>
  <c r="M77" i="1" s="1"/>
  <c r="N77" i="1" s="1"/>
  <c r="O77" i="1" s="1"/>
  <c r="K26" i="1"/>
  <c r="L26" i="1" s="1"/>
  <c r="M26" i="1" s="1"/>
  <c r="N26" i="1" s="1"/>
  <c r="O26" i="1" s="1"/>
  <c r="K126" i="1"/>
  <c r="L126" i="1" s="1"/>
  <c r="M126" i="1" s="1"/>
  <c r="N126" i="1" s="1"/>
  <c r="O126" i="1" s="1"/>
  <c r="K343" i="1"/>
  <c r="L343" i="1" s="1"/>
  <c r="M343" i="1" s="1"/>
  <c r="N343" i="1" s="1"/>
  <c r="O343" i="1" s="1"/>
  <c r="K95" i="1"/>
  <c r="L95" i="1" s="1"/>
  <c r="M95" i="1" s="1"/>
  <c r="N95" i="1" s="1"/>
  <c r="O95" i="1" s="1"/>
  <c r="K295" i="1"/>
  <c r="L295" i="1" s="1"/>
  <c r="M295" i="1" s="1"/>
  <c r="N295" i="1" s="1"/>
  <c r="O295" i="1" s="1"/>
  <c r="K312" i="1"/>
  <c r="L312" i="1" s="1"/>
  <c r="M312" i="1" s="1"/>
  <c r="N312" i="1" s="1"/>
  <c r="O312" i="1" s="1"/>
  <c r="K147" i="1"/>
  <c r="L147" i="1" s="1"/>
  <c r="M147" i="1" s="1"/>
  <c r="N147" i="1" s="1"/>
  <c r="O147" i="1" s="1"/>
  <c r="K224" i="1"/>
  <c r="L224" i="1" s="1"/>
  <c r="M224" i="1" s="1"/>
  <c r="N224" i="1" s="1"/>
  <c r="O224" i="1" s="1"/>
  <c r="K175" i="1"/>
  <c r="L175" i="1" s="1"/>
  <c r="M175" i="1" s="1"/>
  <c r="N175" i="1" s="1"/>
  <c r="O175" i="1" s="1"/>
  <c r="K89" i="1"/>
  <c r="L89" i="1" s="1"/>
  <c r="M89" i="1" s="1"/>
  <c r="N89" i="1" s="1"/>
  <c r="O89" i="1" s="1"/>
  <c r="K56" i="1"/>
  <c r="L56" i="1" s="1"/>
  <c r="M56" i="1" s="1"/>
  <c r="N56" i="1" s="1"/>
  <c r="O56" i="1" s="1"/>
  <c r="K27" i="1"/>
  <c r="L27" i="1" s="1"/>
  <c r="M27" i="1" s="1"/>
  <c r="N27" i="1" s="1"/>
  <c r="O27" i="1" s="1"/>
  <c r="K18" i="1"/>
  <c r="L18" i="1" s="1"/>
  <c r="M18" i="1" s="1"/>
  <c r="N18" i="1" s="1"/>
  <c r="O18" i="1" s="1"/>
  <c r="K86" i="1"/>
  <c r="L86" i="1" s="1"/>
  <c r="M86" i="1" s="1"/>
  <c r="N86" i="1" s="1"/>
  <c r="O86" i="1" s="1"/>
  <c r="K22" i="1"/>
  <c r="L22" i="1" s="1"/>
  <c r="M22" i="1" s="1"/>
  <c r="N22" i="1" s="1"/>
  <c r="O22" i="1" s="1"/>
  <c r="K150" i="1"/>
  <c r="L150" i="1" s="1"/>
  <c r="M150" i="1" s="1"/>
  <c r="N150" i="1" s="1"/>
  <c r="O150" i="1" s="1"/>
  <c r="K96" i="1"/>
  <c r="L96" i="1" s="1"/>
  <c r="M96" i="1" s="1"/>
  <c r="N96" i="1" s="1"/>
  <c r="O96" i="1" s="1"/>
  <c r="K231" i="1"/>
  <c r="L231" i="1" s="1"/>
  <c r="M231" i="1" s="1"/>
  <c r="N231" i="1" s="1"/>
  <c r="O231" i="1" s="1"/>
  <c r="K84" i="1"/>
  <c r="L84" i="1" s="1"/>
  <c r="M84" i="1" s="1"/>
  <c r="N84" i="1" s="1"/>
  <c r="O84" i="1" s="1"/>
  <c r="K13" i="1"/>
  <c r="L13" i="1" s="1"/>
  <c r="M13" i="1" s="1"/>
  <c r="N13" i="1" s="1"/>
  <c r="O13" i="1" s="1"/>
  <c r="K268" i="1"/>
  <c r="L268" i="1" s="1"/>
  <c r="M268" i="1" s="1"/>
  <c r="N268" i="1" s="1"/>
  <c r="O268" i="1" s="1"/>
  <c r="K269" i="1"/>
  <c r="L269" i="1" s="1"/>
  <c r="M269" i="1" s="1"/>
  <c r="N269" i="1" s="1"/>
  <c r="O269" i="1" s="1"/>
  <c r="K256" i="1"/>
  <c r="L256" i="1" s="1"/>
  <c r="M256" i="1" s="1"/>
  <c r="N256" i="1" s="1"/>
  <c r="O256" i="1" s="1"/>
  <c r="K131" i="1"/>
  <c r="L131" i="1" s="1"/>
  <c r="M131" i="1" s="1"/>
  <c r="N131" i="1" s="1"/>
  <c r="O131" i="1" s="1"/>
  <c r="K20" i="1"/>
  <c r="L20" i="1" s="1"/>
  <c r="M20" i="1" s="1"/>
  <c r="N20" i="1" s="1"/>
  <c r="O20" i="1" s="1"/>
  <c r="K305" i="1"/>
  <c r="L305" i="1" s="1"/>
  <c r="M305" i="1" s="1"/>
  <c r="N305" i="1" s="1"/>
  <c r="O305" i="1" s="1"/>
  <c r="K351" i="1"/>
  <c r="L351" i="1" s="1"/>
  <c r="M351" i="1" s="1"/>
  <c r="N351" i="1" s="1"/>
  <c r="O351" i="1" s="1"/>
  <c r="K49" i="1"/>
  <c r="L49" i="1" s="1"/>
  <c r="M49" i="1" s="1"/>
  <c r="N49" i="1" s="1"/>
  <c r="O49" i="1" s="1"/>
  <c r="K109" i="1"/>
  <c r="L109" i="1" s="1"/>
  <c r="M109" i="1" s="1"/>
  <c r="N109" i="1" s="1"/>
  <c r="O109" i="1" s="1"/>
  <c r="K278" i="1"/>
  <c r="L278" i="1" s="1"/>
  <c r="M278" i="1" s="1"/>
  <c r="N278" i="1" s="1"/>
  <c r="O278" i="1" s="1"/>
  <c r="K93" i="1"/>
  <c r="L93" i="1" s="1"/>
  <c r="M93" i="1" s="1"/>
  <c r="N93" i="1" s="1"/>
  <c r="O93" i="1" s="1"/>
  <c r="K140" i="1"/>
  <c r="L140" i="1" s="1"/>
  <c r="M140" i="1" s="1"/>
  <c r="N140" i="1" s="1"/>
  <c r="O140" i="1" s="1"/>
  <c r="K355" i="1"/>
  <c r="L355" i="1" s="1"/>
  <c r="M355" i="1" s="1"/>
  <c r="N355" i="1" s="1"/>
  <c r="O355" i="1" s="1"/>
  <c r="K213" i="1"/>
  <c r="L213" i="1" s="1"/>
  <c r="M213" i="1" s="1"/>
  <c r="N213" i="1" s="1"/>
  <c r="O213" i="1" s="1"/>
  <c r="K102" i="1"/>
  <c r="L102" i="1" s="1"/>
  <c r="M102" i="1" s="1"/>
  <c r="N102" i="1" s="1"/>
  <c r="O102" i="1" s="1"/>
  <c r="K227" i="1"/>
  <c r="L227" i="1" s="1"/>
  <c r="M227" i="1" s="1"/>
  <c r="N227" i="1" s="1"/>
  <c r="O227" i="1" s="1"/>
  <c r="K52" i="1"/>
  <c r="L52" i="1" s="1"/>
  <c r="M52" i="1" s="1"/>
  <c r="N52" i="1" s="1"/>
  <c r="O52" i="1" s="1"/>
  <c r="K357" i="1"/>
  <c r="L357" i="1" s="1"/>
  <c r="M357" i="1" s="1"/>
  <c r="N357" i="1" s="1"/>
  <c r="O357" i="1" s="1"/>
  <c r="K210" i="1"/>
  <c r="L210" i="1" s="1"/>
  <c r="M210" i="1" s="1"/>
  <c r="N210" i="1" s="1"/>
  <c r="O210" i="1" s="1"/>
  <c r="K108" i="1"/>
  <c r="L108" i="1" s="1"/>
  <c r="M108" i="1" s="1"/>
  <c r="N108" i="1" s="1"/>
  <c r="O108" i="1" s="1"/>
  <c r="K50" i="1"/>
  <c r="L50" i="1" s="1"/>
  <c r="M50" i="1" s="1"/>
  <c r="N50" i="1" s="1"/>
  <c r="O50" i="1" s="1"/>
  <c r="K114" i="1"/>
  <c r="L114" i="1" s="1"/>
  <c r="M114" i="1" s="1"/>
  <c r="N114" i="1" s="1"/>
  <c r="O114" i="1" s="1"/>
  <c r="K360" i="1"/>
  <c r="L360" i="1" s="1"/>
  <c r="M360" i="1" s="1"/>
  <c r="N360" i="1" s="1"/>
  <c r="O360" i="1" s="1"/>
  <c r="K39" i="1"/>
  <c r="L39" i="1" s="1"/>
  <c r="M39" i="1" s="1"/>
  <c r="N39" i="1" s="1"/>
  <c r="O39" i="1" s="1"/>
  <c r="K329" i="1"/>
  <c r="L329" i="1" s="1"/>
  <c r="M329" i="1" s="1"/>
  <c r="N329" i="1" s="1"/>
  <c r="O329" i="1" s="1"/>
  <c r="K42" i="1"/>
  <c r="L42" i="1" s="1"/>
  <c r="M42" i="1" s="1"/>
  <c r="N42" i="1" s="1"/>
  <c r="O42" i="1" s="1"/>
  <c r="K208" i="1"/>
  <c r="L208" i="1" s="1"/>
  <c r="M208" i="1" s="1"/>
  <c r="N208" i="1" s="1"/>
  <c r="O208" i="1" s="1"/>
  <c r="K191" i="1"/>
  <c r="L191" i="1" s="1"/>
  <c r="M191" i="1" s="1"/>
  <c r="N191" i="1" s="1"/>
  <c r="O191" i="1" s="1"/>
  <c r="K55" i="1"/>
  <c r="L55" i="1" s="1"/>
  <c r="M55" i="1" s="1"/>
  <c r="N55" i="1" s="1"/>
  <c r="O55" i="1" s="1"/>
  <c r="K201" i="1"/>
  <c r="L201" i="1" s="1"/>
  <c r="M201" i="1" s="1"/>
  <c r="N201" i="1" s="1"/>
  <c r="O201" i="1" s="1"/>
  <c r="K346" i="1"/>
  <c r="L346" i="1" s="1"/>
  <c r="M346" i="1" s="1"/>
  <c r="N346" i="1" s="1"/>
  <c r="O346" i="1" s="1"/>
  <c r="K90" i="1"/>
  <c r="L90" i="1" s="1"/>
  <c r="M90" i="1" s="1"/>
  <c r="N90" i="1" s="1"/>
  <c r="O90" i="1" s="1"/>
  <c r="K65" i="1"/>
  <c r="L65" i="1" s="1"/>
  <c r="M65" i="1" s="1"/>
  <c r="N65" i="1" s="1"/>
  <c r="O65" i="1" s="1"/>
  <c r="K118" i="1"/>
  <c r="L118" i="1" s="1"/>
  <c r="M118" i="1" s="1"/>
  <c r="N118" i="1" s="1"/>
  <c r="O118" i="1" s="1"/>
  <c r="K283" i="1"/>
  <c r="L283" i="1" s="1"/>
  <c r="M283" i="1" s="1"/>
  <c r="N283" i="1" s="1"/>
  <c r="O283" i="1" s="1"/>
  <c r="K85" i="1"/>
  <c r="L85" i="1" s="1"/>
  <c r="M85" i="1" s="1"/>
  <c r="N85" i="1" s="1"/>
  <c r="O85" i="1" s="1"/>
  <c r="K285" i="1"/>
  <c r="L285" i="1" s="1"/>
  <c r="M285" i="1" s="1"/>
  <c r="N285" i="1" s="1"/>
  <c r="O285" i="1" s="1"/>
  <c r="K279" i="1"/>
  <c r="L279" i="1" s="1"/>
  <c r="M279" i="1" s="1"/>
  <c r="N279" i="1" s="1"/>
  <c r="O279" i="1" s="1"/>
  <c r="K143" i="1"/>
  <c r="L143" i="1" s="1"/>
  <c r="M143" i="1" s="1"/>
  <c r="N143" i="1" s="1"/>
  <c r="O143" i="1" s="1"/>
  <c r="K284" i="1"/>
  <c r="L284" i="1" s="1"/>
  <c r="M284" i="1" s="1"/>
  <c r="N284" i="1" s="1"/>
  <c r="O284" i="1" s="1"/>
  <c r="K301" i="1"/>
  <c r="L301" i="1" s="1"/>
  <c r="M301" i="1" s="1"/>
  <c r="N301" i="1" s="1"/>
  <c r="O301" i="1" s="1"/>
  <c r="K157" i="1"/>
  <c r="L157" i="1" s="1"/>
  <c r="M157" i="1" s="1"/>
  <c r="N157" i="1" s="1"/>
  <c r="O157" i="1" s="1"/>
  <c r="K319" i="1"/>
  <c r="L319" i="1" s="1"/>
  <c r="M319" i="1" s="1"/>
  <c r="N319" i="1" s="1"/>
  <c r="O319" i="1" s="1"/>
  <c r="K170" i="1"/>
  <c r="L170" i="1" s="1"/>
  <c r="M170" i="1" s="1"/>
  <c r="N170" i="1" s="1"/>
  <c r="O170" i="1" s="1"/>
  <c r="K98" i="1"/>
  <c r="L98" i="1" s="1"/>
  <c r="M98" i="1" s="1"/>
  <c r="N98" i="1" s="1"/>
  <c r="O98" i="1" s="1"/>
  <c r="K217" i="1"/>
  <c r="L217" i="1" s="1"/>
  <c r="M217" i="1" s="1"/>
  <c r="N217" i="1" s="1"/>
  <c r="O217" i="1" s="1"/>
  <c r="K40" i="1"/>
  <c r="L40" i="1" s="1"/>
  <c r="M40" i="1" s="1"/>
  <c r="N40" i="1" s="1"/>
  <c r="O40" i="1" s="1"/>
  <c r="K248" i="1"/>
  <c r="L248" i="1" s="1"/>
  <c r="M248" i="1" s="1"/>
  <c r="N248" i="1" s="1"/>
  <c r="O248" i="1" s="1"/>
  <c r="K28" i="1"/>
  <c r="L28" i="1" s="1"/>
  <c r="M28" i="1" s="1"/>
  <c r="N28" i="1" s="1"/>
  <c r="O28" i="1" s="1"/>
  <c r="K71" i="1"/>
  <c r="L71" i="1" s="1"/>
  <c r="M71" i="1" s="1"/>
  <c r="N71" i="1" s="1"/>
  <c r="O71" i="1" s="1"/>
  <c r="K330" i="1"/>
  <c r="L330" i="1" s="1"/>
  <c r="M330" i="1" s="1"/>
  <c r="N330" i="1" s="1"/>
  <c r="O330" i="1" s="1"/>
  <c r="K125" i="1"/>
  <c r="L125" i="1" s="1"/>
  <c r="M125" i="1" s="1"/>
  <c r="N125" i="1" s="1"/>
  <c r="O125" i="1" s="1"/>
  <c r="K196" i="1"/>
  <c r="L196" i="1" s="1"/>
  <c r="M196" i="1" s="1"/>
  <c r="N196" i="1" s="1"/>
  <c r="O196" i="1" s="1"/>
  <c r="K309" i="1"/>
  <c r="L309" i="1" s="1"/>
  <c r="M309" i="1" s="1"/>
  <c r="N309" i="1" s="1"/>
  <c r="O309" i="1" s="1"/>
  <c r="K299" i="1"/>
  <c r="L299" i="1" s="1"/>
  <c r="M299" i="1" s="1"/>
  <c r="N299" i="1" s="1"/>
  <c r="O299" i="1" s="1"/>
  <c r="K277" i="1"/>
  <c r="L277" i="1" s="1"/>
  <c r="M277" i="1" s="1"/>
  <c r="N277" i="1" s="1"/>
  <c r="O277" i="1" s="1"/>
  <c r="K290" i="1"/>
  <c r="L290" i="1" s="1"/>
  <c r="M290" i="1" s="1"/>
  <c r="N290" i="1" s="1"/>
  <c r="O290" i="1" s="1"/>
  <c r="K254" i="1"/>
  <c r="L254" i="1" s="1"/>
  <c r="M254" i="1" s="1"/>
  <c r="N254" i="1" s="1"/>
  <c r="O254" i="1" s="1"/>
  <c r="K111" i="1"/>
  <c r="L111" i="1" s="1"/>
  <c r="M111" i="1" s="1"/>
  <c r="N111" i="1" s="1"/>
  <c r="O111" i="1" s="1"/>
  <c r="K350" i="1"/>
  <c r="L350" i="1" s="1"/>
  <c r="M350" i="1" s="1"/>
  <c r="N350" i="1" s="1"/>
  <c r="O350" i="1" s="1"/>
  <c r="K29" i="1"/>
  <c r="L29" i="1" s="1"/>
  <c r="M29" i="1" s="1"/>
  <c r="N29" i="1" s="1"/>
  <c r="O29" i="1" s="1"/>
  <c r="K287" i="1"/>
  <c r="L287" i="1" s="1"/>
  <c r="M287" i="1" s="1"/>
  <c r="N287" i="1" s="1"/>
  <c r="O287" i="1" s="1"/>
  <c r="K337" i="1"/>
  <c r="L337" i="1" s="1"/>
  <c r="M337" i="1" s="1"/>
  <c r="N337" i="1" s="1"/>
  <c r="O337" i="1" s="1"/>
  <c r="K138" i="1"/>
  <c r="L138" i="1" s="1"/>
  <c r="M138" i="1" s="1"/>
  <c r="N138" i="1" s="1"/>
  <c r="O138" i="1" s="1"/>
  <c r="K234" i="1"/>
  <c r="L234" i="1" s="1"/>
  <c r="M234" i="1" s="1"/>
  <c r="N234" i="1" s="1"/>
  <c r="O234" i="1" s="1"/>
  <c r="K321" i="1"/>
  <c r="L321" i="1" s="1"/>
  <c r="M321" i="1" s="1"/>
  <c r="N321" i="1" s="1"/>
  <c r="O321" i="1" s="1"/>
  <c r="K245" i="1"/>
  <c r="L245" i="1" s="1"/>
  <c r="M245" i="1" s="1"/>
  <c r="N245" i="1" s="1"/>
  <c r="O245" i="1" s="1"/>
  <c r="K165" i="1"/>
  <c r="L165" i="1" s="1"/>
  <c r="M165" i="1" s="1"/>
  <c r="N165" i="1" s="1"/>
  <c r="O165" i="1" s="1"/>
  <c r="K362" i="1"/>
  <c r="L362" i="1" s="1"/>
  <c r="M362" i="1" s="1"/>
  <c r="N362" i="1" s="1"/>
  <c r="O362" i="1" s="1"/>
  <c r="K75" i="1"/>
  <c r="L75" i="1" s="1"/>
  <c r="M75" i="1" s="1"/>
  <c r="N75" i="1" s="1"/>
  <c r="O75" i="1" s="1"/>
  <c r="K17" i="1"/>
  <c r="L17" i="1" s="1"/>
  <c r="M17" i="1" s="1"/>
  <c r="N17" i="1" s="1"/>
  <c r="O17" i="1" s="1"/>
  <c r="K144" i="1"/>
  <c r="L144" i="1" s="1"/>
  <c r="M144" i="1" s="1"/>
  <c r="N144" i="1" s="1"/>
  <c r="O144" i="1" s="1"/>
  <c r="K132" i="1"/>
  <c r="L132" i="1" s="1"/>
  <c r="M132" i="1" s="1"/>
  <c r="N132" i="1" s="1"/>
  <c r="O132" i="1" s="1"/>
  <c r="K36" i="1"/>
  <c r="L36" i="1" s="1"/>
  <c r="M36" i="1" s="1"/>
  <c r="N36" i="1" s="1"/>
  <c r="O36" i="1" s="1"/>
  <c r="K211" i="1"/>
  <c r="L211" i="1" s="1"/>
  <c r="M211" i="1" s="1"/>
  <c r="N211" i="1" s="1"/>
  <c r="O211" i="1" s="1"/>
  <c r="K349" i="1"/>
  <c r="L349" i="1" s="1"/>
  <c r="M349" i="1" s="1"/>
  <c r="N349" i="1" s="1"/>
  <c r="O349" i="1" s="1"/>
  <c r="K45" i="1"/>
  <c r="L45" i="1" s="1"/>
  <c r="M45" i="1" s="1"/>
  <c r="N45" i="1" s="1"/>
  <c r="O45" i="1" s="1"/>
  <c r="K172" i="1"/>
  <c r="L172" i="1" s="1"/>
  <c r="M172" i="1" s="1"/>
  <c r="N172" i="1" s="1"/>
  <c r="O172" i="1" s="1"/>
  <c r="K304" i="1"/>
  <c r="L304" i="1" s="1"/>
  <c r="M304" i="1" s="1"/>
  <c r="N304" i="1" s="1"/>
  <c r="O304" i="1" s="1"/>
  <c r="K130" i="1"/>
  <c r="L130" i="1" s="1"/>
  <c r="M130" i="1" s="1"/>
  <c r="N130" i="1" s="1"/>
  <c r="O130" i="1" s="1"/>
  <c r="L364" i="1" l="1"/>
  <c r="M7" i="1"/>
  <c r="M364" i="1" l="1"/>
  <c r="N7" i="1"/>
  <c r="O7" i="1" l="1"/>
  <c r="N364" i="1"/>
  <c r="O364" i="1" s="1"/>
  <c r="P364" i="1" l="1"/>
  <c r="P319" i="1"/>
  <c r="P337" i="1"/>
  <c r="P360" i="1"/>
  <c r="P286" i="1"/>
  <c r="P68" i="1"/>
  <c r="P362" i="1"/>
  <c r="P283" i="1"/>
  <c r="P145" i="1"/>
  <c r="P114" i="1"/>
  <c r="P348" i="1"/>
  <c r="P350" i="1"/>
  <c r="P349" i="1"/>
  <c r="P208" i="1"/>
  <c r="P169" i="1"/>
  <c r="P61" i="1"/>
  <c r="P212" i="1"/>
  <c r="P30" i="1"/>
  <c r="P165" i="1"/>
  <c r="P42" i="1"/>
  <c r="P230" i="1"/>
  <c r="P139" i="1"/>
  <c r="P54" i="1"/>
  <c r="P336" i="1"/>
  <c r="P290" i="1"/>
  <c r="P18" i="1"/>
  <c r="P300" i="1"/>
  <c r="P64" i="1"/>
  <c r="P328" i="1"/>
  <c r="P235" i="1"/>
  <c r="P227" i="1"/>
  <c r="P33" i="1"/>
  <c r="P276" i="1"/>
  <c r="P233" i="1"/>
  <c r="P358" i="1"/>
  <c r="P40" i="1"/>
  <c r="P343" i="1"/>
  <c r="P43" i="1"/>
  <c r="P110" i="1"/>
  <c r="P92" i="1"/>
  <c r="P188" i="1"/>
  <c r="P125" i="1"/>
  <c r="P210" i="1"/>
  <c r="P128" i="1"/>
  <c r="P204" i="1"/>
  <c r="P353" i="1"/>
  <c r="P11" i="1"/>
  <c r="P170" i="1"/>
  <c r="P357" i="1"/>
  <c r="P104" i="1"/>
  <c r="P273" i="1"/>
  <c r="P198" i="1"/>
  <c r="P270" i="1"/>
  <c r="P28" i="1"/>
  <c r="P295" i="1"/>
  <c r="P101" i="1"/>
  <c r="P156" i="1"/>
  <c r="P292" i="1"/>
  <c r="P153" i="1"/>
  <c r="P49" i="1"/>
  <c r="P149" i="1"/>
  <c r="P250" i="1"/>
  <c r="P263" i="1"/>
  <c r="P229" i="1"/>
  <c r="P143" i="1"/>
  <c r="P202" i="1"/>
  <c r="P117" i="1"/>
  <c r="P179" i="1"/>
  <c r="P55" i="1"/>
  <c r="P291" i="1"/>
  <c r="P38" i="1"/>
  <c r="P218" i="1"/>
  <c r="P211" i="1"/>
  <c r="P93" i="1"/>
  <c r="P289" i="1"/>
  <c r="P41" i="1"/>
  <c r="P82" i="1"/>
  <c r="P155" i="1"/>
  <c r="P36" i="1"/>
  <c r="P332" i="1"/>
  <c r="P236" i="1"/>
  <c r="P287" i="1"/>
  <c r="P162" i="1"/>
  <c r="P259" i="1"/>
  <c r="P224" i="1"/>
  <c r="P81" i="1"/>
  <c r="P335" i="1"/>
  <c r="P120" i="1"/>
  <c r="P245" i="1"/>
  <c r="P256" i="1"/>
  <c r="P166" i="1"/>
  <c r="P261" i="1"/>
  <c r="P237" i="1"/>
  <c r="P327" i="1"/>
  <c r="P321" i="1"/>
  <c r="P269" i="1"/>
  <c r="P35" i="1"/>
  <c r="P185" i="1"/>
  <c r="P25" i="1"/>
  <c r="P32" i="1"/>
  <c r="P65" i="1"/>
  <c r="P272" i="1"/>
  <c r="P14" i="1"/>
  <c r="P178" i="1"/>
  <c r="P239" i="1"/>
  <c r="P277" i="1"/>
  <c r="P27" i="1"/>
  <c r="P164" i="1"/>
  <c r="P112" i="1"/>
  <c r="P288" i="1"/>
  <c r="P113" i="1"/>
  <c r="P31" i="1"/>
  <c r="P57" i="1"/>
  <c r="P146" i="1"/>
  <c r="P240" i="1"/>
  <c r="P111" i="1"/>
  <c r="P22" i="1"/>
  <c r="P341" i="1"/>
  <c r="P67" i="1"/>
  <c r="P215" i="1"/>
  <c r="P316" i="1"/>
  <c r="P254" i="1"/>
  <c r="P86" i="1"/>
  <c r="P21" i="1"/>
  <c r="P361" i="1"/>
  <c r="P207" i="1"/>
  <c r="P79" i="1"/>
  <c r="P329" i="1"/>
  <c r="P297" i="1"/>
  <c r="P344" i="1"/>
  <c r="P19" i="1"/>
  <c r="P97" i="1"/>
  <c r="P248" i="1"/>
  <c r="P95" i="1"/>
  <c r="P342" i="1"/>
  <c r="P80" i="1"/>
  <c r="P48" i="1"/>
  <c r="P10" i="1"/>
  <c r="P102" i="1"/>
  <c r="P244" i="1"/>
  <c r="P302" i="1"/>
  <c r="P274" i="1"/>
  <c r="P203" i="1"/>
  <c r="P217" i="1"/>
  <c r="P126" i="1"/>
  <c r="P122" i="1"/>
  <c r="P294" i="1"/>
  <c r="P100" i="1"/>
  <c r="P241" i="1"/>
  <c r="P20" i="1"/>
  <c r="P70" i="1"/>
  <c r="P345" i="1"/>
  <c r="P280" i="1"/>
  <c r="P85" i="1"/>
  <c r="P123" i="1"/>
  <c r="P257" i="1"/>
  <c r="P44" i="1"/>
  <c r="P222" i="1"/>
  <c r="P78" i="1"/>
  <c r="P359" i="1"/>
  <c r="P158" i="1"/>
  <c r="P157" i="1"/>
  <c r="P331" i="1"/>
  <c r="P182" i="1"/>
  <c r="P109" i="1"/>
  <c r="P174" i="1"/>
  <c r="P163" i="1"/>
  <c r="P137" i="1"/>
  <c r="P115" i="1"/>
  <c r="P84" i="1"/>
  <c r="P228" i="1"/>
  <c r="P168" i="1"/>
  <c r="P356" i="1"/>
  <c r="P310" i="1"/>
  <c r="P73" i="1"/>
  <c r="P175" i="1"/>
  <c r="P59" i="1"/>
  <c r="P171" i="1"/>
  <c r="P108" i="1"/>
  <c r="P315" i="1"/>
  <c r="P221" i="1"/>
  <c r="P314" i="1"/>
  <c r="P135" i="1"/>
  <c r="P118" i="1"/>
  <c r="P74" i="1"/>
  <c r="P243" i="1"/>
  <c r="P268" i="1"/>
  <c r="P223" i="1"/>
  <c r="P154" i="1"/>
  <c r="P219" i="1"/>
  <c r="P34" i="1"/>
  <c r="P299" i="1"/>
  <c r="P197" i="1"/>
  <c r="P340" i="1"/>
  <c r="P255" i="1"/>
  <c r="P187" i="1"/>
  <c r="P26" i="1"/>
  <c r="P12" i="1"/>
  <c r="P183" i="1"/>
  <c r="P140" i="1"/>
  <c r="P220" i="1"/>
  <c r="P88" i="1"/>
  <c r="P62" i="1"/>
  <c r="P83" i="1"/>
  <c r="P16" i="1"/>
  <c r="P285" i="1"/>
  <c r="P260" i="1"/>
  <c r="P8" i="1"/>
  <c r="P322" i="1"/>
  <c r="P159" i="1"/>
  <c r="P144" i="1"/>
  <c r="P152" i="1"/>
  <c r="P306" i="1"/>
  <c r="P105" i="1"/>
  <c r="P271" i="1"/>
  <c r="P304" i="1"/>
  <c r="P9" i="1"/>
  <c r="P99" i="1"/>
  <c r="P184" i="1"/>
  <c r="P181" i="1"/>
  <c r="P253" i="1"/>
  <c r="P87" i="1"/>
  <c r="P138" i="1"/>
  <c r="P47" i="1"/>
  <c r="P192" i="1"/>
  <c r="P296" i="1"/>
  <c r="P119" i="1"/>
  <c r="P231" i="1"/>
  <c r="P53" i="1"/>
  <c r="P50" i="1"/>
  <c r="P205" i="1"/>
  <c r="P45" i="1"/>
  <c r="P266" i="1"/>
  <c r="P89" i="1"/>
  <c r="P355" i="1"/>
  <c r="P77" i="1"/>
  <c r="P330" i="1"/>
  <c r="P147" i="1"/>
  <c r="P326" i="1"/>
  <c r="P200" i="1"/>
  <c r="P303" i="1"/>
  <c r="P106" i="1"/>
  <c r="P71" i="1"/>
  <c r="P312" i="1"/>
  <c r="P37" i="1"/>
  <c r="P177" i="1"/>
  <c r="P225" i="1"/>
  <c r="P160" i="1"/>
  <c r="P52" i="1"/>
  <c r="P313" i="1"/>
  <c r="P69" i="1"/>
  <c r="P209" i="1"/>
  <c r="P129" i="1"/>
  <c r="P284" i="1"/>
  <c r="P339" i="1"/>
  <c r="P161" i="1"/>
  <c r="P180" i="1"/>
  <c r="P246" i="1"/>
  <c r="P130" i="1"/>
  <c r="P351" i="1"/>
  <c r="P103" i="1"/>
  <c r="P252" i="1"/>
  <c r="P307" i="1"/>
  <c r="P121" i="1"/>
  <c r="P279" i="1"/>
  <c r="P333" i="1"/>
  <c r="P60" i="1"/>
  <c r="P141" i="1"/>
  <c r="P347" i="1"/>
  <c r="P17" i="1"/>
  <c r="P96" i="1"/>
  <c r="P265" i="1"/>
  <c r="P148" i="1"/>
  <c r="P133" i="1"/>
  <c r="P298" i="1"/>
  <c r="P191" i="1"/>
  <c r="P249" i="1"/>
  <c r="P134" i="1"/>
  <c r="P116" i="1"/>
  <c r="P23" i="1"/>
  <c r="P172" i="1"/>
  <c r="P66" i="1"/>
  <c r="P75" i="1"/>
  <c r="P216" i="1"/>
  <c r="P76" i="1"/>
  <c r="P132" i="1"/>
  <c r="P91" i="1"/>
  <c r="P232" i="1"/>
  <c r="P90" i="1"/>
  <c r="P24" i="1"/>
  <c r="P94" i="1"/>
  <c r="P308" i="1"/>
  <c r="P193" i="1"/>
  <c r="P201" i="1"/>
  <c r="P251" i="1"/>
  <c r="P196" i="1"/>
  <c r="P242" i="1"/>
  <c r="P15" i="1"/>
  <c r="P72" i="1"/>
  <c r="P354" i="1"/>
  <c r="P127" i="1"/>
  <c r="P29" i="1"/>
  <c r="P281" i="1"/>
  <c r="P190" i="1"/>
  <c r="P234" i="1"/>
  <c r="P311" i="1"/>
  <c r="P51" i="1"/>
  <c r="P39" i="1"/>
  <c r="P107" i="1"/>
  <c r="P58" i="1"/>
  <c r="P56" i="1"/>
  <c r="P176" i="1"/>
  <c r="P334" i="1"/>
  <c r="P206" i="1"/>
  <c r="P247" i="1"/>
  <c r="P98" i="1"/>
  <c r="P186" i="1"/>
  <c r="P214" i="1"/>
  <c r="P267" i="1"/>
  <c r="P282" i="1"/>
  <c r="P318" i="1"/>
  <c r="P352" i="1"/>
  <c r="P213" i="1"/>
  <c r="P63" i="1"/>
  <c r="P338" i="1"/>
  <c r="P124" i="1"/>
  <c r="P189" i="1"/>
  <c r="P131" i="1"/>
  <c r="P173" i="1"/>
  <c r="P199" i="1"/>
  <c r="P323" i="1"/>
  <c r="P305" i="1"/>
  <c r="P320" i="1"/>
  <c r="P325" i="1"/>
  <c r="P293" i="1"/>
  <c r="P264" i="1"/>
  <c r="P150" i="1"/>
  <c r="P194" i="1"/>
  <c r="P167" i="1"/>
  <c r="P278" i="1"/>
  <c r="P195" i="1"/>
  <c r="P301" i="1"/>
  <c r="P324" i="1"/>
  <c r="P275" i="1"/>
  <c r="P13" i="1"/>
  <c r="P238" i="1"/>
  <c r="P346" i="1"/>
  <c r="P262" i="1"/>
  <c r="P258" i="1"/>
  <c r="P226" i="1"/>
  <c r="P317" i="1"/>
  <c r="P142" i="1"/>
  <c r="P151" i="1"/>
  <c r="P136" i="1"/>
  <c r="P309" i="1"/>
  <c r="P46" i="1"/>
  <c r="P7" i="1"/>
</calcChain>
</file>

<file path=xl/sharedStrings.xml><?xml version="1.0" encoding="utf-8"?>
<sst xmlns="http://schemas.openxmlformats.org/spreadsheetml/2006/main" count="498" uniqueCount="442">
  <si>
    <t>Nr</t>
  </si>
  <si>
    <t>Kommunenavn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</si>
  <si>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</si>
  <si>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</si>
  <si>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</si>
  <si>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</si>
  <si>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</si>
  <si>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</si>
  <si>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</si>
  <si>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</si>
  <si>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</si>
  <si>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</si>
  <si>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</si>
  <si>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</si>
  <si>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</si>
  <si>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</si>
  <si>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</si>
  <si>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</si>
  <si>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</si>
  <si>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</si>
  <si>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</si>
  <si>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</si>
  <si>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</si>
  <si>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</si>
  <si>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</si>
  <si>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</si>
  <si>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</si>
  <si>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</si>
  <si>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</si>
  <si>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</si>
  <si>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</si>
  <si>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</si>
  <si>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</si>
  <si>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</si>
  <si>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</si>
  <si>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</si>
  <si>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</si>
  <si>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</si>
  <si>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</si>
  <si>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</si>
  <si>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</si>
  <si>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</si>
  <si>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</si>
  <si>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</si>
  <si>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</si>
  <si>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</si>
  <si>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</si>
  <si>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</si>
  <si>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</si>
  <si>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</si>
  <si>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</si>
  <si>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</si>
  <si>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</si>
  <si>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</si>
  <si>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</si>
  <si>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</si>
  <si>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</si>
  <si>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</si>
  <si>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</si>
  <si>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</si>
  <si>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</si>
  <si>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</si>
  <si>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</si>
  <si>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</si>
  <si>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</si>
  <si>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</si>
  <si>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</si>
  <si>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</si>
  <si>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</si>
  <si>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</si>
  <si>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</si>
  <si>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</si>
  <si>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</si>
  <si>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</si>
  <si>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</si>
  <si>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</si>
  <si>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</si>
  <si>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</si>
  <si>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</si>
  <si>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</si>
  <si>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</si>
  <si>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</si>
  <si>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</si>
  <si>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</si>
  <si>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</si>
  <si>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</si>
  <si>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</si>
  <si>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</si>
  <si>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</si>
  <si>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</si>
  <si>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</si>
  <si>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</si>
  <si>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</si>
  <si>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</si>
  <si>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</si>
  <si>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</si>
  <si>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</si>
  <si>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</si>
  <si>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</si>
  <si>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</si>
  <si>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</si>
  <si>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</si>
  <si>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</si>
  <si>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</si>
  <si>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</si>
  <si>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</si>
  <si>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</si>
  <si>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</si>
  <si>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</si>
  <si>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</si>
  <si>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</si>
  <si>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</si>
  <si>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</si>
  <si>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</si>
  <si>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</si>
  <si>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</si>
  <si>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</si>
  <si>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</si>
  <si>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</si>
  <si>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</si>
  <si>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</si>
  <si>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</si>
  <si>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</si>
  <si>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</si>
  <si>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</si>
  <si>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</si>
  <si>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</si>
  <si>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</si>
  <si>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</si>
  <si>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</si>
  <si>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</si>
  <si>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</si>
  <si>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</si>
  <si>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</si>
  <si>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</si>
  <si>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</si>
  <si>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</si>
  <si>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</si>
  <si>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</si>
  <si>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</si>
  <si>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</si>
  <si>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</si>
  <si>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</si>
  <si>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</si>
  <si>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</si>
  <si>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</si>
  <si>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</si>
  <si>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</si>
  <si>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</si>
  <si>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</si>
  <si>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</si>
  <si>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</si>
  <si>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</si>
  <si>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</si>
  <si>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</si>
  <si>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</si>
  <si>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</si>
  <si>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</si>
  <si>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</si>
  <si>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</si>
  <si>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</si>
  <si>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</si>
  <si>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</si>
  <si>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</si>
  <si>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</si>
  <si>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</si>
  <si>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</si>
  <si>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</si>
  <si>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</si>
  <si>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</si>
  <si>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</si>
  <si>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</si>
  <si>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</si>
  <si>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</si>
  <si>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</si>
  <si>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</si>
  <si>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</si>
  <si>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</si>
  <si>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</si>
  <si>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</si>
  <si>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</si>
  <si>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</si>
  <si>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</si>
  <si>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</si>
  <si>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</si>
  <si>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</si>
  <si>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</si>
  <si>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</si>
  <si>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</si>
  <si>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</si>
  <si>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</si>
  <si>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</si>
  <si>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</si>
  <si>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</si>
  <si>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</si>
  <si>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</si>
  <si>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</si>
  <si>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</si>
  <si>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</si>
  <si>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</si>
  <si>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</si>
  <si>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</si>
  <si>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</si>
  <si>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</si>
  <si>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</si>
  <si>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</si>
  <si>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</si>
  <si>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</si>
  <si>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</si>
  <si>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</si>
  <si>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</si>
  <si>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</si>
  <si>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</si>
  <si>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</si>
  <si>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</si>
  <si>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</si>
  <si>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</si>
  <si>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</si>
  <si>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</si>
  <si>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</si>
  <si>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</si>
  <si>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</si>
  <si>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</si>
  <si>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</si>
  <si>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</si>
  <si>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</si>
  <si>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</si>
  <si>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</si>
  <si>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</si>
  <si>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</si>
  <si>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</si>
  <si>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</si>
  <si>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</si>
  <si>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</si>
  <si>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</si>
  <si>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</si>
  <si>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</si>
  <si>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</si>
  <si>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</si>
  <si>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</si>
  <si>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</si>
  <si>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</si>
  <si>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</si>
  <si>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</si>
  <si>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</si>
  <si>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</si>
  <si>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</si>
  <si>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</si>
  <si>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</si>
  <si>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</si>
  <si>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</si>
  <si>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</si>
  <si>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</si>
  <si>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</si>
  <si>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</si>
  <si>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</si>
  <si>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</si>
  <si>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</si>
  <si>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</si>
  <si>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</si>
  <si>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</si>
  <si>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</si>
  <si>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</si>
  <si>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</si>
  <si>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</si>
  <si>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</si>
  <si>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</si>
  <si>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</si>
  <si>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</si>
  <si>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</si>
  <si>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</si>
  <si>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</si>
  <si>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</si>
  <si>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</si>
  <si>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</si>
  <si>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</si>
  <si>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</si>
  <si>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</si>
  <si>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</si>
  <si>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</si>
  <si>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</si>
  <si>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</si>
  <si>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</si>
  <si>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</si>
  <si>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</si>
  <si>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</si>
  <si>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</si>
  <si>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</si>
  <si>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</si>
  <si>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</si>
  <si>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</si>
  <si>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</si>
  <si>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</si>
  <si>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</si>
  <si>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</si>
  <si>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</si>
  <si>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</si>
  <si>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</si>
  <si>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</si>
  <si>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</si>
  <si>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</si>
  <si>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</si>
  <si>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</si>
  <si>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</si>
  <si>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</si>
  <si>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</si>
  <si>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</si>
  <si>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</si>
  <si>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</si>
  <si>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</si>
  <si>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</si>
  <si>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</si>
  <si>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</si>
  <si>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</si>
  <si>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</si>
  <si>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</si>
  <si>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</si>
  <si>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</si>
  <si>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</si>
  <si>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</si>
  <si>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</si>
  <si>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</si>
  <si>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</si>
  <si>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</si>
  <si>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</si>
  <si>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</si>
  <si>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</si>
  <si>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</si>
  <si>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</si>
  <si>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</si>
  <si>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</si>
  <si>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</si>
  <si>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</si>
  <si>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</si>
  <si>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</si>
  <si>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</si>
  <si>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</si>
  <si>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</si>
  <si>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</si>
  <si>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</si>
  <si>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</si>
  <si>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</si>
  <si>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</si>
  <si>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</si>
  <si>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</si>
  <si>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</si>
  <si>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</si>
  <si>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</si>
  <si>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</si>
  <si>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</si>
  <si>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</si>
  <si>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</si>
  <si>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</si>
  <si>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</si>
  <si>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</si>
  <si>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</si>
  <si>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</si>
  <si>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</si>
  <si>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</si>
  <si>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</si>
  <si>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</si>
  <si>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</si>
  <si>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</si>
  <si>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</si>
  <si>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</si>
  <si>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</si>
  <si>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</si>
  <si>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</si>
  <si>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</si>
  <si>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</si>
  <si>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</si>
  <si>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</si>
  <si>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</si>
  <si>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</si>
  <si>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</si>
  <si>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</si>
  <si>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</si>
  <si>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</si>
  <si>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</si>
  <si>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</si>
  <si>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Symmetrisk</t>
  </si>
  <si>
    <t>Hele landet</t>
  </si>
  <si>
    <t>i prosent</t>
  </si>
  <si>
    <t>Nr.</t>
  </si>
  <si>
    <t>Fylkeskommune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</si>
  <si>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</si>
  <si>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</si>
  <si>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</si>
  <si>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</si>
  <si>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</si>
  <si>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</si>
  <si>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</si>
  <si>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</si>
  <si>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Skatt 2020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</si>
  <si>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</si>
  <si>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</si>
  <si>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</si>
  <si>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</si>
  <si>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</si>
  <si>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</si>
  <si>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</si>
  <si>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</si>
  <si>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</si>
  <si>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</si>
  <si>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Alle tall i 1000 kr</t>
  </si>
  <si>
    <t>Kommunene</t>
  </si>
  <si>
    <t>Fylkeskommunene</t>
  </si>
  <si>
    <t>Kommuner og fylkeskommuner i alt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</si>
  <si>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</si>
  <si>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</si>
  <si>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</si>
  <si>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</si>
  <si>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</si>
  <si>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</si>
  <si>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</si>
  <si>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</si>
  <si>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</si>
  <si>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</si>
  <si>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</si>
  <si>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Pst-vis endring</t>
  </si>
  <si>
    <t>fra året før</t>
  </si>
  <si>
    <t>Analyse pr måned:</t>
  </si>
  <si>
    <t>Hele året</t>
  </si>
  <si>
    <t>Anslag NB2021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</si>
  <si>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</si>
  <si>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</si>
  <si>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</si>
  <si>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</si>
  <si>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</si>
  <si>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>2021   2)</t>
  </si>
  <si>
    <t>Endring fra 2020</t>
  </si>
  <si>
    <t>1.1.2021</t>
  </si>
  <si>
    <t>Skatt 2021</t>
  </si>
  <si>
    <t>Skatt og netto skatteutjevning 2021</t>
  </si>
  <si>
    <t>Folketall 1.1.2021</t>
  </si>
  <si>
    <t>endring 20-21</t>
  </si>
  <si>
    <t>Anslag RNB2021</t>
  </si>
  <si>
    <t>Anslag NB2022</t>
  </si>
  <si>
    <t>Skatter 2021</t>
  </si>
  <si>
    <t>Netto utjevn. 21</t>
  </si>
  <si>
    <t>jan-des</t>
  </si>
  <si>
    <t>Utbetales/trekkes ved 2. termin rammetilskudd i februar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</si>
</sst>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  <numFmt numFmtId="176" formatCode="#,##0.0000"/>
    <numFmt numFmtId="177" formatCode="#,##0.0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FF0000"/>
      <name val="DepCentury Old Style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65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Border="1" applyAlignment="1">
      <alignment horizontal="centerContinuous"/>
    </xf>
    <xf numFmtId="0" fontId="7" fillId="0" borderId="0" xfId="2" applyFont="1" applyBorder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0" fillId="0" borderId="0" xfId="0" applyNumberFormat="1"/>
    <xf numFmtId="164" fontId="6" fillId="0" borderId="0" xfId="1" applyNumberFormat="1" applyFont="1"/>
    <xf numFmtId="3" fontId="0" fillId="0" borderId="0" xfId="0" applyNumberFormat="1" applyFill="1" applyBorder="1"/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Fill="1"/>
    <xf numFmtId="3" fontId="0" fillId="0" borderId="0" xfId="0" applyNumberFormat="1" applyFill="1"/>
    <xf numFmtId="0" fontId="18" fillId="3" borderId="3" xfId="2" applyFont="1" applyFill="1" applyBorder="1" applyAlignment="1">
      <alignment horizontal="center"/>
    </xf>
    <xf numFmtId="0" fontId="9" fillId="0" borderId="0" xfId="2" applyFont="1" applyBorder="1" applyAlignment="1"/>
    <xf numFmtId="0" fontId="18" fillId="0" borderId="0" xfId="2" applyFont="1" applyBorder="1" applyAlignment="1">
      <alignment horizontal="right"/>
    </xf>
    <xf numFmtId="0" fontId="15" fillId="0" borderId="0" xfId="2" applyFont="1"/>
    <xf numFmtId="0" fontId="16" fillId="0" borderId="0" xfId="2" applyFont="1" applyFill="1"/>
    <xf numFmtId="0" fontId="19" fillId="8" borderId="0" xfId="0" applyFont="1" applyFill="1"/>
    <xf numFmtId="173" fontId="9" fillId="0" borderId="0" xfId="2" applyNumberFormat="1" applyFont="1" applyBorder="1"/>
    <xf numFmtId="0" fontId="9" fillId="0" borderId="0" xfId="2" applyFont="1" applyBorder="1"/>
    <xf numFmtId="0" fontId="0" fillId="8" borderId="0" xfId="0" applyFont="1" applyFill="1"/>
    <xf numFmtId="164" fontId="17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ont="1" applyFill="1" applyBorder="1"/>
    <xf numFmtId="164" fontId="0" fillId="0" borderId="4" xfId="0" applyNumberFormat="1" applyBorder="1"/>
    <xf numFmtId="1" fontId="6" fillId="0" borderId="0" xfId="9" applyNumberFormat="1" applyFont="1"/>
    <xf numFmtId="0" fontId="6" fillId="0" borderId="0" xfId="9" applyFont="1"/>
    <xf numFmtId="0" fontId="17" fillId="0" borderId="0" xfId="0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0" fontId="17" fillId="0" borderId="0" xfId="0" applyFont="1" applyFill="1" applyBorder="1"/>
    <xf numFmtId="164" fontId="0" fillId="0" borderId="0" xfId="0" applyNumberFormat="1" applyFill="1" applyBorder="1"/>
    <xf numFmtId="164" fontId="17" fillId="0" borderId="0" xfId="0" applyNumberFormat="1" applyFont="1" applyFill="1" applyBorder="1"/>
    <xf numFmtId="3" fontId="17" fillId="0" borderId="0" xfId="0" applyNumberFormat="1" applyFont="1" applyFill="1" applyBorder="1"/>
    <xf numFmtId="0" fontId="0" fillId="0" borderId="3" xfId="0" applyBorder="1"/>
    <xf numFmtId="167" fontId="0" fillId="0" borderId="0" xfId="0" applyNumberFormat="1"/>
    <xf numFmtId="167" fontId="0" fillId="0" borderId="0" xfId="5" applyNumberFormat="1" applyFont="1" applyBorder="1"/>
    <xf numFmtId="3" fontId="6" fillId="0" borderId="0" xfId="11" applyNumberFormat="1" applyFont="1" applyFill="1"/>
    <xf numFmtId="3" fontId="6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0" fontId="1" fillId="0" borderId="0" xfId="0" applyFont="1"/>
    <xf numFmtId="3" fontId="6" fillId="0" borderId="0" xfId="1" applyNumberFormat="1" applyFont="1" applyFill="1"/>
    <xf numFmtId="164" fontId="20" fillId="0" borderId="5" xfId="1" applyNumberFormat="1" applyFont="1" applyBorder="1"/>
    <xf numFmtId="164" fontId="1" fillId="0" borderId="0" xfId="0" applyNumberFormat="1" applyFont="1"/>
    <xf numFmtId="164" fontId="6" fillId="0" borderId="3" xfId="1" applyNumberFormat="1" applyFont="1" applyBorder="1"/>
    <xf numFmtId="3" fontId="6" fillId="0" borderId="3" xfId="11" applyNumberFormat="1" applyFont="1" applyFill="1" applyBorder="1"/>
    <xf numFmtId="164" fontId="20" fillId="0" borderId="6" xfId="1" applyNumberFormat="1" applyFont="1" applyBorder="1"/>
    <xf numFmtId="0" fontId="20" fillId="0" borderId="0" xfId="0" applyFont="1"/>
    <xf numFmtId="164" fontId="20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4" fontId="6" fillId="0" borderId="0" xfId="11" applyNumberFormat="1" applyFont="1"/>
    <xf numFmtId="164" fontId="6" fillId="0" borderId="0" xfId="7" applyNumberFormat="1" applyFont="1" applyBorder="1" applyProtection="1"/>
    <xf numFmtId="164" fontId="6" fillId="0" borderId="7" xfId="1" applyNumberFormat="1" applyFont="1" applyBorder="1"/>
    <xf numFmtId="164" fontId="6" fillId="0" borderId="0" xfId="7" applyNumberFormat="1" applyFont="1" applyFill="1" applyBorder="1" applyAlignment="1" applyProtection="1">
      <alignment horizontal="center"/>
    </xf>
    <xf numFmtId="164" fontId="6" fillId="0" borderId="0" xfId="1" applyNumberFormat="1" applyFont="1" applyFill="1" applyBorder="1"/>
    <xf numFmtId="164" fontId="22" fillId="0" borderId="0" xfId="0" applyNumberFormat="1" applyFont="1"/>
    <xf numFmtId="0" fontId="6" fillId="0" borderId="0" xfId="0" applyFont="1"/>
    <xf numFmtId="164" fontId="11" fillId="0" borderId="0" xfId="0" applyNumberFormat="1" applyFont="1"/>
    <xf numFmtId="170" fontId="6" fillId="0" borderId="0" xfId="1" applyNumberFormat="1" applyFont="1" applyBorder="1"/>
    <xf numFmtId="164" fontId="6" fillId="0" borderId="8" xfId="1" applyNumberFormat="1" applyFont="1" applyBorder="1"/>
    <xf numFmtId="3" fontId="14" fillId="0" borderId="0" xfId="6" applyNumberFormat="1" applyFont="1" applyFill="1" applyBorder="1" applyAlignment="1">
      <alignment horizontal="right" vertical="center"/>
    </xf>
    <xf numFmtId="1" fontId="0" fillId="0" borderId="0" xfId="0" applyNumberFormat="1"/>
    <xf numFmtId="1" fontId="0" fillId="0" borderId="0" xfId="0" applyNumberFormat="1" applyFill="1"/>
    <xf numFmtId="4" fontId="0" fillId="0" borderId="0" xfId="0" applyNumberFormat="1" applyFill="1"/>
    <xf numFmtId="3" fontId="6" fillId="0" borderId="0" xfId="3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1" fontId="14" fillId="0" borderId="0" xfId="6" applyNumberFormat="1" applyFont="1" applyFill="1" applyBorder="1" applyAlignment="1">
      <alignment horizontal="right" vertic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49" fontId="6" fillId="8" borderId="0" xfId="3" quotePrefix="1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3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7" fillId="0" borderId="0" xfId="7" applyNumberFormat="1" applyFont="1" applyFill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0" fontId="24" fillId="0" borderId="0" xfId="0" applyFont="1" applyFill="1" applyAlignment="1">
      <alignment horizontal="right"/>
    </xf>
    <xf numFmtId="0" fontId="24" fillId="0" borderId="0" xfId="0" applyFont="1" applyFill="1"/>
    <xf numFmtId="167" fontId="0" fillId="0" borderId="0" xfId="0" applyNumberFormat="1" applyFill="1"/>
    <xf numFmtId="176" fontId="0" fillId="0" borderId="0" xfId="0" applyNumberFormat="1"/>
    <xf numFmtId="177" fontId="0" fillId="0" borderId="0" xfId="0" applyNumberFormat="1" applyFill="1" applyBorder="1"/>
    <xf numFmtId="10" fontId="0" fillId="0" borderId="0" xfId="0" applyNumberFormat="1"/>
    <xf numFmtId="0" fontId="25" fillId="0" borderId="1" xfId="2" applyFont="1" applyBorder="1" applyAlignment="1">
      <alignment horizontal="left"/>
    </xf>
    <xf numFmtId="0" fontId="26" fillId="0" borderId="1" xfId="2" applyFont="1" applyBorder="1" applyAlignment="1">
      <alignment horizontal="center"/>
    </xf>
    <xf numFmtId="0" fontId="26" fillId="0" borderId="1" xfId="2" applyFont="1" applyBorder="1" applyAlignment="1">
      <alignment horizontal="center" wrapText="1"/>
    </xf>
    <xf numFmtId="3" fontId="25" fillId="2" borderId="1" xfId="3" applyNumberFormat="1" applyFont="1" applyFill="1" applyBorder="1" applyAlignment="1">
      <alignment horizontal="center"/>
    </xf>
    <xf numFmtId="3" fontId="25" fillId="0" borderId="1" xfId="3" applyNumberFormat="1" applyFont="1" applyFill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/>
    </xf>
    <xf numFmtId="0" fontId="27" fillId="0" borderId="0" xfId="2" applyFont="1" applyBorder="1" applyAlignment="1">
      <alignment horizontal="left"/>
    </xf>
    <xf numFmtId="0" fontId="25" fillId="0" borderId="0" xfId="2" applyFont="1" applyBorder="1"/>
    <xf numFmtId="0" fontId="25" fillId="0" borderId="0" xfId="2" applyFont="1" applyBorder="1" applyAlignment="1">
      <alignment horizontal="centerContinuous"/>
    </xf>
    <xf numFmtId="49" fontId="26" fillId="0" borderId="0" xfId="2" applyNumberFormat="1" applyFont="1" applyBorder="1" applyAlignment="1">
      <alignment horizontal="center"/>
    </xf>
    <xf numFmtId="0" fontId="26" fillId="0" borderId="0" xfId="2" applyFont="1" applyBorder="1" applyAlignment="1">
      <alignment horizontal="center"/>
    </xf>
    <xf numFmtId="3" fontId="25" fillId="2" borderId="0" xfId="3" applyNumberFormat="1" applyFont="1" applyFill="1" applyBorder="1" applyAlignment="1">
      <alignment horizontal="center"/>
    </xf>
    <xf numFmtId="164" fontId="25" fillId="0" borderId="0" xfId="1" applyNumberFormat="1" applyFont="1" applyFill="1" applyBorder="1" applyAlignment="1">
      <alignment horizontal="center"/>
    </xf>
    <xf numFmtId="0" fontId="27" fillId="0" borderId="0" xfId="2" applyFont="1" applyBorder="1"/>
    <xf numFmtId="0" fontId="25" fillId="0" borderId="0" xfId="2" applyFont="1" applyBorder="1" applyAlignment="1">
      <alignment horizontal="right"/>
    </xf>
    <xf numFmtId="3" fontId="25" fillId="0" borderId="0" xfId="3" applyNumberFormat="1" applyFont="1" applyBorder="1" applyAlignment="1">
      <alignment horizontal="center"/>
    </xf>
    <xf numFmtId="3" fontId="25" fillId="0" borderId="0" xfId="3" applyNumberFormat="1" applyFont="1" applyBorder="1" applyAlignment="1">
      <alignment horizontal="centerContinuous"/>
    </xf>
    <xf numFmtId="0" fontId="25" fillId="0" borderId="0" xfId="2" applyFont="1" applyBorder="1" applyAlignment="1">
      <alignment horizontal="center"/>
    </xf>
    <xf numFmtId="17" fontId="26" fillId="0" borderId="0" xfId="2" applyNumberFormat="1" applyFont="1" applyBorder="1" applyAlignment="1">
      <alignment horizontal="center"/>
    </xf>
    <xf numFmtId="3" fontId="25" fillId="6" borderId="0" xfId="3" applyNumberFormat="1" applyFont="1" applyFill="1" applyBorder="1" applyAlignment="1">
      <alignment horizontal="center"/>
    </xf>
    <xf numFmtId="0" fontId="25" fillId="6" borderId="0" xfId="2" applyFont="1" applyFill="1" applyBorder="1" applyAlignment="1">
      <alignment horizontal="center"/>
    </xf>
    <xf numFmtId="3" fontId="26" fillId="2" borderId="0" xfId="3" quotePrefix="1" applyNumberFormat="1" applyFont="1" applyFill="1" applyBorder="1" applyAlignment="1">
      <alignment horizontal="center"/>
    </xf>
    <xf numFmtId="3" fontId="25" fillId="0" borderId="0" xfId="3" quotePrefix="1" applyNumberFormat="1" applyFont="1" applyFill="1" applyBorder="1" applyAlignment="1">
      <alignment horizontal="center"/>
    </xf>
    <xf numFmtId="165" fontId="26" fillId="2" borderId="2" xfId="2" applyNumberFormat="1" applyFont="1" applyFill="1" applyBorder="1" applyAlignment="1">
      <alignment horizontal="left"/>
    </xf>
    <xf numFmtId="0" fontId="25" fillId="0" borderId="0" xfId="4" applyFont="1" applyFill="1" applyBorder="1" applyAlignment="1">
      <alignment horizontal="center"/>
    </xf>
    <xf numFmtId="14" fontId="28" fillId="2" borderId="0" xfId="2" applyNumberFormat="1" applyFont="1" applyFill="1" applyBorder="1" applyAlignment="1">
      <alignment horizontal="center"/>
    </xf>
    <xf numFmtId="166" fontId="25" fillId="0" borderId="0" xfId="1" applyNumberFormat="1" applyFont="1" applyFill="1" applyBorder="1" applyAlignment="1">
      <alignment horizontal="center"/>
    </xf>
    <xf numFmtId="0" fontId="27" fillId="3" borderId="3" xfId="2" applyFont="1" applyFill="1" applyBorder="1" applyAlignment="1">
      <alignment horizontal="right"/>
    </xf>
    <xf numFmtId="0" fontId="27" fillId="3" borderId="3" xfId="2" applyFont="1" applyFill="1" applyBorder="1" applyAlignment="1">
      <alignment horizontal="center"/>
    </xf>
    <xf numFmtId="0" fontId="27" fillId="7" borderId="3" xfId="2" applyFont="1" applyFill="1" applyBorder="1" applyAlignment="1">
      <alignment horizontal="center"/>
    </xf>
    <xf numFmtId="0" fontId="27" fillId="4" borderId="3" xfId="2" applyFont="1" applyFill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29" fillId="5" borderId="0" xfId="0" applyFont="1" applyFill="1"/>
    <xf numFmtId="168" fontId="25" fillId="0" borderId="0" xfId="1" applyNumberFormat="1" applyFont="1" applyBorder="1"/>
    <xf numFmtId="9" fontId="29" fillId="0" borderId="0" xfId="5" applyFont="1"/>
    <xf numFmtId="3" fontId="25" fillId="0" borderId="0" xfId="2" applyNumberFormat="1" applyFont="1" applyBorder="1"/>
    <xf numFmtId="164" fontId="25" fillId="0" borderId="0" xfId="1" applyNumberFormat="1" applyFont="1"/>
    <xf numFmtId="164" fontId="29" fillId="0" borderId="0" xfId="0" applyNumberFormat="1" applyFont="1"/>
    <xf numFmtId="167" fontId="29" fillId="0" borderId="0" xfId="5" applyNumberFormat="1" applyFont="1"/>
    <xf numFmtId="170" fontId="30" fillId="0" borderId="0" xfId="1" applyNumberFormat="1" applyFont="1"/>
    <xf numFmtId="3" fontId="25" fillId="2" borderId="0" xfId="8" applyNumberFormat="1" applyFont="1" applyFill="1" applyBorder="1" applyAlignment="1" applyProtection="1">
      <alignment horizontal="right"/>
    </xf>
    <xf numFmtId="167" fontId="29" fillId="0" borderId="0" xfId="5" applyNumberFormat="1" applyFont="1" applyFill="1"/>
    <xf numFmtId="167" fontId="25" fillId="0" borderId="0" xfId="5" applyNumberFormat="1" applyFont="1" applyFill="1"/>
    <xf numFmtId="0" fontId="30" fillId="0" borderId="4" xfId="0" applyFont="1" applyBorder="1"/>
    <xf numFmtId="3" fontId="30" fillId="0" borderId="4" xfId="0" applyNumberFormat="1" applyFont="1" applyBorder="1"/>
    <xf numFmtId="168" fontId="26" fillId="0" borderId="4" xfId="1" applyNumberFormat="1" applyFont="1" applyBorder="1"/>
    <xf numFmtId="167" fontId="30" fillId="0" borderId="4" xfId="5" applyNumberFormat="1" applyFont="1" applyBorder="1"/>
    <xf numFmtId="3" fontId="26" fillId="0" borderId="4" xfId="2" applyNumberFormat="1" applyFont="1" applyBorder="1"/>
    <xf numFmtId="3" fontId="31" fillId="0" borderId="4" xfId="2" applyNumberFormat="1" applyFont="1" applyBorder="1"/>
    <xf numFmtId="164" fontId="30" fillId="0" borderId="4" xfId="0" applyNumberFormat="1" applyFont="1" applyBorder="1"/>
    <xf numFmtId="170" fontId="30" fillId="0" borderId="4" xfId="1" applyNumberFormat="1" applyFont="1" applyBorder="1"/>
    <xf numFmtId="3" fontId="30" fillId="2" borderId="4" xfId="0" applyNumberFormat="1" applyFont="1" applyFill="1" applyBorder="1"/>
    <xf numFmtId="0" fontId="32" fillId="2" borderId="0" xfId="0" applyFont="1" applyFill="1" applyBorder="1" applyAlignment="1">
      <alignment horizontal="right"/>
    </xf>
    <xf numFmtId="0" fontId="33" fillId="2" borderId="0" xfId="2" applyFont="1" applyFill="1" applyBorder="1"/>
    <xf numFmtId="3" fontId="33" fillId="2" borderId="0" xfId="3" applyNumberFormat="1" applyFont="1" applyFill="1" applyBorder="1"/>
    <xf numFmtId="4" fontId="33" fillId="2" borderId="0" xfId="1" applyNumberFormat="1" applyFont="1" applyFill="1" applyBorder="1"/>
    <xf numFmtId="10" fontId="29" fillId="0" borderId="0" xfId="0" applyNumberFormat="1" applyFont="1"/>
    <xf numFmtId="0" fontId="34" fillId="2" borderId="0" xfId="0" applyFont="1" applyFill="1" applyAlignment="1">
      <alignment horizontal="right"/>
    </xf>
    <xf numFmtId="0" fontId="33" fillId="2" borderId="0" xfId="2" applyFont="1" applyFill="1"/>
    <xf numFmtId="167" fontId="33" fillId="2" borderId="0" xfId="5" applyNumberFormat="1" applyFont="1" applyFill="1"/>
    <xf numFmtId="0" fontId="34" fillId="2" borderId="0" xfId="0" applyFont="1" applyFill="1"/>
    <xf numFmtId="3" fontId="7" fillId="0" borderId="0" xfId="2" applyNumberFormat="1" applyFont="1" applyAlignment="1">
      <alignment horizontal="center"/>
    </xf>
    <xf numFmtId="3" fontId="6" fillId="0" borderId="0" xfId="1" applyNumberFormat="1" applyFont="1" applyFill="1" applyBorder="1"/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7" fillId="0" borderId="1" xfId="0" applyFont="1" applyBorder="1" applyAlignment="1">
      <alignment horizontal="center"/>
    </xf>
    <xf numFmtId="3" fontId="6" fillId="9" borderId="10" xfId="3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0" fillId="0" borderId="10" xfId="0" applyBorder="1"/>
    <xf numFmtId="0" fontId="0" fillId="0" borderId="0" xfId="0" applyBorder="1"/>
    <xf numFmtId="167" fontId="0" fillId="0" borderId="10" xfId="5" applyNumberFormat="1" applyFont="1" applyBorder="1"/>
    <xf numFmtId="10" fontId="0" fillId="0" borderId="12" xfId="5" applyNumberFormat="1" applyFont="1" applyBorder="1"/>
    <xf numFmtId="0" fontId="17" fillId="0" borderId="11" xfId="0" applyFont="1" applyBorder="1" applyAlignment="1">
      <alignment horizontal="center"/>
    </xf>
    <xf numFmtId="0" fontId="18" fillId="3" borderId="9" xfId="2" applyFont="1" applyFill="1" applyBorder="1" applyAlignment="1">
      <alignment horizontal="center"/>
    </xf>
    <xf numFmtId="0" fontId="17" fillId="0" borderId="10" xfId="0" applyFont="1" applyBorder="1"/>
    <xf numFmtId="0" fontId="17" fillId="0" borderId="0" xfId="0" applyFont="1" applyBorder="1"/>
    <xf numFmtId="168" fontId="6" fillId="0" borderId="0" xfId="1" applyNumberFormat="1" applyFont="1" applyBorder="1"/>
    <xf numFmtId="168" fontId="10" fillId="0" borderId="0" xfId="1" applyNumberFormat="1" applyFont="1" applyBorder="1"/>
    <xf numFmtId="164" fontId="17" fillId="0" borderId="4" xfId="0" applyNumberFormat="1" applyFont="1" applyBorder="1"/>
    <xf numFmtId="167" fontId="0" fillId="0" borderId="4" xfId="5" applyNumberFormat="1" applyFont="1" applyBorder="1"/>
    <xf numFmtId="3" fontId="35" fillId="0" borderId="0" xfId="0" applyNumberFormat="1" applyFont="1"/>
    <xf numFmtId="3" fontId="6" fillId="0" borderId="13" xfId="0" applyNumberFormat="1" applyFont="1" applyBorder="1" applyAlignment="1">
      <alignment horizontal="right" wrapText="1"/>
    </xf>
    <xf numFmtId="167" fontId="29" fillId="5" borderId="0" xfId="0" applyNumberFormat="1" applyFont="1" applyFill="1"/>
    <xf numFmtId="0" fontId="21" fillId="0" borderId="14" xfId="2" applyFont="1" applyBorder="1"/>
    <xf numFmtId="0" fontId="1" fillId="0" borderId="1" xfId="0" applyFont="1" applyBorder="1" applyAlignment="1">
      <alignment horizontal="center"/>
    </xf>
    <xf numFmtId="3" fontId="36" fillId="0" borderId="0" xfId="7" applyNumberFormat="1" applyFont="1" applyAlignment="1">
      <alignment horizontal="right" indent="1"/>
    </xf>
    <xf numFmtId="3" fontId="25" fillId="6" borderId="1" xfId="3" applyNumberFormat="1" applyFont="1" applyFill="1" applyBorder="1" applyAlignment="1">
      <alignment horizontal="center"/>
    </xf>
    <xf numFmtId="49" fontId="25" fillId="11" borderId="0" xfId="3" applyNumberFormat="1" applyFont="1" applyFill="1" applyBorder="1" applyAlignment="1">
      <alignment horizontal="center"/>
    </xf>
    <xf numFmtId="49" fontId="25" fillId="11" borderId="0" xfId="3" quotePrefix="1" applyNumberFormat="1" applyFont="1" applyFill="1" applyBorder="1" applyAlignment="1">
      <alignment horizontal="center"/>
    </xf>
    <xf numFmtId="3" fontId="25" fillId="0" borderId="0" xfId="3" applyNumberFormat="1" applyFont="1" applyBorder="1" applyAlignment="1">
      <alignment horizontal="center"/>
    </xf>
    <xf numFmtId="49" fontId="25" fillId="0" borderId="0" xfId="2" applyNumberFormat="1" applyFont="1" applyBorder="1" applyAlignment="1">
      <alignment horizontal="center"/>
    </xf>
    <xf numFmtId="0" fontId="25" fillId="0" borderId="0" xfId="2" applyNumberFormat="1" applyFont="1" applyBorder="1" applyAlignment="1">
      <alignment horizontal="center"/>
    </xf>
    <xf numFmtId="0" fontId="25" fillId="0" borderId="0" xfId="2" applyFont="1" applyBorder="1" applyAlignment="1">
      <alignment horizontal="center"/>
    </xf>
    <xf numFmtId="3" fontId="25" fillId="0" borderId="1" xfId="3" applyNumberFormat="1" applyFont="1" applyBorder="1" applyAlignment="1">
      <alignment horizontal="center"/>
    </xf>
    <xf numFmtId="0" fontId="25" fillId="0" borderId="1" xfId="2" applyFont="1" applyBorder="1" applyAlignment="1">
      <alignment horizontal="center"/>
    </xf>
    <xf numFmtId="3" fontId="25" fillId="6" borderId="0" xfId="3" applyNumberFormat="1" applyFont="1" applyFill="1" applyBorder="1" applyAlignment="1">
      <alignment horizontal="center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3" fontId="6" fillId="0" borderId="15" xfId="1" applyNumberFormat="1" applyFont="1" applyFill="1" applyBorder="1"/>
    <xf numFmtId="164" fontId="6" fillId="0" borderId="1" xfId="11" applyNumberFormat="1" applyFont="1" applyBorder="1"/>
    <xf numFmtId="0" fontId="1" fillId="0" borderId="1" xfId="0" applyFont="1" applyBorder="1"/>
    <xf numFmtId="167" fontId="6" fillId="0" borderId="1" xfId="5" applyNumberFormat="1" applyFont="1" applyBorder="1"/>
    <xf numFmtId="0" fontId="7" fillId="0" borderId="3" xfId="0" applyFont="1" applyBorder="1" applyAlignment="1">
      <alignment horizontal="center"/>
    </xf>
    <xf numFmtId="164" fontId="6" fillId="0" borderId="1" xfId="1" applyNumberFormat="1" applyFont="1" applyBorder="1"/>
    <xf numFmtId="0" fontId="1" fillId="0" borderId="3" xfId="0" applyFont="1" applyBorder="1"/>
    <xf numFmtId="3" fontId="21" fillId="0" borderId="0" xfId="0" applyNumberFormat="1" applyFont="1"/>
    <xf numFmtId="164" fontId="37" fillId="0" borderId="0" xfId="0" applyNumberFormat="1" applyFont="1"/>
    <xf numFmtId="3" fontId="6" fillId="0" borderId="16" xfId="1" applyNumberFormat="1" applyFont="1" applyBorder="1"/>
    <xf numFmtId="3" fontId="6" fillId="0" borderId="0" xfId="1" applyNumberFormat="1" applyFont="1"/>
    <xf numFmtId="0" fontId="1" fillId="0" borderId="0" xfId="0" applyFont="1" applyFill="1"/>
    <xf numFmtId="3" fontId="6" fillId="0" borderId="0" xfId="1" applyNumberFormat="1" applyFont="1" applyFill="1" applyAlignment="1">
      <alignment horizontal="right"/>
    </xf>
    <xf numFmtId="164" fontId="38" fillId="0" borderId="0" xfId="11" applyNumberFormat="1" applyFont="1"/>
    <xf numFmtId="164" fontId="39" fillId="0" borderId="0" xfId="0" applyNumberFormat="1" applyFont="1"/>
    <xf numFmtId="167" fontId="38" fillId="0" borderId="0" xfId="5" applyNumberFormat="1" applyFont="1"/>
    <xf numFmtId="164" fontId="20" fillId="0" borderId="0" xfId="1" applyNumberFormat="1" applyFont="1" applyBorder="1"/>
    <xf numFmtId="164" fontId="40" fillId="0" borderId="0" xfId="1" applyNumberFormat="1" applyFont="1" applyBorder="1"/>
    <xf numFmtId="164" fontId="38" fillId="0" borderId="0" xfId="1" applyNumberFormat="1" applyFont="1"/>
    <xf numFmtId="10" fontId="20" fillId="0" borderId="0" xfId="5" applyNumberFormat="1" applyFont="1"/>
    <xf numFmtId="167" fontId="1" fillId="0" borderId="0" xfId="0" applyNumberFormat="1" applyFont="1"/>
    <xf numFmtId="167" fontId="1" fillId="0" borderId="0" xfId="5" applyNumberFormat="1" applyFont="1"/>
    <xf numFmtId="167" fontId="20" fillId="0" borderId="0" xfId="5" applyNumberFormat="1" applyFont="1"/>
    <xf numFmtId="164" fontId="20" fillId="0" borderId="0" xfId="11" applyNumberFormat="1" applyFont="1"/>
    <xf numFmtId="0" fontId="41" fillId="0" borderId="0" xfId="0" applyFont="1"/>
    <xf numFmtId="3" fontId="41" fillId="0" borderId="0" xfId="0" applyNumberFormat="1" applyFont="1"/>
    <xf numFmtId="0" fontId="1" fillId="0" borderId="0" xfId="0" applyFont="1" applyAlignment="1">
      <alignment horizontal="center"/>
    </xf>
    <xf numFmtId="164" fontId="20" fillId="0" borderId="0" xfId="1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0" fontId="42" fillId="0" borderId="3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167" fontId="1" fillId="0" borderId="1" xfId="5" applyNumberFormat="1" applyFont="1" applyBorder="1"/>
    <xf numFmtId="164" fontId="1" fillId="0" borderId="0" xfId="0" applyNumberFormat="1" applyFont="1" applyBorder="1"/>
    <xf numFmtId="167" fontId="1" fillId="0" borderId="0" xfId="5" applyNumberFormat="1" applyFont="1" applyBorder="1"/>
    <xf numFmtId="10" fontId="1" fillId="0" borderId="0" xfId="5" applyNumberFormat="1" applyFont="1"/>
    <xf numFmtId="164" fontId="1" fillId="0" borderId="4" xfId="0" applyNumberFormat="1" applyFont="1" applyBorder="1"/>
    <xf numFmtId="167" fontId="1" fillId="0" borderId="4" xfId="5" applyNumberFormat="1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komm!$C$31:$C$56</c:f>
              <c:strCache>
                <c:ptCount val="26"/>
                <c:pt idx="0">
                  <c:v> Kristiansund </c:v>
                </c:pt>
                <c:pt idx="1">
                  <c:v> Molde </c:v>
                </c:pt>
                <c:pt idx="2">
                  <c:v> Ålesund </c:v>
                </c:pt>
                <c:pt idx="3">
                  <c:v> Vanylven </c:v>
                </c:pt>
                <c:pt idx="4">
                  <c:v> Sande </c:v>
                </c:pt>
                <c:pt idx="5">
                  <c:v> Herøy </c:v>
                </c:pt>
                <c:pt idx="6">
                  <c:v> Ulstein </c:v>
                </c:pt>
                <c:pt idx="7">
                  <c:v> Hareid </c:v>
                </c:pt>
                <c:pt idx="8">
                  <c:v> Ørsta </c:v>
                </c:pt>
                <c:pt idx="9">
                  <c:v> Stranda </c:v>
                </c:pt>
                <c:pt idx="10">
                  <c:v> Sykkylven </c:v>
                </c:pt>
                <c:pt idx="11">
                  <c:v> Sula </c:v>
                </c:pt>
                <c:pt idx="12">
                  <c:v> Giske </c:v>
                </c:pt>
                <c:pt idx="13">
                  <c:v> Vestnes </c:v>
                </c:pt>
                <c:pt idx="14">
                  <c:v> Rauma </c:v>
                </c:pt>
                <c:pt idx="15">
                  <c:v> Aukra </c:v>
                </c:pt>
                <c:pt idx="16">
                  <c:v> Averøy </c:v>
                </c:pt>
                <c:pt idx="17">
                  <c:v> Gjemnes </c:v>
                </c:pt>
                <c:pt idx="18">
                  <c:v> Tingvoll </c:v>
                </c:pt>
                <c:pt idx="19">
                  <c:v> Sunndal </c:v>
                </c:pt>
                <c:pt idx="20">
                  <c:v> Surnadal </c:v>
                </c:pt>
                <c:pt idx="21">
                  <c:v> Smøla </c:v>
                </c:pt>
                <c:pt idx="22">
                  <c:v> Aure </c:v>
                </c:pt>
                <c:pt idx="23">
                  <c:v> Volda </c:v>
                </c:pt>
                <c:pt idx="24">
                  <c:v> Fjord </c:v>
                </c:pt>
                <c:pt idx="25">
                  <c:v> Hustadvika </c:v>
                </c:pt>
              </c:strCache>
            </c:strRef>
          </c:cat>
          <c:val>
            <c:numRef>
              <c:f>komm!$F$31:$F$56</c:f>
              <c:numCache>
                <c:formatCode>0%</c:formatCode>
                <c:ptCount val="26"/>
                <c:pt idx="0">
                  <c:v>0.85490034207865651</c:v>
                </c:pt>
                <c:pt idx="1">
                  <c:v>0.91937813905106913</c:v>
                </c:pt>
                <c:pt idx="2">
                  <c:v>0.95182270279391867</c:v>
                </c:pt>
                <c:pt idx="3">
                  <c:v>0.81899852769805814</c:v>
                </c:pt>
                <c:pt idx="4">
                  <c:v>0.93708178237003703</c:v>
                </c:pt>
                <c:pt idx="5">
                  <c:v>0.96647317375745423</c:v>
                </c:pt>
                <c:pt idx="6">
                  <c:v>1.0079246411867497</c:v>
                </c:pt>
                <c:pt idx="7">
                  <c:v>0.78928202240351075</c:v>
                </c:pt>
                <c:pt idx="8">
                  <c:v>0.78934542035659516</c:v>
                </c:pt>
                <c:pt idx="9">
                  <c:v>0.91279251766483982</c:v>
                </c:pt>
                <c:pt idx="10">
                  <c:v>0.80541420626721194</c:v>
                </c:pt>
                <c:pt idx="11">
                  <c:v>0.80009165023571849</c:v>
                </c:pt>
                <c:pt idx="12">
                  <c:v>0.92235658504348195</c:v>
                </c:pt>
                <c:pt idx="13">
                  <c:v>0.8379042588899942</c:v>
                </c:pt>
                <c:pt idx="14">
                  <c:v>0.88804010058363747</c:v>
                </c:pt>
                <c:pt idx="15">
                  <c:v>0.84184104916892155</c:v>
                </c:pt>
                <c:pt idx="16">
                  <c:v>0.87761452354345004</c:v>
                </c:pt>
                <c:pt idx="17">
                  <c:v>0.7446585389499405</c:v>
                </c:pt>
                <c:pt idx="18">
                  <c:v>0.75037865354861455</c:v>
                </c:pt>
                <c:pt idx="19">
                  <c:v>0.92297106840765497</c:v>
                </c:pt>
                <c:pt idx="20">
                  <c:v>0.79887256397481365</c:v>
                </c:pt>
                <c:pt idx="21">
                  <c:v>0.88501348989134254</c:v>
                </c:pt>
                <c:pt idx="22">
                  <c:v>0.86037578733738773</c:v>
                </c:pt>
                <c:pt idx="23">
                  <c:v>0.75173844748797125</c:v>
                </c:pt>
                <c:pt idx="24">
                  <c:v>0.85040320000418446</c:v>
                </c:pt>
                <c:pt idx="25">
                  <c:v>0.8040282788346278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0-41F0-86D9-5D2517E5DB5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komm!$C$31:$C$56</c:f>
              <c:strCache>
                <c:ptCount val="26"/>
                <c:pt idx="0">
                  <c:v> Kristiansund </c:v>
                </c:pt>
                <c:pt idx="1">
                  <c:v> Molde </c:v>
                </c:pt>
                <c:pt idx="2">
                  <c:v> Ålesund </c:v>
                </c:pt>
                <c:pt idx="3">
                  <c:v> Vanylven </c:v>
                </c:pt>
                <c:pt idx="4">
                  <c:v> Sande </c:v>
                </c:pt>
                <c:pt idx="5">
                  <c:v> Herøy </c:v>
                </c:pt>
                <c:pt idx="6">
                  <c:v> Ulstein </c:v>
                </c:pt>
                <c:pt idx="7">
                  <c:v> Hareid </c:v>
                </c:pt>
                <c:pt idx="8">
                  <c:v> Ørsta </c:v>
                </c:pt>
                <c:pt idx="9">
                  <c:v> Stranda </c:v>
                </c:pt>
                <c:pt idx="10">
                  <c:v> Sykkylven </c:v>
                </c:pt>
                <c:pt idx="11">
                  <c:v> Sula </c:v>
                </c:pt>
                <c:pt idx="12">
                  <c:v> Giske </c:v>
                </c:pt>
                <c:pt idx="13">
                  <c:v> Vestnes </c:v>
                </c:pt>
                <c:pt idx="14">
                  <c:v> Rauma </c:v>
                </c:pt>
                <c:pt idx="15">
                  <c:v> Aukra </c:v>
                </c:pt>
                <c:pt idx="16">
                  <c:v> Averøy </c:v>
                </c:pt>
                <c:pt idx="17">
                  <c:v> Gjemnes </c:v>
                </c:pt>
                <c:pt idx="18">
                  <c:v> Tingvoll </c:v>
                </c:pt>
                <c:pt idx="19">
                  <c:v> Sunndal </c:v>
                </c:pt>
                <c:pt idx="20">
                  <c:v> Surnadal </c:v>
                </c:pt>
                <c:pt idx="21">
                  <c:v> Smøla </c:v>
                </c:pt>
                <c:pt idx="22">
                  <c:v> Aure </c:v>
                </c:pt>
                <c:pt idx="23">
                  <c:v> Volda </c:v>
                </c:pt>
                <c:pt idx="24">
                  <c:v> Fjord </c:v>
                </c:pt>
                <c:pt idx="25">
                  <c:v> Hustadvika </c:v>
                </c:pt>
              </c:strCache>
            </c:strRef>
          </c:cat>
          <c:val>
            <c:numRef>
              <c:f>komm!$P$31:$P$56</c:f>
              <c:numCache>
                <c:formatCode>0.0\ %</c:formatCode>
                <c:ptCount val="26"/>
                <c:pt idx="0">
                  <c:v>0.94584729131835354</c:v>
                </c:pt>
                <c:pt idx="1">
                  <c:v>0.95585352983484817</c:v>
                </c:pt>
                <c:pt idx="2">
                  <c:v>0.96883135533198816</c:v>
                </c:pt>
                <c:pt idx="3">
                  <c:v>0.9440522005993236</c:v>
                </c:pt>
                <c:pt idx="4">
                  <c:v>0.96293498716243553</c:v>
                </c:pt>
                <c:pt idx="5">
                  <c:v>0.97469154371740241</c:v>
                </c:pt>
                <c:pt idx="6">
                  <c:v>0.99127213068912068</c:v>
                </c:pt>
                <c:pt idx="7">
                  <c:v>0.9425663753345962</c:v>
                </c:pt>
                <c:pt idx="8">
                  <c:v>0.94256954523225056</c:v>
                </c:pt>
                <c:pt idx="9">
                  <c:v>0.9532192812803566</c:v>
                </c:pt>
                <c:pt idx="10">
                  <c:v>0.94337298452778129</c:v>
                </c:pt>
                <c:pt idx="11">
                  <c:v>0.94310685672620664</c:v>
                </c:pt>
                <c:pt idx="12">
                  <c:v>0.95704490823181332</c:v>
                </c:pt>
                <c:pt idx="13">
                  <c:v>0.94499748715892029</c:v>
                </c:pt>
                <c:pt idx="14">
                  <c:v>0.94750427924360248</c:v>
                </c:pt>
                <c:pt idx="15">
                  <c:v>0.94519432667286674</c:v>
                </c:pt>
                <c:pt idx="16">
                  <c:v>0.94698300039159333</c:v>
                </c:pt>
                <c:pt idx="17">
                  <c:v>0.94033520116191793</c:v>
                </c:pt>
                <c:pt idx="18">
                  <c:v>0.94062120689185136</c:v>
                </c:pt>
                <c:pt idx="19">
                  <c:v>0.95729070157748264</c:v>
                </c:pt>
                <c:pt idx="20">
                  <c:v>0.94304590241316144</c:v>
                </c:pt>
                <c:pt idx="21">
                  <c:v>0.94735294870898801</c:v>
                </c:pt>
                <c:pt idx="22">
                  <c:v>0.94612106358129011</c:v>
                </c:pt>
                <c:pt idx="23">
                  <c:v>0.94068919658881911</c:v>
                </c:pt>
                <c:pt idx="24">
                  <c:v>0.9456224342146301</c:v>
                </c:pt>
                <c:pt idx="25">
                  <c:v>0.94330368815615206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0-41F0-86D9-5D2517E5D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 og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komm!$C$324:$C$362</c:f>
              <c:strCache>
                <c:ptCount val="39"/>
                <c:pt idx="0">
                  <c:v> Tromsø </c:v>
                </c:pt>
                <c:pt idx="1">
                  <c:v> Harstad </c:v>
                </c:pt>
                <c:pt idx="2">
                  <c:v> Alta </c:v>
                </c:pt>
                <c:pt idx="3">
                  <c:v> Vardø </c:v>
                </c:pt>
                <c:pt idx="4">
                  <c:v> Vadsø </c:v>
                </c:pt>
                <c:pt idx="5">
                  <c:v> Hammerfest </c:v>
                </c:pt>
                <c:pt idx="6">
                  <c:v> Kvæfjord </c:v>
                </c:pt>
                <c:pt idx="7">
                  <c:v> Tjeldsund </c:v>
                </c:pt>
                <c:pt idx="8">
                  <c:v> Ibestad </c:v>
                </c:pt>
                <c:pt idx="9">
                  <c:v> Gratangen </c:v>
                </c:pt>
                <c:pt idx="10">
                  <c:v> Lavangen </c:v>
                </c:pt>
                <c:pt idx="11">
                  <c:v> Bardu </c:v>
                </c:pt>
                <c:pt idx="12">
                  <c:v> Salangen </c:v>
                </c:pt>
                <c:pt idx="13">
                  <c:v> Målselv </c:v>
                </c:pt>
                <c:pt idx="14">
                  <c:v> Sørreisa </c:v>
                </c:pt>
                <c:pt idx="15">
                  <c:v> Dyrøy </c:v>
                </c:pt>
                <c:pt idx="16">
                  <c:v> Senja </c:v>
                </c:pt>
                <c:pt idx="17">
                  <c:v> Balsfjord </c:v>
                </c:pt>
                <c:pt idx="18">
                  <c:v> Karlsøy </c:v>
                </c:pt>
                <c:pt idx="19">
                  <c:v> Lyngen </c:v>
                </c:pt>
                <c:pt idx="20">
                  <c:v> Storfjord </c:v>
                </c:pt>
                <c:pt idx="21">
                  <c:v> Kåfjord </c:v>
                </c:pt>
                <c:pt idx="22">
                  <c:v> Skjervøy </c:v>
                </c:pt>
                <c:pt idx="23">
                  <c:v> Nordreisa </c:v>
                </c:pt>
                <c:pt idx="24">
                  <c:v> Kvænangen </c:v>
                </c:pt>
                <c:pt idx="25">
                  <c:v> Kautokeino </c:v>
                </c:pt>
                <c:pt idx="26">
                  <c:v> Loppa </c:v>
                </c:pt>
                <c:pt idx="27">
                  <c:v> Hasvik </c:v>
                </c:pt>
                <c:pt idx="28">
                  <c:v> Måsøy </c:v>
                </c:pt>
                <c:pt idx="29">
                  <c:v> Nordkapp </c:v>
                </c:pt>
                <c:pt idx="30">
                  <c:v> Porsanger </c:v>
                </c:pt>
                <c:pt idx="31">
                  <c:v> Karasjok </c:v>
                </c:pt>
                <c:pt idx="32">
                  <c:v> Lebesby </c:v>
                </c:pt>
                <c:pt idx="33">
                  <c:v> Gamvik </c:v>
                </c:pt>
                <c:pt idx="34">
                  <c:v> Berlevåg </c:v>
                </c:pt>
                <c:pt idx="35">
                  <c:v> Tana </c:v>
                </c:pt>
                <c:pt idx="36">
                  <c:v> Nesseby </c:v>
                </c:pt>
                <c:pt idx="37">
                  <c:v> Båtsfjord </c:v>
                </c:pt>
                <c:pt idx="38">
                  <c:v> Sør-Varanger </c:v>
                </c:pt>
              </c:strCache>
            </c:strRef>
          </c:cat>
          <c:val>
            <c:numRef>
              <c:f>komm!$F$324:$F$362</c:f>
              <c:numCache>
                <c:formatCode>0%</c:formatCode>
                <c:ptCount val="39"/>
                <c:pt idx="0">
                  <c:v>0.97116611680478593</c:v>
                </c:pt>
                <c:pt idx="1">
                  <c:v>0.85172481213943474</c:v>
                </c:pt>
                <c:pt idx="2">
                  <c:v>0.84664017581293716</c:v>
                </c:pt>
                <c:pt idx="3">
                  <c:v>0.70771802677355855</c:v>
                </c:pt>
                <c:pt idx="4">
                  <c:v>0.83774447241744143</c:v>
                </c:pt>
                <c:pt idx="5">
                  <c:v>0.90579040459706073</c:v>
                </c:pt>
                <c:pt idx="6">
                  <c:v>0.71711862646725744</c:v>
                </c:pt>
                <c:pt idx="7">
                  <c:v>0.73431389630635546</c:v>
                </c:pt>
                <c:pt idx="8">
                  <c:v>0.79044284361091166</c:v>
                </c:pt>
                <c:pt idx="9">
                  <c:v>0.79418021887629164</c:v>
                </c:pt>
                <c:pt idx="10">
                  <c:v>0.61370706697065747</c:v>
                </c:pt>
                <c:pt idx="11">
                  <c:v>0.9222668357789926</c:v>
                </c:pt>
                <c:pt idx="12">
                  <c:v>0.72939716413170574</c:v>
                </c:pt>
                <c:pt idx="13">
                  <c:v>0.86344278080810033</c:v>
                </c:pt>
                <c:pt idx="14">
                  <c:v>0.80460144212960139</c:v>
                </c:pt>
                <c:pt idx="15">
                  <c:v>0.72810434582330241</c:v>
                </c:pt>
                <c:pt idx="16">
                  <c:v>0.84016742787563614</c:v>
                </c:pt>
                <c:pt idx="17">
                  <c:v>0.73390908613130457</c:v>
                </c:pt>
                <c:pt idx="18">
                  <c:v>0.80064538176002198</c:v>
                </c:pt>
                <c:pt idx="19">
                  <c:v>0.73229069601824437</c:v>
                </c:pt>
                <c:pt idx="20">
                  <c:v>0.80819199716394774</c:v>
                </c:pt>
                <c:pt idx="21">
                  <c:v>0.66869652066072449</c:v>
                </c:pt>
                <c:pt idx="22">
                  <c:v>0.76630979596101434</c:v>
                </c:pt>
                <c:pt idx="23">
                  <c:v>0.78981062959470105</c:v>
                </c:pt>
                <c:pt idx="24">
                  <c:v>0.79970083608794407</c:v>
                </c:pt>
                <c:pt idx="25">
                  <c:v>0.60767510529770363</c:v>
                </c:pt>
                <c:pt idx="26">
                  <c:v>0.77939246827521114</c:v>
                </c:pt>
                <c:pt idx="27">
                  <c:v>0.70560401748397517</c:v>
                </c:pt>
                <c:pt idx="28">
                  <c:v>0.84785366600593637</c:v>
                </c:pt>
                <c:pt idx="29">
                  <c:v>0.83591929904601137</c:v>
                </c:pt>
                <c:pt idx="30">
                  <c:v>0.77646134874611272</c:v>
                </c:pt>
                <c:pt idx="31">
                  <c:v>0.74749333875112078</c:v>
                </c:pt>
                <c:pt idx="32">
                  <c:v>0.86330092451781693</c:v>
                </c:pt>
                <c:pt idx="33">
                  <c:v>0.74624330548831885</c:v>
                </c:pt>
                <c:pt idx="34">
                  <c:v>0.88196533048288206</c:v>
                </c:pt>
                <c:pt idx="35">
                  <c:v>0.78458926259283002</c:v>
                </c:pt>
                <c:pt idx="36">
                  <c:v>0.75861502877047549</c:v>
                </c:pt>
                <c:pt idx="37">
                  <c:v>0.75851498062952327</c:v>
                </c:pt>
                <c:pt idx="38">
                  <c:v>0.83088456027322632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3-47EE-8561-99237CB8C59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komm!$C$324:$C$362</c:f>
              <c:strCache>
                <c:ptCount val="39"/>
                <c:pt idx="0">
                  <c:v> Tromsø </c:v>
                </c:pt>
                <c:pt idx="1">
                  <c:v> Harstad </c:v>
                </c:pt>
                <c:pt idx="2">
                  <c:v> Alta </c:v>
                </c:pt>
                <c:pt idx="3">
                  <c:v> Vardø </c:v>
                </c:pt>
                <c:pt idx="4">
                  <c:v> Vadsø </c:v>
                </c:pt>
                <c:pt idx="5">
                  <c:v> Hammerfest </c:v>
                </c:pt>
                <c:pt idx="6">
                  <c:v> Kvæfjord </c:v>
                </c:pt>
                <c:pt idx="7">
                  <c:v> Tjeldsund </c:v>
                </c:pt>
                <c:pt idx="8">
                  <c:v> Ibestad </c:v>
                </c:pt>
                <c:pt idx="9">
                  <c:v> Gratangen </c:v>
                </c:pt>
                <c:pt idx="10">
                  <c:v> Lavangen </c:v>
                </c:pt>
                <c:pt idx="11">
                  <c:v> Bardu </c:v>
                </c:pt>
                <c:pt idx="12">
                  <c:v> Salangen </c:v>
                </c:pt>
                <c:pt idx="13">
                  <c:v> Målselv </c:v>
                </c:pt>
                <c:pt idx="14">
                  <c:v> Sørreisa </c:v>
                </c:pt>
                <c:pt idx="15">
                  <c:v> Dyrøy </c:v>
                </c:pt>
                <c:pt idx="16">
                  <c:v> Senja </c:v>
                </c:pt>
                <c:pt idx="17">
                  <c:v> Balsfjord </c:v>
                </c:pt>
                <c:pt idx="18">
                  <c:v> Karlsøy </c:v>
                </c:pt>
                <c:pt idx="19">
                  <c:v> Lyngen </c:v>
                </c:pt>
                <c:pt idx="20">
                  <c:v> Storfjord </c:v>
                </c:pt>
                <c:pt idx="21">
                  <c:v> Kåfjord </c:v>
                </c:pt>
                <c:pt idx="22">
                  <c:v> Skjervøy </c:v>
                </c:pt>
                <c:pt idx="23">
                  <c:v> Nordreisa </c:v>
                </c:pt>
                <c:pt idx="24">
                  <c:v> Kvænangen </c:v>
                </c:pt>
                <c:pt idx="25">
                  <c:v> Kautokeino </c:v>
                </c:pt>
                <c:pt idx="26">
                  <c:v> Loppa </c:v>
                </c:pt>
                <c:pt idx="27">
                  <c:v> Hasvik </c:v>
                </c:pt>
                <c:pt idx="28">
                  <c:v> Måsøy </c:v>
                </c:pt>
                <c:pt idx="29">
                  <c:v> Nordkapp </c:v>
                </c:pt>
                <c:pt idx="30">
                  <c:v> Porsanger </c:v>
                </c:pt>
                <c:pt idx="31">
                  <c:v> Karasjok </c:v>
                </c:pt>
                <c:pt idx="32">
                  <c:v> Lebesby </c:v>
                </c:pt>
                <c:pt idx="33">
                  <c:v> Gamvik </c:v>
                </c:pt>
                <c:pt idx="34">
                  <c:v> Berlevåg </c:v>
                </c:pt>
                <c:pt idx="35">
                  <c:v> Tana </c:v>
                </c:pt>
                <c:pt idx="36">
                  <c:v> Nesseby </c:v>
                </c:pt>
                <c:pt idx="37">
                  <c:v> Båtsfjord </c:v>
                </c:pt>
                <c:pt idx="38">
                  <c:v> Sør-Varanger </c:v>
                </c:pt>
              </c:strCache>
            </c:strRef>
          </c:cat>
          <c:val>
            <c:numRef>
              <c:f>komm!$P$324:$P$362</c:f>
              <c:numCache>
                <c:formatCode>0.0\ %</c:formatCode>
                <c:ptCount val="39"/>
                <c:pt idx="0">
                  <c:v>0.97656872093633507</c:v>
                </c:pt>
                <c:pt idx="1">
                  <c:v>0.94568851482139271</c:v>
                </c:pt>
                <c:pt idx="2">
                  <c:v>0.94543428300506749</c:v>
                </c:pt>
                <c:pt idx="3">
                  <c:v>0.93848817555309849</c:v>
                </c:pt>
                <c:pt idx="4">
                  <c:v>0.94498949783529274</c:v>
                </c:pt>
                <c:pt idx="5">
                  <c:v>0.95041843605324516</c:v>
                </c:pt>
                <c:pt idx="6">
                  <c:v>0.93895820553778342</c:v>
                </c:pt>
                <c:pt idx="7">
                  <c:v>0.93981796902973846</c:v>
                </c:pt>
                <c:pt idx="8">
                  <c:v>0.94262441639496641</c:v>
                </c:pt>
                <c:pt idx="9">
                  <c:v>0.94281128515823531</c:v>
                </c:pt>
                <c:pt idx="10">
                  <c:v>0.93378762756295364</c:v>
                </c:pt>
                <c:pt idx="11">
                  <c:v>0.95700900852601767</c:v>
                </c:pt>
                <c:pt idx="12">
                  <c:v>0.93957213242100612</c:v>
                </c:pt>
                <c:pt idx="13">
                  <c:v>0.94627441325482575</c:v>
                </c:pt>
                <c:pt idx="14">
                  <c:v>0.94333234632090079</c:v>
                </c:pt>
                <c:pt idx="15">
                  <c:v>0.93950749150558588</c:v>
                </c:pt>
                <c:pt idx="16">
                  <c:v>0.94511064560820257</c:v>
                </c:pt>
                <c:pt idx="17">
                  <c:v>0.93979772852098609</c:v>
                </c:pt>
                <c:pt idx="18">
                  <c:v>0.94313454330242186</c:v>
                </c:pt>
                <c:pt idx="19">
                  <c:v>0.93971680901533283</c:v>
                </c:pt>
                <c:pt idx="20">
                  <c:v>0.94351187407261827</c:v>
                </c:pt>
                <c:pt idx="21">
                  <c:v>0.93653710024745684</c:v>
                </c:pt>
                <c:pt idx="22">
                  <c:v>0.94141776401247157</c:v>
                </c:pt>
                <c:pt idx="23">
                  <c:v>0.94259280569415593</c:v>
                </c:pt>
                <c:pt idx="24">
                  <c:v>0.94308731601881768</c:v>
                </c:pt>
                <c:pt idx="25">
                  <c:v>0.93348602947930581</c:v>
                </c:pt>
                <c:pt idx="26">
                  <c:v>0.94207189762818133</c:v>
                </c:pt>
                <c:pt idx="27">
                  <c:v>0.93838247508861927</c:v>
                </c:pt>
                <c:pt idx="28">
                  <c:v>0.94549495751471757</c:v>
                </c:pt>
                <c:pt idx="29">
                  <c:v>0.94489823916672133</c:v>
                </c:pt>
                <c:pt idx="30">
                  <c:v>0.94192534165172648</c:v>
                </c:pt>
                <c:pt idx="31">
                  <c:v>0.94047694115197689</c:v>
                </c:pt>
                <c:pt idx="32">
                  <c:v>0.94626732044031137</c:v>
                </c:pt>
                <c:pt idx="33">
                  <c:v>0.94041443948883685</c:v>
                </c:pt>
                <c:pt idx="34">
                  <c:v>0.94720054073856486</c:v>
                </c:pt>
                <c:pt idx="35">
                  <c:v>0.94233173734406217</c:v>
                </c:pt>
                <c:pt idx="36">
                  <c:v>0.94103302565294455</c:v>
                </c:pt>
                <c:pt idx="37">
                  <c:v>0.94102802324589674</c:v>
                </c:pt>
                <c:pt idx="38">
                  <c:v>0.94464650222808211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3-47EE-8561-99237CB8C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2019-2020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NB2021 </c:v>
                </c:pt>
                <c:pt idx="13">
                  <c:v> Anslag RNB2021 </c:v>
                </c:pt>
                <c:pt idx="14">
                  <c:v> Anslag NB2022 </c:v>
                </c:pt>
              </c:strCache>
            </c:strRef>
          </c:cat>
          <c:val>
            <c:numRef>
              <c:f>tabellalle!$C$23:$C$37</c:f>
              <c:numCache>
                <c:formatCode>0.0\ %</c:formatCode>
                <c:ptCount val="15"/>
                <c:pt idx="0">
                  <c:v>3.0746113615962672E-2</c:v>
                </c:pt>
                <c:pt idx="1">
                  <c:v>2.6474443429102629E-2</c:v>
                </c:pt>
                <c:pt idx="2">
                  <c:v>1.5979408592894182E-2</c:v>
                </c:pt>
                <c:pt idx="3">
                  <c:v>1.1582888104399681E-2</c:v>
                </c:pt>
                <c:pt idx="4">
                  <c:v>-3.5277100205936024E-2</c:v>
                </c:pt>
                <c:pt idx="5">
                  <c:v>-2.2990931084298054E-2</c:v>
                </c:pt>
                <c:pt idx="6">
                  <c:v>4.1055409585105422E-3</c:v>
                </c:pt>
                <c:pt idx="7">
                  <c:v>5.640009789606863E-3</c:v>
                </c:pt>
                <c:pt idx="8">
                  <c:v>-9.4198804596434154E-4</c:v>
                </c:pt>
                <c:pt idx="9">
                  <c:v>7.7850546456893538E-4</c:v>
                </c:pt>
                <c:pt idx="10">
                  <c:v>-8.8272203882596659E-3</c:v>
                </c:pt>
                <c:pt idx="11">
                  <c:v>-7.2252672304739772E-3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ser>
          <c:idx val="1"/>
          <c:order val="1"/>
          <c:tx>
            <c:v>2020-2021</c:v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AE7-462D-B832-01CBDA7CF2C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NB2021 </c:v>
                </c:pt>
                <c:pt idx="13">
                  <c:v> Anslag RNB2021 </c:v>
                </c:pt>
                <c:pt idx="14">
                  <c:v> Anslag NB2022 </c:v>
                </c:pt>
              </c:strCache>
            </c:strRef>
          </c:cat>
          <c:val>
            <c:numRef>
              <c:f>tabellalle!$D$23:$D$37</c:f>
              <c:numCache>
                <c:formatCode>0.0\ %</c:formatCode>
                <c:ptCount val="15"/>
                <c:pt idx="0">
                  <c:v>6.6961061728874824E-3</c:v>
                </c:pt>
                <c:pt idx="1">
                  <c:v>1.0327737969847123E-2</c:v>
                </c:pt>
                <c:pt idx="2">
                  <c:v>8.0149806077892169E-2</c:v>
                </c:pt>
                <c:pt idx="3">
                  <c:v>8.4302728586373638E-2</c:v>
                </c:pt>
                <c:pt idx="4">
                  <c:v>0.10262940860256554</c:v>
                </c:pt>
                <c:pt idx="5">
                  <c:v>0.1230328893920848</c:v>
                </c:pt>
                <c:pt idx="6">
                  <c:v>0.10965031611484194</c:v>
                </c:pt>
                <c:pt idx="7">
                  <c:v>0.11675989832566422</c:v>
                </c:pt>
                <c:pt idx="8">
                  <c:v>0.13355824738380964</c:v>
                </c:pt>
                <c:pt idx="9">
                  <c:v>0.13129314002925702</c:v>
                </c:pt>
                <c:pt idx="10">
                  <c:v>0.13751650730764295</c:v>
                </c:pt>
                <c:pt idx="11">
                  <c:v>0.160238236383168</c:v>
                </c:pt>
                <c:pt idx="12">
                  <c:v>6.9526961549956565E-2</c:v>
                </c:pt>
                <c:pt idx="13">
                  <c:v>8.5649650487872986E-2</c:v>
                </c:pt>
                <c:pt idx="14">
                  <c:v>0.11550297315587686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"/>
          <c:min val="-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2019-2020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NB2021 </c:v>
                </c:pt>
                <c:pt idx="13">
                  <c:v> Anslag RNB2021 </c:v>
                </c:pt>
                <c:pt idx="14">
                  <c:v> Anslag NB2022 </c:v>
                </c:pt>
              </c:strCache>
            </c:strRef>
          </c:cat>
          <c:val>
            <c:numRef>
              <c:f>tabellalle!$G$23:$G$37</c:f>
              <c:numCache>
                <c:formatCode>0.0\ %</c:formatCode>
                <c:ptCount val="15"/>
                <c:pt idx="0">
                  <c:v>2.6398549428736897E-2</c:v>
                </c:pt>
                <c:pt idx="1">
                  <c:v>2.2562749033607651E-2</c:v>
                </c:pt>
                <c:pt idx="2">
                  <c:v>1.4934014244971374E-2</c:v>
                </c:pt>
                <c:pt idx="3">
                  <c:v>1.0104384462184084E-2</c:v>
                </c:pt>
                <c:pt idx="4">
                  <c:v>-5.2112404672988916E-2</c:v>
                </c:pt>
                <c:pt idx="5">
                  <c:v>-3.9963492214182127E-2</c:v>
                </c:pt>
                <c:pt idx="6">
                  <c:v>-1.4943817671916276E-2</c:v>
                </c:pt>
                <c:pt idx="7">
                  <c:v>-1.3261331612922787E-2</c:v>
                </c:pt>
                <c:pt idx="8">
                  <c:v>-2.0615363952366648E-2</c:v>
                </c:pt>
                <c:pt idx="9">
                  <c:v>-1.9177454835129955E-2</c:v>
                </c:pt>
                <c:pt idx="10">
                  <c:v>-2.4905754189902474E-2</c:v>
                </c:pt>
                <c:pt idx="11">
                  <c:v>-2.3347396245920006E-2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v>2020-2021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5E-4104-BB67-50E50D1AB65B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25E-4104-BB67-50E50D1AB65B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5E-4104-BB67-50E50D1AB6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NB2021 </c:v>
                </c:pt>
                <c:pt idx="13">
                  <c:v> Anslag RNB2021 </c:v>
                </c:pt>
                <c:pt idx="14">
                  <c:v> Anslag NB2022 </c:v>
                </c:pt>
              </c:strCache>
            </c:strRef>
          </c:cat>
          <c:val>
            <c:numRef>
              <c:f>tabellalle!$H$23:$H$37</c:f>
              <c:numCache>
                <c:formatCode>0.0\ %</c:formatCode>
                <c:ptCount val="15"/>
                <c:pt idx="0">
                  <c:v>-1.7725790945053971E-2</c:v>
                </c:pt>
                <c:pt idx="1">
                  <c:v>-1.3458364191117674E-2</c:v>
                </c:pt>
                <c:pt idx="2">
                  <c:v>6.759514606973048E-2</c:v>
                </c:pt>
                <c:pt idx="3">
                  <c:v>7.1834367502448093E-2</c:v>
                </c:pt>
                <c:pt idx="4">
                  <c:v>0.11231838616456015</c:v>
                </c:pt>
                <c:pt idx="5">
                  <c:v>0.13244872861006549</c:v>
                </c:pt>
                <c:pt idx="6">
                  <c:v>0.12233028852967505</c:v>
                </c:pt>
                <c:pt idx="7">
                  <c:v>0.12877488957197988</c:v>
                </c:pt>
                <c:pt idx="8">
                  <c:v>0.1478999722092284</c:v>
                </c:pt>
                <c:pt idx="9">
                  <c:v>0.14513109538463204</c:v>
                </c:pt>
                <c:pt idx="10">
                  <c:v>0.15594887385642472</c:v>
                </c:pt>
                <c:pt idx="11">
                  <c:v>0.17858896357787174</c:v>
                </c:pt>
                <c:pt idx="12">
                  <c:v>9.2621017465590663E-2</c:v>
                </c:pt>
                <c:pt idx="13">
                  <c:v>0.10628606432402699</c:v>
                </c:pt>
                <c:pt idx="14">
                  <c:v>0.13049854607106448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"/>
          <c:min val="-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komm!$C$8:$C$30</c:f>
              <c:strCache>
                <c:ptCount val="23"/>
                <c:pt idx="0">
                  <c:v> Eigersund </c:v>
                </c:pt>
                <c:pt idx="1">
                  <c:v> Stavanger </c:v>
                </c:pt>
                <c:pt idx="2">
                  <c:v> Haugesund </c:v>
                </c:pt>
                <c:pt idx="3">
                  <c:v> Sandnes </c:v>
                </c:pt>
                <c:pt idx="4">
                  <c:v> Sokndal </c:v>
                </c:pt>
                <c:pt idx="5">
                  <c:v> Lund </c:v>
                </c:pt>
                <c:pt idx="6">
                  <c:v> Bjerkreim </c:v>
                </c:pt>
                <c:pt idx="7">
                  <c:v> Hå </c:v>
                </c:pt>
                <c:pt idx="8">
                  <c:v> Klepp </c:v>
                </c:pt>
                <c:pt idx="9">
                  <c:v> Time </c:v>
                </c:pt>
                <c:pt idx="10">
                  <c:v> Gjesdal </c:v>
                </c:pt>
                <c:pt idx="11">
                  <c:v> Sola </c:v>
                </c:pt>
                <c:pt idx="12">
                  <c:v> Randaberg </c:v>
                </c:pt>
                <c:pt idx="13">
                  <c:v> Strand </c:v>
                </c:pt>
                <c:pt idx="14">
                  <c:v> Hjelmeland </c:v>
                </c:pt>
                <c:pt idx="15">
                  <c:v> Suldal </c:v>
                </c:pt>
                <c:pt idx="16">
                  <c:v> Sauda </c:v>
                </c:pt>
                <c:pt idx="17">
                  <c:v> Kvitsøy </c:v>
                </c:pt>
                <c:pt idx="18">
                  <c:v> Bokn </c:v>
                </c:pt>
                <c:pt idx="19">
                  <c:v> Tysvær </c:v>
                </c:pt>
                <c:pt idx="20">
                  <c:v> Karmøy </c:v>
                </c:pt>
                <c:pt idx="21">
                  <c:v> Utsira </c:v>
                </c:pt>
                <c:pt idx="22">
                  <c:v> Vindafjord </c:v>
                </c:pt>
              </c:strCache>
            </c:strRef>
          </c:cat>
          <c:val>
            <c:numRef>
              <c:f>komm!$F$8:$F$30</c:f>
              <c:numCache>
                <c:formatCode>0%</c:formatCode>
                <c:ptCount val="23"/>
                <c:pt idx="0">
                  <c:v>0.99755631906896614</c:v>
                </c:pt>
                <c:pt idx="1">
                  <c:v>1.2025717204845445</c:v>
                </c:pt>
                <c:pt idx="2">
                  <c:v>0.94054467067488812</c:v>
                </c:pt>
                <c:pt idx="3">
                  <c:v>0.97599495347118781</c:v>
                </c:pt>
                <c:pt idx="4">
                  <c:v>0.82570971730320097</c:v>
                </c:pt>
                <c:pt idx="5">
                  <c:v>0.78574828002787833</c:v>
                </c:pt>
                <c:pt idx="6">
                  <c:v>0.89416547299684623</c:v>
                </c:pt>
                <c:pt idx="7">
                  <c:v>0.81678488597379451</c:v>
                </c:pt>
                <c:pt idx="8">
                  <c:v>0.91460864547388487</c:v>
                </c:pt>
                <c:pt idx="9">
                  <c:v>0.99424947753536119</c:v>
                </c:pt>
                <c:pt idx="10">
                  <c:v>0.84755097596393125</c:v>
                </c:pt>
                <c:pt idx="11">
                  <c:v>1.2071805517182841</c:v>
                </c:pt>
                <c:pt idx="12">
                  <c:v>1.0741688769072042</c:v>
                </c:pt>
                <c:pt idx="13">
                  <c:v>0.87469996048745713</c:v>
                </c:pt>
                <c:pt idx="14">
                  <c:v>1.1401678095747581</c:v>
                </c:pt>
                <c:pt idx="15">
                  <c:v>1.1654590603804134</c:v>
                </c:pt>
                <c:pt idx="16">
                  <c:v>0.95301612344503939</c:v>
                </c:pt>
                <c:pt idx="17">
                  <c:v>0.84113451836092312</c:v>
                </c:pt>
                <c:pt idx="18">
                  <c:v>0.89304321671532572</c:v>
                </c:pt>
                <c:pt idx="19">
                  <c:v>0.87692848927572598</c:v>
                </c:pt>
                <c:pt idx="20">
                  <c:v>0.83757978717503523</c:v>
                </c:pt>
                <c:pt idx="21">
                  <c:v>0.94232842759405411</c:v>
                </c:pt>
                <c:pt idx="22">
                  <c:v>1.0710820093439237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B-412B-9F12-F0B510206461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komm!$C$8:$C$30</c:f>
              <c:strCache>
                <c:ptCount val="23"/>
                <c:pt idx="0">
                  <c:v> Eigersund </c:v>
                </c:pt>
                <c:pt idx="1">
                  <c:v> Stavanger </c:v>
                </c:pt>
                <c:pt idx="2">
                  <c:v> Haugesund </c:v>
                </c:pt>
                <c:pt idx="3">
                  <c:v> Sandnes </c:v>
                </c:pt>
                <c:pt idx="4">
                  <c:v> Sokndal </c:v>
                </c:pt>
                <c:pt idx="5">
                  <c:v> Lund </c:v>
                </c:pt>
                <c:pt idx="6">
                  <c:v> Bjerkreim </c:v>
                </c:pt>
                <c:pt idx="7">
                  <c:v> Hå </c:v>
                </c:pt>
                <c:pt idx="8">
                  <c:v> Klepp </c:v>
                </c:pt>
                <c:pt idx="9">
                  <c:v> Time </c:v>
                </c:pt>
                <c:pt idx="10">
                  <c:v> Gjesdal </c:v>
                </c:pt>
                <c:pt idx="11">
                  <c:v> Sola </c:v>
                </c:pt>
                <c:pt idx="12">
                  <c:v> Randaberg </c:v>
                </c:pt>
                <c:pt idx="13">
                  <c:v> Strand </c:v>
                </c:pt>
                <c:pt idx="14">
                  <c:v> Hjelmeland </c:v>
                </c:pt>
                <c:pt idx="15">
                  <c:v> Suldal </c:v>
                </c:pt>
                <c:pt idx="16">
                  <c:v> Sauda </c:v>
                </c:pt>
                <c:pt idx="17">
                  <c:v> Kvitsøy </c:v>
                </c:pt>
                <c:pt idx="18">
                  <c:v> Bokn </c:v>
                </c:pt>
                <c:pt idx="19">
                  <c:v> Tysvær </c:v>
                </c:pt>
                <c:pt idx="20">
                  <c:v> Karmøy </c:v>
                </c:pt>
                <c:pt idx="21">
                  <c:v> Utsira </c:v>
                </c:pt>
                <c:pt idx="22">
                  <c:v> Vindafjord </c:v>
                </c:pt>
              </c:strCache>
            </c:strRef>
          </c:cat>
          <c:val>
            <c:numRef>
              <c:f>komm!$P$8:$P$30</c:f>
              <c:numCache>
                <c:formatCode>0.0\ %</c:formatCode>
                <c:ptCount val="23"/>
                <c:pt idx="0">
                  <c:v>0.98712480184200713</c:v>
                </c:pt>
                <c:pt idx="1">
                  <c:v>1.0691309624082386</c:v>
                </c:pt>
                <c:pt idx="2">
                  <c:v>0.96432014248437592</c:v>
                </c:pt>
                <c:pt idx="3">
                  <c:v>0.97850025560289577</c:v>
                </c:pt>
                <c:pt idx="4">
                  <c:v>0.94438776007958103</c:v>
                </c:pt>
                <c:pt idx="5">
                  <c:v>0.94238968821581459</c:v>
                </c:pt>
                <c:pt idx="6">
                  <c:v>0.947810547864263</c:v>
                </c:pt>
                <c:pt idx="7">
                  <c:v>0.94394151851311037</c:v>
                </c:pt>
                <c:pt idx="8">
                  <c:v>0.95394573240397462</c:v>
                </c:pt>
                <c:pt idx="9">
                  <c:v>0.98580206522856539</c:v>
                </c:pt>
                <c:pt idx="10">
                  <c:v>0.94547982301261735</c:v>
                </c:pt>
                <c:pt idx="11">
                  <c:v>1.0709744949017341</c:v>
                </c:pt>
                <c:pt idx="12">
                  <c:v>1.0177698249773024</c:v>
                </c:pt>
                <c:pt idx="13">
                  <c:v>0.94683727223879377</c:v>
                </c:pt>
                <c:pt idx="14">
                  <c:v>1.0441693980443241</c:v>
                </c:pt>
                <c:pt idx="15">
                  <c:v>1.0542858983665864</c:v>
                </c:pt>
                <c:pt idx="16">
                  <c:v>0.96930872359243625</c:v>
                </c:pt>
                <c:pt idx="17">
                  <c:v>0.9451590001324669</c:v>
                </c:pt>
                <c:pt idx="18">
                  <c:v>0.94775443505018697</c:v>
                </c:pt>
                <c:pt idx="19">
                  <c:v>0.94694869867820708</c:v>
                </c:pt>
                <c:pt idx="20">
                  <c:v>0.94498126357317258</c:v>
                </c:pt>
                <c:pt idx="21">
                  <c:v>0.9650336452520426</c:v>
                </c:pt>
                <c:pt idx="22">
                  <c:v>1.0165350779519904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B-412B-9F12-F0B510206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komm!$C$57:$C$97</c:f>
              <c:strCache>
                <c:ptCount val="41"/>
                <c:pt idx="0">
                  <c:v> Bodø </c:v>
                </c:pt>
                <c:pt idx="1">
                  <c:v> Narvik </c:v>
                </c:pt>
                <c:pt idx="2">
                  <c:v> Bindal </c:v>
                </c:pt>
                <c:pt idx="3">
                  <c:v> Sømna </c:v>
                </c:pt>
                <c:pt idx="4">
                  <c:v> Brønnøy </c:v>
                </c:pt>
                <c:pt idx="5">
                  <c:v> Vega </c:v>
                </c:pt>
                <c:pt idx="6">
                  <c:v> Vevelstad </c:v>
                </c:pt>
                <c:pt idx="7">
                  <c:v> Herøy </c:v>
                </c:pt>
                <c:pt idx="8">
                  <c:v> Alstahaug </c:v>
                </c:pt>
                <c:pt idx="9">
                  <c:v> Leirfjord </c:v>
                </c:pt>
                <c:pt idx="10">
                  <c:v> Vefsn </c:v>
                </c:pt>
                <c:pt idx="11">
                  <c:v> Grane </c:v>
                </c:pt>
                <c:pt idx="12">
                  <c:v> Hattfjelldal </c:v>
                </c:pt>
                <c:pt idx="13">
                  <c:v> Dønna </c:v>
                </c:pt>
                <c:pt idx="14">
                  <c:v> Nesna </c:v>
                </c:pt>
                <c:pt idx="15">
                  <c:v> Hemnes </c:v>
                </c:pt>
                <c:pt idx="16">
                  <c:v> Rana </c:v>
                </c:pt>
                <c:pt idx="17">
                  <c:v> Lurøy </c:v>
                </c:pt>
                <c:pt idx="18">
                  <c:v> Træna </c:v>
                </c:pt>
                <c:pt idx="19">
                  <c:v> Rødøy </c:v>
                </c:pt>
                <c:pt idx="20">
                  <c:v> Meløy </c:v>
                </c:pt>
                <c:pt idx="21">
                  <c:v> Gildeskål </c:v>
                </c:pt>
                <c:pt idx="22">
                  <c:v> Beiarn </c:v>
                </c:pt>
                <c:pt idx="23">
                  <c:v> Saltdal </c:v>
                </c:pt>
                <c:pt idx="24">
                  <c:v> Fauske </c:v>
                </c:pt>
                <c:pt idx="25">
                  <c:v> Sørfold </c:v>
                </c:pt>
                <c:pt idx="26">
                  <c:v> Steigen </c:v>
                </c:pt>
                <c:pt idx="27">
                  <c:v> Lødingen </c:v>
                </c:pt>
                <c:pt idx="28">
                  <c:v> Evenes </c:v>
                </c:pt>
                <c:pt idx="29">
                  <c:v> Røst </c:v>
                </c:pt>
                <c:pt idx="30">
                  <c:v> Værøy </c:v>
                </c:pt>
                <c:pt idx="31">
                  <c:v> Flakstad </c:v>
                </c:pt>
                <c:pt idx="32">
                  <c:v> Vestvågøy </c:v>
                </c:pt>
                <c:pt idx="33">
                  <c:v> Vågan </c:v>
                </c:pt>
                <c:pt idx="34">
                  <c:v> Hadsel </c:v>
                </c:pt>
                <c:pt idx="35">
                  <c:v> Bø </c:v>
                </c:pt>
                <c:pt idx="36">
                  <c:v> Øksnes </c:v>
                </c:pt>
                <c:pt idx="37">
                  <c:v> Sortland </c:v>
                </c:pt>
                <c:pt idx="38">
                  <c:v> Andøy </c:v>
                </c:pt>
                <c:pt idx="39">
                  <c:v> Moskenes </c:v>
                </c:pt>
                <c:pt idx="40">
                  <c:v> Hamarøy </c:v>
                </c:pt>
              </c:strCache>
            </c:strRef>
          </c:cat>
          <c:val>
            <c:numRef>
              <c:f>komm!$F$57:$F$97</c:f>
              <c:numCache>
                <c:formatCode>0%</c:formatCode>
                <c:ptCount val="41"/>
                <c:pt idx="0">
                  <c:v>0.96373965295700659</c:v>
                </c:pt>
                <c:pt idx="1">
                  <c:v>0.86270852376418661</c:v>
                </c:pt>
                <c:pt idx="2">
                  <c:v>0.89669131054255535</c:v>
                </c:pt>
                <c:pt idx="3">
                  <c:v>0.73855763890469539</c:v>
                </c:pt>
                <c:pt idx="4">
                  <c:v>0.84684218632780828</c:v>
                </c:pt>
                <c:pt idx="5">
                  <c:v>0.75903485853284702</c:v>
                </c:pt>
                <c:pt idx="6">
                  <c:v>0.65812850483501539</c:v>
                </c:pt>
                <c:pt idx="7">
                  <c:v>0.90526688274207023</c:v>
                </c:pt>
                <c:pt idx="8">
                  <c:v>0.81348244950534732</c:v>
                </c:pt>
                <c:pt idx="9">
                  <c:v>0.68117609874043772</c:v>
                </c:pt>
                <c:pt idx="10">
                  <c:v>0.82150076734558775</c:v>
                </c:pt>
                <c:pt idx="11">
                  <c:v>0.73827506268861465</c:v>
                </c:pt>
                <c:pt idx="12">
                  <c:v>0.69026307855056657</c:v>
                </c:pt>
                <c:pt idx="13">
                  <c:v>0.8078175879798124</c:v>
                </c:pt>
                <c:pt idx="14">
                  <c:v>0.80521108291794352</c:v>
                </c:pt>
                <c:pt idx="15">
                  <c:v>0.89918210194761627</c:v>
                </c:pt>
                <c:pt idx="16">
                  <c:v>0.85849258386418303</c:v>
                </c:pt>
                <c:pt idx="17">
                  <c:v>1.3475180653941339</c:v>
                </c:pt>
                <c:pt idx="18">
                  <c:v>0.94279528119295475</c:v>
                </c:pt>
                <c:pt idx="19">
                  <c:v>0.8026291593035797</c:v>
                </c:pt>
                <c:pt idx="20">
                  <c:v>0.88935101911688974</c:v>
                </c:pt>
                <c:pt idx="21">
                  <c:v>0.9022766034589359</c:v>
                </c:pt>
                <c:pt idx="22">
                  <c:v>0.8179886931594661</c:v>
                </c:pt>
                <c:pt idx="23">
                  <c:v>0.75856232638189092</c:v>
                </c:pt>
                <c:pt idx="24">
                  <c:v>0.84769030683628921</c:v>
                </c:pt>
                <c:pt idx="25">
                  <c:v>0.94667413790058386</c:v>
                </c:pt>
                <c:pt idx="26">
                  <c:v>0.82637597877493485</c:v>
                </c:pt>
                <c:pt idx="27">
                  <c:v>0.82940807934061223</c:v>
                </c:pt>
                <c:pt idx="28">
                  <c:v>0.69732760810579908</c:v>
                </c:pt>
                <c:pt idx="29">
                  <c:v>1.1116363292372842</c:v>
                </c:pt>
                <c:pt idx="30">
                  <c:v>1.0494053804545418</c:v>
                </c:pt>
                <c:pt idx="31">
                  <c:v>0.88195709229791486</c:v>
                </c:pt>
                <c:pt idx="32">
                  <c:v>0.7974851122833484</c:v>
                </c:pt>
                <c:pt idx="33">
                  <c:v>0.87313135176074863</c:v>
                </c:pt>
                <c:pt idx="34">
                  <c:v>0.90036348917874653</c:v>
                </c:pt>
                <c:pt idx="35">
                  <c:v>1.0286704392986188</c:v>
                </c:pt>
                <c:pt idx="36">
                  <c:v>0.84558973686589323</c:v>
                </c:pt>
                <c:pt idx="37">
                  <c:v>0.86338814633954053</c:v>
                </c:pt>
                <c:pt idx="38">
                  <c:v>0.85989065661335884</c:v>
                </c:pt>
                <c:pt idx="39">
                  <c:v>0.956704025299005</c:v>
                </c:pt>
                <c:pt idx="40">
                  <c:v>0.80383273247518061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7-4AF0-9634-98E33D2DA2C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komm!$C$57:$C$97</c:f>
              <c:strCache>
                <c:ptCount val="41"/>
                <c:pt idx="0">
                  <c:v> Bodø </c:v>
                </c:pt>
                <c:pt idx="1">
                  <c:v> Narvik </c:v>
                </c:pt>
                <c:pt idx="2">
                  <c:v> Bindal </c:v>
                </c:pt>
                <c:pt idx="3">
                  <c:v> Sømna </c:v>
                </c:pt>
                <c:pt idx="4">
                  <c:v> Brønnøy </c:v>
                </c:pt>
                <c:pt idx="5">
                  <c:v> Vega </c:v>
                </c:pt>
                <c:pt idx="6">
                  <c:v> Vevelstad </c:v>
                </c:pt>
                <c:pt idx="7">
                  <c:v> Herøy </c:v>
                </c:pt>
                <c:pt idx="8">
                  <c:v> Alstahaug </c:v>
                </c:pt>
                <c:pt idx="9">
                  <c:v> Leirfjord </c:v>
                </c:pt>
                <c:pt idx="10">
                  <c:v> Vefsn </c:v>
                </c:pt>
                <c:pt idx="11">
                  <c:v> Grane </c:v>
                </c:pt>
                <c:pt idx="12">
                  <c:v> Hattfjelldal </c:v>
                </c:pt>
                <c:pt idx="13">
                  <c:v> Dønna </c:v>
                </c:pt>
                <c:pt idx="14">
                  <c:v> Nesna </c:v>
                </c:pt>
                <c:pt idx="15">
                  <c:v> Hemnes </c:v>
                </c:pt>
                <c:pt idx="16">
                  <c:v> Rana </c:v>
                </c:pt>
                <c:pt idx="17">
                  <c:v> Lurøy </c:v>
                </c:pt>
                <c:pt idx="18">
                  <c:v> Træna </c:v>
                </c:pt>
                <c:pt idx="19">
                  <c:v> Rødøy </c:v>
                </c:pt>
                <c:pt idx="20">
                  <c:v> Meløy </c:v>
                </c:pt>
                <c:pt idx="21">
                  <c:v> Gildeskål </c:v>
                </c:pt>
                <c:pt idx="22">
                  <c:v> Beiarn </c:v>
                </c:pt>
                <c:pt idx="23">
                  <c:v> Saltdal </c:v>
                </c:pt>
                <c:pt idx="24">
                  <c:v> Fauske </c:v>
                </c:pt>
                <c:pt idx="25">
                  <c:v> Sørfold </c:v>
                </c:pt>
                <c:pt idx="26">
                  <c:v> Steigen </c:v>
                </c:pt>
                <c:pt idx="27">
                  <c:v> Lødingen </c:v>
                </c:pt>
                <c:pt idx="28">
                  <c:v> Evenes </c:v>
                </c:pt>
                <c:pt idx="29">
                  <c:v> Røst </c:v>
                </c:pt>
                <c:pt idx="30">
                  <c:v> Værøy </c:v>
                </c:pt>
                <c:pt idx="31">
                  <c:v> Flakstad </c:v>
                </c:pt>
                <c:pt idx="32">
                  <c:v> Vestvågøy </c:v>
                </c:pt>
                <c:pt idx="33">
                  <c:v> Vågan </c:v>
                </c:pt>
                <c:pt idx="34">
                  <c:v> Hadsel </c:v>
                </c:pt>
                <c:pt idx="35">
                  <c:v> Bø </c:v>
                </c:pt>
                <c:pt idx="36">
                  <c:v> Øksnes </c:v>
                </c:pt>
                <c:pt idx="37">
                  <c:v> Sortland </c:v>
                </c:pt>
                <c:pt idx="38">
                  <c:v> Andøy </c:v>
                </c:pt>
                <c:pt idx="39">
                  <c:v> Moskenes </c:v>
                </c:pt>
                <c:pt idx="40">
                  <c:v> Hamarøy </c:v>
                </c:pt>
              </c:strCache>
            </c:strRef>
          </c:cat>
          <c:val>
            <c:numRef>
              <c:f>komm!$P$57:$P$97</c:f>
              <c:numCache>
                <c:formatCode>0.0\ %</c:formatCode>
                <c:ptCount val="41"/>
                <c:pt idx="0">
                  <c:v>0.97359813539722317</c:v>
                </c:pt>
                <c:pt idx="1">
                  <c:v>0.94623770040263011</c:v>
                </c:pt>
                <c:pt idx="2">
                  <c:v>0.94793683974154874</c:v>
                </c:pt>
                <c:pt idx="3">
                  <c:v>0.94003015615965546</c:v>
                </c:pt>
                <c:pt idx="4">
                  <c:v>0.94544438353081095</c:v>
                </c:pt>
                <c:pt idx="5">
                  <c:v>0.94105401714106307</c:v>
                </c:pt>
                <c:pt idx="6">
                  <c:v>0.93600869945617149</c:v>
                </c:pt>
                <c:pt idx="7">
                  <c:v>0.9502090273112489</c:v>
                </c:pt>
                <c:pt idx="8">
                  <c:v>0.94377639668968805</c:v>
                </c:pt>
                <c:pt idx="9">
                  <c:v>0.93716107915144242</c:v>
                </c:pt>
                <c:pt idx="10">
                  <c:v>0.94417731258170012</c:v>
                </c:pt>
                <c:pt idx="11">
                  <c:v>0.94001602734885137</c:v>
                </c:pt>
                <c:pt idx="12">
                  <c:v>0.93761542814194887</c:v>
                </c:pt>
                <c:pt idx="13">
                  <c:v>0.94349315361341124</c:v>
                </c:pt>
                <c:pt idx="14">
                  <c:v>0.94336282836031793</c:v>
                </c:pt>
                <c:pt idx="15">
                  <c:v>0.94806137931180157</c:v>
                </c:pt>
                <c:pt idx="16">
                  <c:v>0.94602690340762985</c:v>
                </c:pt>
                <c:pt idx="17">
                  <c:v>1.1271095003720746</c:v>
                </c:pt>
                <c:pt idx="18">
                  <c:v>0.96522038669160237</c:v>
                </c:pt>
                <c:pt idx="19">
                  <c:v>0.9432337321795996</c:v>
                </c:pt>
                <c:pt idx="20">
                  <c:v>0.94756982517026545</c:v>
                </c:pt>
                <c:pt idx="21">
                  <c:v>0.94901291559799505</c:v>
                </c:pt>
                <c:pt idx="22">
                  <c:v>0.94400170887239399</c:v>
                </c:pt>
                <c:pt idx="23">
                  <c:v>0.94103039053351523</c:v>
                </c:pt>
                <c:pt idx="24">
                  <c:v>0.94548678955623522</c:v>
                </c:pt>
                <c:pt idx="25">
                  <c:v>0.96677192937465417</c:v>
                </c:pt>
                <c:pt idx="26">
                  <c:v>0.9444210731531677</c:v>
                </c:pt>
                <c:pt idx="27">
                  <c:v>0.9445726781814513</c:v>
                </c:pt>
                <c:pt idx="28">
                  <c:v>0.9379686546197108</c:v>
                </c:pt>
                <c:pt idx="29">
                  <c:v>1.0327568059093344</c:v>
                </c:pt>
                <c:pt idx="30">
                  <c:v>1.0078644263962375</c:v>
                </c:pt>
                <c:pt idx="31">
                  <c:v>0.94720012882931648</c:v>
                </c:pt>
                <c:pt idx="32">
                  <c:v>0.94297652982858826</c:v>
                </c:pt>
                <c:pt idx="33">
                  <c:v>0.94675884180245828</c:v>
                </c:pt>
                <c:pt idx="34">
                  <c:v>0.94824766988591958</c:v>
                </c:pt>
                <c:pt idx="35">
                  <c:v>0.99957044993386823</c:v>
                </c:pt>
                <c:pt idx="36">
                  <c:v>0.94538176105771554</c:v>
                </c:pt>
                <c:pt idx="37">
                  <c:v>0.94627168153139762</c:v>
                </c:pt>
                <c:pt idx="38">
                  <c:v>0.94609680704508858</c:v>
                </c:pt>
                <c:pt idx="39">
                  <c:v>0.97078388433402274</c:v>
                </c:pt>
                <c:pt idx="40">
                  <c:v>0.94329391083817959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7-4AF0-9634-98E33D2D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Viken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komm!$C$98:$C$148</c:f>
              <c:strCache>
                <c:ptCount val="51"/>
                <c:pt idx="0">
                  <c:v> Halden </c:v>
                </c:pt>
                <c:pt idx="1">
                  <c:v> Moss </c:v>
                </c:pt>
                <c:pt idx="2">
                  <c:v> Sarpsborg </c:v>
                </c:pt>
                <c:pt idx="3">
                  <c:v> Fredrikstad </c:v>
                </c:pt>
                <c:pt idx="4">
                  <c:v> Drammen </c:v>
                </c:pt>
                <c:pt idx="5">
                  <c:v> Kongsberg </c:v>
                </c:pt>
                <c:pt idx="6">
                  <c:v> Ringerike </c:v>
                </c:pt>
                <c:pt idx="7">
                  <c:v> Hvaler </c:v>
                </c:pt>
                <c:pt idx="8">
                  <c:v> Aremark </c:v>
                </c:pt>
                <c:pt idx="9">
                  <c:v> Marker </c:v>
                </c:pt>
                <c:pt idx="10">
                  <c:v> Indre Østfold </c:v>
                </c:pt>
                <c:pt idx="11">
                  <c:v> Skiptvet </c:v>
                </c:pt>
                <c:pt idx="12">
                  <c:v> Rakkestad </c:v>
                </c:pt>
                <c:pt idx="13">
                  <c:v> Råde </c:v>
                </c:pt>
                <c:pt idx="14">
                  <c:v> Våler </c:v>
                </c:pt>
                <c:pt idx="15">
                  <c:v> Vestby </c:v>
                </c:pt>
                <c:pt idx="16">
                  <c:v> Nordre Follo </c:v>
                </c:pt>
                <c:pt idx="17">
                  <c:v> Ås </c:v>
                </c:pt>
                <c:pt idx="18">
                  <c:v> Frogn </c:v>
                </c:pt>
                <c:pt idx="19">
                  <c:v> Nesodden </c:v>
                </c:pt>
                <c:pt idx="20">
                  <c:v> Bærum </c:v>
                </c:pt>
                <c:pt idx="21">
                  <c:v> Asker </c:v>
                </c:pt>
                <c:pt idx="22">
                  <c:v> Aurskog-Høland </c:v>
                </c:pt>
                <c:pt idx="23">
                  <c:v> Rælingen </c:v>
                </c:pt>
                <c:pt idx="24">
                  <c:v> Enebakk </c:v>
                </c:pt>
                <c:pt idx="25">
                  <c:v> Lørenskog </c:v>
                </c:pt>
                <c:pt idx="26">
                  <c:v> Lillestrøm </c:v>
                </c:pt>
                <c:pt idx="27">
                  <c:v> Nittedal </c:v>
                </c:pt>
                <c:pt idx="28">
                  <c:v> Gjerdrum </c:v>
                </c:pt>
                <c:pt idx="29">
                  <c:v> Ullensaker </c:v>
                </c:pt>
                <c:pt idx="30">
                  <c:v> Nes </c:v>
                </c:pt>
                <c:pt idx="31">
                  <c:v> Eidsvoll </c:v>
                </c:pt>
                <c:pt idx="32">
                  <c:v> Nannestad </c:v>
                </c:pt>
                <c:pt idx="33">
                  <c:v> Hurdal </c:v>
                </c:pt>
                <c:pt idx="34">
                  <c:v> Hole </c:v>
                </c:pt>
                <c:pt idx="35">
                  <c:v> Flå </c:v>
                </c:pt>
                <c:pt idx="36">
                  <c:v> Nesbyen </c:v>
                </c:pt>
                <c:pt idx="37">
                  <c:v> Gol </c:v>
                </c:pt>
                <c:pt idx="38">
                  <c:v> Hemsedal </c:v>
                </c:pt>
                <c:pt idx="39">
                  <c:v> Ål </c:v>
                </c:pt>
                <c:pt idx="40">
                  <c:v> Hol </c:v>
                </c:pt>
                <c:pt idx="41">
                  <c:v> Sigdal </c:v>
                </c:pt>
                <c:pt idx="42">
                  <c:v> Krødsherad </c:v>
                </c:pt>
                <c:pt idx="43">
                  <c:v> Modum </c:v>
                </c:pt>
                <c:pt idx="44">
                  <c:v> Øvre Eiker </c:v>
                </c:pt>
                <c:pt idx="45">
                  <c:v> Lier </c:v>
                </c:pt>
                <c:pt idx="46">
                  <c:v> Flesberg </c:v>
                </c:pt>
                <c:pt idx="47">
                  <c:v> Rollag </c:v>
                </c:pt>
                <c:pt idx="48">
                  <c:v> Nore og Uvdal </c:v>
                </c:pt>
                <c:pt idx="49">
                  <c:v> Jevnaker </c:v>
                </c:pt>
                <c:pt idx="50">
                  <c:v> Lunner </c:v>
                </c:pt>
              </c:strCache>
            </c:strRef>
          </c:cat>
          <c:val>
            <c:numRef>
              <c:f>komm!$F$98:$F$148</c:f>
              <c:numCache>
                <c:formatCode>0%</c:formatCode>
                <c:ptCount val="51"/>
                <c:pt idx="0">
                  <c:v>0.7682327049793467</c:v>
                </c:pt>
                <c:pt idx="1">
                  <c:v>0.90138871945330412</c:v>
                </c:pt>
                <c:pt idx="2">
                  <c:v>0.792435178733914</c:v>
                </c:pt>
                <c:pt idx="3">
                  <c:v>0.83727415904154268</c:v>
                </c:pt>
                <c:pt idx="4">
                  <c:v>0.92712799726374895</c:v>
                </c:pt>
                <c:pt idx="5">
                  <c:v>1.005582351019666</c:v>
                </c:pt>
                <c:pt idx="6">
                  <c:v>0.88600659270457538</c:v>
                </c:pt>
                <c:pt idx="7">
                  <c:v>1.120774698894812</c:v>
                </c:pt>
                <c:pt idx="8">
                  <c:v>0.81509786744034163</c:v>
                </c:pt>
                <c:pt idx="9">
                  <c:v>0.82064480670229212</c:v>
                </c:pt>
                <c:pt idx="10">
                  <c:v>0.82776921417034688</c:v>
                </c:pt>
                <c:pt idx="11">
                  <c:v>0.82337592884510313</c:v>
                </c:pt>
                <c:pt idx="12">
                  <c:v>0.78546916907033171</c:v>
                </c:pt>
                <c:pt idx="13">
                  <c:v>0.87599563762985178</c:v>
                </c:pt>
                <c:pt idx="14">
                  <c:v>0.85242222528852341</c:v>
                </c:pt>
                <c:pt idx="15">
                  <c:v>0.97486670594499081</c:v>
                </c:pt>
                <c:pt idx="16">
                  <c:v>1.1211885399958723</c:v>
                </c:pt>
                <c:pt idx="17">
                  <c:v>0.92748111876124739</c:v>
                </c:pt>
                <c:pt idx="18">
                  <c:v>1.2006364860939864</c:v>
                </c:pt>
                <c:pt idx="19">
                  <c:v>1.0835798394859879</c:v>
                </c:pt>
                <c:pt idx="20">
                  <c:v>1.6704878339841522</c:v>
                </c:pt>
                <c:pt idx="21">
                  <c:v>1.3766104005834094</c:v>
                </c:pt>
                <c:pt idx="22">
                  <c:v>0.79901786179546685</c:v>
                </c:pt>
                <c:pt idx="23">
                  <c:v>0.99991012555699765</c:v>
                </c:pt>
                <c:pt idx="24">
                  <c:v>0.8455030868171074</c:v>
                </c:pt>
                <c:pt idx="25">
                  <c:v>1.015716161767416</c:v>
                </c:pt>
                <c:pt idx="26">
                  <c:v>1.0096519809280786</c:v>
                </c:pt>
                <c:pt idx="27">
                  <c:v>1.0649043279281545</c:v>
                </c:pt>
                <c:pt idx="28">
                  <c:v>1.0743054454331444</c:v>
                </c:pt>
                <c:pt idx="29">
                  <c:v>0.91128533529889899</c:v>
                </c:pt>
                <c:pt idx="30">
                  <c:v>0.8467985673904117</c:v>
                </c:pt>
                <c:pt idx="31">
                  <c:v>0.80625912688894419</c:v>
                </c:pt>
                <c:pt idx="32">
                  <c:v>0.81388209141693002</c:v>
                </c:pt>
                <c:pt idx="33">
                  <c:v>0.74060830231652985</c:v>
                </c:pt>
                <c:pt idx="34">
                  <c:v>1.0889199412835562</c:v>
                </c:pt>
                <c:pt idx="35">
                  <c:v>1.1079258644222314</c:v>
                </c:pt>
                <c:pt idx="36">
                  <c:v>1.0247964508908616</c:v>
                </c:pt>
                <c:pt idx="37">
                  <c:v>0.98124221244340326</c:v>
                </c:pt>
                <c:pt idx="38">
                  <c:v>1.1843336221944869</c:v>
                </c:pt>
                <c:pt idx="39">
                  <c:v>0.95437434860963188</c:v>
                </c:pt>
                <c:pt idx="40">
                  <c:v>1.3577231078588308</c:v>
                </c:pt>
                <c:pt idx="41">
                  <c:v>0.9251038696765399</c:v>
                </c:pt>
                <c:pt idx="42">
                  <c:v>1.0942308910376604</c:v>
                </c:pt>
                <c:pt idx="43">
                  <c:v>0.80729195237056617</c:v>
                </c:pt>
                <c:pt idx="44">
                  <c:v>0.91494745730712879</c:v>
                </c:pt>
                <c:pt idx="45">
                  <c:v>1.1067661416197747</c:v>
                </c:pt>
                <c:pt idx="46">
                  <c:v>0.94953632823909617</c:v>
                </c:pt>
                <c:pt idx="47">
                  <c:v>0.94845240606305614</c:v>
                </c:pt>
                <c:pt idx="48">
                  <c:v>1.1609628585015026</c:v>
                </c:pt>
                <c:pt idx="49">
                  <c:v>0.84009733367557604</c:v>
                </c:pt>
                <c:pt idx="50">
                  <c:v>0.87005228487217157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AD-43A5-A41C-82AC81A14BD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komm!$C$98:$C$148</c:f>
              <c:strCache>
                <c:ptCount val="51"/>
                <c:pt idx="0">
                  <c:v> Halden </c:v>
                </c:pt>
                <c:pt idx="1">
                  <c:v> Moss </c:v>
                </c:pt>
                <c:pt idx="2">
                  <c:v> Sarpsborg </c:v>
                </c:pt>
                <c:pt idx="3">
                  <c:v> Fredrikstad </c:v>
                </c:pt>
                <c:pt idx="4">
                  <c:v> Drammen </c:v>
                </c:pt>
                <c:pt idx="5">
                  <c:v> Kongsberg </c:v>
                </c:pt>
                <c:pt idx="6">
                  <c:v> Ringerike </c:v>
                </c:pt>
                <c:pt idx="7">
                  <c:v> Hvaler </c:v>
                </c:pt>
                <c:pt idx="8">
                  <c:v> Aremark </c:v>
                </c:pt>
                <c:pt idx="9">
                  <c:v> Marker </c:v>
                </c:pt>
                <c:pt idx="10">
                  <c:v> Indre Østfold </c:v>
                </c:pt>
                <c:pt idx="11">
                  <c:v> Skiptvet </c:v>
                </c:pt>
                <c:pt idx="12">
                  <c:v> Rakkestad </c:v>
                </c:pt>
                <c:pt idx="13">
                  <c:v> Råde </c:v>
                </c:pt>
                <c:pt idx="14">
                  <c:v> Våler </c:v>
                </c:pt>
                <c:pt idx="15">
                  <c:v> Vestby </c:v>
                </c:pt>
                <c:pt idx="16">
                  <c:v> Nordre Follo </c:v>
                </c:pt>
                <c:pt idx="17">
                  <c:v> Ås </c:v>
                </c:pt>
                <c:pt idx="18">
                  <c:v> Frogn </c:v>
                </c:pt>
                <c:pt idx="19">
                  <c:v> Nesodden </c:v>
                </c:pt>
                <c:pt idx="20">
                  <c:v> Bærum </c:v>
                </c:pt>
                <c:pt idx="21">
                  <c:v> Asker </c:v>
                </c:pt>
                <c:pt idx="22">
                  <c:v> Aurskog-Høland </c:v>
                </c:pt>
                <c:pt idx="23">
                  <c:v> Rælingen </c:v>
                </c:pt>
                <c:pt idx="24">
                  <c:v> Enebakk </c:v>
                </c:pt>
                <c:pt idx="25">
                  <c:v> Lørenskog </c:v>
                </c:pt>
                <c:pt idx="26">
                  <c:v> Lillestrøm </c:v>
                </c:pt>
                <c:pt idx="27">
                  <c:v> Nittedal </c:v>
                </c:pt>
                <c:pt idx="28">
                  <c:v> Gjerdrum </c:v>
                </c:pt>
                <c:pt idx="29">
                  <c:v> Ullensaker </c:v>
                </c:pt>
                <c:pt idx="30">
                  <c:v> Nes </c:v>
                </c:pt>
                <c:pt idx="31">
                  <c:v> Eidsvoll </c:v>
                </c:pt>
                <c:pt idx="32">
                  <c:v> Nannestad </c:v>
                </c:pt>
                <c:pt idx="33">
                  <c:v> Hurdal </c:v>
                </c:pt>
                <c:pt idx="34">
                  <c:v> Hole </c:v>
                </c:pt>
                <c:pt idx="35">
                  <c:v> Flå </c:v>
                </c:pt>
                <c:pt idx="36">
                  <c:v> Nesbyen </c:v>
                </c:pt>
                <c:pt idx="37">
                  <c:v> Gol </c:v>
                </c:pt>
                <c:pt idx="38">
                  <c:v> Hemsedal </c:v>
                </c:pt>
                <c:pt idx="39">
                  <c:v> Ål </c:v>
                </c:pt>
                <c:pt idx="40">
                  <c:v> Hol </c:v>
                </c:pt>
                <c:pt idx="41">
                  <c:v> Sigdal </c:v>
                </c:pt>
                <c:pt idx="42">
                  <c:v> Krødsherad </c:v>
                </c:pt>
                <c:pt idx="43">
                  <c:v> Modum </c:v>
                </c:pt>
                <c:pt idx="44">
                  <c:v> Øvre Eiker </c:v>
                </c:pt>
                <c:pt idx="45">
                  <c:v> Lier </c:v>
                </c:pt>
                <c:pt idx="46">
                  <c:v> Flesberg </c:v>
                </c:pt>
                <c:pt idx="47">
                  <c:v> Rollag </c:v>
                </c:pt>
                <c:pt idx="48">
                  <c:v> Nore og Uvdal </c:v>
                </c:pt>
                <c:pt idx="49">
                  <c:v> Jevnaker </c:v>
                </c:pt>
                <c:pt idx="50">
                  <c:v> Lunner </c:v>
                </c:pt>
              </c:strCache>
            </c:strRef>
          </c:cat>
          <c:val>
            <c:numRef>
              <c:f>komm!$P$98:$P$148</c:f>
              <c:numCache>
                <c:formatCode>0.0\ %</c:formatCode>
                <c:ptCount val="51"/>
                <c:pt idx="0">
                  <c:v>0.94151390946338798</c:v>
                </c:pt>
                <c:pt idx="1">
                  <c:v>0.94865776199574214</c:v>
                </c:pt>
                <c:pt idx="2">
                  <c:v>0.9427240331511163</c:v>
                </c:pt>
                <c:pt idx="3">
                  <c:v>0.94496598216649785</c:v>
                </c:pt>
                <c:pt idx="4">
                  <c:v>0.9589534731199203</c:v>
                </c:pt>
                <c:pt idx="5">
                  <c:v>0.99033521462228713</c:v>
                </c:pt>
                <c:pt idx="6">
                  <c:v>0.94740260384964936</c:v>
                </c:pt>
                <c:pt idx="7">
                  <c:v>1.0364121537723456</c:v>
                </c:pt>
                <c:pt idx="8">
                  <c:v>0.94385716758643767</c:v>
                </c:pt>
                <c:pt idx="9">
                  <c:v>0.94413451454953534</c:v>
                </c:pt>
                <c:pt idx="10">
                  <c:v>0.94449073492293811</c:v>
                </c:pt>
                <c:pt idx="11">
                  <c:v>0.94427107065667593</c:v>
                </c:pt>
                <c:pt idx="12">
                  <c:v>0.94237573266793728</c:v>
                </c:pt>
                <c:pt idx="13">
                  <c:v>0.94690205609591316</c:v>
                </c:pt>
                <c:pt idx="14">
                  <c:v>0.94572338547884682</c:v>
                </c:pt>
                <c:pt idx="15">
                  <c:v>0.9780489565924172</c:v>
                </c:pt>
                <c:pt idx="16">
                  <c:v>1.0365776902127697</c:v>
                </c:pt>
                <c:pt idx="17">
                  <c:v>0.95909472171891963</c:v>
                </c:pt>
                <c:pt idx="18">
                  <c:v>1.0683568686520153</c:v>
                </c:pt>
                <c:pt idx="19">
                  <c:v>1.0215342100088158</c:v>
                </c:pt>
                <c:pt idx="20">
                  <c:v>1.256297407808082</c:v>
                </c:pt>
                <c:pt idx="21">
                  <c:v>1.1387464344477847</c:v>
                </c:pt>
                <c:pt idx="22">
                  <c:v>0.94305316730419408</c:v>
                </c:pt>
                <c:pt idx="23">
                  <c:v>0.98806632443721987</c:v>
                </c:pt>
                <c:pt idx="24">
                  <c:v>0.94537742855527607</c:v>
                </c:pt>
                <c:pt idx="25">
                  <c:v>0.99438873892138735</c:v>
                </c:pt>
                <c:pt idx="26">
                  <c:v>0.99196306658565214</c:v>
                </c:pt>
                <c:pt idx="27">
                  <c:v>1.0140640053856824</c:v>
                </c:pt>
                <c:pt idx="28">
                  <c:v>1.0178244523876785</c:v>
                </c:pt>
                <c:pt idx="29">
                  <c:v>0.95261640833398031</c:v>
                </c:pt>
                <c:pt idx="30">
                  <c:v>0.9454422025839414</c:v>
                </c:pt>
                <c:pt idx="31">
                  <c:v>0.94341523055886789</c:v>
                </c:pt>
                <c:pt idx="32">
                  <c:v>0.94379637878526723</c:v>
                </c:pt>
                <c:pt idx="33">
                  <c:v>0.94013268933024707</c:v>
                </c:pt>
                <c:pt idx="34">
                  <c:v>1.0236702507278435</c:v>
                </c:pt>
                <c:pt idx="35">
                  <c:v>1.0312726199833133</c:v>
                </c:pt>
                <c:pt idx="36">
                  <c:v>0.99802085457076539</c:v>
                </c:pt>
                <c:pt idx="37">
                  <c:v>0.9805991591917822</c:v>
                </c:pt>
                <c:pt idx="38">
                  <c:v>1.0618357230922157</c:v>
                </c:pt>
                <c:pt idx="39">
                  <c:v>0.96985201365827356</c:v>
                </c:pt>
                <c:pt idx="40">
                  <c:v>1.1311915173579532</c:v>
                </c:pt>
                <c:pt idx="41">
                  <c:v>0.95814382208503679</c:v>
                </c:pt>
                <c:pt idx="42">
                  <c:v>1.0257946306294852</c:v>
                </c:pt>
                <c:pt idx="43">
                  <c:v>0.94346687183294897</c:v>
                </c:pt>
                <c:pt idx="44">
                  <c:v>0.95408125713727232</c:v>
                </c:pt>
                <c:pt idx="45">
                  <c:v>1.0308087308623306</c:v>
                </c:pt>
                <c:pt idx="46">
                  <c:v>0.96791680551005943</c:v>
                </c:pt>
                <c:pt idx="47">
                  <c:v>0.96748323663964342</c:v>
                </c:pt>
                <c:pt idx="48">
                  <c:v>1.0524874176150221</c:v>
                </c:pt>
                <c:pt idx="49">
                  <c:v>0.94510714089819958</c:v>
                </c:pt>
                <c:pt idx="50">
                  <c:v>0.94660488845802937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D-43A5-A41C-82AC81A14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 og 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komm!$C$195:$C$217</c:f>
              <c:strCache>
                <c:ptCount val="23"/>
                <c:pt idx="0">
                  <c:v> Horten </c:v>
                </c:pt>
                <c:pt idx="1">
                  <c:v> Holmestrand </c:v>
                </c:pt>
                <c:pt idx="2">
                  <c:v> Tønsberg </c:v>
                </c:pt>
                <c:pt idx="3">
                  <c:v> Sandefjord </c:v>
                </c:pt>
                <c:pt idx="4">
                  <c:v> Larvik </c:v>
                </c:pt>
                <c:pt idx="5">
                  <c:v> Porsgrunn </c:v>
                </c:pt>
                <c:pt idx="6">
                  <c:v> Skien </c:v>
                </c:pt>
                <c:pt idx="7">
                  <c:v> Notodden </c:v>
                </c:pt>
                <c:pt idx="8">
                  <c:v> Færder </c:v>
                </c:pt>
                <c:pt idx="9">
                  <c:v> Siljan </c:v>
                </c:pt>
                <c:pt idx="10">
                  <c:v> Bamble </c:v>
                </c:pt>
                <c:pt idx="11">
                  <c:v> Kragerø </c:v>
                </c:pt>
                <c:pt idx="12">
                  <c:v> Drangedal </c:v>
                </c:pt>
                <c:pt idx="13">
                  <c:v> Nome </c:v>
                </c:pt>
                <c:pt idx="14">
                  <c:v> Midt-Telemark </c:v>
                </c:pt>
                <c:pt idx="15">
                  <c:v> Tinn </c:v>
                </c:pt>
                <c:pt idx="16">
                  <c:v> Hjartdal </c:v>
                </c:pt>
                <c:pt idx="17">
                  <c:v> Seljord </c:v>
                </c:pt>
                <c:pt idx="18">
                  <c:v> Kviteseid </c:v>
                </c:pt>
                <c:pt idx="19">
                  <c:v> Nissedal </c:v>
                </c:pt>
                <c:pt idx="20">
                  <c:v> Fyresdal </c:v>
                </c:pt>
                <c:pt idx="21">
                  <c:v> Tokke </c:v>
                </c:pt>
                <c:pt idx="22">
                  <c:v> Vinje </c:v>
                </c:pt>
              </c:strCache>
            </c:strRef>
          </c:cat>
          <c:val>
            <c:numRef>
              <c:f>komm!$F$195:$F$217</c:f>
              <c:numCache>
                <c:formatCode>0%</c:formatCode>
                <c:ptCount val="23"/>
                <c:pt idx="0">
                  <c:v>0.80856618157208138</c:v>
                </c:pt>
                <c:pt idx="1">
                  <c:v>0.89595518322414858</c:v>
                </c:pt>
                <c:pt idx="2">
                  <c:v>0.96571294365566984</c:v>
                </c:pt>
                <c:pt idx="3">
                  <c:v>0.8905900055178092</c:v>
                </c:pt>
                <c:pt idx="4">
                  <c:v>0.87052098285288915</c:v>
                </c:pt>
                <c:pt idx="5">
                  <c:v>0.87707242756564374</c:v>
                </c:pt>
                <c:pt idx="6">
                  <c:v>0.82246143282428297</c:v>
                </c:pt>
                <c:pt idx="7">
                  <c:v>0.81792916277044203</c:v>
                </c:pt>
                <c:pt idx="8">
                  <c:v>1.0201821566605589</c:v>
                </c:pt>
                <c:pt idx="9">
                  <c:v>0.77786150747503047</c:v>
                </c:pt>
                <c:pt idx="10">
                  <c:v>0.91211471359906326</c:v>
                </c:pt>
                <c:pt idx="11">
                  <c:v>0.8172694520582684</c:v>
                </c:pt>
                <c:pt idx="12">
                  <c:v>0.7201223605486502</c:v>
                </c:pt>
                <c:pt idx="13">
                  <c:v>0.74616514173607151</c:v>
                </c:pt>
                <c:pt idx="14">
                  <c:v>0.74109003461676459</c:v>
                </c:pt>
                <c:pt idx="15">
                  <c:v>1.0965527975488416</c:v>
                </c:pt>
                <c:pt idx="16">
                  <c:v>0.96328061374278773</c:v>
                </c:pt>
                <c:pt idx="17">
                  <c:v>0.86862140968337498</c:v>
                </c:pt>
                <c:pt idx="18">
                  <c:v>0.85993024031442034</c:v>
                </c:pt>
                <c:pt idx="19">
                  <c:v>0.91884597451093364</c:v>
                </c:pt>
                <c:pt idx="20">
                  <c:v>0.89561417448452696</c:v>
                </c:pt>
                <c:pt idx="21">
                  <c:v>1.2018225140680703</c:v>
                </c:pt>
                <c:pt idx="22">
                  <c:v>1.2639901263457165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6-48FB-8F56-A11AB084DA9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komm!$C$195:$C$217</c:f>
              <c:strCache>
                <c:ptCount val="23"/>
                <c:pt idx="0">
                  <c:v> Horten </c:v>
                </c:pt>
                <c:pt idx="1">
                  <c:v> Holmestrand </c:v>
                </c:pt>
                <c:pt idx="2">
                  <c:v> Tønsberg </c:v>
                </c:pt>
                <c:pt idx="3">
                  <c:v> Sandefjord </c:v>
                </c:pt>
                <c:pt idx="4">
                  <c:v> Larvik </c:v>
                </c:pt>
                <c:pt idx="5">
                  <c:v> Porsgrunn </c:v>
                </c:pt>
                <c:pt idx="6">
                  <c:v> Skien </c:v>
                </c:pt>
                <c:pt idx="7">
                  <c:v> Notodden </c:v>
                </c:pt>
                <c:pt idx="8">
                  <c:v> Færder </c:v>
                </c:pt>
                <c:pt idx="9">
                  <c:v> Siljan </c:v>
                </c:pt>
                <c:pt idx="10">
                  <c:v> Bamble </c:v>
                </c:pt>
                <c:pt idx="11">
                  <c:v> Kragerø </c:v>
                </c:pt>
                <c:pt idx="12">
                  <c:v> Drangedal </c:v>
                </c:pt>
                <c:pt idx="13">
                  <c:v> Nome </c:v>
                </c:pt>
                <c:pt idx="14">
                  <c:v> Midt-Telemark </c:v>
                </c:pt>
                <c:pt idx="15">
                  <c:v> Tinn </c:v>
                </c:pt>
                <c:pt idx="16">
                  <c:v> Hjartdal </c:v>
                </c:pt>
                <c:pt idx="17">
                  <c:v> Seljord </c:v>
                </c:pt>
                <c:pt idx="18">
                  <c:v> Kviteseid </c:v>
                </c:pt>
                <c:pt idx="19">
                  <c:v> Nissedal </c:v>
                </c:pt>
                <c:pt idx="20">
                  <c:v> Fyresdal </c:v>
                </c:pt>
                <c:pt idx="21">
                  <c:v> Tokke </c:v>
                </c:pt>
                <c:pt idx="22">
                  <c:v> Vinje </c:v>
                </c:pt>
              </c:strCache>
            </c:strRef>
          </c:cat>
          <c:val>
            <c:numRef>
              <c:f>komm!$P$195:$P$217</c:f>
              <c:numCache>
                <c:formatCode>0.0\ %</c:formatCode>
                <c:ptCount val="23"/>
                <c:pt idx="0">
                  <c:v>0.94353058329302475</c:v>
                </c:pt>
                <c:pt idx="1">
                  <c:v>0.94790003337562811</c:v>
                </c:pt>
                <c:pt idx="2">
                  <c:v>0.97438745167668883</c:v>
                </c:pt>
                <c:pt idx="3">
                  <c:v>0.947631774490311</c:v>
                </c:pt>
                <c:pt idx="4">
                  <c:v>0.94662832335706526</c:v>
                </c:pt>
                <c:pt idx="5">
                  <c:v>0.94695589559270277</c:v>
                </c:pt>
                <c:pt idx="6">
                  <c:v>0.94422534585563478</c:v>
                </c:pt>
                <c:pt idx="7">
                  <c:v>0.94399873235294285</c:v>
                </c:pt>
                <c:pt idx="8">
                  <c:v>0.99617513687864445</c:v>
                </c:pt>
                <c:pt idx="9">
                  <c:v>0.94199534958817233</c:v>
                </c:pt>
                <c:pt idx="10">
                  <c:v>0.952948159654046</c:v>
                </c:pt>
                <c:pt idx="11">
                  <c:v>0.94396574681733425</c:v>
                </c:pt>
                <c:pt idx="12">
                  <c:v>0.93910839224185327</c:v>
                </c:pt>
                <c:pt idx="13">
                  <c:v>0.94041053130122432</c:v>
                </c:pt>
                <c:pt idx="14">
                  <c:v>0.94015677594525882</c:v>
                </c:pt>
                <c:pt idx="15">
                  <c:v>1.0267233932339574</c:v>
                </c:pt>
                <c:pt idx="16">
                  <c:v>0.97341451971153603</c:v>
                </c:pt>
                <c:pt idx="17">
                  <c:v>0.94653334469858952</c:v>
                </c:pt>
                <c:pt idx="18">
                  <c:v>0.94609878623014165</c:v>
                </c:pt>
                <c:pt idx="19">
                  <c:v>0.95564066401879399</c:v>
                </c:pt>
                <c:pt idx="20">
                  <c:v>0.94788298293864703</c:v>
                </c:pt>
                <c:pt idx="21">
                  <c:v>1.0688312798416491</c:v>
                </c:pt>
                <c:pt idx="22">
                  <c:v>1.0936983247527075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6-48FB-8F56-A11AB084D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komm!$C$149:$C$194</c:f>
              <c:strCache>
                <c:ptCount val="46"/>
                <c:pt idx="0">
                  <c:v> Kongsvinger </c:v>
                </c:pt>
                <c:pt idx="1">
                  <c:v> Hamar </c:v>
                </c:pt>
                <c:pt idx="2">
                  <c:v> Lillehammer </c:v>
                </c:pt>
                <c:pt idx="3">
                  <c:v> Gjøvik </c:v>
                </c:pt>
                <c:pt idx="4">
                  <c:v> Ringsaker </c:v>
                </c:pt>
                <c:pt idx="5">
                  <c:v> Løten </c:v>
                </c:pt>
                <c:pt idx="6">
                  <c:v> Stange </c:v>
                </c:pt>
                <c:pt idx="7">
                  <c:v> Nord-Odal </c:v>
                </c:pt>
                <c:pt idx="8">
                  <c:v> Sør-Odal </c:v>
                </c:pt>
                <c:pt idx="9">
                  <c:v> Eidskog </c:v>
                </c:pt>
                <c:pt idx="10">
                  <c:v> Grue </c:v>
                </c:pt>
                <c:pt idx="11">
                  <c:v> Åsnes </c:v>
                </c:pt>
                <c:pt idx="12">
                  <c:v> Våler </c:v>
                </c:pt>
                <c:pt idx="13">
                  <c:v> Elverum </c:v>
                </c:pt>
                <c:pt idx="14">
                  <c:v> Trysil </c:v>
                </c:pt>
                <c:pt idx="15">
                  <c:v> Åmot </c:v>
                </c:pt>
                <c:pt idx="16">
                  <c:v> Stor-Elvdal </c:v>
                </c:pt>
                <c:pt idx="17">
                  <c:v> Rendalen </c:v>
                </c:pt>
                <c:pt idx="18">
                  <c:v> Engerdal </c:v>
                </c:pt>
                <c:pt idx="19">
                  <c:v> Tolga </c:v>
                </c:pt>
                <c:pt idx="20">
                  <c:v> Tynset </c:v>
                </c:pt>
                <c:pt idx="21">
                  <c:v> Alvdal </c:v>
                </c:pt>
                <c:pt idx="22">
                  <c:v> Folldal </c:v>
                </c:pt>
                <c:pt idx="23">
                  <c:v> Os </c:v>
                </c:pt>
                <c:pt idx="24">
                  <c:v> Dovre </c:v>
                </c:pt>
                <c:pt idx="25">
                  <c:v> Lesja </c:v>
                </c:pt>
                <c:pt idx="26">
                  <c:v> Skjåk </c:v>
                </c:pt>
                <c:pt idx="27">
                  <c:v> Lom </c:v>
                </c:pt>
                <c:pt idx="28">
                  <c:v> Vågå </c:v>
                </c:pt>
                <c:pt idx="29">
                  <c:v> Nord-Fron </c:v>
                </c:pt>
                <c:pt idx="30">
                  <c:v> Sel </c:v>
                </c:pt>
                <c:pt idx="31">
                  <c:v> Sør-Fron </c:v>
                </c:pt>
                <c:pt idx="32">
                  <c:v> Ringebu </c:v>
                </c:pt>
                <c:pt idx="33">
                  <c:v> Øyer </c:v>
                </c:pt>
                <c:pt idx="34">
                  <c:v> Gausdal </c:v>
                </c:pt>
                <c:pt idx="35">
                  <c:v> Østre Toten </c:v>
                </c:pt>
                <c:pt idx="36">
                  <c:v> Vestre Toten </c:v>
                </c:pt>
                <c:pt idx="37">
                  <c:v> Gran </c:v>
                </c:pt>
                <c:pt idx="38">
                  <c:v> Søndre Land </c:v>
                </c:pt>
                <c:pt idx="39">
                  <c:v> Nordre Land </c:v>
                </c:pt>
                <c:pt idx="40">
                  <c:v> Sør-Aurdal </c:v>
                </c:pt>
                <c:pt idx="41">
                  <c:v> Etnedal </c:v>
                </c:pt>
                <c:pt idx="42">
                  <c:v> Nord-Aurdal </c:v>
                </c:pt>
                <c:pt idx="43">
                  <c:v> Vestre Slidre </c:v>
                </c:pt>
                <c:pt idx="44">
                  <c:v> Øystre Slidre </c:v>
                </c:pt>
                <c:pt idx="45">
                  <c:v> Vang </c:v>
                </c:pt>
              </c:strCache>
            </c:strRef>
          </c:cat>
          <c:val>
            <c:numRef>
              <c:f>komm!$F$149:$F$194</c:f>
              <c:numCache>
                <c:formatCode>0%</c:formatCode>
                <c:ptCount val="46"/>
                <c:pt idx="0">
                  <c:v>0.84462452566795565</c:v>
                </c:pt>
                <c:pt idx="1">
                  <c:v>0.93032800490167822</c:v>
                </c:pt>
                <c:pt idx="2">
                  <c:v>0.91571683087387468</c:v>
                </c:pt>
                <c:pt idx="3">
                  <c:v>0.82362118080475566</c:v>
                </c:pt>
                <c:pt idx="4">
                  <c:v>0.79889466920392183</c:v>
                </c:pt>
                <c:pt idx="5">
                  <c:v>0.73790686774016268</c:v>
                </c:pt>
                <c:pt idx="6">
                  <c:v>0.78821668701218905</c:v>
                </c:pt>
                <c:pt idx="7">
                  <c:v>0.69434065158032943</c:v>
                </c:pt>
                <c:pt idx="8">
                  <c:v>0.79697655041255155</c:v>
                </c:pt>
                <c:pt idx="9">
                  <c:v>0.69699302642097327</c:v>
                </c:pt>
                <c:pt idx="10">
                  <c:v>0.91563090036643302</c:v>
                </c:pt>
                <c:pt idx="11">
                  <c:v>0.71261839087857126</c:v>
                </c:pt>
                <c:pt idx="12">
                  <c:v>0.72184859210471264</c:v>
                </c:pt>
                <c:pt idx="13">
                  <c:v>0.79888666095687</c:v>
                </c:pt>
                <c:pt idx="14">
                  <c:v>0.81664561137759617</c:v>
                </c:pt>
                <c:pt idx="15">
                  <c:v>0.76849968361849919</c:v>
                </c:pt>
                <c:pt idx="16">
                  <c:v>0.692782889227613</c:v>
                </c:pt>
                <c:pt idx="17">
                  <c:v>0.74593905573681607</c:v>
                </c:pt>
                <c:pt idx="18">
                  <c:v>0.68309869197971318</c:v>
                </c:pt>
                <c:pt idx="19">
                  <c:v>0.64484483401381365</c:v>
                </c:pt>
                <c:pt idx="20">
                  <c:v>0.78025398529576795</c:v>
                </c:pt>
                <c:pt idx="21">
                  <c:v>0.79416591885614507</c:v>
                </c:pt>
                <c:pt idx="22">
                  <c:v>0.69852452034418799</c:v>
                </c:pt>
                <c:pt idx="23">
                  <c:v>0.85520562367511599</c:v>
                </c:pt>
                <c:pt idx="24">
                  <c:v>0.71753475229603514</c:v>
                </c:pt>
                <c:pt idx="25">
                  <c:v>0.73185215106574719</c:v>
                </c:pt>
                <c:pt idx="26">
                  <c:v>0.8495704986074879</c:v>
                </c:pt>
                <c:pt idx="27">
                  <c:v>0.74471746135067607</c:v>
                </c:pt>
                <c:pt idx="28">
                  <c:v>0.73054442305052247</c:v>
                </c:pt>
                <c:pt idx="29">
                  <c:v>0.8496358198266859</c:v>
                </c:pt>
                <c:pt idx="30">
                  <c:v>0.6804852491841884</c:v>
                </c:pt>
                <c:pt idx="31">
                  <c:v>0.82128454426833286</c:v>
                </c:pt>
                <c:pt idx="32">
                  <c:v>0.81411848262863318</c:v>
                </c:pt>
                <c:pt idx="33">
                  <c:v>0.92808156151811816</c:v>
                </c:pt>
                <c:pt idx="34">
                  <c:v>0.83743391931261058</c:v>
                </c:pt>
                <c:pt idx="35">
                  <c:v>0.81348419504037839</c:v>
                </c:pt>
                <c:pt idx="36">
                  <c:v>0.76060337313946735</c:v>
                </c:pt>
                <c:pt idx="37">
                  <c:v>0.86497005795867965</c:v>
                </c:pt>
                <c:pt idx="38">
                  <c:v>0.68869399410202059</c:v>
                </c:pt>
                <c:pt idx="39">
                  <c:v>0.67813590740129415</c:v>
                </c:pt>
                <c:pt idx="40">
                  <c:v>0.87420852859341824</c:v>
                </c:pt>
                <c:pt idx="41">
                  <c:v>0.74931441191238202</c:v>
                </c:pt>
                <c:pt idx="42">
                  <c:v>0.86177433655871072</c:v>
                </c:pt>
                <c:pt idx="43">
                  <c:v>0.98583049190055849</c:v>
                </c:pt>
                <c:pt idx="44">
                  <c:v>0.95038004598326653</c:v>
                </c:pt>
                <c:pt idx="45">
                  <c:v>0.87052377188701813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1-4CD3-9F2E-7DF10C760C77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komm!$C$149:$C$194</c:f>
              <c:strCache>
                <c:ptCount val="46"/>
                <c:pt idx="0">
                  <c:v> Kongsvinger </c:v>
                </c:pt>
                <c:pt idx="1">
                  <c:v> Hamar </c:v>
                </c:pt>
                <c:pt idx="2">
                  <c:v> Lillehammer </c:v>
                </c:pt>
                <c:pt idx="3">
                  <c:v> Gjøvik </c:v>
                </c:pt>
                <c:pt idx="4">
                  <c:v> Ringsaker </c:v>
                </c:pt>
                <c:pt idx="5">
                  <c:v> Løten </c:v>
                </c:pt>
                <c:pt idx="6">
                  <c:v> Stange </c:v>
                </c:pt>
                <c:pt idx="7">
                  <c:v> Nord-Odal </c:v>
                </c:pt>
                <c:pt idx="8">
                  <c:v> Sør-Odal </c:v>
                </c:pt>
                <c:pt idx="9">
                  <c:v> Eidskog </c:v>
                </c:pt>
                <c:pt idx="10">
                  <c:v> Grue </c:v>
                </c:pt>
                <c:pt idx="11">
                  <c:v> Åsnes </c:v>
                </c:pt>
                <c:pt idx="12">
                  <c:v> Våler </c:v>
                </c:pt>
                <c:pt idx="13">
                  <c:v> Elverum </c:v>
                </c:pt>
                <c:pt idx="14">
                  <c:v> Trysil </c:v>
                </c:pt>
                <c:pt idx="15">
                  <c:v> Åmot </c:v>
                </c:pt>
                <c:pt idx="16">
                  <c:v> Stor-Elvdal </c:v>
                </c:pt>
                <c:pt idx="17">
                  <c:v> Rendalen </c:v>
                </c:pt>
                <c:pt idx="18">
                  <c:v> Engerdal </c:v>
                </c:pt>
                <c:pt idx="19">
                  <c:v> Tolga </c:v>
                </c:pt>
                <c:pt idx="20">
                  <c:v> Tynset </c:v>
                </c:pt>
                <c:pt idx="21">
                  <c:v> Alvdal </c:v>
                </c:pt>
                <c:pt idx="22">
                  <c:v> Folldal </c:v>
                </c:pt>
                <c:pt idx="23">
                  <c:v> Os </c:v>
                </c:pt>
                <c:pt idx="24">
                  <c:v> Dovre </c:v>
                </c:pt>
                <c:pt idx="25">
                  <c:v> Lesja </c:v>
                </c:pt>
                <c:pt idx="26">
                  <c:v> Skjåk </c:v>
                </c:pt>
                <c:pt idx="27">
                  <c:v> Lom </c:v>
                </c:pt>
                <c:pt idx="28">
                  <c:v> Vågå </c:v>
                </c:pt>
                <c:pt idx="29">
                  <c:v> Nord-Fron </c:v>
                </c:pt>
                <c:pt idx="30">
                  <c:v> Sel </c:v>
                </c:pt>
                <c:pt idx="31">
                  <c:v> Sør-Fron </c:v>
                </c:pt>
                <c:pt idx="32">
                  <c:v> Ringebu </c:v>
                </c:pt>
                <c:pt idx="33">
                  <c:v> Øyer </c:v>
                </c:pt>
                <c:pt idx="34">
                  <c:v> Gausdal </c:v>
                </c:pt>
                <c:pt idx="35">
                  <c:v> Østre Toten </c:v>
                </c:pt>
                <c:pt idx="36">
                  <c:v> Vestre Toten </c:v>
                </c:pt>
                <c:pt idx="37">
                  <c:v> Gran </c:v>
                </c:pt>
                <c:pt idx="38">
                  <c:v> Søndre Land </c:v>
                </c:pt>
                <c:pt idx="39">
                  <c:v> Nordre Land </c:v>
                </c:pt>
                <c:pt idx="40">
                  <c:v> Sør-Aurdal </c:v>
                </c:pt>
                <c:pt idx="41">
                  <c:v> Etnedal </c:v>
                </c:pt>
                <c:pt idx="42">
                  <c:v> Nord-Aurdal </c:v>
                </c:pt>
                <c:pt idx="43">
                  <c:v> Vestre Slidre </c:v>
                </c:pt>
                <c:pt idx="44">
                  <c:v> Øystre Slidre </c:v>
                </c:pt>
                <c:pt idx="45">
                  <c:v> Vang </c:v>
                </c:pt>
              </c:strCache>
            </c:strRef>
          </c:cat>
          <c:val>
            <c:numRef>
              <c:f>komm!$P$149:$P$194</c:f>
              <c:numCache>
                <c:formatCode>0.0\ %</c:formatCode>
                <c:ptCount val="46"/>
                <c:pt idx="0">
                  <c:v>0.94533350049781839</c:v>
                </c:pt>
                <c:pt idx="1">
                  <c:v>0.96023347617509192</c:v>
                </c:pt>
                <c:pt idx="2">
                  <c:v>0.95438900656397063</c:v>
                </c:pt>
                <c:pt idx="3">
                  <c:v>0.94428333325465841</c:v>
                </c:pt>
                <c:pt idx="4">
                  <c:v>0.9430470076746168</c:v>
                </c:pt>
                <c:pt idx="5">
                  <c:v>0.93999761760142886</c:v>
                </c:pt>
                <c:pt idx="6">
                  <c:v>0.94251310856503001</c:v>
                </c:pt>
                <c:pt idx="7">
                  <c:v>0.9378193067934375</c:v>
                </c:pt>
                <c:pt idx="8">
                  <c:v>0.94295110173504826</c:v>
                </c:pt>
                <c:pt idx="9">
                  <c:v>0.93795192553546936</c:v>
                </c:pt>
                <c:pt idx="10">
                  <c:v>0.95435463436099388</c:v>
                </c:pt>
                <c:pt idx="11">
                  <c:v>0.93873319375834918</c:v>
                </c:pt>
                <c:pt idx="12">
                  <c:v>0.93919470381965653</c:v>
                </c:pt>
                <c:pt idx="13">
                  <c:v>0.94304660726226419</c:v>
                </c:pt>
                <c:pt idx="14">
                  <c:v>0.94393455478330046</c:v>
                </c:pt>
                <c:pt idx="15">
                  <c:v>0.94152725839534568</c:v>
                </c:pt>
                <c:pt idx="16">
                  <c:v>0.9377414186758013</c:v>
                </c:pt>
                <c:pt idx="17">
                  <c:v>0.94039922700126166</c:v>
                </c:pt>
                <c:pt idx="18">
                  <c:v>0.93725720881340635</c:v>
                </c:pt>
                <c:pt idx="19">
                  <c:v>0.93534451591511147</c:v>
                </c:pt>
                <c:pt idx="20">
                  <c:v>0.94211497347920914</c:v>
                </c:pt>
                <c:pt idx="21">
                  <c:v>0.94281057015722802</c:v>
                </c:pt>
                <c:pt idx="22">
                  <c:v>0.93802850023163031</c:v>
                </c:pt>
                <c:pt idx="23">
                  <c:v>0.94586255539817665</c:v>
                </c:pt>
                <c:pt idx="24">
                  <c:v>0.93897901182922261</c:v>
                </c:pt>
                <c:pt idx="25">
                  <c:v>0.93969488176770799</c:v>
                </c:pt>
                <c:pt idx="26">
                  <c:v>0.9455807991447952</c:v>
                </c:pt>
                <c:pt idx="27">
                  <c:v>0.94033814728195453</c:v>
                </c:pt>
                <c:pt idx="28">
                  <c:v>0.93962949536694684</c:v>
                </c:pt>
                <c:pt idx="29">
                  <c:v>0.94558406520575511</c:v>
                </c:pt>
                <c:pt idx="30">
                  <c:v>0.93712653667363</c:v>
                </c:pt>
                <c:pt idx="31">
                  <c:v>0.94416650142783731</c:v>
                </c:pt>
                <c:pt idx="32">
                  <c:v>0.94380819834585239</c:v>
                </c:pt>
                <c:pt idx="33">
                  <c:v>0.95933489882166811</c:v>
                </c:pt>
                <c:pt idx="34">
                  <c:v>0.94497397018005103</c:v>
                </c:pt>
                <c:pt idx="35">
                  <c:v>0.94377648396643965</c:v>
                </c:pt>
                <c:pt idx="36">
                  <c:v>0.94113244287139408</c:v>
                </c:pt>
                <c:pt idx="37">
                  <c:v>0.94635077711235482</c:v>
                </c:pt>
                <c:pt idx="38">
                  <c:v>0.93753697391952184</c:v>
                </c:pt>
                <c:pt idx="39">
                  <c:v>0.9370090695844856</c:v>
                </c:pt>
                <c:pt idx="40">
                  <c:v>0.94681270064409162</c:v>
                </c:pt>
                <c:pt idx="41">
                  <c:v>0.94056799481004005</c:v>
                </c:pt>
                <c:pt idx="42">
                  <c:v>0.94619099104235604</c:v>
                </c:pt>
                <c:pt idx="43">
                  <c:v>0.98243447097464398</c:v>
                </c:pt>
                <c:pt idx="44">
                  <c:v>0.96825429260772733</c:v>
                </c:pt>
                <c:pt idx="45">
                  <c:v>0.94662846280877178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1-4CD3-9F2E-7DF10C760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komm!$C$218:$C$242</c:f>
              <c:strCache>
                <c:ptCount val="25"/>
                <c:pt idx="0">
                  <c:v> Risør </c:v>
                </c:pt>
                <c:pt idx="1">
                  <c:v> Grimstad </c:v>
                </c:pt>
                <c:pt idx="2">
                  <c:v> Arendal </c:v>
                </c:pt>
                <c:pt idx="3">
                  <c:v> Kristiansand </c:v>
                </c:pt>
                <c:pt idx="4">
                  <c:v> Lindesnes </c:v>
                </c:pt>
                <c:pt idx="5">
                  <c:v> Farsund </c:v>
                </c:pt>
                <c:pt idx="6">
                  <c:v> Flekkefjord </c:v>
                </c:pt>
                <c:pt idx="7">
                  <c:v> Gjerstad </c:v>
                </c:pt>
                <c:pt idx="8">
                  <c:v> Vegårshei </c:v>
                </c:pt>
                <c:pt idx="9">
                  <c:v> Tvedestrand </c:v>
                </c:pt>
                <c:pt idx="10">
                  <c:v> Froland </c:v>
                </c:pt>
                <c:pt idx="11">
                  <c:v> Lillesand </c:v>
                </c:pt>
                <c:pt idx="12">
                  <c:v> Birkenes </c:v>
                </c:pt>
                <c:pt idx="13">
                  <c:v> Åmli </c:v>
                </c:pt>
                <c:pt idx="14">
                  <c:v> Iveland </c:v>
                </c:pt>
                <c:pt idx="15">
                  <c:v> Evje og Hornnes </c:v>
                </c:pt>
                <c:pt idx="16">
                  <c:v> Bygland </c:v>
                </c:pt>
                <c:pt idx="17">
                  <c:v> Valle </c:v>
                </c:pt>
                <c:pt idx="18">
                  <c:v> Bykle </c:v>
                </c:pt>
                <c:pt idx="19">
                  <c:v> Vennesla </c:v>
                </c:pt>
                <c:pt idx="20">
                  <c:v> Åseral </c:v>
                </c:pt>
                <c:pt idx="21">
                  <c:v> Lyngdal </c:v>
                </c:pt>
                <c:pt idx="22">
                  <c:v> Hægebostad </c:v>
                </c:pt>
                <c:pt idx="23">
                  <c:v> Kvinesdal </c:v>
                </c:pt>
                <c:pt idx="24">
                  <c:v> Sirdal </c:v>
                </c:pt>
              </c:strCache>
            </c:strRef>
          </c:cat>
          <c:val>
            <c:numRef>
              <c:f>komm!$F$218:$F$242</c:f>
              <c:numCache>
                <c:formatCode>0%</c:formatCode>
                <c:ptCount val="25"/>
                <c:pt idx="0">
                  <c:v>0.81055824215741601</c:v>
                </c:pt>
                <c:pt idx="1">
                  <c:v>0.84407866464318293</c:v>
                </c:pt>
                <c:pt idx="2">
                  <c:v>0.8325476133693428</c:v>
                </c:pt>
                <c:pt idx="3">
                  <c:v>0.8606454759289992</c:v>
                </c:pt>
                <c:pt idx="4">
                  <c:v>0.79077499486827774</c:v>
                </c:pt>
                <c:pt idx="5">
                  <c:v>0.80639320260399805</c:v>
                </c:pt>
                <c:pt idx="6">
                  <c:v>0.83561061838851169</c:v>
                </c:pt>
                <c:pt idx="7">
                  <c:v>0.68090170891413559</c:v>
                </c:pt>
                <c:pt idx="8">
                  <c:v>0.69628663547075065</c:v>
                </c:pt>
                <c:pt idx="9">
                  <c:v>0.81351118975657355</c:v>
                </c:pt>
                <c:pt idx="10">
                  <c:v>0.75423575633827067</c:v>
                </c:pt>
                <c:pt idx="11">
                  <c:v>0.89543041408019375</c:v>
                </c:pt>
                <c:pt idx="12">
                  <c:v>0.70016341053956133</c:v>
                </c:pt>
                <c:pt idx="13">
                  <c:v>0.78160550950296459</c:v>
                </c:pt>
                <c:pt idx="14">
                  <c:v>0.73368636698320522</c:v>
                </c:pt>
                <c:pt idx="15">
                  <c:v>0.73214560533936079</c:v>
                </c:pt>
                <c:pt idx="16">
                  <c:v>0.83859966271731856</c:v>
                </c:pt>
                <c:pt idx="17">
                  <c:v>1.2327766750282283</c:v>
                </c:pt>
                <c:pt idx="18">
                  <c:v>2.4964566160434587</c:v>
                </c:pt>
                <c:pt idx="19">
                  <c:v>0.7252276042570639</c:v>
                </c:pt>
                <c:pt idx="20">
                  <c:v>1.2913711095242417</c:v>
                </c:pt>
                <c:pt idx="21">
                  <c:v>0.73290545797018192</c:v>
                </c:pt>
                <c:pt idx="22">
                  <c:v>0.75301618088257039</c:v>
                </c:pt>
                <c:pt idx="23">
                  <c:v>0.87326889743940717</c:v>
                </c:pt>
                <c:pt idx="24">
                  <c:v>1.6943776559630974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2-4DA0-B87B-B471F1D3F0E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komm!$C$218:$C$242</c:f>
              <c:strCache>
                <c:ptCount val="25"/>
                <c:pt idx="0">
                  <c:v> Risør </c:v>
                </c:pt>
                <c:pt idx="1">
                  <c:v> Grimstad </c:v>
                </c:pt>
                <c:pt idx="2">
                  <c:v> Arendal </c:v>
                </c:pt>
                <c:pt idx="3">
                  <c:v> Kristiansand </c:v>
                </c:pt>
                <c:pt idx="4">
                  <c:v> Lindesnes </c:v>
                </c:pt>
                <c:pt idx="5">
                  <c:v> Farsund </c:v>
                </c:pt>
                <c:pt idx="6">
                  <c:v> Flekkefjord </c:v>
                </c:pt>
                <c:pt idx="7">
                  <c:v> Gjerstad </c:v>
                </c:pt>
                <c:pt idx="8">
                  <c:v> Vegårshei </c:v>
                </c:pt>
                <c:pt idx="9">
                  <c:v> Tvedestrand </c:v>
                </c:pt>
                <c:pt idx="10">
                  <c:v> Froland </c:v>
                </c:pt>
                <c:pt idx="11">
                  <c:v> Lillesand </c:v>
                </c:pt>
                <c:pt idx="12">
                  <c:v> Birkenes </c:v>
                </c:pt>
                <c:pt idx="13">
                  <c:v> Åmli </c:v>
                </c:pt>
                <c:pt idx="14">
                  <c:v> Iveland </c:v>
                </c:pt>
                <c:pt idx="15">
                  <c:v> Evje og Hornnes </c:v>
                </c:pt>
                <c:pt idx="16">
                  <c:v> Bygland </c:v>
                </c:pt>
                <c:pt idx="17">
                  <c:v> Valle </c:v>
                </c:pt>
                <c:pt idx="18">
                  <c:v> Bykle </c:v>
                </c:pt>
                <c:pt idx="19">
                  <c:v> Vennesla </c:v>
                </c:pt>
                <c:pt idx="20">
                  <c:v> Åseral </c:v>
                </c:pt>
                <c:pt idx="21">
                  <c:v> Lyngdal </c:v>
                </c:pt>
                <c:pt idx="22">
                  <c:v> Hægebostad </c:v>
                </c:pt>
                <c:pt idx="23">
                  <c:v> Kvinesdal </c:v>
                </c:pt>
                <c:pt idx="24">
                  <c:v> Sirdal </c:v>
                </c:pt>
              </c:strCache>
            </c:strRef>
          </c:cat>
          <c:val>
            <c:numRef>
              <c:f>komm!$P$218:$P$242</c:f>
              <c:numCache>
                <c:formatCode>0.0\ %</c:formatCode>
                <c:ptCount val="25"/>
                <c:pt idx="0">
                  <c:v>0.94363018632229145</c:v>
                </c:pt>
                <c:pt idx="1">
                  <c:v>0.94530620744657978</c:v>
                </c:pt>
                <c:pt idx="2">
                  <c:v>0.94472965488288785</c:v>
                </c:pt>
                <c:pt idx="3">
                  <c:v>0.94613454801087071</c:v>
                </c:pt>
                <c:pt idx="4">
                  <c:v>0.94264102395783456</c:v>
                </c:pt>
                <c:pt idx="5">
                  <c:v>0.94342193434462085</c:v>
                </c:pt>
                <c:pt idx="6">
                  <c:v>0.94488280513384626</c:v>
                </c:pt>
                <c:pt idx="7">
                  <c:v>0.93714735966012741</c:v>
                </c:pt>
                <c:pt idx="8">
                  <c:v>0.93791660598795834</c:v>
                </c:pt>
                <c:pt idx="9">
                  <c:v>0.94377783370224955</c:v>
                </c:pt>
                <c:pt idx="10">
                  <c:v>0.94081406203133433</c:v>
                </c:pt>
                <c:pt idx="11">
                  <c:v>0.94787379491843027</c:v>
                </c:pt>
                <c:pt idx="12">
                  <c:v>0.93811044474139871</c:v>
                </c:pt>
                <c:pt idx="13">
                  <c:v>0.94218254968956883</c:v>
                </c:pt>
                <c:pt idx="14">
                  <c:v>0.93978659256358099</c:v>
                </c:pt>
                <c:pt idx="15">
                  <c:v>0.93970955448138871</c:v>
                </c:pt>
                <c:pt idx="16">
                  <c:v>0.9450322573502864</c:v>
                </c:pt>
                <c:pt idx="17">
                  <c:v>1.0812129442257121</c:v>
                </c:pt>
                <c:pt idx="18">
                  <c:v>1.5866849206318043</c:v>
                </c:pt>
                <c:pt idx="19">
                  <c:v>0.93936365442727365</c:v>
                </c:pt>
                <c:pt idx="20">
                  <c:v>1.1046507180241176</c:v>
                </c:pt>
                <c:pt idx="21">
                  <c:v>0.93974754711292996</c:v>
                </c:pt>
                <c:pt idx="22">
                  <c:v>0.94075308325854923</c:v>
                </c:pt>
                <c:pt idx="23">
                  <c:v>0.94676571908639118</c:v>
                </c:pt>
                <c:pt idx="24">
                  <c:v>1.2658533365996603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2-4DA0-B87B-B471F1D3F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komm!$C$243:$C$285</c:f>
              <c:strCache>
                <c:ptCount val="43"/>
                <c:pt idx="0">
                  <c:v> Bergen </c:v>
                </c:pt>
                <c:pt idx="1">
                  <c:v> Kinn </c:v>
                </c:pt>
                <c:pt idx="2">
                  <c:v> Etne </c:v>
                </c:pt>
                <c:pt idx="3">
                  <c:v> Sveio </c:v>
                </c:pt>
                <c:pt idx="4">
                  <c:v> Bømlo </c:v>
                </c:pt>
                <c:pt idx="5">
                  <c:v> Stord </c:v>
                </c:pt>
                <c:pt idx="6">
                  <c:v> Fitjar </c:v>
                </c:pt>
                <c:pt idx="7">
                  <c:v> Tysnes </c:v>
                </c:pt>
                <c:pt idx="8">
                  <c:v> Kvinnherad </c:v>
                </c:pt>
                <c:pt idx="9">
                  <c:v> Ullensvang </c:v>
                </c:pt>
                <c:pt idx="10">
                  <c:v> Eidfjord </c:v>
                </c:pt>
                <c:pt idx="11">
                  <c:v> Ulvik </c:v>
                </c:pt>
                <c:pt idx="12">
                  <c:v> Voss </c:v>
                </c:pt>
                <c:pt idx="13">
                  <c:v> Kvam </c:v>
                </c:pt>
                <c:pt idx="14">
                  <c:v> Samnanger </c:v>
                </c:pt>
                <c:pt idx="15">
                  <c:v> Bjørnafjorden </c:v>
                </c:pt>
                <c:pt idx="16">
                  <c:v> Austevoll </c:v>
                </c:pt>
                <c:pt idx="17">
                  <c:v> Øygarden </c:v>
                </c:pt>
                <c:pt idx="18">
                  <c:v> Askøy </c:v>
                </c:pt>
                <c:pt idx="19">
                  <c:v> Vaksdal </c:v>
                </c:pt>
                <c:pt idx="20">
                  <c:v> Modalen </c:v>
                </c:pt>
                <c:pt idx="21">
                  <c:v> Osterøy </c:v>
                </c:pt>
                <c:pt idx="22">
                  <c:v> Alver </c:v>
                </c:pt>
                <c:pt idx="23">
                  <c:v> Austrheim </c:v>
                </c:pt>
                <c:pt idx="24">
                  <c:v> Fedje </c:v>
                </c:pt>
                <c:pt idx="25">
                  <c:v> Masfjorden </c:v>
                </c:pt>
                <c:pt idx="26">
                  <c:v> Gulen </c:v>
                </c:pt>
                <c:pt idx="27">
                  <c:v> Solund </c:v>
                </c:pt>
                <c:pt idx="28">
                  <c:v> Hyllestad </c:v>
                </c:pt>
                <c:pt idx="29">
                  <c:v> Høyanger </c:v>
                </c:pt>
                <c:pt idx="30">
                  <c:v> Vik </c:v>
                </c:pt>
                <c:pt idx="31">
                  <c:v> Sogndal </c:v>
                </c:pt>
                <c:pt idx="32">
                  <c:v> Aurland </c:v>
                </c:pt>
                <c:pt idx="33">
                  <c:v> Lærdal </c:v>
                </c:pt>
                <c:pt idx="34">
                  <c:v> Årdal </c:v>
                </c:pt>
                <c:pt idx="35">
                  <c:v> Luster </c:v>
                </c:pt>
                <c:pt idx="36">
                  <c:v> Askvoll </c:v>
                </c:pt>
                <c:pt idx="37">
                  <c:v> Fjaler </c:v>
                </c:pt>
                <c:pt idx="38">
                  <c:v> Sunnfjord </c:v>
                </c:pt>
                <c:pt idx="39">
                  <c:v> Bremanger </c:v>
                </c:pt>
                <c:pt idx="40">
                  <c:v> Stad </c:v>
                </c:pt>
                <c:pt idx="41">
                  <c:v> Gloppen </c:v>
                </c:pt>
                <c:pt idx="42">
                  <c:v> Stryn </c:v>
                </c:pt>
              </c:strCache>
            </c:strRef>
          </c:cat>
          <c:val>
            <c:numRef>
              <c:f>komm!$F$243:$F$285</c:f>
              <c:numCache>
                <c:formatCode>0%</c:formatCode>
                <c:ptCount val="43"/>
                <c:pt idx="0">
                  <c:v>1.041139600310149</c:v>
                </c:pt>
                <c:pt idx="1">
                  <c:v>0.95019759868049103</c:v>
                </c:pt>
                <c:pt idx="2">
                  <c:v>0.91539050267009869</c:v>
                </c:pt>
                <c:pt idx="3">
                  <c:v>0.91099759645827494</c:v>
                </c:pt>
                <c:pt idx="4">
                  <c:v>0.91103047848045593</c:v>
                </c:pt>
                <c:pt idx="5">
                  <c:v>0.91059469797550729</c:v>
                </c:pt>
                <c:pt idx="6">
                  <c:v>0.87203066001397544</c:v>
                </c:pt>
                <c:pt idx="7">
                  <c:v>1.1792208007366138</c:v>
                </c:pt>
                <c:pt idx="8">
                  <c:v>0.91385774331579472</c:v>
                </c:pt>
                <c:pt idx="9">
                  <c:v>0.98323442678031947</c:v>
                </c:pt>
                <c:pt idx="10">
                  <c:v>1.7676418015170536</c:v>
                </c:pt>
                <c:pt idx="11">
                  <c:v>0.98858360161995995</c:v>
                </c:pt>
                <c:pt idx="12">
                  <c:v>0.85282849104460501</c:v>
                </c:pt>
                <c:pt idx="13">
                  <c:v>0.86924730169357411</c:v>
                </c:pt>
                <c:pt idx="14">
                  <c:v>0.84317528598578073</c:v>
                </c:pt>
                <c:pt idx="15">
                  <c:v>0.88931280327256912</c:v>
                </c:pt>
                <c:pt idx="16">
                  <c:v>1.4919413539222024</c:v>
                </c:pt>
                <c:pt idx="17">
                  <c:v>0.87828172933408721</c:v>
                </c:pt>
                <c:pt idx="18">
                  <c:v>0.82862039725454484</c:v>
                </c:pt>
                <c:pt idx="19">
                  <c:v>0.83135204454831257</c:v>
                </c:pt>
                <c:pt idx="20">
                  <c:v>2.1881805636568252</c:v>
                </c:pt>
                <c:pt idx="21">
                  <c:v>0.77873362028275561</c:v>
                </c:pt>
                <c:pt idx="22">
                  <c:v>0.83573772155632675</c:v>
                </c:pt>
                <c:pt idx="23">
                  <c:v>1.048129336651064</c:v>
                </c:pt>
                <c:pt idx="24">
                  <c:v>0.86323441692481118</c:v>
                </c:pt>
                <c:pt idx="25">
                  <c:v>1.0491825542794622</c:v>
                </c:pt>
                <c:pt idx="26">
                  <c:v>1.0653266521117988</c:v>
                </c:pt>
                <c:pt idx="27">
                  <c:v>0.87916349203960786</c:v>
                </c:pt>
                <c:pt idx="28">
                  <c:v>1.0105055528567564</c:v>
                </c:pt>
                <c:pt idx="29">
                  <c:v>0.95836309421996757</c:v>
                </c:pt>
                <c:pt idx="30">
                  <c:v>0.96471257061967775</c:v>
                </c:pt>
                <c:pt idx="31">
                  <c:v>0.83965389723212602</c:v>
                </c:pt>
                <c:pt idx="32">
                  <c:v>1.3597764102546357</c:v>
                </c:pt>
                <c:pt idx="33">
                  <c:v>1.0473639965685917</c:v>
                </c:pt>
                <c:pt idx="34">
                  <c:v>1.0647410532458761</c:v>
                </c:pt>
                <c:pt idx="35">
                  <c:v>0.9338965663604708</c:v>
                </c:pt>
                <c:pt idx="36">
                  <c:v>0.85948745468208076</c:v>
                </c:pt>
                <c:pt idx="37">
                  <c:v>0.78552442411663292</c:v>
                </c:pt>
                <c:pt idx="38">
                  <c:v>0.91249368122003338</c:v>
                </c:pt>
                <c:pt idx="39">
                  <c:v>0.93208458411008555</c:v>
                </c:pt>
                <c:pt idx="40">
                  <c:v>0.78699368868223973</c:v>
                </c:pt>
                <c:pt idx="41">
                  <c:v>0.79418120784964741</c:v>
                </c:pt>
                <c:pt idx="42">
                  <c:v>0.83293450699570215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11-410C-85AF-5021730F1E1A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komm!$C$243:$C$285</c:f>
              <c:strCache>
                <c:ptCount val="43"/>
                <c:pt idx="0">
                  <c:v> Bergen </c:v>
                </c:pt>
                <c:pt idx="1">
                  <c:v> Kinn </c:v>
                </c:pt>
                <c:pt idx="2">
                  <c:v> Etne </c:v>
                </c:pt>
                <c:pt idx="3">
                  <c:v> Sveio </c:v>
                </c:pt>
                <c:pt idx="4">
                  <c:v> Bømlo </c:v>
                </c:pt>
                <c:pt idx="5">
                  <c:v> Stord </c:v>
                </c:pt>
                <c:pt idx="6">
                  <c:v> Fitjar </c:v>
                </c:pt>
                <c:pt idx="7">
                  <c:v> Tysnes </c:v>
                </c:pt>
                <c:pt idx="8">
                  <c:v> Kvinnherad </c:v>
                </c:pt>
                <c:pt idx="9">
                  <c:v> Ullensvang </c:v>
                </c:pt>
                <c:pt idx="10">
                  <c:v> Eidfjord </c:v>
                </c:pt>
                <c:pt idx="11">
                  <c:v> Ulvik </c:v>
                </c:pt>
                <c:pt idx="12">
                  <c:v> Voss </c:v>
                </c:pt>
                <c:pt idx="13">
                  <c:v> Kvam </c:v>
                </c:pt>
                <c:pt idx="14">
                  <c:v> Samnanger </c:v>
                </c:pt>
                <c:pt idx="15">
                  <c:v> Bjørnafjorden </c:v>
                </c:pt>
                <c:pt idx="16">
                  <c:v> Austevoll </c:v>
                </c:pt>
                <c:pt idx="17">
                  <c:v> Øygarden </c:v>
                </c:pt>
                <c:pt idx="18">
                  <c:v> Askøy </c:v>
                </c:pt>
                <c:pt idx="19">
                  <c:v> Vaksdal </c:v>
                </c:pt>
                <c:pt idx="20">
                  <c:v> Modalen </c:v>
                </c:pt>
                <c:pt idx="21">
                  <c:v> Osterøy </c:v>
                </c:pt>
                <c:pt idx="22">
                  <c:v> Alver </c:v>
                </c:pt>
                <c:pt idx="23">
                  <c:v> Austrheim </c:v>
                </c:pt>
                <c:pt idx="24">
                  <c:v> Fedje </c:v>
                </c:pt>
                <c:pt idx="25">
                  <c:v> Masfjorden </c:v>
                </c:pt>
                <c:pt idx="26">
                  <c:v> Gulen </c:v>
                </c:pt>
                <c:pt idx="27">
                  <c:v> Solund </c:v>
                </c:pt>
                <c:pt idx="28">
                  <c:v> Hyllestad </c:v>
                </c:pt>
                <c:pt idx="29">
                  <c:v> Høyanger </c:v>
                </c:pt>
                <c:pt idx="30">
                  <c:v> Vik </c:v>
                </c:pt>
                <c:pt idx="31">
                  <c:v> Sogndal </c:v>
                </c:pt>
                <c:pt idx="32">
                  <c:v> Aurland </c:v>
                </c:pt>
                <c:pt idx="33">
                  <c:v> Lærdal </c:v>
                </c:pt>
                <c:pt idx="34">
                  <c:v> Årdal </c:v>
                </c:pt>
                <c:pt idx="35">
                  <c:v> Luster </c:v>
                </c:pt>
                <c:pt idx="36">
                  <c:v> Askvoll </c:v>
                </c:pt>
                <c:pt idx="37">
                  <c:v> Fjaler </c:v>
                </c:pt>
                <c:pt idx="38">
                  <c:v> Sunnfjord </c:v>
                </c:pt>
                <c:pt idx="39">
                  <c:v> Bremanger </c:v>
                </c:pt>
                <c:pt idx="40">
                  <c:v> Stad </c:v>
                </c:pt>
                <c:pt idx="41">
                  <c:v> Gloppen </c:v>
                </c:pt>
                <c:pt idx="42">
                  <c:v> Stryn </c:v>
                </c:pt>
              </c:strCache>
            </c:strRef>
          </c:cat>
          <c:val>
            <c:numRef>
              <c:f>komm!$P$243:$P$285</c:f>
              <c:numCache>
                <c:formatCode>0.0\ %</c:formatCode>
                <c:ptCount val="43"/>
                <c:pt idx="0">
                  <c:v>1.0045581143384803</c:v>
                </c:pt>
                <c:pt idx="1">
                  <c:v>0.9681813136866172</c:v>
                </c:pt>
                <c:pt idx="2">
                  <c:v>0.95425847528246044</c:v>
                </c:pt>
                <c:pt idx="3">
                  <c:v>0.95250131279773065</c:v>
                </c:pt>
                <c:pt idx="4">
                  <c:v>0.95251446560660291</c:v>
                </c:pt>
                <c:pt idx="5">
                  <c:v>0.95234015340462363</c:v>
                </c:pt>
                <c:pt idx="6">
                  <c:v>0.94670380721511938</c:v>
                </c:pt>
                <c:pt idx="7">
                  <c:v>1.0597905945090664</c:v>
                </c:pt>
                <c:pt idx="8">
                  <c:v>0.95364537154073858</c:v>
                </c:pt>
                <c:pt idx="9">
                  <c:v>0.98139604492654875</c:v>
                </c:pt>
                <c:pt idx="10">
                  <c:v>1.2951589948212425</c:v>
                </c:pt>
                <c:pt idx="11">
                  <c:v>0.98353571486240476</c:v>
                </c:pt>
                <c:pt idx="12">
                  <c:v>0.9457436987666511</c:v>
                </c:pt>
                <c:pt idx="13">
                  <c:v>0.94656463929909929</c:v>
                </c:pt>
                <c:pt idx="14">
                  <c:v>0.94526103851370968</c:v>
                </c:pt>
                <c:pt idx="15">
                  <c:v>0.94756791437804921</c:v>
                </c:pt>
                <c:pt idx="16">
                  <c:v>1.1848788157833017</c:v>
                </c:pt>
                <c:pt idx="17">
                  <c:v>0.94701636068112505</c:v>
                </c:pt>
                <c:pt idx="18">
                  <c:v>0.94453329407714792</c:v>
                </c:pt>
                <c:pt idx="19">
                  <c:v>0.9446698764418362</c:v>
                </c:pt>
                <c:pt idx="20">
                  <c:v>1.4633744996771516</c:v>
                </c:pt>
                <c:pt idx="21">
                  <c:v>0.94203895522855863</c:v>
                </c:pt>
                <c:pt idx="22">
                  <c:v>0.94488916029223713</c:v>
                </c:pt>
                <c:pt idx="23">
                  <c:v>1.0073540088748463</c:v>
                </c:pt>
                <c:pt idx="24">
                  <c:v>0.94626399506066128</c:v>
                </c:pt>
                <c:pt idx="25">
                  <c:v>1.0077752959262056</c:v>
                </c:pt>
                <c:pt idx="26">
                  <c:v>1.0142329350591404</c:v>
                </c:pt>
                <c:pt idx="27">
                  <c:v>0.94706044881640106</c:v>
                </c:pt>
                <c:pt idx="28">
                  <c:v>0.9923044953571234</c:v>
                </c:pt>
                <c:pt idx="29">
                  <c:v>0.97144751190240752</c:v>
                </c:pt>
                <c:pt idx="30">
                  <c:v>0.97398730246229148</c:v>
                </c:pt>
                <c:pt idx="31">
                  <c:v>0.94508496907602701</c:v>
                </c:pt>
                <c:pt idx="32">
                  <c:v>1.1320128383162753</c:v>
                </c:pt>
                <c:pt idx="33">
                  <c:v>1.0070478728418573</c:v>
                </c:pt>
                <c:pt idx="34">
                  <c:v>1.0139986955127713</c:v>
                </c:pt>
                <c:pt idx="35">
                  <c:v>0.96166090075860922</c:v>
                </c:pt>
                <c:pt idx="36">
                  <c:v>0.94607664694852478</c:v>
                </c:pt>
                <c:pt idx="37">
                  <c:v>0.94237849542025232</c:v>
                </c:pt>
                <c:pt idx="38">
                  <c:v>0.95309974670243414</c:v>
                </c:pt>
                <c:pt idx="39">
                  <c:v>0.96093610785845496</c:v>
                </c:pt>
                <c:pt idx="40">
                  <c:v>0.9424519586485326</c:v>
                </c:pt>
                <c:pt idx="41">
                  <c:v>0.94281133460690314</c:v>
                </c:pt>
                <c:pt idx="42">
                  <c:v>0.94474899956420588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1-410C-85AF-5021730F1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komm!$C$286:$C$323</c:f>
              <c:strCache>
                <c:ptCount val="38"/>
                <c:pt idx="0">
                  <c:v> Trondheim </c:v>
                </c:pt>
                <c:pt idx="1">
                  <c:v> Steinkjer </c:v>
                </c:pt>
                <c:pt idx="2">
                  <c:v> Namsos </c:v>
                </c:pt>
                <c:pt idx="3">
                  <c:v> Frøya </c:v>
                </c:pt>
                <c:pt idx="4">
                  <c:v> Osen </c:v>
                </c:pt>
                <c:pt idx="5">
                  <c:v> Oppdal </c:v>
                </c:pt>
                <c:pt idx="6">
                  <c:v> Rennebu </c:v>
                </c:pt>
                <c:pt idx="7">
                  <c:v> Røros </c:v>
                </c:pt>
                <c:pt idx="8">
                  <c:v> Holtålen </c:v>
                </c:pt>
                <c:pt idx="9">
                  <c:v> Midtre Gauldal </c:v>
                </c:pt>
                <c:pt idx="10">
                  <c:v> Melhus </c:v>
                </c:pt>
                <c:pt idx="11">
                  <c:v> Skaun </c:v>
                </c:pt>
                <c:pt idx="12">
                  <c:v> Malvik </c:v>
                </c:pt>
                <c:pt idx="13">
                  <c:v> Selbu </c:v>
                </c:pt>
                <c:pt idx="14">
                  <c:v> Tydal </c:v>
                </c:pt>
                <c:pt idx="15">
                  <c:v> Meråker </c:v>
                </c:pt>
                <c:pt idx="16">
                  <c:v> Stjørdal </c:v>
                </c:pt>
                <c:pt idx="17">
                  <c:v> Frosta </c:v>
                </c:pt>
                <c:pt idx="18">
                  <c:v> Levanger </c:v>
                </c:pt>
                <c:pt idx="19">
                  <c:v> Verdal </c:v>
                </c:pt>
                <c:pt idx="20">
                  <c:v> Snåsa </c:v>
                </c:pt>
                <c:pt idx="21">
                  <c:v> Lierne </c:v>
                </c:pt>
                <c:pt idx="22">
                  <c:v> Røyrvik </c:v>
                </c:pt>
                <c:pt idx="23">
                  <c:v> Namsskogan </c:v>
                </c:pt>
                <c:pt idx="24">
                  <c:v> Grong </c:v>
                </c:pt>
                <c:pt idx="25">
                  <c:v> Høylandet </c:v>
                </c:pt>
                <c:pt idx="26">
                  <c:v> Overhalla </c:v>
                </c:pt>
                <c:pt idx="27">
                  <c:v> Flatanger </c:v>
                </c:pt>
                <c:pt idx="28">
                  <c:v> Leka </c:v>
                </c:pt>
                <c:pt idx="29">
                  <c:v> Inderøy </c:v>
                </c:pt>
                <c:pt idx="30">
                  <c:v> Indre Fosen </c:v>
                </c:pt>
                <c:pt idx="31">
                  <c:v> Heim </c:v>
                </c:pt>
                <c:pt idx="32">
                  <c:v> Hitra </c:v>
                </c:pt>
                <c:pt idx="33">
                  <c:v> Ørland </c:v>
                </c:pt>
                <c:pt idx="34">
                  <c:v> Åfjord </c:v>
                </c:pt>
                <c:pt idx="35">
                  <c:v> Orkland </c:v>
                </c:pt>
                <c:pt idx="36">
                  <c:v> Nærøysund </c:v>
                </c:pt>
                <c:pt idx="37">
                  <c:v> Rindal </c:v>
                </c:pt>
              </c:strCache>
            </c:strRef>
          </c:cat>
          <c:val>
            <c:numRef>
              <c:f>komm!$F$286:$F$323</c:f>
              <c:numCache>
                <c:formatCode>0%</c:formatCode>
                <c:ptCount val="38"/>
                <c:pt idx="0">
                  <c:v>0.9860396474889378</c:v>
                </c:pt>
                <c:pt idx="1">
                  <c:v>0.75215649294401077</c:v>
                </c:pt>
                <c:pt idx="2">
                  <c:v>0.76582159657046633</c:v>
                </c:pt>
                <c:pt idx="3">
                  <c:v>2.4831385284862839</c:v>
                </c:pt>
                <c:pt idx="4">
                  <c:v>0.71956786175909593</c:v>
                </c:pt>
                <c:pt idx="5">
                  <c:v>0.83084778729496367</c:v>
                </c:pt>
                <c:pt idx="6">
                  <c:v>0.76025783229112387</c:v>
                </c:pt>
                <c:pt idx="7">
                  <c:v>0.84558345262877888</c:v>
                </c:pt>
                <c:pt idx="8">
                  <c:v>0.70347492950129387</c:v>
                </c:pt>
                <c:pt idx="9">
                  <c:v>0.72996681332070024</c:v>
                </c:pt>
                <c:pt idx="10">
                  <c:v>0.78801103966744379</c:v>
                </c:pt>
                <c:pt idx="11">
                  <c:v>0.77537877217762996</c:v>
                </c:pt>
                <c:pt idx="12">
                  <c:v>0.89468891109829329</c:v>
                </c:pt>
                <c:pt idx="13">
                  <c:v>0.77179739788551238</c:v>
                </c:pt>
                <c:pt idx="14">
                  <c:v>1.2824286705104659</c:v>
                </c:pt>
                <c:pt idx="15">
                  <c:v>0.72575431431073345</c:v>
                </c:pt>
                <c:pt idx="16">
                  <c:v>0.7865933329703203</c:v>
                </c:pt>
                <c:pt idx="17">
                  <c:v>0.74307890230602591</c:v>
                </c:pt>
                <c:pt idx="18">
                  <c:v>0.79473429254732653</c:v>
                </c:pt>
                <c:pt idx="19">
                  <c:v>0.73501802781210845</c:v>
                </c:pt>
                <c:pt idx="20">
                  <c:v>0.68974644769473314</c:v>
                </c:pt>
                <c:pt idx="21">
                  <c:v>0.74175940315605315</c:v>
                </c:pt>
                <c:pt idx="22">
                  <c:v>0.80549651956865298</c:v>
                </c:pt>
                <c:pt idx="23">
                  <c:v>1.0622191541846386</c:v>
                </c:pt>
                <c:pt idx="24">
                  <c:v>0.79337067444646403</c:v>
                </c:pt>
                <c:pt idx="25">
                  <c:v>0.66437112101605733</c:v>
                </c:pt>
                <c:pt idx="26">
                  <c:v>0.74081441952659965</c:v>
                </c:pt>
                <c:pt idx="27">
                  <c:v>1.0623861967367605</c:v>
                </c:pt>
                <c:pt idx="28">
                  <c:v>0.81459711708990101</c:v>
                </c:pt>
                <c:pt idx="29">
                  <c:v>0.78792644205859719</c:v>
                </c:pt>
                <c:pt idx="30">
                  <c:v>0.70896925652735132</c:v>
                </c:pt>
                <c:pt idx="31">
                  <c:v>0.81882103105306669</c:v>
                </c:pt>
                <c:pt idx="32">
                  <c:v>0.86434391873769478</c:v>
                </c:pt>
                <c:pt idx="33">
                  <c:v>0.80151462511462612</c:v>
                </c:pt>
                <c:pt idx="34">
                  <c:v>0.83574925245814879</c:v>
                </c:pt>
                <c:pt idx="35">
                  <c:v>0.76473723693669726</c:v>
                </c:pt>
                <c:pt idx="36">
                  <c:v>0.95122981177650956</c:v>
                </c:pt>
                <c:pt idx="37">
                  <c:v>0.74345225263724257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8-4FCF-9C78-6E0CCD03130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komm!$C$286:$C$323</c:f>
              <c:strCache>
                <c:ptCount val="38"/>
                <c:pt idx="0">
                  <c:v> Trondheim </c:v>
                </c:pt>
                <c:pt idx="1">
                  <c:v> Steinkjer </c:v>
                </c:pt>
                <c:pt idx="2">
                  <c:v> Namsos </c:v>
                </c:pt>
                <c:pt idx="3">
                  <c:v> Frøya </c:v>
                </c:pt>
                <c:pt idx="4">
                  <c:v> Osen </c:v>
                </c:pt>
                <c:pt idx="5">
                  <c:v> Oppdal </c:v>
                </c:pt>
                <c:pt idx="6">
                  <c:v> Rennebu </c:v>
                </c:pt>
                <c:pt idx="7">
                  <c:v> Røros </c:v>
                </c:pt>
                <c:pt idx="8">
                  <c:v> Holtålen </c:v>
                </c:pt>
                <c:pt idx="9">
                  <c:v> Midtre Gauldal </c:v>
                </c:pt>
                <c:pt idx="10">
                  <c:v> Melhus </c:v>
                </c:pt>
                <c:pt idx="11">
                  <c:v> Skaun </c:v>
                </c:pt>
                <c:pt idx="12">
                  <c:v> Malvik </c:v>
                </c:pt>
                <c:pt idx="13">
                  <c:v> Selbu </c:v>
                </c:pt>
                <c:pt idx="14">
                  <c:v> Tydal </c:v>
                </c:pt>
                <c:pt idx="15">
                  <c:v> Meråker </c:v>
                </c:pt>
                <c:pt idx="16">
                  <c:v> Stjørdal </c:v>
                </c:pt>
                <c:pt idx="17">
                  <c:v> Frosta </c:v>
                </c:pt>
                <c:pt idx="18">
                  <c:v> Levanger </c:v>
                </c:pt>
                <c:pt idx="19">
                  <c:v> Verdal </c:v>
                </c:pt>
                <c:pt idx="20">
                  <c:v> Snåsa </c:v>
                </c:pt>
                <c:pt idx="21">
                  <c:v> Lierne </c:v>
                </c:pt>
                <c:pt idx="22">
                  <c:v> Røyrvik </c:v>
                </c:pt>
                <c:pt idx="23">
                  <c:v> Namsskogan </c:v>
                </c:pt>
                <c:pt idx="24">
                  <c:v> Grong </c:v>
                </c:pt>
                <c:pt idx="25">
                  <c:v> Høylandet </c:v>
                </c:pt>
                <c:pt idx="26">
                  <c:v> Overhalla </c:v>
                </c:pt>
                <c:pt idx="27">
                  <c:v> Flatanger </c:v>
                </c:pt>
                <c:pt idx="28">
                  <c:v> Leka </c:v>
                </c:pt>
                <c:pt idx="29">
                  <c:v> Inderøy </c:v>
                </c:pt>
                <c:pt idx="30">
                  <c:v> Indre Fosen </c:v>
                </c:pt>
                <c:pt idx="31">
                  <c:v> Heim </c:v>
                </c:pt>
                <c:pt idx="32">
                  <c:v> Hitra </c:v>
                </c:pt>
                <c:pt idx="33">
                  <c:v> Ørland </c:v>
                </c:pt>
                <c:pt idx="34">
                  <c:v> Åfjord </c:v>
                </c:pt>
                <c:pt idx="35">
                  <c:v> Orkland </c:v>
                </c:pt>
                <c:pt idx="36">
                  <c:v> Nærøysund </c:v>
                </c:pt>
                <c:pt idx="37">
                  <c:v> Rindal </c:v>
                </c:pt>
              </c:strCache>
            </c:strRef>
          </c:cat>
          <c:val>
            <c:numRef>
              <c:f>komm!$P$286:$P$323</c:f>
              <c:numCache>
                <c:formatCode>0.0\ %</c:formatCode>
                <c:ptCount val="38"/>
                <c:pt idx="0">
                  <c:v>0.98251813320999581</c:v>
                </c:pt>
                <c:pt idx="1">
                  <c:v>0.94071009886162116</c:v>
                </c:pt>
                <c:pt idx="2">
                  <c:v>0.941393354042944</c:v>
                </c:pt>
                <c:pt idx="3">
                  <c:v>1.5813576856089346</c:v>
                </c:pt>
                <c:pt idx="4">
                  <c:v>0.9390806673023756</c:v>
                </c:pt>
                <c:pt idx="5">
                  <c:v>0.94464466357916888</c:v>
                </c:pt>
                <c:pt idx="6">
                  <c:v>0.94111516582897703</c:v>
                </c:pt>
                <c:pt idx="7">
                  <c:v>0.94538144684585956</c:v>
                </c:pt>
                <c:pt idx="8">
                  <c:v>0.93827602068948557</c:v>
                </c:pt>
                <c:pt idx="9">
                  <c:v>0.93960061488045565</c:v>
                </c:pt>
                <c:pt idx="10">
                  <c:v>0.94250282619779302</c:v>
                </c:pt>
                <c:pt idx="11">
                  <c:v>0.94187121282330233</c:v>
                </c:pt>
                <c:pt idx="12">
                  <c:v>0.94783671976933526</c:v>
                </c:pt>
                <c:pt idx="13">
                  <c:v>0.94169214410869628</c:v>
                </c:pt>
                <c:pt idx="14">
                  <c:v>1.1010737424186074</c:v>
                </c:pt>
                <c:pt idx="15">
                  <c:v>0.93938998992995715</c:v>
                </c:pt>
                <c:pt idx="16">
                  <c:v>0.94243194086293658</c:v>
                </c:pt>
                <c:pt idx="17">
                  <c:v>0.94025621932972214</c:v>
                </c:pt>
                <c:pt idx="18">
                  <c:v>0.94283898884178696</c:v>
                </c:pt>
                <c:pt idx="19">
                  <c:v>0.9398531756050259</c:v>
                </c:pt>
                <c:pt idx="20">
                  <c:v>0.93758959659915742</c:v>
                </c:pt>
                <c:pt idx="21">
                  <c:v>0.94019024437222332</c:v>
                </c:pt>
                <c:pt idx="22">
                  <c:v>0.94337710019285326</c:v>
                </c:pt>
                <c:pt idx="23">
                  <c:v>1.0129899358882761</c:v>
                </c:pt>
                <c:pt idx="24">
                  <c:v>0.94277080793674384</c:v>
                </c:pt>
                <c:pt idx="25">
                  <c:v>0.93632083026522361</c:v>
                </c:pt>
                <c:pt idx="26">
                  <c:v>0.94014299519075051</c:v>
                </c:pt>
                <c:pt idx="27">
                  <c:v>1.013056752909125</c:v>
                </c:pt>
                <c:pt idx="28">
                  <c:v>0.94383213006891575</c:v>
                </c:pt>
                <c:pt idx="29">
                  <c:v>0.94249859631735056</c:v>
                </c:pt>
                <c:pt idx="30">
                  <c:v>0.9385507370407884</c:v>
                </c:pt>
                <c:pt idx="31">
                  <c:v>0.94404332576707417</c:v>
                </c:pt>
                <c:pt idx="32">
                  <c:v>0.94631947015130546</c:v>
                </c:pt>
                <c:pt idx="33">
                  <c:v>0.94317800547015185</c:v>
                </c:pt>
                <c:pt idx="34">
                  <c:v>0.94488973683732835</c:v>
                </c:pt>
                <c:pt idx="35">
                  <c:v>0.94133913606125563</c:v>
                </c:pt>
                <c:pt idx="36">
                  <c:v>0.96859419892502474</c:v>
                </c:pt>
                <c:pt idx="37">
                  <c:v>0.9402748868462828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8-4FCF-9C78-6E0CCD031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92" workbookViewId="0" zoomToFit="1"/>
  </sheetViews>
  <sheetProtection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92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304800</xdr:colOff>
      <xdr:row>35</xdr:row>
      <xdr:rowOff>161925</xdr:rowOff>
    </xdr:from>
    <xdr:to>
      <xdr:col>31</xdr:col>
      <xdr:colOff>304800</xdr:colOff>
      <xdr:row>52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D46243A-13BC-4676-9621-BE1BD248E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514349</xdr:colOff>
      <xdr:row>11</xdr:row>
      <xdr:rowOff>28575</xdr:rowOff>
    </xdr:from>
    <xdr:to>
      <xdr:col>31</xdr:col>
      <xdr:colOff>457200</xdr:colOff>
      <xdr:row>29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346A83A-78BB-41FE-ABCA-98DBBC077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419100</xdr:colOff>
      <xdr:row>56</xdr:row>
      <xdr:rowOff>104776</xdr:rowOff>
    </xdr:from>
    <xdr:to>
      <xdr:col>33</xdr:col>
      <xdr:colOff>335139</xdr:colOff>
      <xdr:row>75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343A4F4-2687-4CE7-A976-BE0CD6EA3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447676</xdr:colOff>
      <xdr:row>118</xdr:row>
      <xdr:rowOff>61736</xdr:rowOff>
    </xdr:from>
    <xdr:to>
      <xdr:col>35</xdr:col>
      <xdr:colOff>742950</xdr:colOff>
      <xdr:row>137</xdr:row>
      <xdr:rowOff>61736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F21D4BA-6127-4374-932E-4A58E06CA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195</xdr:row>
      <xdr:rowOff>0</xdr:rowOff>
    </xdr:from>
    <xdr:to>
      <xdr:col>32</xdr:col>
      <xdr:colOff>457200</xdr:colOff>
      <xdr:row>214</xdr:row>
      <xdr:rowOff>104774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4D3DBBF-8AC9-4467-9920-AFD364B45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692150</xdr:colOff>
      <xdr:row>150</xdr:row>
      <xdr:rowOff>136524</xdr:rowOff>
    </xdr:from>
    <xdr:to>
      <xdr:col>33</xdr:col>
      <xdr:colOff>406400</xdr:colOff>
      <xdr:row>169</xdr:row>
      <xdr:rowOff>174623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512B655-A267-4BDA-8CF8-7C3279A39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220</xdr:row>
      <xdr:rowOff>0</xdr:rowOff>
    </xdr:from>
    <xdr:to>
      <xdr:col>32</xdr:col>
      <xdr:colOff>457200</xdr:colOff>
      <xdr:row>239</xdr:row>
      <xdr:rowOff>104774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2AC0C4DB-910D-40C0-81F8-B599C7B04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-1</xdr:colOff>
      <xdr:row>245</xdr:row>
      <xdr:rowOff>0</xdr:rowOff>
    </xdr:from>
    <xdr:to>
      <xdr:col>34</xdr:col>
      <xdr:colOff>8818</xdr:colOff>
      <xdr:row>264</xdr:row>
      <xdr:rowOff>104774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ACC3BF57-434D-4E35-BC31-261760FF9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0</xdr:colOff>
      <xdr:row>287</xdr:row>
      <xdr:rowOff>0</xdr:rowOff>
    </xdr:from>
    <xdr:to>
      <xdr:col>36</xdr:col>
      <xdr:colOff>120650</xdr:colOff>
      <xdr:row>306</xdr:row>
      <xdr:rowOff>104774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4F9901E-7016-46DB-99F8-3DE3A6437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0</xdr:colOff>
      <xdr:row>325</xdr:row>
      <xdr:rowOff>0</xdr:rowOff>
    </xdr:from>
    <xdr:to>
      <xdr:col>33</xdr:col>
      <xdr:colOff>467430</xdr:colOff>
      <xdr:row>343</xdr:row>
      <xdr:rowOff>123825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7FF30B7-AE37-408F-90CC-504B9F22A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1626712" cy="758894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1626712" cy="758894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68"/>
  <sheetViews>
    <sheetView tabSelected="1" zoomScale="85" zoomScaleNormal="85" workbookViewId="0">
      <pane xSplit="3" ySplit="6" topLeftCell="D328" activePane="bottomRight" state="frozen"/>
      <selection pane="topRight" activeCell="D1" sqref="D1"/>
      <selection pane="bottomLeft" activeCell="A7" sqref="A7"/>
      <selection pane="bottomRight" activeCell="B364" sqref="B364"/>
    </sheetView>
  </sheetViews>
  <sheetFormatPr baseColWidth="10" defaultRowHeight="14.4"/>
  <cols>
    <col min="1" max="1" width="5.88671875" customWidth="1"/>
    <col min="2" max="2" width="11.6640625" style="130" customWidth="1"/>
    <col min="3" max="3" width="18.44140625" style="130" customWidth="1"/>
    <col min="4" max="4" width="15.109375" style="130" customWidth="1"/>
    <col min="5" max="12" width="11.44140625" style="130"/>
    <col min="13" max="13" width="16.109375" style="130" customWidth="1"/>
    <col min="14" max="14" width="13.44140625" style="130" customWidth="1"/>
    <col min="15" max="16" width="11.44140625" style="130"/>
    <col min="17" max="17" width="12.5546875" style="130" customWidth="1"/>
    <col min="18" max="18" width="14.88671875" style="130" customWidth="1"/>
    <col min="19" max="19" width="11.44140625" style="130"/>
    <col min="20" max="20" width="13" style="130" customWidth="1"/>
    <col min="21" max="21" width="16.6640625" style="130" customWidth="1"/>
    <col min="22" max="22" width="13.109375" style="130" customWidth="1"/>
  </cols>
  <sheetData>
    <row r="1" spans="2:28" ht="28.8">
      <c r="B1" s="98" t="s">
        <v>0</v>
      </c>
      <c r="C1" s="98" t="s">
        <v>1</v>
      </c>
      <c r="D1" s="202" t="s">
        <v>438</v>
      </c>
      <c r="E1" s="202"/>
      <c r="F1" s="202"/>
      <c r="G1" s="202" t="s">
        <v>380</v>
      </c>
      <c r="H1" s="202"/>
      <c r="I1" s="202" t="s">
        <v>2</v>
      </c>
      <c r="J1" s="202"/>
      <c r="K1" s="202"/>
      <c r="L1" s="202"/>
      <c r="M1" s="99" t="s">
        <v>439</v>
      </c>
      <c r="N1" s="203" t="s">
        <v>3</v>
      </c>
      <c r="O1" s="203"/>
      <c r="P1" s="203"/>
      <c r="Q1" s="100" t="s">
        <v>4</v>
      </c>
      <c r="R1" s="195" t="s">
        <v>430</v>
      </c>
      <c r="S1" s="195"/>
      <c r="T1" s="101" t="s">
        <v>5</v>
      </c>
      <c r="U1" s="102" t="s">
        <v>393</v>
      </c>
      <c r="V1" s="103" t="s">
        <v>393</v>
      </c>
    </row>
    <row r="2" spans="2:28">
      <c r="B2" s="104" t="s">
        <v>8</v>
      </c>
      <c r="C2" s="105"/>
      <c r="D2" s="196" t="s">
        <v>440</v>
      </c>
      <c r="E2" s="197"/>
      <c r="F2" s="197"/>
      <c r="G2" s="198" t="s">
        <v>9</v>
      </c>
      <c r="H2" s="198"/>
      <c r="I2" s="106" t="s">
        <v>10</v>
      </c>
      <c r="J2" s="106"/>
      <c r="K2" s="106"/>
      <c r="L2" s="106"/>
      <c r="M2" s="107" t="str">
        <f>D2</f>
        <v>jan-des</v>
      </c>
      <c r="N2" s="199" t="str">
        <f>D2</f>
        <v>jan-des</v>
      </c>
      <c r="O2" s="200"/>
      <c r="P2" s="200"/>
      <c r="Q2" s="108" t="str">
        <f>RIGHT(N2,3)</f>
        <v>des</v>
      </c>
      <c r="R2" s="204" t="s">
        <v>382</v>
      </c>
      <c r="S2" s="204"/>
      <c r="T2" s="109" t="s">
        <v>11</v>
      </c>
      <c r="U2" s="120" t="str">
        <f>N2</f>
        <v>jan-des</v>
      </c>
      <c r="V2" s="110" t="str">
        <f>U2</f>
        <v>jan-des</v>
      </c>
    </row>
    <row r="3" spans="2:28">
      <c r="B3" s="111" t="s">
        <v>12</v>
      </c>
      <c r="C3" s="112"/>
      <c r="D3" s="113"/>
      <c r="E3" s="113"/>
      <c r="F3" s="114" t="s">
        <v>13</v>
      </c>
      <c r="G3" s="201" t="s">
        <v>14</v>
      </c>
      <c r="H3" s="201"/>
      <c r="I3" s="106" t="s">
        <v>15</v>
      </c>
      <c r="J3" s="106"/>
      <c r="K3" s="106" t="s">
        <v>16</v>
      </c>
      <c r="L3" s="106"/>
      <c r="M3" s="107" t="s">
        <v>17</v>
      </c>
      <c r="N3" s="115" t="s">
        <v>18</v>
      </c>
      <c r="O3" s="106"/>
      <c r="P3" s="115" t="s">
        <v>19</v>
      </c>
      <c r="Q3" s="116" t="s">
        <v>429</v>
      </c>
      <c r="R3" s="117" t="s">
        <v>6</v>
      </c>
      <c r="S3" s="118" t="s">
        <v>7</v>
      </c>
      <c r="T3" s="119" t="s">
        <v>431</v>
      </c>
      <c r="V3" s="110"/>
    </row>
    <row r="4" spans="2:28">
      <c r="B4" s="112"/>
      <c r="C4" s="121">
        <f>J366</f>
        <v>-432.43639502263034</v>
      </c>
      <c r="D4" s="122" t="s">
        <v>20</v>
      </c>
      <c r="E4" s="113" t="s">
        <v>21</v>
      </c>
      <c r="F4" s="113" t="s">
        <v>22</v>
      </c>
      <c r="G4" s="115" t="s">
        <v>23</v>
      </c>
      <c r="H4" s="115" t="s">
        <v>20</v>
      </c>
      <c r="I4" s="115" t="s">
        <v>21</v>
      </c>
      <c r="J4" s="115" t="s">
        <v>20</v>
      </c>
      <c r="K4" s="115" t="s">
        <v>21</v>
      </c>
      <c r="L4" s="115" t="s">
        <v>20</v>
      </c>
      <c r="M4" s="108" t="s">
        <v>20</v>
      </c>
      <c r="N4" s="115" t="s">
        <v>20</v>
      </c>
      <c r="O4" s="115" t="s">
        <v>21</v>
      </c>
      <c r="P4" s="115" t="s">
        <v>24</v>
      </c>
      <c r="Q4" s="108" t="s">
        <v>20</v>
      </c>
      <c r="R4" s="118" t="s">
        <v>25</v>
      </c>
      <c r="S4" s="118" t="s">
        <v>21</v>
      </c>
      <c r="T4" s="123"/>
      <c r="U4" s="124" t="s">
        <v>20</v>
      </c>
      <c r="V4" s="122" t="s">
        <v>21</v>
      </c>
      <c r="X4" s="37"/>
    </row>
    <row r="5" spans="2:28">
      <c r="B5" s="125"/>
      <c r="C5" s="125"/>
      <c r="D5" s="126">
        <v>1</v>
      </c>
      <c r="E5" s="126">
        <v>2</v>
      </c>
      <c r="F5" s="126">
        <v>3</v>
      </c>
      <c r="G5" s="126">
        <v>4</v>
      </c>
      <c r="H5" s="126">
        <v>5</v>
      </c>
      <c r="I5" s="126">
        <v>6</v>
      </c>
      <c r="J5" s="126">
        <v>7</v>
      </c>
      <c r="K5" s="126">
        <v>8</v>
      </c>
      <c r="L5" s="126">
        <v>9</v>
      </c>
      <c r="M5" s="126">
        <v>10</v>
      </c>
      <c r="N5" s="126">
        <v>11</v>
      </c>
      <c r="O5" s="126">
        <v>12</v>
      </c>
      <c r="P5" s="126">
        <v>13</v>
      </c>
      <c r="Q5" s="126">
        <v>14</v>
      </c>
      <c r="R5" s="127">
        <v>15</v>
      </c>
      <c r="S5" s="127">
        <v>16</v>
      </c>
      <c r="T5" s="128">
        <v>17</v>
      </c>
      <c r="U5" s="126">
        <v>18</v>
      </c>
      <c r="V5" s="126">
        <v>19</v>
      </c>
    </row>
    <row r="6" spans="2:28" ht="18.75" customHeight="1">
      <c r="B6" s="129"/>
      <c r="R6" s="131"/>
      <c r="S6" s="191"/>
      <c r="T6" s="131"/>
      <c r="U6" s="131"/>
      <c r="V6" s="131"/>
    </row>
    <row r="7" spans="2:28" ht="21.9" customHeight="1">
      <c r="B7" s="132">
        <v>301</v>
      </c>
      <c r="C7" s="132" t="s">
        <v>26</v>
      </c>
      <c r="D7" s="132">
        <v>34894706</v>
      </c>
      <c r="E7" s="132">
        <f>D7/T7*1000</f>
        <v>50063.422332534683</v>
      </c>
      <c r="F7" s="133">
        <f>E7/E$364</f>
        <v>1.3774068918713711</v>
      </c>
      <c r="G7" s="134">
        <f>($E$364-E7)*0.6</f>
        <v>-8230.3700077885824</v>
      </c>
      <c r="H7" s="134">
        <f t="shared" ref="H7" si="0">G7*T7/1000</f>
        <v>-5736650.199128719</v>
      </c>
      <c r="I7" s="134">
        <f>IF(E7&lt;E$364*0.9,(E$364*0.9-E7)*0.35,0)</f>
        <v>0</v>
      </c>
      <c r="J7" s="135">
        <f t="shared" ref="J7" si="1">I7*T7/1000</f>
        <v>0</v>
      </c>
      <c r="K7" s="134">
        <f>I7+J$366</f>
        <v>-432.43639502263034</v>
      </c>
      <c r="L7" s="135">
        <f t="shared" ref="L7" si="2">K7*T7/1000</f>
        <v>-301412.49169472355</v>
      </c>
      <c r="M7" s="136">
        <f>+H7+L7</f>
        <v>-6038062.6908234423</v>
      </c>
      <c r="N7" s="136">
        <f>D7+M7</f>
        <v>28856643.309176557</v>
      </c>
      <c r="O7" s="136">
        <f>N7/T7*1000</f>
        <v>41400.61592972347</v>
      </c>
      <c r="P7" s="137">
        <f>O7/O$364</f>
        <v>1.1390650309629693</v>
      </c>
      <c r="Q7" s="138">
        <v>-650795.62746271212</v>
      </c>
      <c r="R7" s="137">
        <f>(D7-U7)/U7</f>
        <v>0.18344489926372454</v>
      </c>
      <c r="S7" s="137">
        <f>(E7-V7)/V7</f>
        <v>0.17747512513449934</v>
      </c>
      <c r="T7" s="139">
        <v>697010</v>
      </c>
      <c r="U7" s="1">
        <v>29485704</v>
      </c>
      <c r="V7" s="185">
        <v>42517.60505498245</v>
      </c>
      <c r="Z7" s="13"/>
      <c r="AA7" s="13"/>
      <c r="AB7" s="12"/>
    </row>
    <row r="8" spans="2:28" ht="24.9" customHeight="1">
      <c r="B8" s="132">
        <v>1101</v>
      </c>
      <c r="C8" s="132" t="s">
        <v>27</v>
      </c>
      <c r="D8" s="132">
        <v>536137</v>
      </c>
      <c r="E8" s="132">
        <f t="shared" ref="E8:E71" si="3">D8/T8*1000</f>
        <v>36257.320619463047</v>
      </c>
      <c r="F8" s="133">
        <f t="shared" ref="F8:F71" si="4">E8/E$364</f>
        <v>0.99755631906896614</v>
      </c>
      <c r="G8" s="134">
        <f t="shared" ref="G8:G30" si="5">($E$364-E8)*0.6</f>
        <v>53.291020054399269</v>
      </c>
      <c r="H8" s="134">
        <f t="shared" ref="H8:H30" si="6">G8*T8/1000</f>
        <v>788.01431354440206</v>
      </c>
      <c r="I8" s="134">
        <f t="shared" ref="I8:I30" si="7">IF(E8&lt;E$364*0.9,(E$364*0.9-E8)*0.35,0)</f>
        <v>0</v>
      </c>
      <c r="J8" s="135">
        <f t="shared" ref="J8:J30" si="8">I8*T8/1000</f>
        <v>0</v>
      </c>
      <c r="K8" s="134">
        <f t="shared" ref="K8:K30" si="9">I8+J$366</f>
        <v>-432.43639502263034</v>
      </c>
      <c r="L8" s="135">
        <f t="shared" ref="L8:L30" si="10">K8*T8/1000</f>
        <v>-6394.4369731996348</v>
      </c>
      <c r="M8" s="136">
        <f t="shared" ref="M8:M71" si="11">+H8+L8</f>
        <v>-5606.4226596552326</v>
      </c>
      <c r="N8" s="136">
        <f t="shared" ref="N8:N30" si="12">D8+M8</f>
        <v>530530.57734034478</v>
      </c>
      <c r="O8" s="136">
        <f t="shared" ref="O8:O30" si="13">N8/T8*1000</f>
        <v>35878.175244494814</v>
      </c>
      <c r="P8" s="137">
        <f t="shared" ref="P8:P71" si="14">O8/O$364</f>
        <v>0.98712480184200713</v>
      </c>
      <c r="Q8" s="138">
        <v>1673.8071386476968</v>
      </c>
      <c r="R8" s="137">
        <f t="shared" ref="R8:R71" si="15">(D8-U8)/U8</f>
        <v>7.0402935668451544E-2</v>
      </c>
      <c r="S8" s="137">
        <f t="shared" ref="S8:S71" si="16">(E8-V8)/V8</f>
        <v>7.2140250232328201E-2</v>
      </c>
      <c r="T8" s="139">
        <v>14787</v>
      </c>
      <c r="U8" s="1">
        <v>500874</v>
      </c>
      <c r="V8" s="185">
        <v>33817.703058537576</v>
      </c>
      <c r="Z8" s="12"/>
      <c r="AA8" s="12"/>
      <c r="AB8" s="12"/>
    </row>
    <row r="9" spans="2:28">
      <c r="B9" s="132">
        <v>1103</v>
      </c>
      <c r="C9" s="132" t="s">
        <v>28</v>
      </c>
      <c r="D9" s="132">
        <v>6300498</v>
      </c>
      <c r="E9" s="132">
        <f t="shared" si="3"/>
        <v>43708.838893629421</v>
      </c>
      <c r="F9" s="133">
        <f t="shared" si="4"/>
        <v>1.2025717204845445</v>
      </c>
      <c r="G9" s="134">
        <f t="shared" si="5"/>
        <v>-4417.6199444454251</v>
      </c>
      <c r="H9" s="134">
        <f t="shared" si="6"/>
        <v>-636786.66213197471</v>
      </c>
      <c r="I9" s="134">
        <f t="shared" si="7"/>
        <v>0</v>
      </c>
      <c r="J9" s="135">
        <f t="shared" si="8"/>
        <v>0</v>
      </c>
      <c r="K9" s="134">
        <f t="shared" si="9"/>
        <v>-432.43639502263034</v>
      </c>
      <c r="L9" s="135">
        <f t="shared" si="10"/>
        <v>-62334.409033327094</v>
      </c>
      <c r="M9" s="136">
        <f t="shared" si="11"/>
        <v>-699121.07116530184</v>
      </c>
      <c r="N9" s="136">
        <f t="shared" si="12"/>
        <v>5601376.9288346982</v>
      </c>
      <c r="O9" s="136">
        <f t="shared" si="13"/>
        <v>38858.782554161364</v>
      </c>
      <c r="P9" s="137">
        <f t="shared" si="14"/>
        <v>1.0691309624082386</v>
      </c>
      <c r="Q9" s="138">
        <v>-16314.804827574873</v>
      </c>
      <c r="R9" s="140">
        <f t="shared" si="15"/>
        <v>0.1355409749200453</v>
      </c>
      <c r="S9" s="140">
        <f t="shared" si="16"/>
        <v>0.13102707606242633</v>
      </c>
      <c r="T9" s="139">
        <v>144147</v>
      </c>
      <c r="U9" s="1">
        <v>5548455</v>
      </c>
      <c r="V9" s="185">
        <v>38645.26306991517</v>
      </c>
      <c r="W9" s="13"/>
      <c r="X9" s="73"/>
      <c r="Y9" s="1"/>
      <c r="Z9" s="13"/>
      <c r="AA9" s="13"/>
      <c r="AB9" s="12"/>
    </row>
    <row r="10" spans="2:28">
      <c r="B10" s="132">
        <v>1106</v>
      </c>
      <c r="C10" s="132" t="s">
        <v>29</v>
      </c>
      <c r="D10" s="132">
        <v>1275893</v>
      </c>
      <c r="E10" s="132">
        <f t="shared" si="3"/>
        <v>34185.167323098358</v>
      </c>
      <c r="F10" s="133">
        <f t="shared" si="4"/>
        <v>0.94054467067488812</v>
      </c>
      <c r="G10" s="134">
        <f t="shared" si="5"/>
        <v>1296.5829978732129</v>
      </c>
      <c r="H10" s="134">
        <f t="shared" si="6"/>
        <v>48392.367229621923</v>
      </c>
      <c r="I10" s="134">
        <f t="shared" si="7"/>
        <v>0</v>
      </c>
      <c r="J10" s="135">
        <f t="shared" si="8"/>
        <v>0</v>
      </c>
      <c r="K10" s="134">
        <f t="shared" si="9"/>
        <v>-432.43639502263034</v>
      </c>
      <c r="L10" s="135">
        <f t="shared" si="10"/>
        <v>-16139.823571429633</v>
      </c>
      <c r="M10" s="136">
        <f t="shared" si="11"/>
        <v>32252.543658192291</v>
      </c>
      <c r="N10" s="136">
        <f t="shared" si="12"/>
        <v>1308145.5436581923</v>
      </c>
      <c r="O10" s="136">
        <f t="shared" si="13"/>
        <v>35049.31392594894</v>
      </c>
      <c r="P10" s="137">
        <f t="shared" si="14"/>
        <v>0.96432014248437592</v>
      </c>
      <c r="Q10" s="138">
        <v>9487.5458332149283</v>
      </c>
      <c r="R10" s="140">
        <f t="shared" si="15"/>
        <v>0.14805996686903369</v>
      </c>
      <c r="S10" s="140">
        <f t="shared" si="16"/>
        <v>0.14910581095642086</v>
      </c>
      <c r="T10" s="139">
        <v>37323</v>
      </c>
      <c r="U10" s="1">
        <v>1111347</v>
      </c>
      <c r="V10" s="185">
        <v>29749.364242310676</v>
      </c>
      <c r="W10" s="13"/>
      <c r="X10" s="9"/>
      <c r="Y10" s="1"/>
      <c r="Z10" s="13"/>
      <c r="AA10" s="12"/>
      <c r="AB10" s="12"/>
    </row>
    <row r="11" spans="2:28">
      <c r="B11" s="132">
        <v>1108</v>
      </c>
      <c r="C11" s="132" t="s">
        <v>30</v>
      </c>
      <c r="D11" s="132">
        <v>2853855</v>
      </c>
      <c r="E11" s="132">
        <f t="shared" si="3"/>
        <v>35473.648228713486</v>
      </c>
      <c r="F11" s="133">
        <f t="shared" si="4"/>
        <v>0.97599495347118781</v>
      </c>
      <c r="G11" s="134">
        <f t="shared" si="5"/>
        <v>523.49445450413623</v>
      </c>
      <c r="H11" s="134">
        <f t="shared" si="6"/>
        <v>42115.128864857761</v>
      </c>
      <c r="I11" s="134">
        <f t="shared" si="7"/>
        <v>0</v>
      </c>
      <c r="J11" s="135">
        <f t="shared" si="8"/>
        <v>0</v>
      </c>
      <c r="K11" s="134">
        <f t="shared" si="9"/>
        <v>-432.43639502263034</v>
      </c>
      <c r="L11" s="135">
        <f t="shared" si="10"/>
        <v>-34789.507979570611</v>
      </c>
      <c r="M11" s="136">
        <f t="shared" si="11"/>
        <v>7325.6208852871496</v>
      </c>
      <c r="N11" s="136">
        <f t="shared" si="12"/>
        <v>2861180.6208852869</v>
      </c>
      <c r="O11" s="136">
        <f t="shared" si="13"/>
        <v>35564.70628819499</v>
      </c>
      <c r="P11" s="137">
        <f t="shared" si="14"/>
        <v>0.97850025560289577</v>
      </c>
      <c r="Q11" s="138">
        <v>13894.575025644855</v>
      </c>
      <c r="R11" s="140">
        <f t="shared" si="15"/>
        <v>0.16282921677395065</v>
      </c>
      <c r="S11" s="140">
        <f t="shared" si="16"/>
        <v>0.14963265897513622</v>
      </c>
      <c r="T11" s="139">
        <v>80450</v>
      </c>
      <c r="U11" s="1">
        <v>2454234</v>
      </c>
      <c r="V11" s="185">
        <v>30856.507034461949</v>
      </c>
      <c r="W11" s="13"/>
      <c r="X11" s="9"/>
      <c r="Y11" s="1"/>
      <c r="Z11" s="13"/>
      <c r="AA11" s="13"/>
      <c r="AB11" s="12"/>
    </row>
    <row r="12" spans="2:28">
      <c r="B12" s="132">
        <v>1111</v>
      </c>
      <c r="C12" s="132" t="s">
        <v>31</v>
      </c>
      <c r="D12" s="132">
        <v>97747</v>
      </c>
      <c r="E12" s="132">
        <f t="shared" si="3"/>
        <v>30011.360147374882</v>
      </c>
      <c r="F12" s="133">
        <f t="shared" si="4"/>
        <v>0.82570971730320097</v>
      </c>
      <c r="G12" s="134">
        <f t="shared" si="5"/>
        <v>3800.8673033072982</v>
      </c>
      <c r="H12" s="134">
        <f t="shared" si="6"/>
        <v>12379.42480687187</v>
      </c>
      <c r="I12" s="134">
        <f t="shared" si="7"/>
        <v>945.05772907821154</v>
      </c>
      <c r="J12" s="135">
        <f t="shared" si="8"/>
        <v>3078.0530236077352</v>
      </c>
      <c r="K12" s="134">
        <f t="shared" si="9"/>
        <v>512.6213340555812</v>
      </c>
      <c r="L12" s="135">
        <f t="shared" si="10"/>
        <v>1669.6076850190279</v>
      </c>
      <c r="M12" s="136">
        <f t="shared" si="11"/>
        <v>14049.032491890897</v>
      </c>
      <c r="N12" s="136">
        <f t="shared" si="12"/>
        <v>111796.0324918909</v>
      </c>
      <c r="O12" s="136">
        <f t="shared" si="13"/>
        <v>34324.848784737769</v>
      </c>
      <c r="P12" s="137">
        <f t="shared" si="14"/>
        <v>0.94438776007958103</v>
      </c>
      <c r="Q12" s="138">
        <v>2224.5746421751919</v>
      </c>
      <c r="R12" s="140">
        <f t="shared" si="15"/>
        <v>0.15033010485683687</v>
      </c>
      <c r="S12" s="140">
        <f t="shared" si="16"/>
        <v>0.15845340618066461</v>
      </c>
      <c r="T12" s="139">
        <v>3257</v>
      </c>
      <c r="U12" s="1">
        <v>84973</v>
      </c>
      <c r="V12" s="185">
        <v>25906.40243902439</v>
      </c>
      <c r="W12" s="12"/>
      <c r="X12" s="10"/>
      <c r="Y12" s="1"/>
      <c r="Z12" s="13"/>
      <c r="AA12" s="13"/>
      <c r="AB12" s="12"/>
    </row>
    <row r="13" spans="2:28">
      <c r="B13" s="132">
        <v>1112</v>
      </c>
      <c r="C13" s="132" t="s">
        <v>32</v>
      </c>
      <c r="D13" s="132">
        <v>90646</v>
      </c>
      <c r="E13" s="132">
        <f t="shared" si="3"/>
        <v>28558.916194076875</v>
      </c>
      <c r="F13" s="133">
        <f t="shared" si="4"/>
        <v>0.78574828002787833</v>
      </c>
      <c r="G13" s="134">
        <f t="shared" si="5"/>
        <v>4672.3336752861023</v>
      </c>
      <c r="H13" s="134">
        <f t="shared" si="6"/>
        <v>14829.987085358089</v>
      </c>
      <c r="I13" s="134">
        <f t="shared" si="7"/>
        <v>1453.4131127325138</v>
      </c>
      <c r="J13" s="135">
        <f t="shared" si="8"/>
        <v>4613.1332198129985</v>
      </c>
      <c r="K13" s="134">
        <f t="shared" si="9"/>
        <v>1020.9767177098835</v>
      </c>
      <c r="L13" s="135">
        <f t="shared" si="10"/>
        <v>3240.5801020111703</v>
      </c>
      <c r="M13" s="136">
        <f t="shared" si="11"/>
        <v>18070.567187369259</v>
      </c>
      <c r="N13" s="136">
        <f t="shared" si="12"/>
        <v>108716.56718736926</v>
      </c>
      <c r="O13" s="136">
        <f t="shared" si="13"/>
        <v>34252.226587072859</v>
      </c>
      <c r="P13" s="137">
        <f t="shared" si="14"/>
        <v>0.94238968821581459</v>
      </c>
      <c r="Q13" s="138">
        <v>1298.0675051470826</v>
      </c>
      <c r="R13" s="140">
        <f t="shared" si="15"/>
        <v>0.13078516005089694</v>
      </c>
      <c r="S13" s="140">
        <f t="shared" si="16"/>
        <v>0.14076058049242987</v>
      </c>
      <c r="T13" s="139">
        <v>3174</v>
      </c>
      <c r="U13" s="1">
        <v>80162</v>
      </c>
      <c r="V13" s="185">
        <v>25034.978138663333</v>
      </c>
      <c r="W13" s="12"/>
      <c r="X13" s="10"/>
      <c r="Y13" s="1"/>
      <c r="Z13" s="13"/>
      <c r="AA13" s="13"/>
      <c r="AB13" s="12"/>
    </row>
    <row r="14" spans="2:28">
      <c r="B14" s="132">
        <v>1114</v>
      </c>
      <c r="C14" s="132" t="s">
        <v>33</v>
      </c>
      <c r="D14" s="132">
        <v>90706</v>
      </c>
      <c r="E14" s="132">
        <f t="shared" si="3"/>
        <v>32499.462558222858</v>
      </c>
      <c r="F14" s="133">
        <f t="shared" si="4"/>
        <v>0.89416547299684623</v>
      </c>
      <c r="G14" s="134">
        <f t="shared" si="5"/>
        <v>2308.0058567985129</v>
      </c>
      <c r="H14" s="134">
        <f t="shared" si="6"/>
        <v>6441.6443463246496</v>
      </c>
      <c r="I14" s="134">
        <f t="shared" si="7"/>
        <v>74.221885281419958</v>
      </c>
      <c r="J14" s="135">
        <f t="shared" si="8"/>
        <v>207.15328182044311</v>
      </c>
      <c r="K14" s="134">
        <f t="shared" si="9"/>
        <v>-358.21450974121035</v>
      </c>
      <c r="L14" s="135">
        <f t="shared" si="10"/>
        <v>-999.77669668771807</v>
      </c>
      <c r="M14" s="136">
        <f t="shared" si="11"/>
        <v>5441.8676496369317</v>
      </c>
      <c r="N14" s="136">
        <f t="shared" si="12"/>
        <v>96147.86764963693</v>
      </c>
      <c r="O14" s="136">
        <f t="shared" si="13"/>
        <v>34449.253905280159</v>
      </c>
      <c r="P14" s="137">
        <f t="shared" si="14"/>
        <v>0.947810547864263</v>
      </c>
      <c r="Q14" s="138">
        <v>-320.5341030669415</v>
      </c>
      <c r="R14" s="140">
        <f t="shared" si="15"/>
        <v>0.24728077774569257</v>
      </c>
      <c r="S14" s="140">
        <f t="shared" si="16"/>
        <v>0.24549320228493191</v>
      </c>
      <c r="T14" s="139">
        <v>2791</v>
      </c>
      <c r="U14" s="1">
        <v>72723</v>
      </c>
      <c r="V14" s="185">
        <v>26093.649085037676</v>
      </c>
      <c r="W14" s="12"/>
      <c r="X14" s="10"/>
      <c r="Y14" s="1"/>
      <c r="Z14" s="13"/>
      <c r="AA14" s="13"/>
      <c r="AB14" s="12"/>
    </row>
    <row r="15" spans="2:28">
      <c r="B15" s="132">
        <v>1119</v>
      </c>
      <c r="C15" s="132" t="s">
        <v>34</v>
      </c>
      <c r="D15" s="132">
        <v>567615</v>
      </c>
      <c r="E15" s="132">
        <f t="shared" si="3"/>
        <v>29686.976987447699</v>
      </c>
      <c r="F15" s="133">
        <f t="shared" si="4"/>
        <v>0.81678488597379451</v>
      </c>
      <c r="G15" s="134">
        <f t="shared" si="5"/>
        <v>3995.4971992636083</v>
      </c>
      <c r="H15" s="134">
        <f t="shared" si="6"/>
        <v>76393.906449920192</v>
      </c>
      <c r="I15" s="134">
        <f t="shared" si="7"/>
        <v>1058.5918350527256</v>
      </c>
      <c r="J15" s="135">
        <f t="shared" si="8"/>
        <v>20240.275886208114</v>
      </c>
      <c r="K15" s="134">
        <f t="shared" si="9"/>
        <v>626.15544003009529</v>
      </c>
      <c r="L15" s="135">
        <f t="shared" si="10"/>
        <v>11972.092013375423</v>
      </c>
      <c r="M15" s="136">
        <f t="shared" si="11"/>
        <v>88365.998463295618</v>
      </c>
      <c r="N15" s="136">
        <f t="shared" si="12"/>
        <v>655980.99846329563</v>
      </c>
      <c r="O15" s="136">
        <f t="shared" si="13"/>
        <v>34308.6296267414</v>
      </c>
      <c r="P15" s="137">
        <f t="shared" si="14"/>
        <v>0.94394151851311037</v>
      </c>
      <c r="Q15" s="138">
        <v>1293.810963582946</v>
      </c>
      <c r="R15" s="140">
        <f t="shared" si="15"/>
        <v>0.14589831329679315</v>
      </c>
      <c r="S15" s="140">
        <f t="shared" si="16"/>
        <v>0.13816709559724885</v>
      </c>
      <c r="T15" s="139">
        <v>19120</v>
      </c>
      <c r="U15" s="1">
        <v>495345</v>
      </c>
      <c r="V15" s="185">
        <v>26083.144647464589</v>
      </c>
      <c r="W15" s="12"/>
      <c r="X15" s="10"/>
      <c r="Y15" s="1"/>
      <c r="Z15" s="13"/>
      <c r="AA15" s="13"/>
      <c r="AB15" s="12"/>
    </row>
    <row r="16" spans="2:28">
      <c r="B16" s="132">
        <v>1120</v>
      </c>
      <c r="C16" s="132" t="s">
        <v>35</v>
      </c>
      <c r="D16" s="132">
        <v>659797</v>
      </c>
      <c r="E16" s="132">
        <f t="shared" si="3"/>
        <v>33242.49294639258</v>
      </c>
      <c r="F16" s="133">
        <f t="shared" si="4"/>
        <v>0.91460864547388487</v>
      </c>
      <c r="G16" s="134">
        <f t="shared" si="5"/>
        <v>1862.1876238966797</v>
      </c>
      <c r="H16" s="134">
        <f t="shared" si="6"/>
        <v>36960.699959101294</v>
      </c>
      <c r="I16" s="134">
        <f t="shared" si="7"/>
        <v>0</v>
      </c>
      <c r="J16" s="135">
        <f t="shared" si="8"/>
        <v>0</v>
      </c>
      <c r="K16" s="134">
        <f t="shared" si="9"/>
        <v>-432.43639502263034</v>
      </c>
      <c r="L16" s="135">
        <f t="shared" si="10"/>
        <v>-8582.9975684091678</v>
      </c>
      <c r="M16" s="136">
        <f t="shared" si="11"/>
        <v>28377.702390692124</v>
      </c>
      <c r="N16" s="136">
        <f t="shared" si="12"/>
        <v>688174.70239069208</v>
      </c>
      <c r="O16" s="136">
        <f t="shared" si="13"/>
        <v>34672.244175266627</v>
      </c>
      <c r="P16" s="137">
        <f t="shared" si="14"/>
        <v>0.95394573240397462</v>
      </c>
      <c r="Q16" s="138">
        <v>3693.9971250341987</v>
      </c>
      <c r="R16" s="140">
        <f t="shared" si="15"/>
        <v>0.15394113439330367</v>
      </c>
      <c r="S16" s="140">
        <f t="shared" si="16"/>
        <v>0.13882501715518092</v>
      </c>
      <c r="T16" s="139">
        <v>19848</v>
      </c>
      <c r="U16" s="1">
        <v>571777</v>
      </c>
      <c r="V16" s="185">
        <v>29190.167449458851</v>
      </c>
      <c r="W16" s="12"/>
      <c r="X16" s="10"/>
      <c r="Y16" s="1"/>
      <c r="Z16" s="13"/>
      <c r="AA16" s="13"/>
      <c r="AB16" s="12"/>
    </row>
    <row r="17" spans="2:28">
      <c r="B17" s="132">
        <v>1121</v>
      </c>
      <c r="C17" s="132" t="s">
        <v>36</v>
      </c>
      <c r="D17" s="132">
        <v>690436</v>
      </c>
      <c r="E17" s="132">
        <f t="shared" si="3"/>
        <v>36137.129697477234</v>
      </c>
      <c r="F17" s="133">
        <f t="shared" si="4"/>
        <v>0.99424947753536119</v>
      </c>
      <c r="G17" s="134">
        <f t="shared" si="5"/>
        <v>125.40557324588735</v>
      </c>
      <c r="H17" s="134">
        <f t="shared" si="6"/>
        <v>2395.9988824359239</v>
      </c>
      <c r="I17" s="134">
        <f t="shared" si="7"/>
        <v>0</v>
      </c>
      <c r="J17" s="135">
        <f t="shared" si="8"/>
        <v>0</v>
      </c>
      <c r="K17" s="134">
        <f t="shared" si="9"/>
        <v>-432.43639502263034</v>
      </c>
      <c r="L17" s="135">
        <f t="shared" si="10"/>
        <v>-8262.1297633023751</v>
      </c>
      <c r="M17" s="136">
        <f t="shared" si="11"/>
        <v>-5866.1308808664508</v>
      </c>
      <c r="N17" s="136">
        <f t="shared" si="12"/>
        <v>684569.86911913357</v>
      </c>
      <c r="O17" s="136">
        <f t="shared" si="13"/>
        <v>35830.098875700496</v>
      </c>
      <c r="P17" s="137">
        <f t="shared" si="14"/>
        <v>0.98580206522856539</v>
      </c>
      <c r="Q17" s="138">
        <v>1572.6799209442579</v>
      </c>
      <c r="R17" s="140">
        <f t="shared" si="15"/>
        <v>0.22568115489217266</v>
      </c>
      <c r="S17" s="140">
        <f t="shared" si="16"/>
        <v>0.21349234407727105</v>
      </c>
      <c r="T17" s="139">
        <v>19106</v>
      </c>
      <c r="U17" s="1">
        <v>563308</v>
      </c>
      <c r="V17" s="185">
        <v>29779.445971664198</v>
      </c>
      <c r="W17" s="12"/>
      <c r="X17" s="10"/>
      <c r="Y17" s="1"/>
      <c r="Z17" s="13"/>
      <c r="AA17" s="13"/>
      <c r="AB17" s="12"/>
    </row>
    <row r="18" spans="2:28">
      <c r="B18" s="132">
        <v>1122</v>
      </c>
      <c r="C18" s="132" t="s">
        <v>37</v>
      </c>
      <c r="D18" s="132">
        <v>371634</v>
      </c>
      <c r="E18" s="132">
        <f t="shared" si="3"/>
        <v>30805.205570291775</v>
      </c>
      <c r="F18" s="133">
        <f t="shared" si="4"/>
        <v>0.84755097596393125</v>
      </c>
      <c r="G18" s="134">
        <f t="shared" si="5"/>
        <v>3324.5600495571625</v>
      </c>
      <c r="H18" s="134">
        <f t="shared" si="6"/>
        <v>40107.492437857603</v>
      </c>
      <c r="I18" s="134">
        <f t="shared" si="7"/>
        <v>667.21183105729904</v>
      </c>
      <c r="J18" s="135">
        <f t="shared" si="8"/>
        <v>8049.2435298752553</v>
      </c>
      <c r="K18" s="134">
        <f t="shared" si="9"/>
        <v>234.7754360346687</v>
      </c>
      <c r="L18" s="135">
        <f t="shared" si="10"/>
        <v>2832.3308603222431</v>
      </c>
      <c r="M18" s="136">
        <f t="shared" si="11"/>
        <v>42939.82329817985</v>
      </c>
      <c r="N18" s="136">
        <f t="shared" si="12"/>
        <v>414573.82329817984</v>
      </c>
      <c r="O18" s="136">
        <f t="shared" si="13"/>
        <v>34364.541055883608</v>
      </c>
      <c r="P18" s="137">
        <f t="shared" si="14"/>
        <v>0.94547982301261735</v>
      </c>
      <c r="Q18" s="138">
        <v>5567.8970012899954</v>
      </c>
      <c r="R18" s="140">
        <f t="shared" si="15"/>
        <v>0.14567835772352711</v>
      </c>
      <c r="S18" s="140">
        <f t="shared" si="16"/>
        <v>0.1397904218665261</v>
      </c>
      <c r="T18" s="139">
        <v>12064</v>
      </c>
      <c r="U18" s="1">
        <v>324379</v>
      </c>
      <c r="V18" s="185">
        <v>27027.078820196635</v>
      </c>
      <c r="W18" s="12"/>
      <c r="X18" s="10"/>
      <c r="Y18" s="1"/>
      <c r="Z18" s="13"/>
      <c r="AA18" s="13"/>
      <c r="AB18" s="12"/>
    </row>
    <row r="19" spans="2:28">
      <c r="B19" s="132">
        <v>1124</v>
      </c>
      <c r="C19" s="132" t="s">
        <v>38</v>
      </c>
      <c r="D19" s="132">
        <v>1204713</v>
      </c>
      <c r="E19" s="132">
        <f t="shared" si="3"/>
        <v>43876.352114214955</v>
      </c>
      <c r="F19" s="133">
        <f t="shared" si="4"/>
        <v>1.2071805517182841</v>
      </c>
      <c r="G19" s="134">
        <f t="shared" si="5"/>
        <v>-4518.1278767967451</v>
      </c>
      <c r="H19" s="134">
        <f t="shared" si="6"/>
        <v>-124054.23711320823</v>
      </c>
      <c r="I19" s="134">
        <f t="shared" si="7"/>
        <v>0</v>
      </c>
      <c r="J19" s="135">
        <f t="shared" si="8"/>
        <v>0</v>
      </c>
      <c r="K19" s="134">
        <f t="shared" si="9"/>
        <v>-432.43639502263034</v>
      </c>
      <c r="L19" s="135">
        <f t="shared" si="10"/>
        <v>-11873.406098136362</v>
      </c>
      <c r="M19" s="136">
        <f t="shared" si="11"/>
        <v>-135927.64321134461</v>
      </c>
      <c r="N19" s="136">
        <f t="shared" si="12"/>
        <v>1068785.3567886553</v>
      </c>
      <c r="O19" s="136">
        <f t="shared" si="13"/>
        <v>38925.78784239557</v>
      </c>
      <c r="P19" s="137">
        <f t="shared" si="14"/>
        <v>1.0709744949017341</v>
      </c>
      <c r="Q19" s="138">
        <v>-6677.1349424594955</v>
      </c>
      <c r="R19" s="140">
        <f t="shared" si="15"/>
        <v>0.13880037319958144</v>
      </c>
      <c r="S19" s="140">
        <f t="shared" si="16"/>
        <v>0.12619173738894404</v>
      </c>
      <c r="T19" s="139">
        <v>27457</v>
      </c>
      <c r="U19" s="1">
        <v>1057879</v>
      </c>
      <c r="V19" s="185">
        <v>38959.930762714983</v>
      </c>
      <c r="W19" s="12"/>
      <c r="X19" s="10"/>
      <c r="Y19" s="1"/>
      <c r="Z19" s="13"/>
      <c r="AA19" s="13"/>
      <c r="AB19" s="12"/>
    </row>
    <row r="20" spans="2:28">
      <c r="B20" s="132">
        <v>1127</v>
      </c>
      <c r="C20" s="132" t="s">
        <v>39</v>
      </c>
      <c r="D20" s="132">
        <v>441759</v>
      </c>
      <c r="E20" s="132">
        <f t="shared" si="3"/>
        <v>39041.891294741494</v>
      </c>
      <c r="F20" s="133">
        <f t="shared" si="4"/>
        <v>1.0741688769072042</v>
      </c>
      <c r="G20" s="134">
        <f t="shared" si="5"/>
        <v>-1617.4513851126685</v>
      </c>
      <c r="H20" s="134">
        <f t="shared" si="6"/>
        <v>-18301.462422549845</v>
      </c>
      <c r="I20" s="134">
        <f t="shared" si="7"/>
        <v>0</v>
      </c>
      <c r="J20" s="135">
        <f t="shared" si="8"/>
        <v>0</v>
      </c>
      <c r="K20" s="134">
        <f t="shared" si="9"/>
        <v>-432.43639502263034</v>
      </c>
      <c r="L20" s="135">
        <f t="shared" si="10"/>
        <v>-4893.0178096810623</v>
      </c>
      <c r="M20" s="136">
        <f t="shared" si="11"/>
        <v>-23194.480232230908</v>
      </c>
      <c r="N20" s="136">
        <f t="shared" si="12"/>
        <v>418564.51976776909</v>
      </c>
      <c r="O20" s="136">
        <f t="shared" si="13"/>
        <v>36992.003514606193</v>
      </c>
      <c r="P20" s="137">
        <f t="shared" si="14"/>
        <v>1.0177698249773024</v>
      </c>
      <c r="Q20" s="138">
        <v>1490.1492780008593</v>
      </c>
      <c r="R20" s="140">
        <f t="shared" si="15"/>
        <v>0.13379103251802993</v>
      </c>
      <c r="S20" s="140">
        <f t="shared" si="16"/>
        <v>0.1243719996363071</v>
      </c>
      <c r="T20" s="139">
        <v>11315</v>
      </c>
      <c r="U20" s="1">
        <v>389630</v>
      </c>
      <c r="V20" s="185">
        <v>34723.286694590497</v>
      </c>
      <c r="W20" s="12"/>
      <c r="X20" s="10"/>
      <c r="Y20" s="1"/>
      <c r="Z20" s="13"/>
      <c r="AA20" s="13"/>
      <c r="AB20" s="12"/>
    </row>
    <row r="21" spans="2:28">
      <c r="B21" s="132">
        <v>1130</v>
      </c>
      <c r="C21" s="132" t="s">
        <v>40</v>
      </c>
      <c r="D21" s="132">
        <v>415521</v>
      </c>
      <c r="E21" s="132">
        <f t="shared" si="3"/>
        <v>31791.966335118592</v>
      </c>
      <c r="F21" s="133">
        <f t="shared" si="4"/>
        <v>0.87469996048745713</v>
      </c>
      <c r="G21" s="134">
        <f t="shared" si="5"/>
        <v>2732.5035906610724</v>
      </c>
      <c r="H21" s="134">
        <f t="shared" si="6"/>
        <v>35713.821929940219</v>
      </c>
      <c r="I21" s="134">
        <f t="shared" si="7"/>
        <v>321.8455633679132</v>
      </c>
      <c r="J21" s="135">
        <f t="shared" si="8"/>
        <v>4206.5215132186258</v>
      </c>
      <c r="K21" s="134">
        <f t="shared" si="9"/>
        <v>-110.59083165471714</v>
      </c>
      <c r="L21" s="135">
        <f t="shared" si="10"/>
        <v>-1445.422169727153</v>
      </c>
      <c r="M21" s="136">
        <f t="shared" si="11"/>
        <v>34268.399760213069</v>
      </c>
      <c r="N21" s="136">
        <f t="shared" si="12"/>
        <v>449789.3997602131</v>
      </c>
      <c r="O21" s="136">
        <f t="shared" si="13"/>
        <v>34413.879094124954</v>
      </c>
      <c r="P21" s="137">
        <f t="shared" si="14"/>
        <v>0.94683727223879377</v>
      </c>
      <c r="Q21" s="138">
        <v>4000.2057946667592</v>
      </c>
      <c r="R21" s="140">
        <f t="shared" si="15"/>
        <v>0.17730341726567747</v>
      </c>
      <c r="S21" s="141">
        <f t="shared" si="16"/>
        <v>0.16811558646528738</v>
      </c>
      <c r="T21" s="139">
        <v>13070</v>
      </c>
      <c r="U21" s="1">
        <v>352943</v>
      </c>
      <c r="V21" s="185">
        <v>27216.455891425045</v>
      </c>
      <c r="W21" s="13"/>
      <c r="X21" s="1"/>
      <c r="Y21" s="1"/>
      <c r="Z21" s="13"/>
      <c r="AA21" s="13"/>
      <c r="AB21" s="12"/>
    </row>
    <row r="22" spans="2:28">
      <c r="B22" s="132">
        <v>1133</v>
      </c>
      <c r="C22" s="132" t="s">
        <v>41</v>
      </c>
      <c r="D22" s="132">
        <v>106917</v>
      </c>
      <c r="E22" s="132">
        <f t="shared" si="3"/>
        <v>41440.69767441861</v>
      </c>
      <c r="F22" s="133">
        <f t="shared" si="4"/>
        <v>1.1401678095747581</v>
      </c>
      <c r="G22" s="134">
        <f t="shared" si="5"/>
        <v>-3056.7352129189385</v>
      </c>
      <c r="H22" s="134">
        <f t="shared" si="6"/>
        <v>-7886.3768493308608</v>
      </c>
      <c r="I22" s="134">
        <f t="shared" si="7"/>
        <v>0</v>
      </c>
      <c r="J22" s="135">
        <f t="shared" si="8"/>
        <v>0</v>
      </c>
      <c r="K22" s="134">
        <f t="shared" si="9"/>
        <v>-432.43639502263034</v>
      </c>
      <c r="L22" s="135">
        <f t="shared" si="10"/>
        <v>-1115.6858991583863</v>
      </c>
      <c r="M22" s="136">
        <f t="shared" si="11"/>
        <v>-9002.0627484892466</v>
      </c>
      <c r="N22" s="136">
        <f t="shared" si="12"/>
        <v>97914.937251510753</v>
      </c>
      <c r="O22" s="136">
        <f t="shared" si="13"/>
        <v>37951.526066477039</v>
      </c>
      <c r="P22" s="137">
        <f t="shared" si="14"/>
        <v>1.0441693980443241</v>
      </c>
      <c r="Q22" s="138">
        <v>-2006.6846542428457</v>
      </c>
      <c r="R22" s="140">
        <f t="shared" si="15"/>
        <v>0.13629069112473829</v>
      </c>
      <c r="S22" s="141">
        <f t="shared" si="16"/>
        <v>0.13364815463375071</v>
      </c>
      <c r="T22" s="139">
        <v>2580</v>
      </c>
      <c r="U22" s="1">
        <v>94093</v>
      </c>
      <c r="V22" s="185">
        <v>36555.167055167054</v>
      </c>
      <c r="W22" s="13"/>
      <c r="X22" s="1"/>
      <c r="Y22" s="1"/>
      <c r="Z22" s="13"/>
      <c r="AA22" s="13"/>
      <c r="AB22" s="12"/>
    </row>
    <row r="23" spans="2:28">
      <c r="B23" s="132">
        <v>1134</v>
      </c>
      <c r="C23" s="132" t="s">
        <v>42</v>
      </c>
      <c r="D23" s="132">
        <v>161349</v>
      </c>
      <c r="E23" s="132">
        <f t="shared" si="3"/>
        <v>42359.936991336312</v>
      </c>
      <c r="F23" s="133">
        <f t="shared" si="4"/>
        <v>1.1654590603804134</v>
      </c>
      <c r="G23" s="134">
        <f t="shared" si="5"/>
        <v>-3608.2788030695592</v>
      </c>
      <c r="H23" s="134">
        <f t="shared" si="6"/>
        <v>-13743.933960891951</v>
      </c>
      <c r="I23" s="134">
        <f t="shared" si="7"/>
        <v>0</v>
      </c>
      <c r="J23" s="135">
        <f t="shared" si="8"/>
        <v>0</v>
      </c>
      <c r="K23" s="134">
        <f t="shared" si="9"/>
        <v>-432.43639502263034</v>
      </c>
      <c r="L23" s="135">
        <f t="shared" si="10"/>
        <v>-1647.150228641199</v>
      </c>
      <c r="M23" s="136">
        <f t="shared" si="11"/>
        <v>-15391.08418953315</v>
      </c>
      <c r="N23" s="136">
        <f t="shared" si="12"/>
        <v>145957.91581046686</v>
      </c>
      <c r="O23" s="136">
        <f t="shared" si="13"/>
        <v>38319.221793244127</v>
      </c>
      <c r="P23" s="137">
        <f t="shared" si="14"/>
        <v>1.0542858983665864</v>
      </c>
      <c r="Q23" s="138">
        <v>-140.57327442286623</v>
      </c>
      <c r="R23" s="140">
        <f t="shared" si="15"/>
        <v>8.7990559676331764E-2</v>
      </c>
      <c r="S23" s="140">
        <f t="shared" si="16"/>
        <v>8.6562375691458679E-2</v>
      </c>
      <c r="T23" s="139">
        <v>3809</v>
      </c>
      <c r="U23" s="1">
        <v>148300</v>
      </c>
      <c r="V23" s="185">
        <v>38985.278654048372</v>
      </c>
      <c r="W23" s="12"/>
      <c r="X23" s="10"/>
      <c r="Z23" s="13"/>
      <c r="AA23" s="13"/>
      <c r="AB23" s="12"/>
    </row>
    <row r="24" spans="2:28">
      <c r="B24" s="132">
        <v>1135</v>
      </c>
      <c r="C24" s="132" t="s">
        <v>43</v>
      </c>
      <c r="D24" s="132">
        <v>157986</v>
      </c>
      <c r="E24" s="132">
        <f t="shared" si="3"/>
        <v>34638.45647884236</v>
      </c>
      <c r="F24" s="133">
        <f t="shared" si="4"/>
        <v>0.95301612344503939</v>
      </c>
      <c r="G24" s="134">
        <f t="shared" si="5"/>
        <v>1024.609504426812</v>
      </c>
      <c r="H24" s="134">
        <f t="shared" si="6"/>
        <v>4673.2439496906891</v>
      </c>
      <c r="I24" s="134">
        <f t="shared" si="7"/>
        <v>0</v>
      </c>
      <c r="J24" s="135">
        <f t="shared" si="8"/>
        <v>0</v>
      </c>
      <c r="K24" s="134">
        <f t="shared" si="9"/>
        <v>-432.43639502263034</v>
      </c>
      <c r="L24" s="135">
        <f t="shared" si="10"/>
        <v>-1972.3423976982172</v>
      </c>
      <c r="M24" s="136">
        <f t="shared" si="11"/>
        <v>2700.9015519924719</v>
      </c>
      <c r="N24" s="136">
        <f t="shared" si="12"/>
        <v>160686.90155199246</v>
      </c>
      <c r="O24" s="136">
        <f t="shared" si="13"/>
        <v>35230.629588246535</v>
      </c>
      <c r="P24" s="137">
        <f t="shared" si="14"/>
        <v>0.96930872359243625</v>
      </c>
      <c r="Q24" s="138">
        <v>1700.3056170536288</v>
      </c>
      <c r="R24" s="140">
        <f t="shared" si="15"/>
        <v>8.1170230966638154E-2</v>
      </c>
      <c r="S24" s="140">
        <f t="shared" si="16"/>
        <v>8.9229820498071113E-2</v>
      </c>
      <c r="T24" s="139">
        <v>4561</v>
      </c>
      <c r="U24" s="1">
        <v>146125</v>
      </c>
      <c r="V24" s="185">
        <v>31800.870511425463</v>
      </c>
      <c r="W24" s="12"/>
      <c r="X24" s="10"/>
      <c r="Z24" s="13"/>
      <c r="AA24" s="13"/>
      <c r="AB24" s="12"/>
    </row>
    <row r="25" spans="2:28">
      <c r="B25" s="132">
        <v>1144</v>
      </c>
      <c r="C25" s="132" t="s">
        <v>44</v>
      </c>
      <c r="D25" s="132">
        <v>15500</v>
      </c>
      <c r="E25" s="132">
        <f t="shared" si="3"/>
        <v>30571.992110453648</v>
      </c>
      <c r="F25" s="133">
        <f t="shared" si="4"/>
        <v>0.84113451836092312</v>
      </c>
      <c r="G25" s="134">
        <f t="shared" si="5"/>
        <v>3464.4881254600391</v>
      </c>
      <c r="H25" s="134">
        <f t="shared" si="6"/>
        <v>1756.4954796082397</v>
      </c>
      <c r="I25" s="134">
        <f t="shared" si="7"/>
        <v>748.83654200064348</v>
      </c>
      <c r="J25" s="135">
        <f t="shared" si="8"/>
        <v>379.66012679432623</v>
      </c>
      <c r="K25" s="134">
        <f t="shared" si="9"/>
        <v>316.40014697801314</v>
      </c>
      <c r="L25" s="135">
        <f t="shared" si="10"/>
        <v>160.41487451785267</v>
      </c>
      <c r="M25" s="136">
        <f t="shared" si="11"/>
        <v>1916.9103541260924</v>
      </c>
      <c r="N25" s="136">
        <f t="shared" si="12"/>
        <v>17416.910354126092</v>
      </c>
      <c r="O25" s="136">
        <f t="shared" si="13"/>
        <v>34352.880382891701</v>
      </c>
      <c r="P25" s="137">
        <f t="shared" si="14"/>
        <v>0.9451590001324669</v>
      </c>
      <c r="Q25" s="138">
        <v>311.80865630421204</v>
      </c>
      <c r="R25" s="140">
        <f t="shared" si="15"/>
        <v>0.14332079368591871</v>
      </c>
      <c r="S25" s="140">
        <f t="shared" si="16"/>
        <v>0.16587149967577897</v>
      </c>
      <c r="T25" s="139">
        <v>507</v>
      </c>
      <c r="U25" s="1">
        <v>13557</v>
      </c>
      <c r="V25" s="185">
        <v>26222.437137330755</v>
      </c>
      <c r="W25" s="12"/>
      <c r="X25" s="10"/>
      <c r="Z25" s="13"/>
      <c r="AA25" s="13"/>
      <c r="AB25" s="12"/>
    </row>
    <row r="26" spans="2:28">
      <c r="B26" s="132">
        <v>1145</v>
      </c>
      <c r="C26" s="132" t="s">
        <v>45</v>
      </c>
      <c r="D26" s="132">
        <v>27882</v>
      </c>
      <c r="E26" s="132">
        <f t="shared" si="3"/>
        <v>32458.672875436554</v>
      </c>
      <c r="F26" s="133">
        <f t="shared" si="4"/>
        <v>0.89304321671532572</v>
      </c>
      <c r="G26" s="134">
        <f t="shared" si="5"/>
        <v>2332.4796664702953</v>
      </c>
      <c r="H26" s="134">
        <f t="shared" si="6"/>
        <v>2003.6000334979835</v>
      </c>
      <c r="I26" s="134">
        <f t="shared" si="7"/>
        <v>88.498274256626416</v>
      </c>
      <c r="J26" s="135">
        <f t="shared" si="8"/>
        <v>76.020017586442094</v>
      </c>
      <c r="K26" s="134">
        <f t="shared" si="9"/>
        <v>-343.93812076600392</v>
      </c>
      <c r="L26" s="135">
        <f t="shared" si="10"/>
        <v>-295.4428457379974</v>
      </c>
      <c r="M26" s="136">
        <f t="shared" si="11"/>
        <v>1708.1571877599861</v>
      </c>
      <c r="N26" s="136">
        <f t="shared" si="12"/>
        <v>29590.157187759985</v>
      </c>
      <c r="O26" s="136">
        <f t="shared" si="13"/>
        <v>34447.214421140845</v>
      </c>
      <c r="P26" s="137">
        <f t="shared" si="14"/>
        <v>0.94775443505018697</v>
      </c>
      <c r="Q26" s="138">
        <v>209.38350249569817</v>
      </c>
      <c r="R26" s="140">
        <f t="shared" si="15"/>
        <v>0.17759851332516788</v>
      </c>
      <c r="S26" s="140">
        <f t="shared" si="16"/>
        <v>0.16800225070202923</v>
      </c>
      <c r="T26" s="139">
        <v>859</v>
      </c>
      <c r="U26" s="1">
        <v>23677</v>
      </c>
      <c r="V26" s="185">
        <v>27789.906103286383</v>
      </c>
      <c r="W26" s="12"/>
      <c r="Z26" s="13"/>
      <c r="AA26" s="13"/>
      <c r="AB26" s="12"/>
    </row>
    <row r="27" spans="2:28">
      <c r="B27" s="132">
        <v>1146</v>
      </c>
      <c r="C27" s="132" t="s">
        <v>46</v>
      </c>
      <c r="D27" s="132">
        <v>356276</v>
      </c>
      <c r="E27" s="132">
        <f t="shared" si="3"/>
        <v>31872.964752191805</v>
      </c>
      <c r="F27" s="133">
        <f t="shared" si="4"/>
        <v>0.87692848927572598</v>
      </c>
      <c r="G27" s="134">
        <f t="shared" si="5"/>
        <v>2683.9045404171447</v>
      </c>
      <c r="H27" s="134">
        <f t="shared" si="6"/>
        <v>30000.684952782842</v>
      </c>
      <c r="I27" s="134">
        <f t="shared" si="7"/>
        <v>293.49611739228857</v>
      </c>
      <c r="J27" s="135">
        <f t="shared" si="8"/>
        <v>3280.6996002110013</v>
      </c>
      <c r="K27" s="134">
        <f t="shared" si="9"/>
        <v>-138.94027763034177</v>
      </c>
      <c r="L27" s="135">
        <f t="shared" si="10"/>
        <v>-1553.0744233519601</v>
      </c>
      <c r="M27" s="136">
        <f t="shared" si="11"/>
        <v>28447.61052943088</v>
      </c>
      <c r="N27" s="136">
        <f t="shared" si="12"/>
        <v>384723.61052943091</v>
      </c>
      <c r="O27" s="136">
        <f t="shared" si="13"/>
        <v>34417.92901497861</v>
      </c>
      <c r="P27" s="137">
        <f t="shared" si="14"/>
        <v>0.94694869867820708</v>
      </c>
      <c r="Q27" s="138">
        <v>6247.9159963875281</v>
      </c>
      <c r="R27" s="140">
        <f t="shared" si="15"/>
        <v>0.20282241728561781</v>
      </c>
      <c r="S27" s="140">
        <f t="shared" si="16"/>
        <v>0.19066291351452519</v>
      </c>
      <c r="T27" s="139">
        <v>11178</v>
      </c>
      <c r="U27" s="1">
        <v>296200</v>
      </c>
      <c r="V27" s="185">
        <v>26769.091730682328</v>
      </c>
      <c r="W27" s="12"/>
      <c r="Z27" s="13"/>
      <c r="AA27" s="13"/>
      <c r="AB27" s="12"/>
    </row>
    <row r="28" spans="2:28">
      <c r="B28" s="132">
        <v>1149</v>
      </c>
      <c r="C28" s="132" t="s">
        <v>47</v>
      </c>
      <c r="D28" s="132">
        <v>1289100</v>
      </c>
      <c r="E28" s="132">
        <f t="shared" si="3"/>
        <v>30442.791356712718</v>
      </c>
      <c r="F28" s="133">
        <f t="shared" si="4"/>
        <v>0.83757978717503523</v>
      </c>
      <c r="G28" s="134">
        <f t="shared" si="5"/>
        <v>3542.008577704597</v>
      </c>
      <c r="H28" s="134">
        <f t="shared" si="6"/>
        <v>149986.35322290118</v>
      </c>
      <c r="I28" s="134">
        <f t="shared" si="7"/>
        <v>794.05680580996898</v>
      </c>
      <c r="J28" s="135">
        <f t="shared" si="8"/>
        <v>33624.335442023134</v>
      </c>
      <c r="K28" s="134">
        <f t="shared" si="9"/>
        <v>361.62041078733864</v>
      </c>
      <c r="L28" s="135">
        <f t="shared" si="10"/>
        <v>15312.816294789855</v>
      </c>
      <c r="M28" s="136">
        <f t="shared" si="11"/>
        <v>165299.16951769104</v>
      </c>
      <c r="N28" s="136">
        <f t="shared" si="12"/>
        <v>1454399.169517691</v>
      </c>
      <c r="O28" s="136">
        <f t="shared" si="13"/>
        <v>34346.420345204657</v>
      </c>
      <c r="P28" s="137">
        <f t="shared" si="14"/>
        <v>0.94498126357317258</v>
      </c>
      <c r="Q28" s="138">
        <v>24668.999607893202</v>
      </c>
      <c r="R28" s="140">
        <f t="shared" si="15"/>
        <v>0.14502596315949356</v>
      </c>
      <c r="S28" s="140">
        <f t="shared" si="16"/>
        <v>0.14072653871404878</v>
      </c>
      <c r="T28" s="139">
        <v>42345</v>
      </c>
      <c r="U28" s="1">
        <v>1125826</v>
      </c>
      <c r="V28" s="185">
        <v>26687.194803963401</v>
      </c>
      <c r="W28" s="12"/>
      <c r="Z28" s="13"/>
      <c r="AA28" s="13"/>
      <c r="AB28" s="12"/>
    </row>
    <row r="29" spans="2:28">
      <c r="B29" s="132">
        <v>1151</v>
      </c>
      <c r="C29" s="132" t="s">
        <v>48</v>
      </c>
      <c r="D29" s="132">
        <v>6576</v>
      </c>
      <c r="E29" s="132">
        <f t="shared" si="3"/>
        <v>34250</v>
      </c>
      <c r="F29" s="133">
        <f t="shared" si="4"/>
        <v>0.94232842759405411</v>
      </c>
      <c r="G29" s="134">
        <f t="shared" si="5"/>
        <v>1257.6833917322276</v>
      </c>
      <c r="H29" s="134">
        <f t="shared" si="6"/>
        <v>241.47521121258771</v>
      </c>
      <c r="I29" s="134">
        <f t="shared" si="7"/>
        <v>0</v>
      </c>
      <c r="J29" s="135">
        <f t="shared" si="8"/>
        <v>0</v>
      </c>
      <c r="K29" s="134">
        <f t="shared" si="9"/>
        <v>-432.43639502263034</v>
      </c>
      <c r="L29" s="135">
        <f t="shared" si="10"/>
        <v>-83.027787844345028</v>
      </c>
      <c r="M29" s="136">
        <f t="shared" si="11"/>
        <v>158.44742336824268</v>
      </c>
      <c r="N29" s="136">
        <f t="shared" si="12"/>
        <v>6734.4474233682431</v>
      </c>
      <c r="O29" s="136">
        <f t="shared" si="13"/>
        <v>35075.246996709604</v>
      </c>
      <c r="P29" s="137">
        <f t="shared" si="14"/>
        <v>0.9650336452520426</v>
      </c>
      <c r="Q29" s="138">
        <v>62.02439782378849</v>
      </c>
      <c r="R29" s="140">
        <f t="shared" si="15"/>
        <v>8.0690221857025471E-2</v>
      </c>
      <c r="S29" s="140">
        <f t="shared" si="16"/>
        <v>0.11446179129005749</v>
      </c>
      <c r="T29" s="139">
        <v>192</v>
      </c>
      <c r="U29" s="1">
        <v>6085</v>
      </c>
      <c r="V29" s="185">
        <v>30732.323232323233</v>
      </c>
      <c r="W29" s="12"/>
      <c r="Z29" s="13"/>
      <c r="AA29" s="13"/>
      <c r="AB29" s="12"/>
    </row>
    <row r="30" spans="2:28">
      <c r="B30" s="132">
        <v>1160</v>
      </c>
      <c r="C30" s="132" t="s">
        <v>49</v>
      </c>
      <c r="D30" s="132">
        <v>338883</v>
      </c>
      <c r="E30" s="132">
        <f t="shared" si="3"/>
        <v>38929.695577254446</v>
      </c>
      <c r="F30" s="133">
        <f t="shared" si="4"/>
        <v>1.0710820093439237</v>
      </c>
      <c r="G30" s="134">
        <f t="shared" si="5"/>
        <v>-1550.1339546204399</v>
      </c>
      <c r="H30" s="134">
        <f t="shared" si="6"/>
        <v>-13493.916074970928</v>
      </c>
      <c r="I30" s="134">
        <f t="shared" si="7"/>
        <v>0</v>
      </c>
      <c r="J30" s="135">
        <f t="shared" si="8"/>
        <v>0</v>
      </c>
      <c r="K30" s="134">
        <f t="shared" si="9"/>
        <v>-432.43639502263034</v>
      </c>
      <c r="L30" s="135">
        <f t="shared" si="10"/>
        <v>-3764.3588186719971</v>
      </c>
      <c r="M30" s="136">
        <f t="shared" si="11"/>
        <v>-17258.274893642927</v>
      </c>
      <c r="N30" s="136">
        <f t="shared" si="12"/>
        <v>321624.72510635707</v>
      </c>
      <c r="O30" s="136">
        <f t="shared" si="13"/>
        <v>36947.125227611381</v>
      </c>
      <c r="P30" s="137">
        <f t="shared" si="14"/>
        <v>1.0165350779519904</v>
      </c>
      <c r="Q30" s="138">
        <v>-5785.0511299162172</v>
      </c>
      <c r="R30" s="140">
        <f t="shared" si="15"/>
        <v>0.10009803666960992</v>
      </c>
      <c r="S30" s="140">
        <f t="shared" si="16"/>
        <v>0.10123541545536807</v>
      </c>
      <c r="T30" s="139">
        <v>8705</v>
      </c>
      <c r="U30" s="1">
        <v>308048</v>
      </c>
      <c r="V30" s="185">
        <v>35350.929538673401</v>
      </c>
      <c r="W30" s="12"/>
      <c r="Z30" s="13"/>
      <c r="AA30" s="13"/>
      <c r="AB30" s="12"/>
    </row>
    <row r="31" spans="2:28" ht="27.9" customHeight="1">
      <c r="B31" s="132">
        <v>1505</v>
      </c>
      <c r="C31" s="132" t="s">
        <v>50</v>
      </c>
      <c r="D31" s="132">
        <v>748812</v>
      </c>
      <c r="E31" s="132">
        <f t="shared" si="3"/>
        <v>31072.326652558197</v>
      </c>
      <c r="F31" s="133">
        <f t="shared" si="4"/>
        <v>0.85490034207865651</v>
      </c>
      <c r="G31" s="134">
        <f t="shared" ref="G31:G94" si="17">($E$364-E31)*0.6</f>
        <v>3164.2874001973096</v>
      </c>
      <c r="H31" s="134">
        <f t="shared" ref="H31:H94" si="18">G31*T31/1000</f>
        <v>76256.162057354959</v>
      </c>
      <c r="I31" s="134">
        <f t="shared" ref="I31:I94" si="19">IF(E31&lt;E$364*0.9,(E$364*0.9-E31)*0.35,0)</f>
        <v>573.71945226405148</v>
      </c>
      <c r="J31" s="135">
        <f t="shared" ref="J31:J94" si="20">I31*T31/1000</f>
        <v>13826.065080111377</v>
      </c>
      <c r="K31" s="134">
        <f t="shared" ref="K31:K94" si="21">I31+J$366</f>
        <v>141.28305724142115</v>
      </c>
      <c r="L31" s="135">
        <f t="shared" ref="L31:L94" si="22">K31*T31/1000</f>
        <v>3404.780396461008</v>
      </c>
      <c r="M31" s="136">
        <f t="shared" si="11"/>
        <v>79660.942453815966</v>
      </c>
      <c r="N31" s="136">
        <f t="shared" ref="N31:N94" si="23">D31+M31</f>
        <v>828472.94245381595</v>
      </c>
      <c r="O31" s="136">
        <f t="shared" ref="O31:O94" si="24">N31/T31*1000</f>
        <v>34377.897109996928</v>
      </c>
      <c r="P31" s="137">
        <f t="shared" si="14"/>
        <v>0.94584729131835354</v>
      </c>
      <c r="Q31" s="138">
        <v>11937.881870365381</v>
      </c>
      <c r="R31" s="140">
        <f t="shared" si="15"/>
        <v>0.15814236199720677</v>
      </c>
      <c r="S31" s="140">
        <f t="shared" si="16"/>
        <v>0.16198697749825552</v>
      </c>
      <c r="T31" s="139">
        <v>24099</v>
      </c>
      <c r="U31" s="1">
        <v>646563</v>
      </c>
      <c r="V31" s="185">
        <v>26740.684064684232</v>
      </c>
      <c r="W31" s="12"/>
      <c r="Z31" s="1"/>
      <c r="AA31" s="1"/>
    </row>
    <row r="32" spans="2:28">
      <c r="B32" s="132">
        <v>1506</v>
      </c>
      <c r="C32" s="132" t="s">
        <v>51</v>
      </c>
      <c r="D32" s="132">
        <v>1064963</v>
      </c>
      <c r="E32" s="132">
        <f t="shared" si="3"/>
        <v>33415.845622842804</v>
      </c>
      <c r="F32" s="133">
        <f t="shared" si="4"/>
        <v>0.91937813905106913</v>
      </c>
      <c r="G32" s="134">
        <f t="shared" si="17"/>
        <v>1758.1760180265453</v>
      </c>
      <c r="H32" s="134">
        <f t="shared" si="18"/>
        <v>56033.069694505997</v>
      </c>
      <c r="I32" s="134">
        <f t="shared" si="19"/>
        <v>0</v>
      </c>
      <c r="J32" s="135">
        <f t="shared" si="20"/>
        <v>0</v>
      </c>
      <c r="K32" s="134">
        <f t="shared" si="21"/>
        <v>-432.43639502263034</v>
      </c>
      <c r="L32" s="135">
        <f t="shared" si="22"/>
        <v>-13781.747909371228</v>
      </c>
      <c r="M32" s="136">
        <f t="shared" si="11"/>
        <v>42251.321785134773</v>
      </c>
      <c r="N32" s="136">
        <f t="shared" si="23"/>
        <v>1107214.3217851347</v>
      </c>
      <c r="O32" s="136">
        <f t="shared" si="24"/>
        <v>34741.585245846712</v>
      </c>
      <c r="P32" s="137">
        <f t="shared" si="14"/>
        <v>0.95585352983484817</v>
      </c>
      <c r="Q32" s="138">
        <v>5856.6977012714924</v>
      </c>
      <c r="R32" s="140">
        <f t="shared" si="15"/>
        <v>0.13180394561625944</v>
      </c>
      <c r="S32" s="140">
        <f t="shared" si="16"/>
        <v>0.13524872072528932</v>
      </c>
      <c r="T32" s="139">
        <v>31870</v>
      </c>
      <c r="U32" s="1">
        <v>940943</v>
      </c>
      <c r="V32" s="185">
        <v>29434.823411643258</v>
      </c>
      <c r="W32" s="12"/>
      <c r="Z32" s="1"/>
      <c r="AA32" s="1"/>
    </row>
    <row r="33" spans="2:27">
      <c r="B33" s="132">
        <v>1507</v>
      </c>
      <c r="C33" s="132" t="s">
        <v>52</v>
      </c>
      <c r="D33" s="132">
        <v>2306454</v>
      </c>
      <c r="E33" s="132">
        <f t="shared" si="3"/>
        <v>34595.080245987701</v>
      </c>
      <c r="F33" s="133">
        <f t="shared" si="4"/>
        <v>0.95182270279391867</v>
      </c>
      <c r="G33" s="134">
        <f t="shared" si="17"/>
        <v>1050.6352441396068</v>
      </c>
      <c r="H33" s="134">
        <f t="shared" si="18"/>
        <v>70045.851726787587</v>
      </c>
      <c r="I33" s="134">
        <f t="shared" si="19"/>
        <v>0</v>
      </c>
      <c r="J33" s="135">
        <f t="shared" si="20"/>
        <v>0</v>
      </c>
      <c r="K33" s="134">
        <f t="shared" si="21"/>
        <v>-432.43639502263034</v>
      </c>
      <c r="L33" s="135">
        <f t="shared" si="22"/>
        <v>-28830.534456158766</v>
      </c>
      <c r="M33" s="136">
        <f t="shared" si="11"/>
        <v>41215.317270628817</v>
      </c>
      <c r="N33" s="136">
        <f t="shared" si="23"/>
        <v>2347669.3172706286</v>
      </c>
      <c r="O33" s="136">
        <f t="shared" si="24"/>
        <v>35213.279095104677</v>
      </c>
      <c r="P33" s="137">
        <f t="shared" si="14"/>
        <v>0.96883135533198816</v>
      </c>
      <c r="Q33" s="138">
        <v>14591.969806833044</v>
      </c>
      <c r="R33" s="140">
        <f t="shared" si="15"/>
        <v>0.13040857255441654</v>
      </c>
      <c r="S33" s="140">
        <f t="shared" si="16"/>
        <v>0.12342299685481523</v>
      </c>
      <c r="T33" s="139">
        <v>66670</v>
      </c>
      <c r="U33" s="1">
        <v>2040372</v>
      </c>
      <c r="V33" s="185">
        <v>30794.349361586526</v>
      </c>
      <c r="W33" s="13"/>
      <c r="X33" s="68"/>
      <c r="Y33" s="1"/>
      <c r="Z33" s="1"/>
      <c r="AA33" s="1"/>
    </row>
    <row r="34" spans="2:27">
      <c r="B34" s="132">
        <v>1511</v>
      </c>
      <c r="C34" s="132" t="s">
        <v>53</v>
      </c>
      <c r="D34" s="132">
        <v>91773</v>
      </c>
      <c r="E34" s="132">
        <f t="shared" si="3"/>
        <v>29767.434317223484</v>
      </c>
      <c r="F34" s="133">
        <f t="shared" si="4"/>
        <v>0.81899852769805814</v>
      </c>
      <c r="G34" s="134">
        <f t="shared" si="17"/>
        <v>3947.2228013981371</v>
      </c>
      <c r="H34" s="134">
        <f t="shared" si="18"/>
        <v>12169.287896710457</v>
      </c>
      <c r="I34" s="134">
        <f t="shared" si="19"/>
        <v>1030.431769631201</v>
      </c>
      <c r="J34" s="135">
        <f t="shared" si="20"/>
        <v>3176.8211457729926</v>
      </c>
      <c r="K34" s="134">
        <f t="shared" si="21"/>
        <v>597.99537460857061</v>
      </c>
      <c r="L34" s="135">
        <f t="shared" si="22"/>
        <v>1843.6197399182231</v>
      </c>
      <c r="M34" s="136">
        <f t="shared" si="11"/>
        <v>14012.907636628681</v>
      </c>
      <c r="N34" s="136">
        <f t="shared" si="23"/>
        <v>105785.90763662868</v>
      </c>
      <c r="O34" s="136">
        <f t="shared" si="24"/>
        <v>34312.652493230191</v>
      </c>
      <c r="P34" s="137">
        <f t="shared" si="14"/>
        <v>0.9440522005993236</v>
      </c>
      <c r="Q34" s="138">
        <v>1808.3018488873549</v>
      </c>
      <c r="R34" s="140">
        <f t="shared" si="15"/>
        <v>0.10184896145995918</v>
      </c>
      <c r="S34" s="140">
        <f t="shared" si="16"/>
        <v>0.11400039340599823</v>
      </c>
      <c r="T34" s="139">
        <v>3083</v>
      </c>
      <c r="U34" s="1">
        <v>83290</v>
      </c>
      <c r="V34" s="185">
        <v>26721.206288097532</v>
      </c>
      <c r="W34" s="12"/>
      <c r="Z34" s="1"/>
      <c r="AA34" s="1"/>
    </row>
    <row r="35" spans="2:27">
      <c r="B35" s="132">
        <v>1514</v>
      </c>
      <c r="C35" s="132" t="s">
        <v>54</v>
      </c>
      <c r="D35" s="132">
        <v>83275</v>
      </c>
      <c r="E35" s="132">
        <f t="shared" si="3"/>
        <v>34059.304703476482</v>
      </c>
      <c r="F35" s="133">
        <f t="shared" si="4"/>
        <v>0.93708178237003703</v>
      </c>
      <c r="G35" s="134">
        <f t="shared" si="17"/>
        <v>1372.1005696463383</v>
      </c>
      <c r="H35" s="134">
        <f t="shared" si="18"/>
        <v>3354.7858927852972</v>
      </c>
      <c r="I35" s="134">
        <f t="shared" si="19"/>
        <v>0</v>
      </c>
      <c r="J35" s="135">
        <f t="shared" si="20"/>
        <v>0</v>
      </c>
      <c r="K35" s="134">
        <f t="shared" si="21"/>
        <v>-432.43639502263034</v>
      </c>
      <c r="L35" s="135">
        <f t="shared" si="22"/>
        <v>-1057.3069858303313</v>
      </c>
      <c r="M35" s="136">
        <f t="shared" si="11"/>
        <v>2297.4789069549661</v>
      </c>
      <c r="N35" s="136">
        <f t="shared" si="23"/>
        <v>85572.478906954959</v>
      </c>
      <c r="O35" s="136">
        <f t="shared" si="24"/>
        <v>34998.96887810019</v>
      </c>
      <c r="P35" s="137">
        <f t="shared" si="14"/>
        <v>0.96293498716243553</v>
      </c>
      <c r="Q35" s="138">
        <v>877.13256603730679</v>
      </c>
      <c r="R35" s="140">
        <f t="shared" si="15"/>
        <v>0.13704634206286354</v>
      </c>
      <c r="S35" s="140">
        <f t="shared" si="16"/>
        <v>0.14448713612135256</v>
      </c>
      <c r="T35" s="139">
        <v>2445</v>
      </c>
      <c r="U35" s="1">
        <v>73238</v>
      </c>
      <c r="V35" s="185">
        <v>29759.447379114183</v>
      </c>
      <c r="W35" s="12"/>
      <c r="Z35" s="1"/>
      <c r="AA35" s="1"/>
    </row>
    <row r="36" spans="2:27">
      <c r="B36" s="132">
        <v>1515</v>
      </c>
      <c r="C36" s="132" t="s">
        <v>55</v>
      </c>
      <c r="D36" s="132">
        <v>311160</v>
      </c>
      <c r="E36" s="132">
        <f t="shared" si="3"/>
        <v>35127.568299841951</v>
      </c>
      <c r="F36" s="133">
        <f t="shared" si="4"/>
        <v>0.96647317375745423</v>
      </c>
      <c r="G36" s="134">
        <f t="shared" si="17"/>
        <v>731.14241182705734</v>
      </c>
      <c r="H36" s="134">
        <f t="shared" si="18"/>
        <v>6476.459483964074</v>
      </c>
      <c r="I36" s="134">
        <f t="shared" si="19"/>
        <v>0</v>
      </c>
      <c r="J36" s="135">
        <f t="shared" si="20"/>
        <v>0</v>
      </c>
      <c r="K36" s="134">
        <f t="shared" si="21"/>
        <v>-432.43639502263034</v>
      </c>
      <c r="L36" s="135">
        <f t="shared" si="22"/>
        <v>-3830.5215871104592</v>
      </c>
      <c r="M36" s="136">
        <f t="shared" si="11"/>
        <v>2645.9378968536148</v>
      </c>
      <c r="N36" s="136">
        <f t="shared" si="23"/>
        <v>313805.9378968536</v>
      </c>
      <c r="O36" s="136">
        <f t="shared" si="24"/>
        <v>35426.274316646377</v>
      </c>
      <c r="P36" s="137">
        <f t="shared" si="14"/>
        <v>0.97469154371740241</v>
      </c>
      <c r="Q36" s="138">
        <v>-415.09731290044419</v>
      </c>
      <c r="R36" s="140">
        <f t="shared" si="15"/>
        <v>8.9526879140334435E-3</v>
      </c>
      <c r="S36" s="140">
        <f t="shared" si="16"/>
        <v>1.3736613505858877E-2</v>
      </c>
      <c r="T36" s="139">
        <v>8858</v>
      </c>
      <c r="U36" s="1">
        <v>308399</v>
      </c>
      <c r="V36" s="185">
        <v>34651.573033707864</v>
      </c>
      <c r="W36" s="12"/>
      <c r="Z36" s="1"/>
      <c r="AA36" s="1"/>
    </row>
    <row r="37" spans="2:27">
      <c r="B37" s="132">
        <v>1516</v>
      </c>
      <c r="C37" s="132" t="s">
        <v>56</v>
      </c>
      <c r="D37" s="132">
        <v>314138</v>
      </c>
      <c r="E37" s="132">
        <f t="shared" si="3"/>
        <v>36634.169096209909</v>
      </c>
      <c r="F37" s="133">
        <f t="shared" si="4"/>
        <v>1.0079246411867497</v>
      </c>
      <c r="G37" s="134">
        <f t="shared" si="17"/>
        <v>-172.81806599371774</v>
      </c>
      <c r="H37" s="134">
        <f t="shared" si="18"/>
        <v>-1481.9149158961295</v>
      </c>
      <c r="I37" s="134">
        <f t="shared" si="19"/>
        <v>0</v>
      </c>
      <c r="J37" s="135">
        <f t="shared" si="20"/>
        <v>0</v>
      </c>
      <c r="K37" s="134">
        <f t="shared" si="21"/>
        <v>-432.43639502263034</v>
      </c>
      <c r="L37" s="135">
        <f t="shared" si="22"/>
        <v>-3708.142087319055</v>
      </c>
      <c r="M37" s="136">
        <f t="shared" si="11"/>
        <v>-5190.0570032151845</v>
      </c>
      <c r="N37" s="136">
        <f t="shared" si="23"/>
        <v>308947.94299678481</v>
      </c>
      <c r="O37" s="136">
        <f t="shared" si="24"/>
        <v>36028.914635193563</v>
      </c>
      <c r="P37" s="137">
        <f t="shared" si="14"/>
        <v>0.99127213068912068</v>
      </c>
      <c r="Q37" s="138">
        <v>-4194.9530659427846</v>
      </c>
      <c r="R37" s="140">
        <f t="shared" si="15"/>
        <v>0.13563831710156243</v>
      </c>
      <c r="S37" s="140">
        <f t="shared" si="16"/>
        <v>0.13510857328017384</v>
      </c>
      <c r="T37" s="139">
        <v>8575</v>
      </c>
      <c r="U37" s="1">
        <v>276618</v>
      </c>
      <c r="V37" s="185">
        <v>32273.713685684284</v>
      </c>
      <c r="W37" s="12"/>
      <c r="Z37" s="1"/>
      <c r="AA37" s="1"/>
    </row>
    <row r="38" spans="2:27">
      <c r="B38" s="132">
        <v>1517</v>
      </c>
      <c r="C38" s="132" t="s">
        <v>57</v>
      </c>
      <c r="D38" s="132">
        <v>147453</v>
      </c>
      <c r="E38" s="132">
        <f t="shared" si="3"/>
        <v>28687.35408560311</v>
      </c>
      <c r="F38" s="133">
        <f t="shared" si="4"/>
        <v>0.78928202240351075</v>
      </c>
      <c r="G38" s="134">
        <f t="shared" si="17"/>
        <v>4595.2709403703611</v>
      </c>
      <c r="H38" s="134">
        <f t="shared" si="18"/>
        <v>23619.692633503655</v>
      </c>
      <c r="I38" s="134">
        <f t="shared" si="19"/>
        <v>1408.4598506983316</v>
      </c>
      <c r="J38" s="135">
        <f t="shared" si="20"/>
        <v>7239.4836325894239</v>
      </c>
      <c r="K38" s="134">
        <f t="shared" si="21"/>
        <v>976.02345567570126</v>
      </c>
      <c r="L38" s="135">
        <f t="shared" si="22"/>
        <v>5016.7605621731045</v>
      </c>
      <c r="M38" s="136">
        <f t="shared" si="11"/>
        <v>28636.453195676761</v>
      </c>
      <c r="N38" s="136">
        <f t="shared" si="23"/>
        <v>176089.45319567676</v>
      </c>
      <c r="O38" s="136">
        <f t="shared" si="24"/>
        <v>34258.648481649172</v>
      </c>
      <c r="P38" s="137">
        <f t="shared" si="14"/>
        <v>0.9425663753345962</v>
      </c>
      <c r="Q38" s="138">
        <v>2815.8486063188393</v>
      </c>
      <c r="R38" s="140">
        <f t="shared" si="15"/>
        <v>0.13861561983598708</v>
      </c>
      <c r="S38" s="140">
        <f t="shared" si="16"/>
        <v>0.14636883903720471</v>
      </c>
      <c r="T38" s="139">
        <v>5140</v>
      </c>
      <c r="U38" s="1">
        <v>129502</v>
      </c>
      <c r="V38" s="185">
        <v>25024.541062801934</v>
      </c>
      <c r="W38" s="12"/>
      <c r="Y38" s="12"/>
      <c r="Z38" s="13"/>
      <c r="AA38" s="1"/>
    </row>
    <row r="39" spans="2:27">
      <c r="B39" s="132">
        <v>1520</v>
      </c>
      <c r="C39" s="132" t="s">
        <v>58</v>
      </c>
      <c r="D39" s="132">
        <v>310709</v>
      </c>
      <c r="E39" s="132">
        <f t="shared" si="3"/>
        <v>28689.658356417356</v>
      </c>
      <c r="F39" s="133">
        <f t="shared" si="4"/>
        <v>0.78934542035659516</v>
      </c>
      <c r="G39" s="134">
        <f t="shared" si="17"/>
        <v>4593.8883778818135</v>
      </c>
      <c r="H39" s="134">
        <f t="shared" si="18"/>
        <v>49751.81113246004</v>
      </c>
      <c r="I39" s="134">
        <f t="shared" si="19"/>
        <v>1407.6533559133456</v>
      </c>
      <c r="J39" s="135">
        <f t="shared" si="20"/>
        <v>15244.885844541534</v>
      </c>
      <c r="K39" s="134">
        <f t="shared" si="21"/>
        <v>975.21696089071531</v>
      </c>
      <c r="L39" s="135">
        <f t="shared" si="22"/>
        <v>10561.599686446447</v>
      </c>
      <c r="M39" s="136">
        <f t="shared" si="11"/>
        <v>60313.410818906486</v>
      </c>
      <c r="N39" s="136">
        <f t="shared" si="23"/>
        <v>371022.4108189065</v>
      </c>
      <c r="O39" s="136">
        <f t="shared" si="24"/>
        <v>34258.763695189889</v>
      </c>
      <c r="P39" s="137">
        <f t="shared" si="14"/>
        <v>0.94256954523225056</v>
      </c>
      <c r="Q39" s="138">
        <v>4812.1204098119124</v>
      </c>
      <c r="R39" s="140">
        <f t="shared" si="15"/>
        <v>0.11999899069638345</v>
      </c>
      <c r="S39" s="141">
        <f t="shared" si="16"/>
        <v>0.11948190898322703</v>
      </c>
      <c r="T39" s="139">
        <v>10830</v>
      </c>
      <c r="U39" s="1">
        <v>277419</v>
      </c>
      <c r="V39" s="185">
        <v>25627.621247113166</v>
      </c>
      <c r="W39" s="13"/>
      <c r="X39" s="68"/>
      <c r="Y39" s="13"/>
      <c r="Z39" s="13"/>
      <c r="AA39" s="1"/>
    </row>
    <row r="40" spans="2:27">
      <c r="B40" s="132">
        <v>1525</v>
      </c>
      <c r="C40" s="132" t="s">
        <v>59</v>
      </c>
      <c r="D40" s="132">
        <v>148697</v>
      </c>
      <c r="E40" s="132">
        <f t="shared" si="3"/>
        <v>33176.483712628287</v>
      </c>
      <c r="F40" s="133">
        <f t="shared" si="4"/>
        <v>0.91279251766483982</v>
      </c>
      <c r="G40" s="134">
        <f t="shared" si="17"/>
        <v>1901.7931641552552</v>
      </c>
      <c r="H40" s="134">
        <f t="shared" si="18"/>
        <v>8523.8369617438548</v>
      </c>
      <c r="I40" s="134">
        <f t="shared" si="19"/>
        <v>0</v>
      </c>
      <c r="J40" s="135">
        <f t="shared" si="20"/>
        <v>0</v>
      </c>
      <c r="K40" s="134">
        <f t="shared" si="21"/>
        <v>-432.43639502263034</v>
      </c>
      <c r="L40" s="135">
        <f t="shared" si="22"/>
        <v>-1938.1799224914291</v>
      </c>
      <c r="M40" s="136">
        <f t="shared" si="11"/>
        <v>6585.6570392524254</v>
      </c>
      <c r="N40" s="136">
        <f t="shared" si="23"/>
        <v>155282.65703925243</v>
      </c>
      <c r="O40" s="136">
        <f t="shared" si="24"/>
        <v>34645.840481760912</v>
      </c>
      <c r="P40" s="137">
        <f t="shared" si="14"/>
        <v>0.9532192812803566</v>
      </c>
      <c r="Q40" s="138">
        <v>643.18828669907543</v>
      </c>
      <c r="R40" s="140">
        <f t="shared" si="15"/>
        <v>0.14707901659325315</v>
      </c>
      <c r="S40" s="140">
        <f t="shared" si="16"/>
        <v>0.1575721535143427</v>
      </c>
      <c r="T40" s="139">
        <v>4482</v>
      </c>
      <c r="U40" s="1">
        <v>129631</v>
      </c>
      <c r="V40" s="185">
        <v>28660.402387795708</v>
      </c>
      <c r="W40" s="12"/>
      <c r="X40" s="10"/>
      <c r="Y40" s="12"/>
      <c r="Z40" s="13"/>
      <c r="AA40" s="1"/>
    </row>
    <row r="41" spans="2:27">
      <c r="B41" s="132">
        <v>1528</v>
      </c>
      <c r="C41" s="132" t="s">
        <v>60</v>
      </c>
      <c r="D41" s="132">
        <v>222363</v>
      </c>
      <c r="E41" s="132">
        <f t="shared" si="3"/>
        <v>29273.696682464455</v>
      </c>
      <c r="F41" s="133">
        <f t="shared" si="4"/>
        <v>0.80541420626721194</v>
      </c>
      <c r="G41" s="134">
        <f t="shared" si="17"/>
        <v>4243.4653822535547</v>
      </c>
      <c r="H41" s="134">
        <f t="shared" si="18"/>
        <v>32233.363043598001</v>
      </c>
      <c r="I41" s="134">
        <f t="shared" si="19"/>
        <v>1203.2399417968609</v>
      </c>
      <c r="J41" s="135">
        <f t="shared" si="20"/>
        <v>9139.8105978889562</v>
      </c>
      <c r="K41" s="134">
        <f t="shared" si="21"/>
        <v>770.80354677423054</v>
      </c>
      <c r="L41" s="135">
        <f t="shared" si="22"/>
        <v>5855.0237412970546</v>
      </c>
      <c r="M41" s="136">
        <f t="shared" si="11"/>
        <v>38088.386784895054</v>
      </c>
      <c r="N41" s="136">
        <f t="shared" si="23"/>
        <v>260451.38678489506</v>
      </c>
      <c r="O41" s="136">
        <f t="shared" si="24"/>
        <v>34287.96561149224</v>
      </c>
      <c r="P41" s="137">
        <f t="shared" si="14"/>
        <v>0.94337298452778129</v>
      </c>
      <c r="Q41" s="138">
        <v>4540.7140104276114</v>
      </c>
      <c r="R41" s="140">
        <f t="shared" si="15"/>
        <v>0.12705846574925872</v>
      </c>
      <c r="S41" s="140">
        <f t="shared" si="16"/>
        <v>0.13136134825409412</v>
      </c>
      <c r="T41" s="139">
        <v>7596</v>
      </c>
      <c r="U41" s="1">
        <v>197295</v>
      </c>
      <c r="V41" s="185">
        <v>25874.754098360652</v>
      </c>
      <c r="W41" s="12"/>
      <c r="X41" s="10"/>
      <c r="Y41" s="12"/>
      <c r="Z41" s="13"/>
      <c r="AA41" s="1"/>
    </row>
    <row r="42" spans="2:27">
      <c r="B42" s="132">
        <v>1531</v>
      </c>
      <c r="C42" s="132" t="s">
        <v>61</v>
      </c>
      <c r="D42" s="132">
        <v>273616</v>
      </c>
      <c r="E42" s="132">
        <f t="shared" si="3"/>
        <v>29080.242321181846</v>
      </c>
      <c r="F42" s="133">
        <f t="shared" si="4"/>
        <v>0.80009165023571849</v>
      </c>
      <c r="G42" s="134">
        <f t="shared" si="17"/>
        <v>4359.5379990231204</v>
      </c>
      <c r="H42" s="134">
        <f t="shared" si="18"/>
        <v>41018.893032808541</v>
      </c>
      <c r="I42" s="134">
        <f t="shared" si="19"/>
        <v>1270.9489682457743</v>
      </c>
      <c r="J42" s="135">
        <f t="shared" si="20"/>
        <v>11958.35884222449</v>
      </c>
      <c r="K42" s="134">
        <f t="shared" si="21"/>
        <v>838.51257322314393</v>
      </c>
      <c r="L42" s="135">
        <f t="shared" si="22"/>
        <v>7889.5648014565613</v>
      </c>
      <c r="M42" s="136">
        <f t="shared" si="11"/>
        <v>48908.4578342651</v>
      </c>
      <c r="N42" s="136">
        <f t="shared" si="23"/>
        <v>322524.45783426508</v>
      </c>
      <c r="O42" s="136">
        <f t="shared" si="24"/>
        <v>34278.292893428108</v>
      </c>
      <c r="P42" s="137">
        <f t="shared" si="14"/>
        <v>0.94310685672620664</v>
      </c>
      <c r="Q42" s="138">
        <v>5976.6759312945869</v>
      </c>
      <c r="R42" s="140">
        <f t="shared" si="15"/>
        <v>0.15614674092165198</v>
      </c>
      <c r="S42" s="140">
        <f t="shared" si="16"/>
        <v>0.14398194898295041</v>
      </c>
      <c r="T42" s="139">
        <v>9409</v>
      </c>
      <c r="U42" s="1">
        <v>236662</v>
      </c>
      <c r="V42" s="185">
        <v>25420.19334049409</v>
      </c>
      <c r="W42" s="12"/>
      <c r="X42" s="10"/>
      <c r="Y42" s="12"/>
      <c r="Z42" s="13"/>
      <c r="AA42" s="1"/>
    </row>
    <row r="43" spans="2:27">
      <c r="B43" s="132">
        <v>1532</v>
      </c>
      <c r="C43" s="132" t="s">
        <v>62</v>
      </c>
      <c r="D43" s="132">
        <v>285156</v>
      </c>
      <c r="E43" s="132">
        <f t="shared" si="3"/>
        <v>33524.100634845992</v>
      </c>
      <c r="F43" s="133">
        <f t="shared" si="4"/>
        <v>0.92235658504348195</v>
      </c>
      <c r="G43" s="134">
        <f t="shared" si="17"/>
        <v>1693.2230108246324</v>
      </c>
      <c r="H43" s="134">
        <f t="shared" si="18"/>
        <v>14402.554930074322</v>
      </c>
      <c r="I43" s="134">
        <f t="shared" si="19"/>
        <v>0</v>
      </c>
      <c r="J43" s="135">
        <f t="shared" si="20"/>
        <v>0</v>
      </c>
      <c r="K43" s="134">
        <f t="shared" si="21"/>
        <v>-432.43639502263034</v>
      </c>
      <c r="L43" s="135">
        <f t="shared" si="22"/>
        <v>-3678.3039760624938</v>
      </c>
      <c r="M43" s="136">
        <f t="shared" si="11"/>
        <v>10724.250954011828</v>
      </c>
      <c r="N43" s="136">
        <f t="shared" si="23"/>
        <v>295880.2509540118</v>
      </c>
      <c r="O43" s="136">
        <f t="shared" si="24"/>
        <v>34784.887250647989</v>
      </c>
      <c r="P43" s="137">
        <f t="shared" si="14"/>
        <v>0.95704490823181332</v>
      </c>
      <c r="Q43" s="138">
        <v>2544.6912910892734</v>
      </c>
      <c r="R43" s="140">
        <f t="shared" si="15"/>
        <v>0.1736408648088012</v>
      </c>
      <c r="S43" s="140">
        <f t="shared" si="16"/>
        <v>0.16756983282530877</v>
      </c>
      <c r="T43" s="139">
        <v>8506</v>
      </c>
      <c r="U43" s="1">
        <v>242967</v>
      </c>
      <c r="V43" s="185">
        <v>28712.71567005436</v>
      </c>
      <c r="W43" s="12"/>
      <c r="X43" s="10"/>
      <c r="Y43" s="12"/>
      <c r="Z43" s="13"/>
      <c r="AA43" s="1"/>
    </row>
    <row r="44" spans="2:27">
      <c r="B44" s="132">
        <v>1535</v>
      </c>
      <c r="C44" s="132" t="s">
        <v>63</v>
      </c>
      <c r="D44" s="132">
        <v>211903</v>
      </c>
      <c r="E44" s="132">
        <f t="shared" si="3"/>
        <v>30454.584650761713</v>
      </c>
      <c r="F44" s="133">
        <f t="shared" si="4"/>
        <v>0.8379042588899942</v>
      </c>
      <c r="G44" s="134">
        <f t="shared" si="17"/>
        <v>3534.9326012751994</v>
      </c>
      <c r="H44" s="134">
        <f t="shared" si="18"/>
        <v>24596.061039672837</v>
      </c>
      <c r="I44" s="134">
        <f t="shared" si="19"/>
        <v>789.92915289282064</v>
      </c>
      <c r="J44" s="135">
        <f t="shared" si="20"/>
        <v>5496.3270458282459</v>
      </c>
      <c r="K44" s="134">
        <f t="shared" si="21"/>
        <v>357.4927578701903</v>
      </c>
      <c r="L44" s="135">
        <f t="shared" si="22"/>
        <v>2487.4346092607839</v>
      </c>
      <c r="M44" s="136">
        <f t="shared" si="11"/>
        <v>27083.495648933622</v>
      </c>
      <c r="N44" s="136">
        <f t="shared" si="23"/>
        <v>238986.49564893363</v>
      </c>
      <c r="O44" s="136">
        <f t="shared" si="24"/>
        <v>34347.010009907099</v>
      </c>
      <c r="P44" s="137">
        <f t="shared" si="14"/>
        <v>0.94499748715892029</v>
      </c>
      <c r="Q44" s="138">
        <v>3172.397101705541</v>
      </c>
      <c r="R44" s="140">
        <f t="shared" si="15"/>
        <v>0.12699974471344083</v>
      </c>
      <c r="S44" s="140">
        <f t="shared" si="16"/>
        <v>5.7999760343230185E-2</v>
      </c>
      <c r="T44" s="139">
        <v>6958</v>
      </c>
      <c r="U44" s="1">
        <v>188024</v>
      </c>
      <c r="V44" s="185">
        <v>28785.058175137783</v>
      </c>
      <c r="W44" s="12"/>
      <c r="X44" s="10"/>
      <c r="Y44" s="12"/>
      <c r="Z44" s="13"/>
      <c r="AA44" s="1"/>
    </row>
    <row r="45" spans="2:27">
      <c r="B45" s="132">
        <v>1539</v>
      </c>
      <c r="C45" s="132" t="s">
        <v>64</v>
      </c>
      <c r="D45" s="132">
        <v>226777</v>
      </c>
      <c r="E45" s="132">
        <f t="shared" si="3"/>
        <v>32276.828921150012</v>
      </c>
      <c r="F45" s="133">
        <f t="shared" si="4"/>
        <v>0.88804010058363747</v>
      </c>
      <c r="G45" s="134">
        <f t="shared" si="17"/>
        <v>2441.5860390422204</v>
      </c>
      <c r="H45" s="134">
        <f t="shared" si="18"/>
        <v>17154.58351031064</v>
      </c>
      <c r="I45" s="134">
        <f t="shared" si="19"/>
        <v>152.14365825691601</v>
      </c>
      <c r="J45" s="135">
        <f t="shared" si="20"/>
        <v>1068.9613429130918</v>
      </c>
      <c r="K45" s="134">
        <f t="shared" si="21"/>
        <v>-280.29273676571432</v>
      </c>
      <c r="L45" s="135">
        <f t="shared" si="22"/>
        <v>-1969.3367685159089</v>
      </c>
      <c r="M45" s="136">
        <f t="shared" si="11"/>
        <v>15185.246741794732</v>
      </c>
      <c r="N45" s="136">
        <f t="shared" si="23"/>
        <v>241962.24674179472</v>
      </c>
      <c r="O45" s="136">
        <f t="shared" si="24"/>
        <v>34438.122223426515</v>
      </c>
      <c r="P45" s="137">
        <f t="shared" si="14"/>
        <v>0.94750427924360248</v>
      </c>
      <c r="Q45" s="138">
        <v>-1540.6054848256481</v>
      </c>
      <c r="R45" s="140">
        <f t="shared" si="15"/>
        <v>0.10483340559975446</v>
      </c>
      <c r="S45" s="140">
        <f t="shared" si="16"/>
        <v>0.17433758511513892</v>
      </c>
      <c r="T45" s="139">
        <v>7026</v>
      </c>
      <c r="U45" s="1">
        <v>205259</v>
      </c>
      <c r="V45" s="185">
        <v>27485.136582753079</v>
      </c>
      <c r="W45" s="12"/>
      <c r="X45" s="10"/>
      <c r="Y45" s="12"/>
      <c r="Z45" s="13"/>
      <c r="AA45" s="1"/>
    </row>
    <row r="46" spans="2:27">
      <c r="B46" s="132">
        <v>1547</v>
      </c>
      <c r="C46" s="132" t="s">
        <v>65</v>
      </c>
      <c r="D46" s="132">
        <v>107765</v>
      </c>
      <c r="E46" s="132">
        <f t="shared" si="3"/>
        <v>30597.671777399206</v>
      </c>
      <c r="F46" s="133">
        <f t="shared" si="4"/>
        <v>0.84184104916892155</v>
      </c>
      <c r="G46" s="134">
        <f t="shared" si="17"/>
        <v>3449.0803252927039</v>
      </c>
      <c r="H46" s="134">
        <f t="shared" si="18"/>
        <v>12147.660905680905</v>
      </c>
      <c r="I46" s="134">
        <f t="shared" si="19"/>
        <v>739.84865856969827</v>
      </c>
      <c r="J46" s="135">
        <f t="shared" si="20"/>
        <v>2605.7469754824774</v>
      </c>
      <c r="K46" s="134">
        <f t="shared" si="21"/>
        <v>307.41226354706794</v>
      </c>
      <c r="L46" s="135">
        <f t="shared" si="22"/>
        <v>1082.7059922127733</v>
      </c>
      <c r="M46" s="136">
        <f t="shared" si="11"/>
        <v>13230.366897893678</v>
      </c>
      <c r="N46" s="136">
        <f t="shared" si="23"/>
        <v>120995.36689789368</v>
      </c>
      <c r="O46" s="136">
        <f t="shared" si="24"/>
        <v>34354.164366238976</v>
      </c>
      <c r="P46" s="137">
        <f t="shared" si="14"/>
        <v>0.94519432667286674</v>
      </c>
      <c r="Q46" s="138">
        <v>2324.4130917227521</v>
      </c>
      <c r="R46" s="140">
        <f t="shared" si="15"/>
        <v>8.2140884671386249E-2</v>
      </c>
      <c r="S46" s="141">
        <f t="shared" si="16"/>
        <v>7.8146611105023897E-2</v>
      </c>
      <c r="T46" s="139">
        <v>3522</v>
      </c>
      <c r="U46" s="1">
        <v>99585</v>
      </c>
      <c r="V46" s="185">
        <v>28379.880307779997</v>
      </c>
      <c r="W46" s="13"/>
      <c r="X46" s="68"/>
      <c r="Y46" s="13"/>
      <c r="Z46" s="13"/>
      <c r="AA46" s="1"/>
    </row>
    <row r="47" spans="2:27">
      <c r="B47" s="132">
        <v>1554</v>
      </c>
      <c r="C47" s="132" t="s">
        <v>66</v>
      </c>
      <c r="D47" s="132">
        <v>185263</v>
      </c>
      <c r="E47" s="132">
        <f t="shared" si="3"/>
        <v>31897.899449035813</v>
      </c>
      <c r="F47" s="133">
        <f t="shared" si="4"/>
        <v>0.87761452354345004</v>
      </c>
      <c r="G47" s="134">
        <f t="shared" si="17"/>
        <v>2668.9437223107402</v>
      </c>
      <c r="H47" s="134">
        <f t="shared" si="18"/>
        <v>15501.225139180779</v>
      </c>
      <c r="I47" s="134">
        <f t="shared" si="19"/>
        <v>284.76897349688585</v>
      </c>
      <c r="J47" s="135">
        <f t="shared" si="20"/>
        <v>1653.9381980699131</v>
      </c>
      <c r="K47" s="134">
        <f t="shared" si="21"/>
        <v>-147.66742152574449</v>
      </c>
      <c r="L47" s="135">
        <f t="shared" si="22"/>
        <v>-857.65238422152402</v>
      </c>
      <c r="M47" s="136">
        <f t="shared" si="11"/>
        <v>14643.572754959254</v>
      </c>
      <c r="N47" s="136">
        <f t="shared" si="23"/>
        <v>199906.57275495926</v>
      </c>
      <c r="O47" s="136">
        <f t="shared" si="24"/>
        <v>34419.17574982081</v>
      </c>
      <c r="P47" s="137">
        <f t="shared" si="14"/>
        <v>0.94698300039159333</v>
      </c>
      <c r="Q47" s="138">
        <v>3059.0349621594996</v>
      </c>
      <c r="R47" s="140">
        <f t="shared" si="15"/>
        <v>0.13131492009599471</v>
      </c>
      <c r="S47" s="141">
        <f t="shared" si="16"/>
        <v>0.12741920756122893</v>
      </c>
      <c r="T47" s="139">
        <v>5808</v>
      </c>
      <c r="U47" s="1">
        <v>163759</v>
      </c>
      <c r="V47" s="185">
        <v>28292.847270214235</v>
      </c>
      <c r="W47" s="12"/>
      <c r="X47" s="67"/>
      <c r="Y47" s="12"/>
      <c r="Z47" s="13"/>
      <c r="AA47" s="1"/>
    </row>
    <row r="48" spans="2:27">
      <c r="B48" s="132">
        <v>1557</v>
      </c>
      <c r="C48" s="132" t="s">
        <v>67</v>
      </c>
      <c r="D48" s="132">
        <v>71940</v>
      </c>
      <c r="E48" s="132">
        <f t="shared" si="3"/>
        <v>27065.462753950338</v>
      </c>
      <c r="F48" s="133">
        <f t="shared" si="4"/>
        <v>0.7446585389499405</v>
      </c>
      <c r="G48" s="134">
        <f t="shared" si="17"/>
        <v>5568.4057393620251</v>
      </c>
      <c r="H48" s="134">
        <f t="shared" si="18"/>
        <v>14800.822455224263</v>
      </c>
      <c r="I48" s="134">
        <f t="shared" si="19"/>
        <v>1976.1218167768018</v>
      </c>
      <c r="J48" s="135">
        <f t="shared" si="20"/>
        <v>5252.5317889927392</v>
      </c>
      <c r="K48" s="134">
        <f t="shared" si="21"/>
        <v>1543.6854217541713</v>
      </c>
      <c r="L48" s="135">
        <f t="shared" si="22"/>
        <v>4103.1158510225878</v>
      </c>
      <c r="M48" s="136">
        <f t="shared" si="11"/>
        <v>18903.938306246851</v>
      </c>
      <c r="N48" s="136">
        <f t="shared" si="23"/>
        <v>90843.938306246855</v>
      </c>
      <c r="O48" s="136">
        <f t="shared" si="24"/>
        <v>34177.553915066543</v>
      </c>
      <c r="P48" s="137">
        <f t="shared" si="14"/>
        <v>0.94033520116191793</v>
      </c>
      <c r="Q48" s="138">
        <v>1194.6930147072962</v>
      </c>
      <c r="R48" s="140">
        <f t="shared" si="15"/>
        <v>0.14099920697858842</v>
      </c>
      <c r="S48" s="141">
        <f t="shared" si="16"/>
        <v>0.12855038192125992</v>
      </c>
      <c r="T48" s="139">
        <v>2658</v>
      </c>
      <c r="U48" s="1">
        <v>63050</v>
      </c>
      <c r="V48" s="185">
        <v>23982.50285279574</v>
      </c>
      <c r="W48" s="12"/>
      <c r="X48" s="67"/>
      <c r="Y48" s="12"/>
      <c r="Z48" s="13"/>
      <c r="AA48" s="1"/>
    </row>
    <row r="49" spans="2:27">
      <c r="B49" s="132">
        <v>1560</v>
      </c>
      <c r="C49" s="132" t="s">
        <v>68</v>
      </c>
      <c r="D49" s="132">
        <v>81411</v>
      </c>
      <c r="E49" s="132">
        <f t="shared" si="3"/>
        <v>27273.366834170854</v>
      </c>
      <c r="F49" s="133">
        <f t="shared" si="4"/>
        <v>0.75037865354861455</v>
      </c>
      <c r="G49" s="134">
        <f t="shared" si="17"/>
        <v>5443.6632912297146</v>
      </c>
      <c r="H49" s="134">
        <f t="shared" si="18"/>
        <v>16249.334924320698</v>
      </c>
      <c r="I49" s="134">
        <f t="shared" si="19"/>
        <v>1903.3553886996212</v>
      </c>
      <c r="J49" s="135">
        <f t="shared" si="20"/>
        <v>5681.5158352683702</v>
      </c>
      <c r="K49" s="134">
        <f t="shared" si="21"/>
        <v>1470.9189936769908</v>
      </c>
      <c r="L49" s="135">
        <f t="shared" si="22"/>
        <v>4390.6931961258178</v>
      </c>
      <c r="M49" s="136">
        <f t="shared" si="11"/>
        <v>20640.028120446514</v>
      </c>
      <c r="N49" s="136">
        <f t="shared" si="23"/>
        <v>102051.02812044651</v>
      </c>
      <c r="O49" s="136">
        <f t="shared" si="24"/>
        <v>34187.949119077559</v>
      </c>
      <c r="P49" s="137">
        <f t="shared" si="14"/>
        <v>0.94062120689185136</v>
      </c>
      <c r="Q49" s="138">
        <v>1431.5349882999435</v>
      </c>
      <c r="R49" s="140">
        <f t="shared" si="15"/>
        <v>7.8691435234259061E-2</v>
      </c>
      <c r="S49" s="141">
        <f t="shared" si="16"/>
        <v>9.3146261837063135E-2</v>
      </c>
      <c r="T49" s="139">
        <v>2985</v>
      </c>
      <c r="U49" s="1">
        <v>75472</v>
      </c>
      <c r="V49" s="185">
        <v>24949.421487603307</v>
      </c>
      <c r="W49" s="12"/>
      <c r="X49" s="67"/>
      <c r="Y49" s="12"/>
      <c r="Z49" s="13"/>
      <c r="AA49" s="1"/>
    </row>
    <row r="50" spans="2:27">
      <c r="B50" s="132">
        <v>1563</v>
      </c>
      <c r="C50" s="132" t="s">
        <v>69</v>
      </c>
      <c r="D50" s="132">
        <v>233349</v>
      </c>
      <c r="E50" s="132">
        <f t="shared" si="3"/>
        <v>33546.434732604946</v>
      </c>
      <c r="F50" s="133">
        <f t="shared" si="4"/>
        <v>0.92297106840765497</v>
      </c>
      <c r="G50" s="134">
        <f t="shared" si="17"/>
        <v>1679.8225521692598</v>
      </c>
      <c r="H50" s="134">
        <f t="shared" si="18"/>
        <v>11684.845672889371</v>
      </c>
      <c r="I50" s="134">
        <f t="shared" si="19"/>
        <v>0</v>
      </c>
      <c r="J50" s="135">
        <f t="shared" si="20"/>
        <v>0</v>
      </c>
      <c r="K50" s="134">
        <f t="shared" si="21"/>
        <v>-432.43639502263034</v>
      </c>
      <c r="L50" s="135">
        <f t="shared" si="22"/>
        <v>-3008.0275637774166</v>
      </c>
      <c r="M50" s="136">
        <f t="shared" si="11"/>
        <v>8676.818109111955</v>
      </c>
      <c r="N50" s="136">
        <f t="shared" si="23"/>
        <v>242025.81810911195</v>
      </c>
      <c r="O50" s="136">
        <f t="shared" si="24"/>
        <v>34793.820889751572</v>
      </c>
      <c r="P50" s="137">
        <f t="shared" si="14"/>
        <v>0.95729070157748264</v>
      </c>
      <c r="Q50" s="138">
        <v>3426.429746157658</v>
      </c>
      <c r="R50" s="140">
        <f t="shared" si="15"/>
        <v>0.14121041692138403</v>
      </c>
      <c r="S50" s="141">
        <f t="shared" si="16"/>
        <v>0.15433532108379214</v>
      </c>
      <c r="T50" s="139">
        <v>6956</v>
      </c>
      <c r="U50" s="1">
        <v>204475</v>
      </c>
      <c r="V50" s="185">
        <v>29061.256395679364</v>
      </c>
      <c r="W50" s="12"/>
      <c r="X50" s="67"/>
      <c r="Y50" s="12"/>
      <c r="Z50" s="13"/>
      <c r="AA50" s="1"/>
    </row>
    <row r="51" spans="2:27">
      <c r="B51" s="132">
        <v>1566</v>
      </c>
      <c r="C51" s="132" t="s">
        <v>70</v>
      </c>
      <c r="D51" s="132">
        <v>170499</v>
      </c>
      <c r="E51" s="132">
        <f t="shared" si="3"/>
        <v>29035.93324250681</v>
      </c>
      <c r="F51" s="133">
        <f t="shared" si="4"/>
        <v>0.79887256397481365</v>
      </c>
      <c r="G51" s="134">
        <f t="shared" si="17"/>
        <v>4386.1234462281418</v>
      </c>
      <c r="H51" s="134">
        <f t="shared" si="18"/>
        <v>25755.316876251651</v>
      </c>
      <c r="I51" s="134">
        <f t="shared" si="19"/>
        <v>1286.4571457820368</v>
      </c>
      <c r="J51" s="135">
        <f t="shared" si="20"/>
        <v>7554.0763600321206</v>
      </c>
      <c r="K51" s="134">
        <f t="shared" si="21"/>
        <v>854.0207507594065</v>
      </c>
      <c r="L51" s="135">
        <f t="shared" si="22"/>
        <v>5014.8098484592356</v>
      </c>
      <c r="M51" s="136">
        <f t="shared" si="11"/>
        <v>30770.126724710884</v>
      </c>
      <c r="N51" s="136">
        <f t="shared" si="23"/>
        <v>201269.12672471089</v>
      </c>
      <c r="O51" s="136">
        <f t="shared" si="24"/>
        <v>34276.077439494358</v>
      </c>
      <c r="P51" s="137">
        <f t="shared" si="14"/>
        <v>0.94304590241316144</v>
      </c>
      <c r="Q51" s="138">
        <v>3397.3531160125058</v>
      </c>
      <c r="R51" s="140">
        <f t="shared" si="15"/>
        <v>0.21933933590313884</v>
      </c>
      <c r="S51" s="141">
        <f t="shared" si="16"/>
        <v>0.22930668742278293</v>
      </c>
      <c r="T51" s="139">
        <v>5872</v>
      </c>
      <c r="U51" s="1">
        <v>139829</v>
      </c>
      <c r="V51" s="185">
        <v>23619.763513513513</v>
      </c>
      <c r="W51" s="12"/>
      <c r="X51" s="67"/>
      <c r="Y51" s="12"/>
      <c r="Z51" s="13"/>
      <c r="AA51" s="1"/>
    </row>
    <row r="52" spans="2:27">
      <c r="B52" s="132">
        <v>1573</v>
      </c>
      <c r="C52" s="132" t="s">
        <v>71</v>
      </c>
      <c r="D52" s="132">
        <v>68451</v>
      </c>
      <c r="E52" s="132">
        <f t="shared" si="3"/>
        <v>32166.823308270679</v>
      </c>
      <c r="F52" s="133">
        <f t="shared" si="4"/>
        <v>0.88501348989134254</v>
      </c>
      <c r="G52" s="134">
        <f t="shared" si="17"/>
        <v>2507.58940676982</v>
      </c>
      <c r="H52" s="134">
        <f t="shared" si="18"/>
        <v>5336.1502576061766</v>
      </c>
      <c r="I52" s="134">
        <f t="shared" si="19"/>
        <v>190.64562276468257</v>
      </c>
      <c r="J52" s="135">
        <f t="shared" si="20"/>
        <v>405.69388524324455</v>
      </c>
      <c r="K52" s="134">
        <f t="shared" si="21"/>
        <v>-241.79077225794776</v>
      </c>
      <c r="L52" s="135">
        <f t="shared" si="22"/>
        <v>-514.53076336491279</v>
      </c>
      <c r="M52" s="136">
        <f t="shared" si="11"/>
        <v>4821.619494241264</v>
      </c>
      <c r="N52" s="136">
        <f t="shared" si="23"/>
        <v>73272.619494241269</v>
      </c>
      <c r="O52" s="136">
        <f t="shared" si="24"/>
        <v>34432.621942782556</v>
      </c>
      <c r="P52" s="137">
        <f t="shared" si="14"/>
        <v>0.94735294870898801</v>
      </c>
      <c r="Q52" s="138">
        <v>1001.6661156121545</v>
      </c>
      <c r="R52" s="140">
        <f t="shared" si="15"/>
        <v>0.19548360054490202</v>
      </c>
      <c r="S52" s="141">
        <f t="shared" si="16"/>
        <v>0.20784292348286632</v>
      </c>
      <c r="T52" s="139">
        <v>2128</v>
      </c>
      <c r="U52" s="1">
        <v>57258</v>
      </c>
      <c r="V52" s="185">
        <v>26631.627906976744</v>
      </c>
      <c r="W52" s="12"/>
      <c r="X52" s="67"/>
      <c r="Y52" s="12"/>
      <c r="Z52" s="13"/>
      <c r="AA52" s="1"/>
    </row>
    <row r="53" spans="2:27">
      <c r="B53" s="132">
        <v>1576</v>
      </c>
      <c r="C53" s="132" t="s">
        <v>72</v>
      </c>
      <c r="D53" s="132">
        <v>108449</v>
      </c>
      <c r="E53" s="132">
        <f t="shared" si="3"/>
        <v>31271.337946943484</v>
      </c>
      <c r="F53" s="133">
        <f t="shared" si="4"/>
        <v>0.86037578733738773</v>
      </c>
      <c r="G53" s="134">
        <f t="shared" si="17"/>
        <v>3044.8806235661373</v>
      </c>
      <c r="H53" s="134">
        <f t="shared" si="18"/>
        <v>10559.646002527363</v>
      </c>
      <c r="I53" s="134">
        <f t="shared" si="19"/>
        <v>504.0654992292009</v>
      </c>
      <c r="J53" s="135">
        <f t="shared" si="20"/>
        <v>1748.0991513268687</v>
      </c>
      <c r="K53" s="134">
        <f t="shared" si="21"/>
        <v>71.62910420657056</v>
      </c>
      <c r="L53" s="135">
        <f t="shared" si="22"/>
        <v>248.40973338838668</v>
      </c>
      <c r="M53" s="136">
        <f t="shared" si="11"/>
        <v>10808.05573591575</v>
      </c>
      <c r="N53" s="136">
        <f t="shared" si="23"/>
        <v>119257.05573591575</v>
      </c>
      <c r="O53" s="136">
        <f t="shared" si="24"/>
        <v>34387.847674716191</v>
      </c>
      <c r="P53" s="137">
        <f t="shared" si="14"/>
        <v>0.94612106358129011</v>
      </c>
      <c r="Q53" s="138">
        <v>1354.8680869092841</v>
      </c>
      <c r="R53" s="140">
        <f t="shared" si="15"/>
        <v>0.1395771599100519</v>
      </c>
      <c r="S53" s="141">
        <f t="shared" si="16"/>
        <v>0.15239247399208539</v>
      </c>
      <c r="T53" s="139">
        <v>3468</v>
      </c>
      <c r="U53" s="1">
        <v>95166</v>
      </c>
      <c r="V53" s="185">
        <v>27136.013686911891</v>
      </c>
      <c r="W53" s="12"/>
      <c r="X53" s="67"/>
      <c r="Y53" s="12"/>
      <c r="Z53" s="13"/>
      <c r="AA53" s="1"/>
    </row>
    <row r="54" spans="2:27">
      <c r="B54" s="132">
        <v>1577</v>
      </c>
      <c r="C54" s="132" t="s">
        <v>73</v>
      </c>
      <c r="D54" s="132">
        <v>294567</v>
      </c>
      <c r="E54" s="132">
        <f t="shared" si="3"/>
        <v>27322.790093683332</v>
      </c>
      <c r="F54" s="133">
        <f t="shared" si="4"/>
        <v>0.75173844748797125</v>
      </c>
      <c r="G54" s="134">
        <f t="shared" si="17"/>
        <v>5414.009335522228</v>
      </c>
      <c r="H54" s="134">
        <f t="shared" si="18"/>
        <v>58368.434646265145</v>
      </c>
      <c r="I54" s="134">
        <f t="shared" si="19"/>
        <v>1886.0572478702541</v>
      </c>
      <c r="J54" s="135">
        <f t="shared" si="20"/>
        <v>20333.583189289209</v>
      </c>
      <c r="K54" s="134">
        <f t="shared" si="21"/>
        <v>1453.6208528476236</v>
      </c>
      <c r="L54" s="135">
        <f t="shared" si="22"/>
        <v>15671.486414550231</v>
      </c>
      <c r="M54" s="136">
        <f t="shared" si="11"/>
        <v>74039.921060815381</v>
      </c>
      <c r="N54" s="136">
        <f t="shared" si="23"/>
        <v>368606.9210608154</v>
      </c>
      <c r="O54" s="136">
        <f t="shared" si="24"/>
        <v>34190.420282053179</v>
      </c>
      <c r="P54" s="137">
        <f t="shared" si="14"/>
        <v>0.94068919658881911</v>
      </c>
      <c r="Q54" s="138">
        <v>5407.9619795181789</v>
      </c>
      <c r="R54" s="140">
        <f t="shared" si="15"/>
        <v>0.16861987431763362</v>
      </c>
      <c r="S54" s="141">
        <f t="shared" si="16"/>
        <v>0.13523383208687292</v>
      </c>
      <c r="T54" s="139">
        <v>10781</v>
      </c>
      <c r="U54" s="1">
        <v>252064</v>
      </c>
      <c r="V54" s="185">
        <v>24067.984340685573</v>
      </c>
      <c r="W54" s="13"/>
      <c r="X54" s="68"/>
      <c r="Y54" s="13"/>
      <c r="Z54" s="13"/>
      <c r="AA54" s="13"/>
    </row>
    <row r="55" spans="2:27">
      <c r="B55" s="132">
        <v>1578</v>
      </c>
      <c r="C55" s="132" t="s">
        <v>74</v>
      </c>
      <c r="D55" s="132">
        <v>77334</v>
      </c>
      <c r="E55" s="132">
        <f t="shared" si="3"/>
        <v>30908.872901678656</v>
      </c>
      <c r="F55" s="133">
        <f t="shared" si="4"/>
        <v>0.85040320000418446</v>
      </c>
      <c r="G55" s="134">
        <f t="shared" si="17"/>
        <v>3262.3596507250336</v>
      </c>
      <c r="H55" s="134">
        <f t="shared" si="18"/>
        <v>8162.4238461140339</v>
      </c>
      <c r="I55" s="134">
        <f t="shared" si="19"/>
        <v>630.92826507189056</v>
      </c>
      <c r="J55" s="135">
        <f t="shared" si="20"/>
        <v>1578.58251920987</v>
      </c>
      <c r="K55" s="134">
        <f t="shared" si="21"/>
        <v>198.49187004926023</v>
      </c>
      <c r="L55" s="135">
        <f t="shared" si="22"/>
        <v>496.62665886324913</v>
      </c>
      <c r="M55" s="136">
        <f t="shared" si="11"/>
        <v>8659.0505049772837</v>
      </c>
      <c r="N55" s="136">
        <f t="shared" si="23"/>
        <v>85993.050504977291</v>
      </c>
      <c r="O55" s="136">
        <f t="shared" si="24"/>
        <v>34369.724422452957</v>
      </c>
      <c r="P55" s="137">
        <f t="shared" si="14"/>
        <v>0.9456224342146301</v>
      </c>
      <c r="Q55" s="138">
        <v>1968.9518896906156</v>
      </c>
      <c r="R55" s="140">
        <f t="shared" si="15"/>
        <v>0.12664442534345363</v>
      </c>
      <c r="S55" s="140">
        <f t="shared" si="16"/>
        <v>0.14780840935270309</v>
      </c>
      <c r="T55" s="139">
        <v>2502</v>
      </c>
      <c r="U55" s="1">
        <v>68641</v>
      </c>
      <c r="V55" s="185">
        <v>26928.599450765007</v>
      </c>
      <c r="W55" s="12"/>
      <c r="X55" s="10"/>
      <c r="Y55" s="12"/>
      <c r="Z55" s="13"/>
      <c r="AA55" s="13"/>
    </row>
    <row r="56" spans="2:27">
      <c r="B56" s="132">
        <v>1579</v>
      </c>
      <c r="C56" s="132" t="s">
        <v>75</v>
      </c>
      <c r="D56" s="132">
        <v>389167</v>
      </c>
      <c r="E56" s="132">
        <f t="shared" si="3"/>
        <v>29223.323571374935</v>
      </c>
      <c r="F56" s="133">
        <f t="shared" si="4"/>
        <v>0.8040282788346278</v>
      </c>
      <c r="G56" s="134">
        <f t="shared" si="17"/>
        <v>4273.689248907267</v>
      </c>
      <c r="H56" s="134">
        <f t="shared" si="18"/>
        <v>56912.719727698073</v>
      </c>
      <c r="I56" s="134">
        <f t="shared" si="19"/>
        <v>1220.8705306781931</v>
      </c>
      <c r="J56" s="135">
        <f t="shared" si="20"/>
        <v>16258.332857041496</v>
      </c>
      <c r="K56" s="134">
        <f t="shared" si="21"/>
        <v>788.43413565556273</v>
      </c>
      <c r="L56" s="135">
        <f t="shared" si="22"/>
        <v>10499.57738452513</v>
      </c>
      <c r="M56" s="136">
        <f t="shared" si="11"/>
        <v>67412.297112223197</v>
      </c>
      <c r="N56" s="136">
        <f t="shared" si="23"/>
        <v>456579.29711222323</v>
      </c>
      <c r="O56" s="136">
        <f t="shared" si="24"/>
        <v>34285.446955937761</v>
      </c>
      <c r="P56" s="137">
        <f t="shared" si="14"/>
        <v>0.94330368815615206</v>
      </c>
      <c r="Q56" s="138">
        <v>7130.3625759431889</v>
      </c>
      <c r="R56" s="140">
        <f t="shared" si="15"/>
        <v>0.14320335587424871</v>
      </c>
      <c r="S56" s="140">
        <f t="shared" si="16"/>
        <v>0.13994123020606358</v>
      </c>
      <c r="T56" s="139">
        <v>13317</v>
      </c>
      <c r="U56" s="1">
        <v>340418</v>
      </c>
      <c r="V56" s="185">
        <v>25635.815949996235</v>
      </c>
      <c r="W56" s="12"/>
      <c r="Z56" s="13"/>
      <c r="AA56" s="13"/>
    </row>
    <row r="57" spans="2:27" ht="30.9" customHeight="1">
      <c r="B57" s="132">
        <v>1804</v>
      </c>
      <c r="C57" s="132" t="s">
        <v>76</v>
      </c>
      <c r="D57" s="132">
        <v>1841083</v>
      </c>
      <c r="E57" s="132">
        <f t="shared" si="3"/>
        <v>35028.215372907158</v>
      </c>
      <c r="F57" s="133">
        <f t="shared" si="4"/>
        <v>0.96373965295700659</v>
      </c>
      <c r="G57" s="134">
        <f t="shared" si="17"/>
        <v>790.75416798793299</v>
      </c>
      <c r="H57" s="134">
        <f t="shared" si="18"/>
        <v>41562.03906944576</v>
      </c>
      <c r="I57" s="134">
        <f t="shared" si="19"/>
        <v>0</v>
      </c>
      <c r="J57" s="135">
        <f t="shared" si="20"/>
        <v>0</v>
      </c>
      <c r="K57" s="134">
        <f t="shared" si="21"/>
        <v>-432.43639502263034</v>
      </c>
      <c r="L57" s="135">
        <f t="shared" si="22"/>
        <v>-22728.856922389452</v>
      </c>
      <c r="M57" s="136">
        <f t="shared" si="11"/>
        <v>18833.182147056308</v>
      </c>
      <c r="N57" s="136">
        <f t="shared" si="23"/>
        <v>1859916.1821470563</v>
      </c>
      <c r="O57" s="136">
        <f t="shared" si="24"/>
        <v>35386.533145872454</v>
      </c>
      <c r="P57" s="137">
        <f t="shared" si="14"/>
        <v>0.97359813539722317</v>
      </c>
      <c r="Q57" s="138">
        <v>15040.428904262037</v>
      </c>
      <c r="R57" s="140">
        <f t="shared" si="15"/>
        <v>0.15863014681403662</v>
      </c>
      <c r="S57" s="140">
        <f t="shared" si="16"/>
        <v>0.15415522444335095</v>
      </c>
      <c r="T57" s="139">
        <v>52560</v>
      </c>
      <c r="U57" s="1">
        <v>1589017</v>
      </c>
      <c r="V57" s="185">
        <v>30349.65716141108</v>
      </c>
      <c r="W57" s="12"/>
      <c r="Z57" s="13"/>
      <c r="AA57" s="13"/>
    </row>
    <row r="58" spans="2:27">
      <c r="B58" s="132">
        <v>1806</v>
      </c>
      <c r="C58" s="132" t="s">
        <v>77</v>
      </c>
      <c r="D58" s="132">
        <v>679205</v>
      </c>
      <c r="E58" s="132">
        <f t="shared" si="3"/>
        <v>31356.123909330134</v>
      </c>
      <c r="F58" s="133">
        <f t="shared" si="4"/>
        <v>0.86270852376418661</v>
      </c>
      <c r="G58" s="134">
        <f t="shared" si="17"/>
        <v>2994.0090461341474</v>
      </c>
      <c r="H58" s="134">
        <f t="shared" si="18"/>
        <v>64853.229948311768</v>
      </c>
      <c r="I58" s="134">
        <f t="shared" si="19"/>
        <v>474.39041239387348</v>
      </c>
      <c r="J58" s="135">
        <f t="shared" si="20"/>
        <v>10275.770722863694</v>
      </c>
      <c r="K58" s="134">
        <f t="shared" si="21"/>
        <v>41.95401737124314</v>
      </c>
      <c r="L58" s="135">
        <f t="shared" si="22"/>
        <v>908.76597027849766</v>
      </c>
      <c r="M58" s="136">
        <f t="shared" si="11"/>
        <v>65761.99591859027</v>
      </c>
      <c r="N58" s="136">
        <f t="shared" si="23"/>
        <v>744966.99591859023</v>
      </c>
      <c r="O58" s="136">
        <f t="shared" si="24"/>
        <v>34392.086972835525</v>
      </c>
      <c r="P58" s="137">
        <f t="shared" si="14"/>
        <v>0.94623770040263011</v>
      </c>
      <c r="Q58" s="138">
        <v>12606.248134527756</v>
      </c>
      <c r="R58" s="140">
        <f t="shared" si="15"/>
        <v>0.140844171441145</v>
      </c>
      <c r="S58" s="140">
        <f t="shared" si="16"/>
        <v>0.15053510572604281</v>
      </c>
      <c r="T58" s="139">
        <v>21661</v>
      </c>
      <c r="U58" s="1">
        <v>595353</v>
      </c>
      <c r="V58" s="185">
        <v>27253.513389791715</v>
      </c>
      <c r="W58" s="12"/>
      <c r="Z58" s="13"/>
      <c r="AA58" s="13"/>
    </row>
    <row r="59" spans="2:27">
      <c r="B59" s="132">
        <v>1811</v>
      </c>
      <c r="C59" s="132" t="s">
        <v>78</v>
      </c>
      <c r="D59" s="132">
        <v>45530</v>
      </c>
      <c r="E59" s="132">
        <f t="shared" si="3"/>
        <v>32591.267000715816</v>
      </c>
      <c r="F59" s="133">
        <f t="shared" si="4"/>
        <v>0.89669131054255535</v>
      </c>
      <c r="G59" s="134">
        <f t="shared" si="17"/>
        <v>2252.9231913027384</v>
      </c>
      <c r="H59" s="134">
        <f t="shared" si="18"/>
        <v>3147.3336982499254</v>
      </c>
      <c r="I59" s="134">
        <f t="shared" si="19"/>
        <v>42.090330408884796</v>
      </c>
      <c r="J59" s="135">
        <f t="shared" si="20"/>
        <v>58.800191581212054</v>
      </c>
      <c r="K59" s="134">
        <f t="shared" si="21"/>
        <v>-390.34606461374551</v>
      </c>
      <c r="L59" s="135">
        <f t="shared" si="22"/>
        <v>-545.31345226540259</v>
      </c>
      <c r="M59" s="136">
        <f t="shared" si="11"/>
        <v>2602.0202459845227</v>
      </c>
      <c r="N59" s="136">
        <f t="shared" si="23"/>
        <v>48132.020245984524</v>
      </c>
      <c r="O59" s="136">
        <f t="shared" si="24"/>
        <v>34453.844127404816</v>
      </c>
      <c r="P59" s="137">
        <f t="shared" si="14"/>
        <v>0.94793683974154874</v>
      </c>
      <c r="Q59" s="138">
        <v>-256.28107917754096</v>
      </c>
      <c r="R59" s="140">
        <f t="shared" si="15"/>
        <v>0.18843152097308866</v>
      </c>
      <c r="S59" s="140">
        <f t="shared" si="16"/>
        <v>0.21310189614003167</v>
      </c>
      <c r="T59" s="139">
        <v>1397</v>
      </c>
      <c r="U59" s="1">
        <v>38311</v>
      </c>
      <c r="V59" s="185">
        <v>26866.058906030856</v>
      </c>
      <c r="W59" s="12"/>
      <c r="Z59" s="1"/>
      <c r="AA59" s="1"/>
    </row>
    <row r="60" spans="2:27">
      <c r="B60" s="132">
        <v>1812</v>
      </c>
      <c r="C60" s="132" t="s">
        <v>79</v>
      </c>
      <c r="D60" s="132">
        <v>53419</v>
      </c>
      <c r="E60" s="132">
        <f t="shared" si="3"/>
        <v>26843.718592964822</v>
      </c>
      <c r="F60" s="133">
        <f t="shared" si="4"/>
        <v>0.73855763890469539</v>
      </c>
      <c r="G60" s="134">
        <f t="shared" si="17"/>
        <v>5701.4522359533339</v>
      </c>
      <c r="H60" s="134">
        <f t="shared" si="18"/>
        <v>11345.889949547134</v>
      </c>
      <c r="I60" s="134">
        <f t="shared" si="19"/>
        <v>2053.7322731217323</v>
      </c>
      <c r="J60" s="135">
        <f t="shared" si="20"/>
        <v>4086.9272235122471</v>
      </c>
      <c r="K60" s="134">
        <f t="shared" si="21"/>
        <v>1621.2958780991021</v>
      </c>
      <c r="L60" s="135">
        <f t="shared" si="22"/>
        <v>3226.3787974172133</v>
      </c>
      <c r="M60" s="136">
        <f t="shared" si="11"/>
        <v>14572.268746964348</v>
      </c>
      <c r="N60" s="136">
        <f t="shared" si="23"/>
        <v>67991.268746964342</v>
      </c>
      <c r="O60" s="136">
        <f t="shared" si="24"/>
        <v>34166.466707017258</v>
      </c>
      <c r="P60" s="137">
        <f t="shared" si="14"/>
        <v>0.94003015615965546</v>
      </c>
      <c r="Q60" s="138">
        <v>-50.743341133360445</v>
      </c>
      <c r="R60" s="140">
        <f t="shared" si="15"/>
        <v>0.16249564763231197</v>
      </c>
      <c r="S60" s="140">
        <f t="shared" si="16"/>
        <v>0.15373311762503322</v>
      </c>
      <c r="T60" s="139">
        <v>1990</v>
      </c>
      <c r="U60" s="1">
        <v>45952</v>
      </c>
      <c r="V60" s="185">
        <v>23266.835443037973</v>
      </c>
      <c r="W60" s="12"/>
      <c r="Z60" s="1"/>
      <c r="AA60" s="1"/>
    </row>
    <row r="61" spans="2:27">
      <c r="B61" s="132">
        <v>1813</v>
      </c>
      <c r="C61" s="132" t="s">
        <v>80</v>
      </c>
      <c r="D61" s="132">
        <v>240172</v>
      </c>
      <c r="E61" s="132">
        <f t="shared" si="3"/>
        <v>30779.443803665257</v>
      </c>
      <c r="F61" s="133">
        <f t="shared" si="4"/>
        <v>0.84684218632780828</v>
      </c>
      <c r="G61" s="134">
        <f t="shared" si="17"/>
        <v>3340.0171095330734</v>
      </c>
      <c r="H61" s="134">
        <f t="shared" si="18"/>
        <v>26062.153505686569</v>
      </c>
      <c r="I61" s="134">
        <f t="shared" si="19"/>
        <v>676.22844937658022</v>
      </c>
      <c r="J61" s="135">
        <f t="shared" si="20"/>
        <v>5276.6105904854558</v>
      </c>
      <c r="K61" s="134">
        <f t="shared" si="21"/>
        <v>243.79205435394988</v>
      </c>
      <c r="L61" s="135">
        <f t="shared" si="22"/>
        <v>1902.309400123871</v>
      </c>
      <c r="M61" s="136">
        <f t="shared" si="11"/>
        <v>27964.46290581044</v>
      </c>
      <c r="N61" s="136">
        <f t="shared" si="23"/>
        <v>268136.46290581045</v>
      </c>
      <c r="O61" s="136">
        <f t="shared" si="24"/>
        <v>34363.252967552275</v>
      </c>
      <c r="P61" s="137">
        <f t="shared" si="14"/>
        <v>0.94544438353081095</v>
      </c>
      <c r="Q61" s="138">
        <v>-3480.4218044541121</v>
      </c>
      <c r="R61" s="140">
        <f t="shared" si="15"/>
        <v>0.21599303329941116</v>
      </c>
      <c r="S61" s="140">
        <f t="shared" si="16"/>
        <v>0.23375840633492731</v>
      </c>
      <c r="T61" s="139">
        <v>7803</v>
      </c>
      <c r="U61" s="1">
        <v>197511</v>
      </c>
      <c r="V61" s="185">
        <v>24947.707464948846</v>
      </c>
      <c r="W61" s="12"/>
      <c r="Z61" s="1"/>
      <c r="AA61" s="1"/>
    </row>
    <row r="62" spans="2:27">
      <c r="B62" s="132">
        <v>1815</v>
      </c>
      <c r="C62" s="132" t="s">
        <v>81</v>
      </c>
      <c r="D62" s="132">
        <v>32609</v>
      </c>
      <c r="E62" s="132">
        <f t="shared" si="3"/>
        <v>27587.986463620982</v>
      </c>
      <c r="F62" s="133">
        <f t="shared" si="4"/>
        <v>0.75903485853284702</v>
      </c>
      <c r="G62" s="134">
        <f t="shared" si="17"/>
        <v>5254.891513559638</v>
      </c>
      <c r="H62" s="134">
        <f t="shared" si="18"/>
        <v>6211.2817690274924</v>
      </c>
      <c r="I62" s="134">
        <f t="shared" si="19"/>
        <v>1793.2385183920765</v>
      </c>
      <c r="J62" s="135">
        <f t="shared" si="20"/>
        <v>2119.6079287394346</v>
      </c>
      <c r="K62" s="134">
        <f t="shared" si="21"/>
        <v>1360.8021233694462</v>
      </c>
      <c r="L62" s="135">
        <f t="shared" si="22"/>
        <v>1608.4681098226854</v>
      </c>
      <c r="M62" s="136">
        <f t="shared" si="11"/>
        <v>7819.749878850178</v>
      </c>
      <c r="N62" s="136">
        <f t="shared" si="23"/>
        <v>40428.749878850176</v>
      </c>
      <c r="O62" s="136">
        <f t="shared" si="24"/>
        <v>34203.680100550067</v>
      </c>
      <c r="P62" s="137">
        <f t="shared" si="14"/>
        <v>0.94105401714106307</v>
      </c>
      <c r="Q62" s="138">
        <v>11.296216472541346</v>
      </c>
      <c r="R62" s="140">
        <f t="shared" si="15"/>
        <v>0.19974245768947757</v>
      </c>
      <c r="S62" s="140">
        <f t="shared" si="16"/>
        <v>0.21801264740048487</v>
      </c>
      <c r="T62" s="139">
        <v>1182</v>
      </c>
      <c r="U62" s="1">
        <v>27180</v>
      </c>
      <c r="V62" s="185">
        <v>22650</v>
      </c>
      <c r="W62" s="12"/>
      <c r="Z62" s="1"/>
      <c r="AA62" s="1"/>
    </row>
    <row r="63" spans="2:27">
      <c r="B63" s="132">
        <v>1816</v>
      </c>
      <c r="C63" s="132" t="s">
        <v>82</v>
      </c>
      <c r="D63" s="132">
        <v>11123</v>
      </c>
      <c r="E63" s="132">
        <f t="shared" si="3"/>
        <v>23920.430107526881</v>
      </c>
      <c r="F63" s="133">
        <f t="shared" si="4"/>
        <v>0.65812850483501539</v>
      </c>
      <c r="G63" s="134">
        <f t="shared" si="17"/>
        <v>7455.4253272160986</v>
      </c>
      <c r="H63" s="134">
        <f t="shared" si="18"/>
        <v>3466.772777155486</v>
      </c>
      <c r="I63" s="134">
        <f t="shared" si="19"/>
        <v>3076.8832430250118</v>
      </c>
      <c r="J63" s="135">
        <f t="shared" si="20"/>
        <v>1430.7507080066305</v>
      </c>
      <c r="K63" s="134">
        <f t="shared" si="21"/>
        <v>2644.4468480023816</v>
      </c>
      <c r="L63" s="135">
        <f t="shared" si="22"/>
        <v>1229.6677843211075</v>
      </c>
      <c r="M63" s="136">
        <f t="shared" si="11"/>
        <v>4696.4405614765938</v>
      </c>
      <c r="N63" s="136">
        <f t="shared" si="23"/>
        <v>15819.440561476593</v>
      </c>
      <c r="O63" s="136">
        <f t="shared" si="24"/>
        <v>34020.302282745361</v>
      </c>
      <c r="P63" s="137">
        <f t="shared" si="14"/>
        <v>0.93600869945617149</v>
      </c>
      <c r="Q63" s="138">
        <v>169.20143033818385</v>
      </c>
      <c r="R63" s="140">
        <f t="shared" si="15"/>
        <v>-9.3627770534550195E-2</v>
      </c>
      <c r="S63" s="140">
        <f t="shared" si="16"/>
        <v>-9.9475333305295011E-2</v>
      </c>
      <c r="T63" s="139">
        <v>465</v>
      </c>
      <c r="U63" s="1">
        <v>12272</v>
      </c>
      <c r="V63" s="185">
        <v>26562.770562770562</v>
      </c>
      <c r="W63" s="12"/>
      <c r="Z63" s="1"/>
      <c r="AA63" s="1"/>
    </row>
    <row r="64" spans="2:27">
      <c r="B64" s="132">
        <v>1818</v>
      </c>
      <c r="C64" s="132" t="s">
        <v>55</v>
      </c>
      <c r="D64" s="132">
        <v>58995</v>
      </c>
      <c r="E64" s="132">
        <f t="shared" si="3"/>
        <v>32902.95593976575</v>
      </c>
      <c r="F64" s="133">
        <f t="shared" si="4"/>
        <v>0.90526688274207023</v>
      </c>
      <c r="G64" s="134">
        <f t="shared" si="17"/>
        <v>2065.9098278727774</v>
      </c>
      <c r="H64" s="134">
        <f t="shared" si="18"/>
        <v>3704.17632137589</v>
      </c>
      <c r="I64" s="134">
        <f t="shared" si="19"/>
        <v>0</v>
      </c>
      <c r="J64" s="135">
        <f t="shared" si="20"/>
        <v>0</v>
      </c>
      <c r="K64" s="134">
        <f t="shared" si="21"/>
        <v>-432.43639502263034</v>
      </c>
      <c r="L64" s="135">
        <f t="shared" si="22"/>
        <v>-775.35845627557615</v>
      </c>
      <c r="M64" s="136">
        <f t="shared" si="11"/>
        <v>2928.8178651003136</v>
      </c>
      <c r="N64" s="136">
        <f t="shared" si="23"/>
        <v>61923.817865100311</v>
      </c>
      <c r="O64" s="136">
        <f t="shared" si="24"/>
        <v>34536.429372615901</v>
      </c>
      <c r="P64" s="137">
        <f t="shared" si="14"/>
        <v>0.9502090273112489</v>
      </c>
      <c r="Q64" s="138">
        <v>389.87054842736507</v>
      </c>
      <c r="R64" s="140">
        <f t="shared" si="15"/>
        <v>0.1793810723281756</v>
      </c>
      <c r="S64" s="140">
        <f t="shared" si="16"/>
        <v>0.16885675712613937</v>
      </c>
      <c r="T64" s="139">
        <v>1793</v>
      </c>
      <c r="U64" s="1">
        <v>50022</v>
      </c>
      <c r="V64" s="185">
        <v>28149.690489589193</v>
      </c>
      <c r="W64" s="12"/>
      <c r="Z64" s="1"/>
      <c r="AA64" s="1"/>
    </row>
    <row r="65" spans="2:27">
      <c r="B65" s="132">
        <v>1820</v>
      </c>
      <c r="C65" s="132" t="s">
        <v>83</v>
      </c>
      <c r="D65" s="132">
        <v>218618</v>
      </c>
      <c r="E65" s="132">
        <f t="shared" si="3"/>
        <v>29566.946172572356</v>
      </c>
      <c r="F65" s="133">
        <f t="shared" si="4"/>
        <v>0.81348244950534732</v>
      </c>
      <c r="G65" s="134">
        <f t="shared" si="17"/>
        <v>4067.5156881888142</v>
      </c>
      <c r="H65" s="134">
        <f t="shared" si="18"/>
        <v>30075.210998468094</v>
      </c>
      <c r="I65" s="134">
        <f t="shared" si="19"/>
        <v>1100.6026202590956</v>
      </c>
      <c r="J65" s="135">
        <f t="shared" si="20"/>
        <v>8137.8557741957529</v>
      </c>
      <c r="K65" s="134">
        <f t="shared" si="21"/>
        <v>668.16622523646527</v>
      </c>
      <c r="L65" s="135">
        <f t="shared" si="22"/>
        <v>4940.4210693984242</v>
      </c>
      <c r="M65" s="136">
        <f t="shared" si="11"/>
        <v>35015.632067866522</v>
      </c>
      <c r="N65" s="136">
        <f t="shared" si="23"/>
        <v>253633.63206786651</v>
      </c>
      <c r="O65" s="136">
        <f t="shared" si="24"/>
        <v>34302.628085997632</v>
      </c>
      <c r="P65" s="137">
        <f t="shared" si="14"/>
        <v>0.94377639668968805</v>
      </c>
      <c r="Q65" s="138">
        <v>5478.4363998290937</v>
      </c>
      <c r="R65" s="140">
        <f t="shared" si="15"/>
        <v>0.13830341150497771</v>
      </c>
      <c r="S65" s="140">
        <f t="shared" si="16"/>
        <v>0.14646274080032043</v>
      </c>
      <c r="T65" s="139">
        <v>7394</v>
      </c>
      <c r="U65" s="1">
        <v>192056</v>
      </c>
      <c r="V65" s="185">
        <v>25789.713978783402</v>
      </c>
      <c r="W65" s="12"/>
      <c r="Z65" s="1"/>
      <c r="AA65" s="1"/>
    </row>
    <row r="66" spans="2:27">
      <c r="B66" s="132">
        <v>1822</v>
      </c>
      <c r="C66" s="132" t="s">
        <v>84</v>
      </c>
      <c r="D66" s="132">
        <v>56399</v>
      </c>
      <c r="E66" s="132">
        <f t="shared" si="3"/>
        <v>24758.121158911326</v>
      </c>
      <c r="F66" s="133">
        <f t="shared" si="4"/>
        <v>0.68117609874043772</v>
      </c>
      <c r="G66" s="134">
        <f t="shared" si="17"/>
        <v>6952.8106963854316</v>
      </c>
      <c r="H66" s="134">
        <f t="shared" si="18"/>
        <v>15838.502766366013</v>
      </c>
      <c r="I66" s="134">
        <f t="shared" si="19"/>
        <v>2783.691375040456</v>
      </c>
      <c r="J66" s="135">
        <f t="shared" si="20"/>
        <v>6341.2489523421591</v>
      </c>
      <c r="K66" s="134">
        <f t="shared" si="21"/>
        <v>2351.2549800178258</v>
      </c>
      <c r="L66" s="135">
        <f t="shared" si="22"/>
        <v>5356.1588444806066</v>
      </c>
      <c r="M66" s="136">
        <f t="shared" si="11"/>
        <v>21194.661610846619</v>
      </c>
      <c r="N66" s="136">
        <f t="shared" si="23"/>
        <v>77593.661610846611</v>
      </c>
      <c r="O66" s="136">
        <f t="shared" si="24"/>
        <v>34062.186835314576</v>
      </c>
      <c r="P66" s="137">
        <f t="shared" si="14"/>
        <v>0.93716107915144242</v>
      </c>
      <c r="Q66" s="138">
        <v>1491.1633512051158</v>
      </c>
      <c r="R66" s="140">
        <f t="shared" si="15"/>
        <v>0.12288211519700559</v>
      </c>
      <c r="S66" s="140">
        <f t="shared" si="16"/>
        <v>0.13076890792885479</v>
      </c>
      <c r="T66" s="139">
        <v>2278</v>
      </c>
      <c r="U66" s="1">
        <v>50227</v>
      </c>
      <c r="V66" s="185">
        <v>21894.943330427199</v>
      </c>
      <c r="W66" s="12"/>
      <c r="Z66" s="1"/>
      <c r="AA66" s="1"/>
    </row>
    <row r="67" spans="2:27">
      <c r="B67" s="132">
        <v>1824</v>
      </c>
      <c r="C67" s="132" t="s">
        <v>85</v>
      </c>
      <c r="D67" s="132">
        <v>396161</v>
      </c>
      <c r="E67" s="132">
        <f t="shared" si="3"/>
        <v>29858.381067229424</v>
      </c>
      <c r="F67" s="133">
        <f t="shared" si="4"/>
        <v>0.82150076734558775</v>
      </c>
      <c r="G67" s="134">
        <f t="shared" si="17"/>
        <v>3892.6547513945734</v>
      </c>
      <c r="H67" s="134">
        <f t="shared" si="18"/>
        <v>51647.743241503202</v>
      </c>
      <c r="I67" s="134">
        <f t="shared" si="19"/>
        <v>998.60040712912189</v>
      </c>
      <c r="J67" s="135">
        <f t="shared" si="20"/>
        <v>13249.43020178919</v>
      </c>
      <c r="K67" s="134">
        <f t="shared" si="21"/>
        <v>566.16401210649155</v>
      </c>
      <c r="L67" s="135">
        <f t="shared" si="22"/>
        <v>7511.8641126289303</v>
      </c>
      <c r="M67" s="136">
        <f t="shared" si="11"/>
        <v>59159.607354132131</v>
      </c>
      <c r="N67" s="136">
        <f t="shared" si="23"/>
        <v>455320.60735413211</v>
      </c>
      <c r="O67" s="136">
        <f t="shared" si="24"/>
        <v>34317.199830730489</v>
      </c>
      <c r="P67" s="137">
        <f t="shared" si="14"/>
        <v>0.94417731258170012</v>
      </c>
      <c r="Q67" s="138">
        <v>7612.2041456494844</v>
      </c>
      <c r="R67" s="140">
        <f t="shared" si="15"/>
        <v>0.14066517519082541</v>
      </c>
      <c r="S67" s="140">
        <f t="shared" si="16"/>
        <v>0.1415248866584097</v>
      </c>
      <c r="T67" s="139">
        <v>13268</v>
      </c>
      <c r="U67" s="1">
        <v>347307</v>
      </c>
      <c r="V67" s="185">
        <v>26156.57478535924</v>
      </c>
      <c r="W67" s="12"/>
      <c r="Z67" s="1"/>
      <c r="AA67" s="1"/>
    </row>
    <row r="68" spans="2:27">
      <c r="B68" s="132">
        <v>1825</v>
      </c>
      <c r="C68" s="132" t="s">
        <v>86</v>
      </c>
      <c r="D68" s="132">
        <v>38989</v>
      </c>
      <c r="E68" s="132">
        <f t="shared" si="3"/>
        <v>26833.448038540952</v>
      </c>
      <c r="F68" s="133">
        <f t="shared" si="4"/>
        <v>0.73827506268861465</v>
      </c>
      <c r="G68" s="134">
        <f t="shared" si="17"/>
        <v>5707.614568607657</v>
      </c>
      <c r="H68" s="134">
        <f t="shared" si="18"/>
        <v>8293.1639681869256</v>
      </c>
      <c r="I68" s="134">
        <f t="shared" si="19"/>
        <v>2057.3269671700873</v>
      </c>
      <c r="J68" s="135">
        <f t="shared" si="20"/>
        <v>2989.2960832981371</v>
      </c>
      <c r="K68" s="134">
        <f t="shared" si="21"/>
        <v>1624.8905721474571</v>
      </c>
      <c r="L68" s="135">
        <f t="shared" si="22"/>
        <v>2360.966001330255</v>
      </c>
      <c r="M68" s="136">
        <f t="shared" si="11"/>
        <v>10654.12996951718</v>
      </c>
      <c r="N68" s="136">
        <f t="shared" si="23"/>
        <v>49643.129969517177</v>
      </c>
      <c r="O68" s="136">
        <f t="shared" si="24"/>
        <v>34165.953179296062</v>
      </c>
      <c r="P68" s="137">
        <f t="shared" si="14"/>
        <v>0.94001602734885137</v>
      </c>
      <c r="Q68" s="138">
        <v>918.3785554438291</v>
      </c>
      <c r="R68" s="140">
        <f t="shared" si="15"/>
        <v>0.1190230181964296</v>
      </c>
      <c r="S68" s="140">
        <f t="shared" si="16"/>
        <v>0.14135726976401164</v>
      </c>
      <c r="T68" s="139">
        <v>1453</v>
      </c>
      <c r="U68" s="1">
        <v>34842</v>
      </c>
      <c r="V68" s="185">
        <v>23510.121457489877</v>
      </c>
      <c r="W68" s="12"/>
      <c r="Z68" s="1"/>
      <c r="AA68" s="1"/>
    </row>
    <row r="69" spans="2:27">
      <c r="B69" s="132">
        <v>1826</v>
      </c>
      <c r="C69" s="132" t="s">
        <v>87</v>
      </c>
      <c r="D69" s="132">
        <v>31787</v>
      </c>
      <c r="E69" s="132">
        <f t="shared" si="3"/>
        <v>25088.397790055249</v>
      </c>
      <c r="F69" s="133">
        <f t="shared" si="4"/>
        <v>0.69026307855056657</v>
      </c>
      <c r="G69" s="134">
        <f t="shared" si="17"/>
        <v>6754.6447176990778</v>
      </c>
      <c r="H69" s="134">
        <f t="shared" si="18"/>
        <v>8558.1348573247324</v>
      </c>
      <c r="I69" s="134">
        <f t="shared" si="19"/>
        <v>2668.0945541400829</v>
      </c>
      <c r="J69" s="135">
        <f t="shared" si="20"/>
        <v>3380.4758000954853</v>
      </c>
      <c r="K69" s="134">
        <f t="shared" si="21"/>
        <v>2235.6581591174527</v>
      </c>
      <c r="L69" s="135">
        <f t="shared" si="22"/>
        <v>2832.5788876018123</v>
      </c>
      <c r="M69" s="136">
        <f t="shared" si="11"/>
        <v>11390.713744926545</v>
      </c>
      <c r="N69" s="136">
        <f t="shared" si="23"/>
        <v>43177.713744926543</v>
      </c>
      <c r="O69" s="136">
        <f t="shared" si="24"/>
        <v>34078.700666871773</v>
      </c>
      <c r="P69" s="137">
        <f t="shared" si="14"/>
        <v>0.93761542814194887</v>
      </c>
      <c r="Q69" s="138">
        <v>532.06798330855781</v>
      </c>
      <c r="R69" s="140">
        <f t="shared" si="15"/>
        <v>7.5957079511220937E-2</v>
      </c>
      <c r="S69" s="140">
        <f t="shared" si="16"/>
        <v>0.10143356916026332</v>
      </c>
      <c r="T69" s="139">
        <v>1267</v>
      </c>
      <c r="U69" s="1">
        <v>29543</v>
      </c>
      <c r="V69" s="185">
        <v>22777.949113338473</v>
      </c>
      <c r="W69" s="12"/>
      <c r="Z69" s="1"/>
      <c r="AA69" s="1"/>
    </row>
    <row r="70" spans="2:27">
      <c r="B70" s="132">
        <v>1827</v>
      </c>
      <c r="C70" s="132" t="s">
        <v>88</v>
      </c>
      <c r="D70" s="132">
        <v>40254</v>
      </c>
      <c r="E70" s="132">
        <f t="shared" si="3"/>
        <v>29361.050328227571</v>
      </c>
      <c r="F70" s="133">
        <f t="shared" si="4"/>
        <v>0.8078175879798124</v>
      </c>
      <c r="G70" s="134">
        <f t="shared" si="17"/>
        <v>4191.0531947956852</v>
      </c>
      <c r="H70" s="134">
        <f t="shared" si="18"/>
        <v>5745.9339300648844</v>
      </c>
      <c r="I70" s="134">
        <f t="shared" si="19"/>
        <v>1172.6661657797704</v>
      </c>
      <c r="J70" s="135">
        <f t="shared" si="20"/>
        <v>1607.7253132840651</v>
      </c>
      <c r="K70" s="134">
        <f t="shared" si="21"/>
        <v>740.22977075714005</v>
      </c>
      <c r="L70" s="135">
        <f t="shared" si="22"/>
        <v>1014.8550157080391</v>
      </c>
      <c r="M70" s="136">
        <f t="shared" si="11"/>
        <v>6760.7889457729234</v>
      </c>
      <c r="N70" s="136">
        <f t="shared" si="23"/>
        <v>47014.788945772925</v>
      </c>
      <c r="O70" s="136">
        <f t="shared" si="24"/>
        <v>34292.333293780393</v>
      </c>
      <c r="P70" s="137">
        <f t="shared" si="14"/>
        <v>0.94349315361341124</v>
      </c>
      <c r="Q70" s="138">
        <v>-183.92126668032324</v>
      </c>
      <c r="R70" s="140">
        <f t="shared" si="15"/>
        <v>-2.2130450625531397E-2</v>
      </c>
      <c r="S70" s="140">
        <f t="shared" si="16"/>
        <v>-2.2130450625531414E-2</v>
      </c>
      <c r="T70" s="139">
        <v>1371</v>
      </c>
      <c r="U70" s="1">
        <v>41165</v>
      </c>
      <c r="V70" s="185">
        <v>30025.528811086799</v>
      </c>
      <c r="W70" s="12"/>
      <c r="Z70" s="1"/>
      <c r="AA70" s="1"/>
    </row>
    <row r="71" spans="2:27">
      <c r="B71" s="132">
        <v>1828</v>
      </c>
      <c r="C71" s="132" t="s">
        <v>89</v>
      </c>
      <c r="D71" s="132">
        <v>49782</v>
      </c>
      <c r="E71" s="132">
        <f t="shared" si="3"/>
        <v>29266.313932980596</v>
      </c>
      <c r="F71" s="133">
        <f t="shared" si="4"/>
        <v>0.80521108291794352</v>
      </c>
      <c r="G71" s="134">
        <f t="shared" si="17"/>
        <v>4247.89503194387</v>
      </c>
      <c r="H71" s="134">
        <f t="shared" si="18"/>
        <v>7225.669449336523</v>
      </c>
      <c r="I71" s="134">
        <f t="shared" si="19"/>
        <v>1205.8239041162115</v>
      </c>
      <c r="J71" s="135">
        <f t="shared" si="20"/>
        <v>2051.1064609016757</v>
      </c>
      <c r="K71" s="134">
        <f t="shared" si="21"/>
        <v>773.38750909358112</v>
      </c>
      <c r="L71" s="135">
        <f t="shared" si="22"/>
        <v>1315.5321529681814</v>
      </c>
      <c r="M71" s="136">
        <f t="shared" si="11"/>
        <v>8541.2016023047036</v>
      </c>
      <c r="N71" s="136">
        <f t="shared" si="23"/>
        <v>58323.201602304704</v>
      </c>
      <c r="O71" s="136">
        <f t="shared" si="24"/>
        <v>34287.59647401805</v>
      </c>
      <c r="P71" s="137">
        <f t="shared" si="14"/>
        <v>0.94336282836031793</v>
      </c>
      <c r="Q71" s="138">
        <v>-187.55734837580167</v>
      </c>
      <c r="R71" s="140">
        <f t="shared" si="15"/>
        <v>0.26103807280188462</v>
      </c>
      <c r="S71" s="140">
        <f t="shared" si="16"/>
        <v>0.30551913357091026</v>
      </c>
      <c r="T71" s="139">
        <v>1701</v>
      </c>
      <c r="U71" s="1">
        <v>39477</v>
      </c>
      <c r="V71" s="185">
        <v>22417.376490630326</v>
      </c>
      <c r="W71" s="12"/>
      <c r="Z71" s="1"/>
      <c r="AA71" s="1"/>
    </row>
    <row r="72" spans="2:27">
      <c r="B72" s="132">
        <v>1832</v>
      </c>
      <c r="C72" s="132" t="s">
        <v>90</v>
      </c>
      <c r="D72" s="132">
        <v>144715</v>
      </c>
      <c r="E72" s="132">
        <f t="shared" ref="E72:E135" si="25">D72/T72*1000</f>
        <v>32681.797651309844</v>
      </c>
      <c r="F72" s="133">
        <f t="shared" ref="F72:F135" si="26">E72/E$364</f>
        <v>0.89918210194761627</v>
      </c>
      <c r="G72" s="134">
        <f t="shared" si="17"/>
        <v>2198.6048009463216</v>
      </c>
      <c r="H72" s="134">
        <f t="shared" si="18"/>
        <v>9735.4220585903113</v>
      </c>
      <c r="I72" s="134">
        <f t="shared" si="19"/>
        <v>10.40460270097501</v>
      </c>
      <c r="J72" s="135">
        <f t="shared" si="20"/>
        <v>46.071580759917339</v>
      </c>
      <c r="K72" s="134">
        <f t="shared" si="21"/>
        <v>-422.0317923216553</v>
      </c>
      <c r="L72" s="135">
        <f t="shared" si="22"/>
        <v>-1868.7567764002897</v>
      </c>
      <c r="M72" s="136">
        <f t="shared" ref="M72:M135" si="27">+H72+L72</f>
        <v>7866.6652821900216</v>
      </c>
      <c r="N72" s="136">
        <f t="shared" si="23"/>
        <v>152581.66528219002</v>
      </c>
      <c r="O72" s="136">
        <f t="shared" si="24"/>
        <v>34458.37065993451</v>
      </c>
      <c r="P72" s="137">
        <f t="shared" ref="P72:P135" si="28">O72/O$364</f>
        <v>0.94806137931180157</v>
      </c>
      <c r="Q72" s="138">
        <v>1655.346755571054</v>
      </c>
      <c r="R72" s="140">
        <f t="shared" ref="R72:R135" si="29">(D72-U72)/U72</f>
        <v>0.10658683550498563</v>
      </c>
      <c r="S72" s="140">
        <f t="shared" ref="S72:S135" si="30">(E72-V72)/V72</f>
        <v>0.11308440951653251</v>
      </c>
      <c r="T72" s="139">
        <v>4428</v>
      </c>
      <c r="U72" s="1">
        <v>130776</v>
      </c>
      <c r="V72" s="185">
        <v>29361.47283340817</v>
      </c>
      <c r="W72" s="12"/>
      <c r="Z72" s="1"/>
      <c r="AA72" s="1"/>
    </row>
    <row r="73" spans="2:27">
      <c r="B73" s="132">
        <v>1833</v>
      </c>
      <c r="C73" s="132" t="s">
        <v>91</v>
      </c>
      <c r="D73" s="132">
        <v>813865</v>
      </c>
      <c r="E73" s="132">
        <f t="shared" si="25"/>
        <v>31202.890771767052</v>
      </c>
      <c r="F73" s="133">
        <f t="shared" si="26"/>
        <v>0.85849258386418303</v>
      </c>
      <c r="G73" s="134">
        <f t="shared" si="17"/>
        <v>3085.9489286719968</v>
      </c>
      <c r="H73" s="134">
        <f t="shared" si="18"/>
        <v>80490.805906551686</v>
      </c>
      <c r="I73" s="134">
        <f t="shared" si="19"/>
        <v>528.02201054095224</v>
      </c>
      <c r="J73" s="135">
        <f t="shared" si="20"/>
        <v>13772.398100939658</v>
      </c>
      <c r="K73" s="134">
        <f t="shared" si="21"/>
        <v>95.585615518321902</v>
      </c>
      <c r="L73" s="135">
        <f t="shared" si="22"/>
        <v>2493.1596095643899</v>
      </c>
      <c r="M73" s="136">
        <f t="shared" si="27"/>
        <v>82983.965516116077</v>
      </c>
      <c r="N73" s="136">
        <f t="shared" si="23"/>
        <v>896848.96551611612</v>
      </c>
      <c r="O73" s="136">
        <f t="shared" si="24"/>
        <v>34384.425315957371</v>
      </c>
      <c r="P73" s="137">
        <f t="shared" si="28"/>
        <v>0.94602690340762985</v>
      </c>
      <c r="Q73" s="138">
        <v>16443.594639808303</v>
      </c>
      <c r="R73" s="140">
        <f t="shared" si="29"/>
        <v>0.13694020155398287</v>
      </c>
      <c r="S73" s="140">
        <f t="shared" si="30"/>
        <v>0.14134272275004747</v>
      </c>
      <c r="T73" s="139">
        <v>26083</v>
      </c>
      <c r="U73" s="1">
        <v>715838</v>
      </c>
      <c r="V73" s="185">
        <v>27338.756492514513</v>
      </c>
      <c r="W73" s="12"/>
      <c r="Z73" s="1"/>
      <c r="AA73" s="1"/>
    </row>
    <row r="74" spans="2:27">
      <c r="B74" s="132">
        <v>1834</v>
      </c>
      <c r="C74" s="132" t="s">
        <v>92</v>
      </c>
      <c r="D74" s="132">
        <v>91881</v>
      </c>
      <c r="E74" s="132">
        <f t="shared" si="25"/>
        <v>48977.078891257996</v>
      </c>
      <c r="F74" s="133">
        <f t="shared" si="26"/>
        <v>1.3475180653941339</v>
      </c>
      <c r="G74" s="134">
        <f t="shared" si="17"/>
        <v>-7578.5639430225692</v>
      </c>
      <c r="H74" s="134">
        <f t="shared" si="18"/>
        <v>-14217.38595711034</v>
      </c>
      <c r="I74" s="134">
        <f t="shared" si="19"/>
        <v>0</v>
      </c>
      <c r="J74" s="135">
        <f t="shared" si="20"/>
        <v>0</v>
      </c>
      <c r="K74" s="134">
        <f t="shared" si="21"/>
        <v>-432.43639502263034</v>
      </c>
      <c r="L74" s="135">
        <f t="shared" si="22"/>
        <v>-811.25067706245454</v>
      </c>
      <c r="M74" s="136">
        <f t="shared" si="27"/>
        <v>-15028.636634172795</v>
      </c>
      <c r="N74" s="136">
        <f t="shared" si="23"/>
        <v>76852.363365827201</v>
      </c>
      <c r="O74" s="136">
        <f t="shared" si="24"/>
        <v>40966.078553212799</v>
      </c>
      <c r="P74" s="137">
        <f t="shared" si="28"/>
        <v>1.1271095003720746</v>
      </c>
      <c r="Q74" s="138">
        <v>-1469.1074462633969</v>
      </c>
      <c r="R74" s="140">
        <f t="shared" si="29"/>
        <v>0.11703990079509811</v>
      </c>
      <c r="S74" s="140">
        <f t="shared" si="30"/>
        <v>0.12537601945774815</v>
      </c>
      <c r="T74" s="139">
        <v>1876</v>
      </c>
      <c r="U74" s="1">
        <v>82254</v>
      </c>
      <c r="V74" s="185">
        <v>43520.634920634919</v>
      </c>
      <c r="W74" s="12"/>
      <c r="Z74" s="1"/>
      <c r="AA74" s="1"/>
    </row>
    <row r="75" spans="2:27">
      <c r="B75" s="132">
        <v>1835</v>
      </c>
      <c r="C75" s="132" t="s">
        <v>93</v>
      </c>
      <c r="D75" s="132">
        <v>15146</v>
      </c>
      <c r="E75" s="132">
        <f t="shared" si="25"/>
        <v>34266.968325791859</v>
      </c>
      <c r="F75" s="133">
        <f t="shared" si="26"/>
        <v>0.94279528119295475</v>
      </c>
      <c r="G75" s="134">
        <f t="shared" si="17"/>
        <v>1247.5023962571124</v>
      </c>
      <c r="H75" s="134">
        <f t="shared" si="18"/>
        <v>551.39605914564368</v>
      </c>
      <c r="I75" s="134">
        <f t="shared" si="19"/>
        <v>0</v>
      </c>
      <c r="J75" s="135">
        <f t="shared" si="20"/>
        <v>0</v>
      </c>
      <c r="K75" s="134">
        <f t="shared" si="21"/>
        <v>-432.43639502263034</v>
      </c>
      <c r="L75" s="135">
        <f t="shared" si="22"/>
        <v>-191.13688660000261</v>
      </c>
      <c r="M75" s="136">
        <f t="shared" si="27"/>
        <v>360.25917254564104</v>
      </c>
      <c r="N75" s="136">
        <f t="shared" si="23"/>
        <v>15506.25917254564</v>
      </c>
      <c r="O75" s="136">
        <f t="shared" si="24"/>
        <v>35082.034327026333</v>
      </c>
      <c r="P75" s="137">
        <f t="shared" si="28"/>
        <v>0.96522038669160237</v>
      </c>
      <c r="Q75" s="138">
        <v>-6.9334175098214246</v>
      </c>
      <c r="R75" s="140">
        <f t="shared" si="29"/>
        <v>-6.8847944397088714E-3</v>
      </c>
      <c r="S75" s="140">
        <f t="shared" si="30"/>
        <v>-2.2612863306048368E-2</v>
      </c>
      <c r="T75" s="139">
        <v>442</v>
      </c>
      <c r="U75" s="1">
        <v>15251</v>
      </c>
      <c r="V75" s="185">
        <v>35059.770114942534</v>
      </c>
      <c r="W75" s="12"/>
      <c r="Z75" s="1"/>
      <c r="AA75" s="1"/>
    </row>
    <row r="76" spans="2:27">
      <c r="B76" s="132">
        <v>1836</v>
      </c>
      <c r="C76" s="132" t="s">
        <v>94</v>
      </c>
      <c r="D76" s="132">
        <v>35182</v>
      </c>
      <c r="E76" s="132">
        <f t="shared" si="25"/>
        <v>29172.470978441124</v>
      </c>
      <c r="F76" s="133">
        <f t="shared" si="26"/>
        <v>0.8026291593035797</v>
      </c>
      <c r="G76" s="134">
        <f t="shared" si="17"/>
        <v>4304.2008046675528</v>
      </c>
      <c r="H76" s="134">
        <f t="shared" si="18"/>
        <v>5190.8661704290689</v>
      </c>
      <c r="I76" s="134">
        <f t="shared" si="19"/>
        <v>1238.6689382050267</v>
      </c>
      <c r="J76" s="135">
        <f t="shared" si="20"/>
        <v>1493.8347394752623</v>
      </c>
      <c r="K76" s="134">
        <f t="shared" si="21"/>
        <v>806.2325431823964</v>
      </c>
      <c r="L76" s="135">
        <f t="shared" si="22"/>
        <v>972.31644707797</v>
      </c>
      <c r="M76" s="136">
        <f t="shared" si="27"/>
        <v>6163.1826175070391</v>
      </c>
      <c r="N76" s="136">
        <f t="shared" si="23"/>
        <v>41345.182617507038</v>
      </c>
      <c r="O76" s="136">
        <f t="shared" si="24"/>
        <v>34282.904326291071</v>
      </c>
      <c r="P76" s="137">
        <f t="shared" si="28"/>
        <v>0.9432337321795996</v>
      </c>
      <c r="Q76" s="138">
        <v>546.0717741674207</v>
      </c>
      <c r="R76" s="140">
        <f t="shared" si="29"/>
        <v>0.11713714158701934</v>
      </c>
      <c r="S76" s="140">
        <f t="shared" si="30"/>
        <v>0.12362135385162046</v>
      </c>
      <c r="T76" s="139">
        <v>1206</v>
      </c>
      <c r="U76" s="1">
        <v>31493</v>
      </c>
      <c r="V76" s="185">
        <v>25962.90189612531</v>
      </c>
      <c r="W76" s="12"/>
      <c r="Z76" s="1"/>
      <c r="AA76" s="1"/>
    </row>
    <row r="77" spans="2:27">
      <c r="B77" s="132">
        <v>1837</v>
      </c>
      <c r="C77" s="132" t="s">
        <v>95</v>
      </c>
      <c r="D77" s="132">
        <v>201931</v>
      </c>
      <c r="E77" s="132">
        <f t="shared" si="25"/>
        <v>32324.475748359211</v>
      </c>
      <c r="F77" s="133">
        <f t="shared" si="26"/>
        <v>0.88935101911688974</v>
      </c>
      <c r="G77" s="134">
        <f t="shared" si="17"/>
        <v>2412.9979427167009</v>
      </c>
      <c r="H77" s="134">
        <f t="shared" si="18"/>
        <v>15073.99814815123</v>
      </c>
      <c r="I77" s="134">
        <f t="shared" si="19"/>
        <v>135.46726873369641</v>
      </c>
      <c r="J77" s="135">
        <f t="shared" si="20"/>
        <v>846.26402777940154</v>
      </c>
      <c r="K77" s="134">
        <f t="shared" si="21"/>
        <v>-296.96912628893392</v>
      </c>
      <c r="L77" s="135">
        <f t="shared" si="22"/>
        <v>-1855.1661319269701</v>
      </c>
      <c r="M77" s="136">
        <f t="shared" si="27"/>
        <v>13218.83201622426</v>
      </c>
      <c r="N77" s="136">
        <f t="shared" si="23"/>
        <v>215149.83201622427</v>
      </c>
      <c r="O77" s="136">
        <f t="shared" si="24"/>
        <v>34440.504564786985</v>
      </c>
      <c r="P77" s="137">
        <f t="shared" si="28"/>
        <v>0.94756982517026545</v>
      </c>
      <c r="Q77" s="138">
        <v>3406.9901382231965</v>
      </c>
      <c r="R77" s="140">
        <f t="shared" si="29"/>
        <v>0.10415402197033076</v>
      </c>
      <c r="S77" s="140">
        <f t="shared" si="30"/>
        <v>0.11140075078428677</v>
      </c>
      <c r="T77" s="139">
        <v>6247</v>
      </c>
      <c r="U77" s="1">
        <v>182883</v>
      </c>
      <c r="V77" s="185">
        <v>29084.446564885497</v>
      </c>
      <c r="W77" s="12"/>
      <c r="Z77" s="1"/>
      <c r="AA77" s="1"/>
    </row>
    <row r="78" spans="2:27">
      <c r="B78" s="132">
        <v>1838</v>
      </c>
      <c r="C78" s="132" t="s">
        <v>96</v>
      </c>
      <c r="D78" s="132">
        <v>62965</v>
      </c>
      <c r="E78" s="132">
        <f t="shared" si="25"/>
        <v>32794.270833333336</v>
      </c>
      <c r="F78" s="133">
        <f t="shared" si="26"/>
        <v>0.9022766034589359</v>
      </c>
      <c r="G78" s="134">
        <f t="shared" si="17"/>
        <v>2131.120891732226</v>
      </c>
      <c r="H78" s="134">
        <f t="shared" si="18"/>
        <v>4091.7521121258742</v>
      </c>
      <c r="I78" s="134">
        <f t="shared" si="19"/>
        <v>0</v>
      </c>
      <c r="J78" s="135">
        <f t="shared" si="20"/>
        <v>0</v>
      </c>
      <c r="K78" s="134">
        <f t="shared" si="21"/>
        <v>-432.43639502263034</v>
      </c>
      <c r="L78" s="135">
        <f t="shared" si="22"/>
        <v>-830.27787844345016</v>
      </c>
      <c r="M78" s="136">
        <f t="shared" si="27"/>
        <v>3261.4742336824238</v>
      </c>
      <c r="N78" s="136">
        <f t="shared" si="23"/>
        <v>66226.474233682427</v>
      </c>
      <c r="O78" s="136">
        <f t="shared" si="24"/>
        <v>34492.955330042932</v>
      </c>
      <c r="P78" s="137">
        <f t="shared" si="28"/>
        <v>0.94901291559799505</v>
      </c>
      <c r="Q78" s="138">
        <v>719.84397823788322</v>
      </c>
      <c r="R78" s="140">
        <f t="shared" si="29"/>
        <v>0.20311455049202254</v>
      </c>
      <c r="S78" s="140">
        <f t="shared" si="30"/>
        <v>0.22191321534346045</v>
      </c>
      <c r="T78" s="139">
        <v>1920</v>
      </c>
      <c r="U78" s="1">
        <v>52335</v>
      </c>
      <c r="V78" s="185">
        <v>26838.461538461539</v>
      </c>
      <c r="W78" s="12"/>
      <c r="Z78" s="1"/>
      <c r="AA78" s="1"/>
    </row>
    <row r="79" spans="2:27">
      <c r="B79" s="132">
        <v>1839</v>
      </c>
      <c r="C79" s="132" t="s">
        <v>97</v>
      </c>
      <c r="D79" s="132">
        <v>29701</v>
      </c>
      <c r="E79" s="132">
        <f t="shared" si="25"/>
        <v>29730.730730730731</v>
      </c>
      <c r="F79" s="133">
        <f t="shared" si="26"/>
        <v>0.8179886931594661</v>
      </c>
      <c r="G79" s="134">
        <f t="shared" si="17"/>
        <v>3969.244953293789</v>
      </c>
      <c r="H79" s="134">
        <f t="shared" si="18"/>
        <v>3965.2757083404954</v>
      </c>
      <c r="I79" s="134">
        <f t="shared" si="19"/>
        <v>1043.2780249036643</v>
      </c>
      <c r="J79" s="135">
        <f t="shared" si="20"/>
        <v>1042.2347468787607</v>
      </c>
      <c r="K79" s="134">
        <f t="shared" si="21"/>
        <v>610.84162988103401</v>
      </c>
      <c r="L79" s="135">
        <f t="shared" si="22"/>
        <v>610.23078825115294</v>
      </c>
      <c r="M79" s="136">
        <f t="shared" si="27"/>
        <v>4575.5064965916481</v>
      </c>
      <c r="N79" s="136">
        <f t="shared" si="23"/>
        <v>34276.506496591646</v>
      </c>
      <c r="O79" s="136">
        <f t="shared" si="24"/>
        <v>34310.817313905551</v>
      </c>
      <c r="P79" s="137">
        <f t="shared" si="28"/>
        <v>0.94400170887239399</v>
      </c>
      <c r="Q79" s="138">
        <v>542.55758904913091</v>
      </c>
      <c r="R79" s="140">
        <f t="shared" si="29"/>
        <v>5.7727920227920226E-2</v>
      </c>
      <c r="S79" s="140">
        <f t="shared" si="30"/>
        <v>7.6786080952747679E-2</v>
      </c>
      <c r="T79" s="139">
        <v>999</v>
      </c>
      <c r="U79" s="1">
        <v>28080</v>
      </c>
      <c r="V79" s="185">
        <v>27610.619469026547</v>
      </c>
      <c r="W79" s="12"/>
      <c r="Z79" s="1"/>
      <c r="AA79" s="1"/>
    </row>
    <row r="80" spans="2:27">
      <c r="B80" s="132">
        <v>1840</v>
      </c>
      <c r="C80" s="132" t="s">
        <v>98</v>
      </c>
      <c r="D80" s="132">
        <v>127708</v>
      </c>
      <c r="E80" s="132">
        <f t="shared" si="25"/>
        <v>27570.811744386872</v>
      </c>
      <c r="F80" s="133">
        <f t="shared" si="26"/>
        <v>0.75856232638189092</v>
      </c>
      <c r="G80" s="134">
        <f t="shared" si="17"/>
        <v>5265.1963451001038</v>
      </c>
      <c r="H80" s="134">
        <f t="shared" si="18"/>
        <v>24388.38947050368</v>
      </c>
      <c r="I80" s="134">
        <f t="shared" si="19"/>
        <v>1799.249670124015</v>
      </c>
      <c r="J80" s="135">
        <f t="shared" si="20"/>
        <v>8334.1244720144368</v>
      </c>
      <c r="K80" s="134">
        <f t="shared" si="21"/>
        <v>1366.8132751013845</v>
      </c>
      <c r="L80" s="135">
        <f t="shared" si="22"/>
        <v>6331.0790902696135</v>
      </c>
      <c r="M80" s="136">
        <f t="shared" si="27"/>
        <v>30719.468560773294</v>
      </c>
      <c r="N80" s="136">
        <f t="shared" si="23"/>
        <v>158427.4685607733</v>
      </c>
      <c r="O80" s="136">
        <f t="shared" si="24"/>
        <v>34202.821364588359</v>
      </c>
      <c r="P80" s="137">
        <f t="shared" si="28"/>
        <v>0.94103039053351523</v>
      </c>
      <c r="Q80" s="138">
        <v>3265.9826351106749</v>
      </c>
      <c r="R80" s="140">
        <f t="shared" si="29"/>
        <v>0.14983883456683414</v>
      </c>
      <c r="S80" s="140">
        <f t="shared" si="30"/>
        <v>0.15952012009103669</v>
      </c>
      <c r="T80" s="139">
        <v>4632</v>
      </c>
      <c r="U80" s="1">
        <v>111066</v>
      </c>
      <c r="V80" s="185">
        <v>23777.777777777777</v>
      </c>
      <c r="W80" s="12"/>
      <c r="Z80" s="1"/>
      <c r="AA80" s="1"/>
    </row>
    <row r="81" spans="2:29">
      <c r="B81" s="132">
        <v>1841</v>
      </c>
      <c r="C81" s="132" t="s">
        <v>99</v>
      </c>
      <c r="D81" s="132">
        <v>297011</v>
      </c>
      <c r="E81" s="132">
        <f t="shared" si="25"/>
        <v>30810.269709543569</v>
      </c>
      <c r="F81" s="133">
        <f t="shared" si="26"/>
        <v>0.84769030683628921</v>
      </c>
      <c r="G81" s="134">
        <f t="shared" si="17"/>
        <v>3321.5215660060862</v>
      </c>
      <c r="H81" s="134">
        <f t="shared" si="18"/>
        <v>32019.467896298673</v>
      </c>
      <c r="I81" s="134">
        <f t="shared" si="19"/>
        <v>665.43938231917127</v>
      </c>
      <c r="J81" s="135">
        <f t="shared" si="20"/>
        <v>6414.835645556811</v>
      </c>
      <c r="K81" s="134">
        <f t="shared" si="21"/>
        <v>233.00298729654094</v>
      </c>
      <c r="L81" s="135">
        <f t="shared" si="22"/>
        <v>2246.1487975386544</v>
      </c>
      <c r="M81" s="136">
        <f t="shared" si="27"/>
        <v>34265.616693837328</v>
      </c>
      <c r="N81" s="136">
        <f t="shared" si="23"/>
        <v>331276.61669383734</v>
      </c>
      <c r="O81" s="136">
        <f t="shared" si="24"/>
        <v>34364.794262846197</v>
      </c>
      <c r="P81" s="137">
        <f t="shared" si="28"/>
        <v>0.94548678955623522</v>
      </c>
      <c r="Q81" s="138">
        <v>6343.9656741076979</v>
      </c>
      <c r="R81" s="137">
        <f t="shared" si="29"/>
        <v>0.13090610019380805</v>
      </c>
      <c r="S81" s="137">
        <f t="shared" si="30"/>
        <v>0.14252017736384812</v>
      </c>
      <c r="T81" s="139">
        <v>9640</v>
      </c>
      <c r="U81" s="1">
        <v>262631</v>
      </c>
      <c r="V81" s="185">
        <v>26966.937057192732</v>
      </c>
      <c r="Z81" s="1"/>
      <c r="AA81" s="1"/>
    </row>
    <row r="82" spans="2:29">
      <c r="B82" s="132">
        <v>1845</v>
      </c>
      <c r="C82" s="132" t="s">
        <v>100</v>
      </c>
      <c r="D82" s="132">
        <v>65788</v>
      </c>
      <c r="E82" s="132">
        <f t="shared" si="25"/>
        <v>34407.949790794977</v>
      </c>
      <c r="F82" s="133">
        <f t="shared" si="26"/>
        <v>0.94667413790058386</v>
      </c>
      <c r="G82" s="134">
        <f t="shared" si="17"/>
        <v>1162.9135172552415</v>
      </c>
      <c r="H82" s="134">
        <f t="shared" si="18"/>
        <v>2223.4906449920218</v>
      </c>
      <c r="I82" s="134">
        <f t="shared" si="19"/>
        <v>0</v>
      </c>
      <c r="J82" s="135">
        <f t="shared" si="20"/>
        <v>0</v>
      </c>
      <c r="K82" s="134">
        <f t="shared" si="21"/>
        <v>-432.43639502263034</v>
      </c>
      <c r="L82" s="135">
        <f t="shared" si="22"/>
        <v>-826.8183872832692</v>
      </c>
      <c r="M82" s="136">
        <f t="shared" si="27"/>
        <v>1396.6722577087526</v>
      </c>
      <c r="N82" s="136">
        <f t="shared" si="23"/>
        <v>67184.672257708749</v>
      </c>
      <c r="O82" s="136">
        <f t="shared" si="24"/>
        <v>35138.426913027586</v>
      </c>
      <c r="P82" s="137">
        <f t="shared" si="28"/>
        <v>0.96677192937465417</v>
      </c>
      <c r="Q82" s="138">
        <v>1416.6346283285675</v>
      </c>
      <c r="R82" s="137">
        <f t="shared" si="29"/>
        <v>0.10415897418683495</v>
      </c>
      <c r="S82" s="137">
        <f t="shared" si="30"/>
        <v>0.11224382023213605</v>
      </c>
      <c r="T82" s="139">
        <v>1912</v>
      </c>
      <c r="U82" s="1">
        <v>59582</v>
      </c>
      <c r="V82" s="185">
        <v>30935.617860851504</v>
      </c>
      <c r="Z82" s="1"/>
      <c r="AA82" s="1"/>
    </row>
    <row r="83" spans="2:29">
      <c r="B83" s="132">
        <v>1848</v>
      </c>
      <c r="C83" s="132" t="s">
        <v>101</v>
      </c>
      <c r="D83" s="132">
        <v>77672</v>
      </c>
      <c r="E83" s="132">
        <f t="shared" si="25"/>
        <v>30035.576179427684</v>
      </c>
      <c r="F83" s="133">
        <f t="shared" si="26"/>
        <v>0.82637597877493485</v>
      </c>
      <c r="G83" s="134">
        <f t="shared" si="17"/>
        <v>3786.3376840756173</v>
      </c>
      <c r="H83" s="134">
        <f t="shared" si="18"/>
        <v>9791.4692510195473</v>
      </c>
      <c r="I83" s="134">
        <f t="shared" si="19"/>
        <v>936.58211785973083</v>
      </c>
      <c r="J83" s="135">
        <f t="shared" si="20"/>
        <v>2422.0013567852639</v>
      </c>
      <c r="K83" s="134">
        <f t="shared" si="21"/>
        <v>504.14572283710049</v>
      </c>
      <c r="L83" s="135">
        <f t="shared" si="22"/>
        <v>1303.7208392567418</v>
      </c>
      <c r="M83" s="136">
        <f t="shared" si="27"/>
        <v>11095.19009027629</v>
      </c>
      <c r="N83" s="136">
        <f t="shared" si="23"/>
        <v>88767.190090276286</v>
      </c>
      <c r="O83" s="136">
        <f t="shared" si="24"/>
        <v>34326.059586340409</v>
      </c>
      <c r="P83" s="137">
        <f t="shared" si="28"/>
        <v>0.9444210731531677</v>
      </c>
      <c r="Q83" s="138">
        <v>832.01634162268056</v>
      </c>
      <c r="R83" s="137">
        <f t="shared" si="29"/>
        <v>0.12813362381989832</v>
      </c>
      <c r="S83" s="137">
        <f t="shared" si="30"/>
        <v>0.13773104830715166</v>
      </c>
      <c r="T83" s="139">
        <v>2586</v>
      </c>
      <c r="U83" s="1">
        <v>68850</v>
      </c>
      <c r="V83" s="185">
        <v>26399.539877300616</v>
      </c>
      <c r="Z83" s="1"/>
      <c r="AA83" s="1"/>
    </row>
    <row r="84" spans="2:29">
      <c r="B84" s="132">
        <v>1851</v>
      </c>
      <c r="C84" s="132" t="s">
        <v>102</v>
      </c>
      <c r="D84" s="132">
        <v>60382</v>
      </c>
      <c r="E84" s="132">
        <f t="shared" si="25"/>
        <v>30145.78132800799</v>
      </c>
      <c r="F84" s="133">
        <f t="shared" si="26"/>
        <v>0.82940807934061223</v>
      </c>
      <c r="G84" s="134">
        <f t="shared" si="17"/>
        <v>3720.2145949274336</v>
      </c>
      <c r="H84" s="134">
        <f t="shared" si="18"/>
        <v>7451.5898336396494</v>
      </c>
      <c r="I84" s="134">
        <f t="shared" si="19"/>
        <v>898.01031585662383</v>
      </c>
      <c r="J84" s="135">
        <f t="shared" si="20"/>
        <v>1798.7146626608176</v>
      </c>
      <c r="K84" s="134">
        <f t="shared" si="21"/>
        <v>465.5739208339935</v>
      </c>
      <c r="L84" s="135">
        <f t="shared" si="22"/>
        <v>932.54456343048889</v>
      </c>
      <c r="M84" s="136">
        <f t="shared" si="27"/>
        <v>8384.1343970701382</v>
      </c>
      <c r="N84" s="136">
        <f t="shared" si="23"/>
        <v>68766.134397070142</v>
      </c>
      <c r="O84" s="136">
        <f t="shared" si="24"/>
        <v>34331.569843769415</v>
      </c>
      <c r="P84" s="137">
        <f t="shared" si="28"/>
        <v>0.9445726781814513</v>
      </c>
      <c r="Q84" s="138">
        <v>1111.5017526180145</v>
      </c>
      <c r="R84" s="137">
        <f t="shared" si="29"/>
        <v>0.13655956481638337</v>
      </c>
      <c r="S84" s="137">
        <f t="shared" si="30"/>
        <v>0.15414985263930306</v>
      </c>
      <c r="T84" s="139">
        <v>2003</v>
      </c>
      <c r="U84" s="1">
        <v>53127</v>
      </c>
      <c r="V84" s="185">
        <v>26119.469026548672</v>
      </c>
      <c r="Z84" s="1"/>
      <c r="AA84" s="1"/>
    </row>
    <row r="85" spans="2:29">
      <c r="B85" s="132">
        <v>1853</v>
      </c>
      <c r="C85" s="132" t="s">
        <v>103</v>
      </c>
      <c r="D85" s="132">
        <v>33557</v>
      </c>
      <c r="E85" s="132">
        <f t="shared" si="25"/>
        <v>25345.166163141992</v>
      </c>
      <c r="F85" s="133">
        <f t="shared" si="26"/>
        <v>0.69732760810579908</v>
      </c>
      <c r="G85" s="134">
        <f t="shared" si="17"/>
        <v>6600.583693847032</v>
      </c>
      <c r="H85" s="134">
        <f t="shared" si="18"/>
        <v>8739.1728106534702</v>
      </c>
      <c r="I85" s="134">
        <f t="shared" si="19"/>
        <v>2578.2256235597229</v>
      </c>
      <c r="J85" s="135">
        <f t="shared" si="20"/>
        <v>3413.5707255930733</v>
      </c>
      <c r="K85" s="134">
        <f t="shared" si="21"/>
        <v>2145.7892285370926</v>
      </c>
      <c r="L85" s="135">
        <f t="shared" si="22"/>
        <v>2841.0249385831103</v>
      </c>
      <c r="M85" s="136">
        <f t="shared" si="27"/>
        <v>11580.19774923658</v>
      </c>
      <c r="N85" s="136">
        <f t="shared" si="23"/>
        <v>45137.197749236584</v>
      </c>
      <c r="O85" s="136">
        <f t="shared" si="24"/>
        <v>34091.539085526121</v>
      </c>
      <c r="P85" s="137">
        <f t="shared" si="28"/>
        <v>0.9379686546197108</v>
      </c>
      <c r="Q85" s="138">
        <v>1060.6849328338812</v>
      </c>
      <c r="R85" s="137">
        <f t="shared" si="29"/>
        <v>7.7202105803800714E-2</v>
      </c>
      <c r="S85" s="137">
        <f t="shared" si="30"/>
        <v>9.672842796338621E-2</v>
      </c>
      <c r="T85" s="139">
        <v>1324</v>
      </c>
      <c r="U85" s="1">
        <v>31152</v>
      </c>
      <c r="V85" s="185">
        <v>23109.792284866468</v>
      </c>
      <c r="Z85" s="1"/>
      <c r="AA85" s="1"/>
    </row>
    <row r="86" spans="2:29">
      <c r="B86" s="132">
        <v>1856</v>
      </c>
      <c r="C86" s="132" t="s">
        <v>104</v>
      </c>
      <c r="D86" s="132">
        <v>19717</v>
      </c>
      <c r="E86" s="132">
        <f t="shared" si="25"/>
        <v>40403.688524590165</v>
      </c>
      <c r="F86" s="133">
        <f t="shared" si="26"/>
        <v>1.1116363292372842</v>
      </c>
      <c r="G86" s="134">
        <f t="shared" si="17"/>
        <v>-2434.5297230218712</v>
      </c>
      <c r="H86" s="134">
        <f t="shared" si="18"/>
        <v>-1188.0505048346731</v>
      </c>
      <c r="I86" s="134">
        <f t="shared" si="19"/>
        <v>0</v>
      </c>
      <c r="J86" s="135">
        <f t="shared" si="20"/>
        <v>0</v>
      </c>
      <c r="K86" s="134">
        <f t="shared" si="21"/>
        <v>-432.43639502263034</v>
      </c>
      <c r="L86" s="135">
        <f t="shared" si="22"/>
        <v>-211.02896077104361</v>
      </c>
      <c r="M86" s="136">
        <f t="shared" si="27"/>
        <v>-1399.0794656057167</v>
      </c>
      <c r="N86" s="136">
        <f t="shared" si="23"/>
        <v>18317.920534394285</v>
      </c>
      <c r="O86" s="136">
        <f t="shared" si="24"/>
        <v>37536.722406545661</v>
      </c>
      <c r="P86" s="137">
        <f t="shared" si="28"/>
        <v>1.0327568059093344</v>
      </c>
      <c r="Q86" s="138">
        <v>-51.829655531206072</v>
      </c>
      <c r="R86" s="137">
        <f t="shared" si="29"/>
        <v>7.9200875752599889E-2</v>
      </c>
      <c r="S86" s="137">
        <f t="shared" si="30"/>
        <v>0.10131564779671048</v>
      </c>
      <c r="T86" s="139">
        <v>488</v>
      </c>
      <c r="U86" s="1">
        <v>18270</v>
      </c>
      <c r="V86" s="185">
        <v>36686.74698795181</v>
      </c>
      <c r="Z86" s="1"/>
      <c r="AA86" s="1"/>
    </row>
    <row r="87" spans="2:29">
      <c r="B87" s="132">
        <v>1857</v>
      </c>
      <c r="C87" s="132" t="s">
        <v>105</v>
      </c>
      <c r="D87" s="132">
        <v>26623</v>
      </c>
      <c r="E87" s="132">
        <f t="shared" si="25"/>
        <v>38141.833810888253</v>
      </c>
      <c r="F87" s="133">
        <f t="shared" si="26"/>
        <v>1.0494053804545418</v>
      </c>
      <c r="G87" s="134">
        <f t="shared" si="17"/>
        <v>-1077.4168948007239</v>
      </c>
      <c r="H87" s="134">
        <f t="shared" si="18"/>
        <v>-752.03699257090523</v>
      </c>
      <c r="I87" s="134">
        <f t="shared" si="19"/>
        <v>0</v>
      </c>
      <c r="J87" s="135">
        <f t="shared" si="20"/>
        <v>0</v>
      </c>
      <c r="K87" s="134">
        <f t="shared" si="21"/>
        <v>-432.43639502263034</v>
      </c>
      <c r="L87" s="135">
        <f t="shared" si="22"/>
        <v>-301.84060372579597</v>
      </c>
      <c r="M87" s="136">
        <f t="shared" si="27"/>
        <v>-1053.8775962967011</v>
      </c>
      <c r="N87" s="136">
        <f t="shared" si="23"/>
        <v>25569.122403703299</v>
      </c>
      <c r="O87" s="136">
        <f t="shared" si="24"/>
        <v>36631.980521064899</v>
      </c>
      <c r="P87" s="137">
        <f t="shared" si="28"/>
        <v>1.0078644263962375</v>
      </c>
      <c r="Q87" s="138">
        <v>88.365779588564237</v>
      </c>
      <c r="R87" s="137">
        <f t="shared" si="29"/>
        <v>9.8897923804020307E-2</v>
      </c>
      <c r="S87" s="137">
        <f t="shared" si="30"/>
        <v>0.14612849359502397</v>
      </c>
      <c r="T87" s="139">
        <v>698</v>
      </c>
      <c r="U87" s="1">
        <v>24227</v>
      </c>
      <c r="V87" s="185">
        <v>33278.846153846156</v>
      </c>
      <c r="Z87" s="1"/>
      <c r="AA87" s="1"/>
    </row>
    <row r="88" spans="2:29">
      <c r="B88" s="132">
        <v>1859</v>
      </c>
      <c r="C88" s="132" t="s">
        <v>106</v>
      </c>
      <c r="D88" s="132">
        <v>39685</v>
      </c>
      <c r="E88" s="132">
        <f t="shared" si="25"/>
        <v>32055.73505654281</v>
      </c>
      <c r="F88" s="133">
        <f t="shared" si="26"/>
        <v>0.88195709229791486</v>
      </c>
      <c r="G88" s="134">
        <f t="shared" si="17"/>
        <v>2574.2423578065418</v>
      </c>
      <c r="H88" s="134">
        <f t="shared" si="18"/>
        <v>3186.9120389644986</v>
      </c>
      <c r="I88" s="134">
        <f t="shared" si="19"/>
        <v>229.52651086943695</v>
      </c>
      <c r="J88" s="135">
        <f t="shared" si="20"/>
        <v>284.15382045636295</v>
      </c>
      <c r="K88" s="134">
        <f t="shared" si="21"/>
        <v>-202.90988415319339</v>
      </c>
      <c r="L88" s="135">
        <f t="shared" si="22"/>
        <v>-251.20243658165342</v>
      </c>
      <c r="M88" s="136">
        <f t="shared" si="27"/>
        <v>2935.7096023828453</v>
      </c>
      <c r="N88" s="136">
        <f t="shared" si="23"/>
        <v>42620.709602382849</v>
      </c>
      <c r="O88" s="136">
        <f t="shared" si="24"/>
        <v>34427.06753019616</v>
      </c>
      <c r="P88" s="137">
        <f t="shared" si="28"/>
        <v>0.94720012882931648</v>
      </c>
      <c r="Q88" s="138">
        <v>530.4558510939155</v>
      </c>
      <c r="R88" s="137">
        <f t="shared" si="29"/>
        <v>-1.5504837509302902E-2</v>
      </c>
      <c r="S88" s="137">
        <f t="shared" si="30"/>
        <v>1.1532994093834235E-2</v>
      </c>
      <c r="T88" s="139">
        <v>1238</v>
      </c>
      <c r="U88" s="1">
        <v>40310</v>
      </c>
      <c r="V88" s="185">
        <v>31690.251572327041</v>
      </c>
      <c r="Z88" s="1"/>
      <c r="AA88" s="1"/>
    </row>
    <row r="89" spans="2:29">
      <c r="B89" s="132">
        <v>1860</v>
      </c>
      <c r="C89" s="132" t="s">
        <v>107</v>
      </c>
      <c r="D89" s="132">
        <v>333942</v>
      </c>
      <c r="E89" s="132">
        <f t="shared" si="25"/>
        <v>28985.504730492146</v>
      </c>
      <c r="F89" s="133">
        <f t="shared" si="26"/>
        <v>0.7974851122833484</v>
      </c>
      <c r="G89" s="134">
        <f t="shared" si="17"/>
        <v>4416.3805534369394</v>
      </c>
      <c r="H89" s="134">
        <f t="shared" si="18"/>
        <v>50881.120356146974</v>
      </c>
      <c r="I89" s="134">
        <f t="shared" si="19"/>
        <v>1304.1071249871691</v>
      </c>
      <c r="J89" s="135">
        <f t="shared" si="20"/>
        <v>15024.618186977174</v>
      </c>
      <c r="K89" s="134">
        <f t="shared" si="21"/>
        <v>871.67072996453874</v>
      </c>
      <c r="L89" s="135">
        <f t="shared" si="22"/>
        <v>10042.518479921451</v>
      </c>
      <c r="M89" s="136">
        <f t="shared" si="27"/>
        <v>60923.638836068421</v>
      </c>
      <c r="N89" s="136">
        <f t="shared" si="23"/>
        <v>394865.63883606845</v>
      </c>
      <c r="O89" s="136">
        <f t="shared" si="24"/>
        <v>34273.556013893627</v>
      </c>
      <c r="P89" s="137">
        <f t="shared" si="28"/>
        <v>0.94297652982858826</v>
      </c>
      <c r="Q89" s="138">
        <v>4929.8750084434141</v>
      </c>
      <c r="R89" s="137">
        <f t="shared" si="29"/>
        <v>0.12110357237577593</v>
      </c>
      <c r="S89" s="137">
        <f t="shared" si="30"/>
        <v>0.11254033009046502</v>
      </c>
      <c r="T89" s="139">
        <v>11521</v>
      </c>
      <c r="U89" s="1">
        <v>297869</v>
      </c>
      <c r="V89" s="185">
        <v>26053.441791305868</v>
      </c>
      <c r="Z89" s="1"/>
      <c r="AA89" s="1"/>
    </row>
    <row r="90" spans="2:29">
      <c r="B90" s="132">
        <v>1865</v>
      </c>
      <c r="C90" s="132" t="s">
        <v>108</v>
      </c>
      <c r="D90" s="132">
        <v>306877</v>
      </c>
      <c r="E90" s="132">
        <f t="shared" si="25"/>
        <v>31734.953464322647</v>
      </c>
      <c r="F90" s="133">
        <f t="shared" si="26"/>
        <v>0.87313135176074863</v>
      </c>
      <c r="G90" s="134">
        <f t="shared" si="17"/>
        <v>2766.7113131386395</v>
      </c>
      <c r="H90" s="134">
        <f t="shared" si="18"/>
        <v>26754.098398050643</v>
      </c>
      <c r="I90" s="134">
        <f t="shared" si="19"/>
        <v>341.80006814649386</v>
      </c>
      <c r="J90" s="135">
        <f t="shared" si="20"/>
        <v>3305.2066589765955</v>
      </c>
      <c r="K90" s="134">
        <f t="shared" si="21"/>
        <v>-90.636326876136479</v>
      </c>
      <c r="L90" s="135">
        <f t="shared" si="22"/>
        <v>-876.45328089223972</v>
      </c>
      <c r="M90" s="136">
        <f t="shared" si="27"/>
        <v>25877.645117158401</v>
      </c>
      <c r="N90" s="136">
        <f t="shared" si="23"/>
        <v>332754.64511715842</v>
      </c>
      <c r="O90" s="136">
        <f t="shared" si="24"/>
        <v>34411.028450585152</v>
      </c>
      <c r="P90" s="137">
        <f t="shared" si="28"/>
        <v>0.94675884180245828</v>
      </c>
      <c r="Q90" s="138">
        <v>1671.5351212263267</v>
      </c>
      <c r="R90" s="137">
        <f t="shared" si="29"/>
        <v>0.11838494422233803</v>
      </c>
      <c r="S90" s="137">
        <f t="shared" si="30"/>
        <v>0.11121432720664151</v>
      </c>
      <c r="T90" s="139">
        <v>9670</v>
      </c>
      <c r="U90" s="1">
        <v>274393</v>
      </c>
      <c r="V90" s="185">
        <v>28558.805162364697</v>
      </c>
      <c r="Z90" s="1"/>
      <c r="AA90" s="1"/>
    </row>
    <row r="91" spans="2:29">
      <c r="B91" s="132">
        <v>1866</v>
      </c>
      <c r="C91" s="132" t="s">
        <v>109</v>
      </c>
      <c r="D91" s="132">
        <v>263925</v>
      </c>
      <c r="E91" s="132">
        <f t="shared" si="25"/>
        <v>32724.736515809051</v>
      </c>
      <c r="F91" s="133">
        <f t="shared" si="26"/>
        <v>0.90036348917874653</v>
      </c>
      <c r="G91" s="134">
        <f t="shared" si="17"/>
        <v>2172.8414822467971</v>
      </c>
      <c r="H91" s="134">
        <f t="shared" si="18"/>
        <v>17523.966554320417</v>
      </c>
      <c r="I91" s="134">
        <f t="shared" si="19"/>
        <v>0</v>
      </c>
      <c r="J91" s="135">
        <f t="shared" si="20"/>
        <v>0</v>
      </c>
      <c r="K91" s="134">
        <f t="shared" si="21"/>
        <v>-432.43639502263034</v>
      </c>
      <c r="L91" s="135">
        <f t="shared" si="22"/>
        <v>-3487.599525857514</v>
      </c>
      <c r="M91" s="136">
        <f t="shared" si="27"/>
        <v>14036.367028462904</v>
      </c>
      <c r="N91" s="136">
        <f t="shared" si="23"/>
        <v>277961.36702846293</v>
      </c>
      <c r="O91" s="136">
        <f t="shared" si="24"/>
        <v>34465.141603033226</v>
      </c>
      <c r="P91" s="137">
        <f t="shared" si="28"/>
        <v>0.94824766988591958</v>
      </c>
      <c r="Q91" s="138">
        <v>2297.2008773377856</v>
      </c>
      <c r="R91" s="137">
        <f t="shared" si="29"/>
        <v>0.14852368415326705</v>
      </c>
      <c r="S91" s="137">
        <f t="shared" si="30"/>
        <v>0.14795405058394112</v>
      </c>
      <c r="T91" s="139">
        <v>8065</v>
      </c>
      <c r="U91" s="1">
        <v>229795</v>
      </c>
      <c r="V91" s="185">
        <v>28507.009055948394</v>
      </c>
      <c r="Z91" s="1"/>
      <c r="AA91" s="1"/>
    </row>
    <row r="92" spans="2:29">
      <c r="B92" s="132">
        <v>1867</v>
      </c>
      <c r="C92" s="132" t="s">
        <v>110</v>
      </c>
      <c r="D92" s="132">
        <v>96312</v>
      </c>
      <c r="E92" s="132">
        <f t="shared" si="25"/>
        <v>37388.198757763974</v>
      </c>
      <c r="F92" s="133">
        <f t="shared" si="26"/>
        <v>1.0286704392986188</v>
      </c>
      <c r="G92" s="134">
        <f t="shared" si="17"/>
        <v>-625.23586292615653</v>
      </c>
      <c r="H92" s="134">
        <f t="shared" si="18"/>
        <v>-1610.6075828977794</v>
      </c>
      <c r="I92" s="134">
        <f t="shared" si="19"/>
        <v>0</v>
      </c>
      <c r="J92" s="135">
        <f t="shared" si="20"/>
        <v>0</v>
      </c>
      <c r="K92" s="134">
        <f t="shared" si="21"/>
        <v>-432.43639502263034</v>
      </c>
      <c r="L92" s="135">
        <f t="shared" si="22"/>
        <v>-1113.9561535782959</v>
      </c>
      <c r="M92" s="136">
        <f t="shared" si="27"/>
        <v>-2724.5637364760751</v>
      </c>
      <c r="N92" s="136">
        <f t="shared" si="23"/>
        <v>93587.436263523923</v>
      </c>
      <c r="O92" s="136">
        <f t="shared" si="24"/>
        <v>36330.526499815183</v>
      </c>
      <c r="P92" s="137">
        <f t="shared" si="28"/>
        <v>0.99957044993386823</v>
      </c>
      <c r="Q92" s="138">
        <v>-2251.989329197504</v>
      </c>
      <c r="R92" s="137">
        <f t="shared" si="29"/>
        <v>0.51686773553406617</v>
      </c>
      <c r="S92" s="137">
        <f t="shared" si="30"/>
        <v>0.51274581233967997</v>
      </c>
      <c r="T92" s="139">
        <v>2576</v>
      </c>
      <c r="U92" s="1">
        <v>63494</v>
      </c>
      <c r="V92" s="185">
        <v>24715.453483845857</v>
      </c>
      <c r="Z92" s="1"/>
      <c r="AA92" s="1"/>
    </row>
    <row r="93" spans="2:29">
      <c r="B93" s="132">
        <v>1868</v>
      </c>
      <c r="C93" s="132" t="s">
        <v>111</v>
      </c>
      <c r="D93" s="132">
        <v>135721</v>
      </c>
      <c r="E93" s="132">
        <f t="shared" si="25"/>
        <v>30733.922101449272</v>
      </c>
      <c r="F93" s="133">
        <f t="shared" si="26"/>
        <v>0.84558973686589323</v>
      </c>
      <c r="G93" s="134">
        <f t="shared" si="17"/>
        <v>3367.3301308626642</v>
      </c>
      <c r="H93" s="134">
        <f t="shared" si="18"/>
        <v>14870.129857889526</v>
      </c>
      <c r="I93" s="134">
        <f t="shared" si="19"/>
        <v>692.16104515217501</v>
      </c>
      <c r="J93" s="135">
        <f t="shared" si="20"/>
        <v>3056.5831753920047</v>
      </c>
      <c r="K93" s="134">
        <f t="shared" si="21"/>
        <v>259.72465012954467</v>
      </c>
      <c r="L93" s="135">
        <f t="shared" si="22"/>
        <v>1146.9440549720694</v>
      </c>
      <c r="M93" s="136">
        <f t="shared" si="27"/>
        <v>16017.073912861595</v>
      </c>
      <c r="N93" s="136">
        <f t="shared" si="23"/>
        <v>151738.07391286158</v>
      </c>
      <c r="O93" s="136">
        <f t="shared" si="24"/>
        <v>34360.976882441486</v>
      </c>
      <c r="P93" s="137">
        <f t="shared" si="28"/>
        <v>0.94538176105771554</v>
      </c>
      <c r="Q93" s="138">
        <v>2977.8526158568238</v>
      </c>
      <c r="R93" s="137">
        <f t="shared" si="29"/>
        <v>0.12179095101912618</v>
      </c>
      <c r="S93" s="137">
        <f t="shared" si="30"/>
        <v>0.12026677853132836</v>
      </c>
      <c r="T93" s="139">
        <v>4416</v>
      </c>
      <c r="U93" s="1">
        <v>120986</v>
      </c>
      <c r="V93" s="185">
        <v>27434.467120181405</v>
      </c>
      <c r="Z93" s="1"/>
      <c r="AA93" s="1"/>
    </row>
    <row r="94" spans="2:29">
      <c r="B94" s="132">
        <v>1870</v>
      </c>
      <c r="C94" s="132" t="s">
        <v>112</v>
      </c>
      <c r="D94" s="132">
        <v>329938</v>
      </c>
      <c r="E94" s="132">
        <f t="shared" si="25"/>
        <v>31380.825565912121</v>
      </c>
      <c r="F94" s="133">
        <f t="shared" si="26"/>
        <v>0.86338814633954053</v>
      </c>
      <c r="G94" s="134">
        <f t="shared" si="17"/>
        <v>2979.1880521849553</v>
      </c>
      <c r="H94" s="134">
        <f t="shared" si="18"/>
        <v>31323.183180672619</v>
      </c>
      <c r="I94" s="134">
        <f t="shared" si="19"/>
        <v>465.74483259017813</v>
      </c>
      <c r="J94" s="135">
        <f t="shared" si="20"/>
        <v>4896.8411698531336</v>
      </c>
      <c r="K94" s="134">
        <f t="shared" si="21"/>
        <v>33.308437567547799</v>
      </c>
      <c r="L94" s="135">
        <f t="shared" si="22"/>
        <v>350.20491258519752</v>
      </c>
      <c r="M94" s="136">
        <f t="shared" si="27"/>
        <v>31673.388093257818</v>
      </c>
      <c r="N94" s="136">
        <f t="shared" si="23"/>
        <v>361611.38809325779</v>
      </c>
      <c r="O94" s="136">
        <f t="shared" si="24"/>
        <v>34393.322055664619</v>
      </c>
      <c r="P94" s="137">
        <f t="shared" si="28"/>
        <v>0.94627168153139762</v>
      </c>
      <c r="Q94" s="138">
        <v>1197.558900162705</v>
      </c>
      <c r="R94" s="137">
        <f t="shared" si="29"/>
        <v>0.15143520214974959</v>
      </c>
      <c r="S94" s="137">
        <f t="shared" si="30"/>
        <v>0.1571299549090979</v>
      </c>
      <c r="T94" s="139">
        <v>10514</v>
      </c>
      <c r="U94" s="1">
        <v>286545</v>
      </c>
      <c r="V94" s="185">
        <v>27119.534355479842</v>
      </c>
      <c r="Z94" s="13"/>
      <c r="AA94" s="13"/>
      <c r="AB94" s="13"/>
      <c r="AC94" s="13"/>
    </row>
    <row r="95" spans="2:29">
      <c r="B95" s="132">
        <v>1871</v>
      </c>
      <c r="C95" s="132" t="s">
        <v>113</v>
      </c>
      <c r="D95" s="132">
        <v>143392</v>
      </c>
      <c r="E95" s="132">
        <f t="shared" si="25"/>
        <v>31253.705318221444</v>
      </c>
      <c r="F95" s="133">
        <f t="shared" si="26"/>
        <v>0.85989065661335884</v>
      </c>
      <c r="G95" s="134">
        <f t="shared" ref="G95:G158" si="31">($E$364-E95)*0.6</f>
        <v>3055.4602007993612</v>
      </c>
      <c r="H95" s="134">
        <f t="shared" ref="H95:H158" si="32">G95*T95/1000</f>
        <v>14018.451401267468</v>
      </c>
      <c r="I95" s="134">
        <f t="shared" ref="I95:I158" si="33">IF(E95&lt;E$364*0.9,(E$364*0.9-E95)*0.35,0)</f>
        <v>510.23691928191488</v>
      </c>
      <c r="J95" s="135">
        <f t="shared" ref="J95:J158" si="34">I95*T95/1000</f>
        <v>2340.9669856654255</v>
      </c>
      <c r="K95" s="134">
        <f t="shared" ref="K95:K158" si="35">I95+J$366</f>
        <v>77.800524259284543</v>
      </c>
      <c r="L95" s="135">
        <f t="shared" ref="L95:L158" si="36">K95*T95/1000</f>
        <v>356.94880530159747</v>
      </c>
      <c r="M95" s="136">
        <f t="shared" si="27"/>
        <v>14375.400206569066</v>
      </c>
      <c r="N95" s="136">
        <f t="shared" ref="N95:N158" si="37">D95+M95</f>
        <v>157767.40020656906</v>
      </c>
      <c r="O95" s="136">
        <f t="shared" ref="O95:O158" si="38">N95/T95*1000</f>
        <v>34386.966043280088</v>
      </c>
      <c r="P95" s="137">
        <f t="shared" si="28"/>
        <v>0.94609680704508858</v>
      </c>
      <c r="Q95" s="138">
        <v>2401.4607793367431</v>
      </c>
      <c r="R95" s="137">
        <f t="shared" si="29"/>
        <v>0.20881455379271974</v>
      </c>
      <c r="S95" s="137">
        <f t="shared" si="30"/>
        <v>0.22857503581853786</v>
      </c>
      <c r="T95" s="139">
        <v>4588</v>
      </c>
      <c r="U95" s="1">
        <v>118622</v>
      </c>
      <c r="V95" s="185">
        <v>25438.9877761098</v>
      </c>
      <c r="Z95" s="13"/>
      <c r="AA95" s="13"/>
      <c r="AB95" s="12"/>
      <c r="AC95" s="12"/>
    </row>
    <row r="96" spans="2:29">
      <c r="B96" s="132">
        <v>1874</v>
      </c>
      <c r="C96" s="132" t="s">
        <v>114</v>
      </c>
      <c r="D96" s="132">
        <v>34390</v>
      </c>
      <c r="E96" s="132">
        <f t="shared" si="25"/>
        <v>34772.497472194133</v>
      </c>
      <c r="F96" s="133">
        <f t="shared" si="26"/>
        <v>0.956704025299005</v>
      </c>
      <c r="G96" s="134">
        <f t="shared" si="31"/>
        <v>944.18490841574817</v>
      </c>
      <c r="H96" s="134">
        <f t="shared" si="32"/>
        <v>933.79887442317488</v>
      </c>
      <c r="I96" s="134">
        <f t="shared" si="33"/>
        <v>0</v>
      </c>
      <c r="J96" s="135">
        <f t="shared" si="34"/>
        <v>0</v>
      </c>
      <c r="K96" s="134">
        <f t="shared" si="35"/>
        <v>-432.43639502263034</v>
      </c>
      <c r="L96" s="135">
        <f t="shared" si="36"/>
        <v>-427.67959467738137</v>
      </c>
      <c r="M96" s="136">
        <f t="shared" si="27"/>
        <v>506.11927974579351</v>
      </c>
      <c r="N96" s="136">
        <f t="shared" si="37"/>
        <v>34896.119279745792</v>
      </c>
      <c r="O96" s="136">
        <f t="shared" si="38"/>
        <v>35284.245985587251</v>
      </c>
      <c r="P96" s="137">
        <f t="shared" si="28"/>
        <v>0.97078388433402274</v>
      </c>
      <c r="Q96" s="138">
        <v>211.63088254024376</v>
      </c>
      <c r="R96" s="137">
        <f t="shared" si="29"/>
        <v>9.3551259221572119E-2</v>
      </c>
      <c r="S96" s="137">
        <f t="shared" si="30"/>
        <v>0.1222998261980744</v>
      </c>
      <c r="T96" s="139">
        <v>989</v>
      </c>
      <c r="U96" s="1">
        <v>31448</v>
      </c>
      <c r="V96" s="185">
        <v>30983.251231527094</v>
      </c>
      <c r="Z96" s="13"/>
      <c r="AA96" s="13"/>
      <c r="AB96" s="12"/>
      <c r="AC96" s="12"/>
    </row>
    <row r="97" spans="2:29">
      <c r="B97" s="132">
        <v>1875</v>
      </c>
      <c r="C97" s="132" t="s">
        <v>115</v>
      </c>
      <c r="D97" s="132">
        <v>78913</v>
      </c>
      <c r="E97" s="132">
        <f t="shared" si="25"/>
        <v>29216.216216216217</v>
      </c>
      <c r="F97" s="133">
        <f t="shared" si="26"/>
        <v>0.80383273247518061</v>
      </c>
      <c r="G97" s="134">
        <f t="shared" si="31"/>
        <v>4277.9536620024974</v>
      </c>
      <c r="H97" s="134">
        <f t="shared" si="32"/>
        <v>11554.752841068745</v>
      </c>
      <c r="I97" s="134">
        <f t="shared" si="33"/>
        <v>1223.3581049837444</v>
      </c>
      <c r="J97" s="135">
        <f t="shared" si="34"/>
        <v>3304.2902415610938</v>
      </c>
      <c r="K97" s="134">
        <f t="shared" si="35"/>
        <v>790.92170996111406</v>
      </c>
      <c r="L97" s="135">
        <f t="shared" si="36"/>
        <v>2136.2795386049693</v>
      </c>
      <c r="M97" s="136">
        <f t="shared" si="27"/>
        <v>13691.032379673714</v>
      </c>
      <c r="N97" s="136">
        <f t="shared" si="37"/>
        <v>92604.032379673707</v>
      </c>
      <c r="O97" s="136">
        <f t="shared" si="38"/>
        <v>34285.091588179821</v>
      </c>
      <c r="P97" s="137">
        <f t="shared" si="28"/>
        <v>0.94329391083817959</v>
      </c>
      <c r="Q97" s="138">
        <v>1886.3575555772695</v>
      </c>
      <c r="R97" s="137">
        <f t="shared" si="29"/>
        <v>6.8515872205777281E-3</v>
      </c>
      <c r="S97" s="137">
        <f t="shared" si="30"/>
        <v>3.1081632821961504E-2</v>
      </c>
      <c r="T97" s="139">
        <v>2701</v>
      </c>
      <c r="U97" s="1">
        <v>78376</v>
      </c>
      <c r="V97" s="185">
        <v>28335.502530730297</v>
      </c>
      <c r="W97" s="1"/>
      <c r="X97" s="95"/>
      <c r="Z97" s="12"/>
      <c r="AA97" s="12"/>
      <c r="AB97" s="12"/>
      <c r="AC97" s="12"/>
    </row>
    <row r="98" spans="2:29" ht="29.1" customHeight="1">
      <c r="B98" s="132">
        <v>3001</v>
      </c>
      <c r="C98" s="132" t="s">
        <v>116</v>
      </c>
      <c r="D98" s="132">
        <v>876397</v>
      </c>
      <c r="E98" s="132">
        <f t="shared" si="25"/>
        <v>27922.292668939372</v>
      </c>
      <c r="F98" s="133">
        <f t="shared" si="26"/>
        <v>0.7682327049793467</v>
      </c>
      <c r="G98" s="134">
        <f t="shared" si="31"/>
        <v>5054.3077903686044</v>
      </c>
      <c r="H98" s="134">
        <f t="shared" si="32"/>
        <v>158639.55861629939</v>
      </c>
      <c r="I98" s="134">
        <f t="shared" si="33"/>
        <v>1676.2313465306402</v>
      </c>
      <c r="J98" s="135">
        <f t="shared" si="34"/>
        <v>52611.873273557198</v>
      </c>
      <c r="K98" s="134">
        <f t="shared" si="35"/>
        <v>1243.7949515080099</v>
      </c>
      <c r="L98" s="135">
        <f t="shared" si="36"/>
        <v>39038.992142981908</v>
      </c>
      <c r="M98" s="136">
        <f t="shared" si="27"/>
        <v>197678.55075928129</v>
      </c>
      <c r="N98" s="136">
        <f t="shared" si="37"/>
        <v>1074075.5507592813</v>
      </c>
      <c r="O98" s="136">
        <f t="shared" si="38"/>
        <v>34220.395410815981</v>
      </c>
      <c r="P98" s="137">
        <f t="shared" si="28"/>
        <v>0.94151390946338798</v>
      </c>
      <c r="Q98" s="138">
        <v>15810.59289037541</v>
      </c>
      <c r="R98" s="137">
        <f t="shared" si="29"/>
        <v>0.13626692769951834</v>
      </c>
      <c r="S98" s="137">
        <f t="shared" si="30"/>
        <v>0.13576010203960207</v>
      </c>
      <c r="T98" s="139">
        <v>31387</v>
      </c>
      <c r="U98" s="1">
        <v>771295</v>
      </c>
      <c r="V98" s="185">
        <v>24584.674720300896</v>
      </c>
      <c r="Z98" s="13"/>
      <c r="AA98" s="13"/>
      <c r="AB98" s="12"/>
      <c r="AC98" s="12"/>
    </row>
    <row r="99" spans="2:29">
      <c r="B99" s="132">
        <v>3002</v>
      </c>
      <c r="C99" s="132" t="s">
        <v>117</v>
      </c>
      <c r="D99" s="132">
        <v>1627223</v>
      </c>
      <c r="E99" s="132">
        <f t="shared" si="25"/>
        <v>32761.999677861</v>
      </c>
      <c r="F99" s="133">
        <f t="shared" si="26"/>
        <v>0.90138871945330412</v>
      </c>
      <c r="G99" s="134">
        <f t="shared" si="31"/>
        <v>2150.4835850156273</v>
      </c>
      <c r="H99" s="134">
        <f t="shared" si="32"/>
        <v>106810.21870055617</v>
      </c>
      <c r="I99" s="134">
        <f t="shared" si="33"/>
        <v>0</v>
      </c>
      <c r="J99" s="135">
        <f t="shared" si="34"/>
        <v>0</v>
      </c>
      <c r="K99" s="134">
        <f t="shared" si="35"/>
        <v>-432.43639502263034</v>
      </c>
      <c r="L99" s="135">
        <f t="shared" si="36"/>
        <v>-21478.250867984003</v>
      </c>
      <c r="M99" s="136">
        <f t="shared" si="27"/>
        <v>85331.967832572176</v>
      </c>
      <c r="N99" s="136">
        <f t="shared" si="37"/>
        <v>1712554.9678325723</v>
      </c>
      <c r="O99" s="136">
        <f t="shared" si="38"/>
        <v>34480.046867853991</v>
      </c>
      <c r="P99" s="137">
        <f t="shared" si="28"/>
        <v>0.94865776199574214</v>
      </c>
      <c r="Q99" s="138">
        <v>7968.1489120413171</v>
      </c>
      <c r="R99" s="137">
        <f t="shared" si="29"/>
        <v>0.18504139429743302</v>
      </c>
      <c r="S99" s="137">
        <f t="shared" si="30"/>
        <v>0.17561698923285465</v>
      </c>
      <c r="T99" s="139">
        <v>49668</v>
      </c>
      <c r="U99" s="1">
        <v>1373136</v>
      </c>
      <c r="V99" s="185">
        <v>27867.919550260791</v>
      </c>
      <c r="Z99" s="13"/>
      <c r="AA99" s="13"/>
      <c r="AB99" s="12"/>
      <c r="AC99" s="12"/>
    </row>
    <row r="100" spans="2:29">
      <c r="B100" s="132">
        <v>3003</v>
      </c>
      <c r="C100" s="132" t="s">
        <v>118</v>
      </c>
      <c r="D100" s="132">
        <v>1652426</v>
      </c>
      <c r="E100" s="132">
        <f t="shared" si="25"/>
        <v>28801.959143833228</v>
      </c>
      <c r="F100" s="133">
        <f t="shared" si="26"/>
        <v>0.792435178733914</v>
      </c>
      <c r="G100" s="134">
        <f t="shared" si="31"/>
        <v>4526.5079054322905</v>
      </c>
      <c r="H100" s="134">
        <f t="shared" si="32"/>
        <v>259694.8115504614</v>
      </c>
      <c r="I100" s="134">
        <f t="shared" si="33"/>
        <v>1368.3480803177904</v>
      </c>
      <c r="J100" s="135">
        <f t="shared" si="34"/>
        <v>78504.866063992275</v>
      </c>
      <c r="K100" s="134">
        <f t="shared" si="35"/>
        <v>935.91168529516005</v>
      </c>
      <c r="L100" s="135">
        <f t="shared" si="36"/>
        <v>53695.125208753918</v>
      </c>
      <c r="M100" s="136">
        <f t="shared" si="27"/>
        <v>313389.93675921531</v>
      </c>
      <c r="N100" s="136">
        <f t="shared" si="37"/>
        <v>1965815.9367592153</v>
      </c>
      <c r="O100" s="136">
        <f t="shared" si="38"/>
        <v>34264.378734560676</v>
      </c>
      <c r="P100" s="137">
        <f t="shared" si="28"/>
        <v>0.9427240331511163</v>
      </c>
      <c r="Q100" s="138">
        <v>17096.370669596305</v>
      </c>
      <c r="R100" s="137">
        <f t="shared" si="29"/>
        <v>0.15786973259544007</v>
      </c>
      <c r="S100" s="137">
        <f t="shared" si="30"/>
        <v>0.14495338613965872</v>
      </c>
      <c r="T100" s="139">
        <v>57372</v>
      </c>
      <c r="U100" s="1">
        <v>1427126</v>
      </c>
      <c r="V100" s="185">
        <v>25155.573573997041</v>
      </c>
      <c r="Z100" s="1"/>
      <c r="AA100" s="1"/>
    </row>
    <row r="101" spans="2:29">
      <c r="B101" s="132">
        <v>3004</v>
      </c>
      <c r="C101" s="132" t="s">
        <v>119</v>
      </c>
      <c r="D101" s="132">
        <v>2531703</v>
      </c>
      <c r="E101" s="132">
        <f t="shared" si="25"/>
        <v>30431.682954094696</v>
      </c>
      <c r="F101" s="133">
        <f t="shared" si="26"/>
        <v>0.83727415904154268</v>
      </c>
      <c r="G101" s="134">
        <f t="shared" si="31"/>
        <v>3548.6736192754097</v>
      </c>
      <c r="H101" s="134">
        <f t="shared" si="32"/>
        <v>295224.80440837913</v>
      </c>
      <c r="I101" s="134">
        <f t="shared" si="33"/>
        <v>797.94474672627655</v>
      </c>
      <c r="J101" s="135">
        <f t="shared" si="34"/>
        <v>66383.417314399121</v>
      </c>
      <c r="K101" s="134">
        <f t="shared" si="35"/>
        <v>365.50835170364621</v>
      </c>
      <c r="L101" s="135">
        <f t="shared" si="36"/>
        <v>30407.736303281439</v>
      </c>
      <c r="M101" s="136">
        <f t="shared" si="27"/>
        <v>325632.54071166058</v>
      </c>
      <c r="N101" s="136">
        <f t="shared" si="37"/>
        <v>2857335.5407116604</v>
      </c>
      <c r="O101" s="136">
        <f t="shared" si="38"/>
        <v>34345.864925073751</v>
      </c>
      <c r="P101" s="137">
        <f t="shared" si="28"/>
        <v>0.94496598216649785</v>
      </c>
      <c r="Q101" s="138">
        <v>21038.698804568674</v>
      </c>
      <c r="R101" s="137">
        <f t="shared" si="29"/>
        <v>0.16584904904462383</v>
      </c>
      <c r="S101" s="137">
        <f t="shared" si="30"/>
        <v>0.15452590849640407</v>
      </c>
      <c r="T101" s="139">
        <v>83193</v>
      </c>
      <c r="U101" s="1">
        <v>2171553</v>
      </c>
      <c r="V101" s="185">
        <v>26358.596831947561</v>
      </c>
      <c r="Z101" s="1"/>
      <c r="AA101" s="1"/>
    </row>
    <row r="102" spans="2:29">
      <c r="B102" s="132">
        <v>3005</v>
      </c>
      <c r="C102" s="132" t="s">
        <v>120</v>
      </c>
      <c r="D102" s="132">
        <v>3432396</v>
      </c>
      <c r="E102" s="132">
        <f t="shared" si="25"/>
        <v>33697.523046564369</v>
      </c>
      <c r="F102" s="133">
        <f t="shared" si="26"/>
        <v>0.92712799726374895</v>
      </c>
      <c r="G102" s="134">
        <f t="shared" si="31"/>
        <v>1589.1695637936064</v>
      </c>
      <c r="H102" s="134">
        <f t="shared" si="32"/>
        <v>161871.22259845297</v>
      </c>
      <c r="I102" s="134">
        <f t="shared" si="33"/>
        <v>0</v>
      </c>
      <c r="J102" s="135">
        <f t="shared" si="34"/>
        <v>0</v>
      </c>
      <c r="K102" s="134">
        <f t="shared" si="35"/>
        <v>-432.43639502263034</v>
      </c>
      <c r="L102" s="135">
        <f t="shared" si="36"/>
        <v>-44047.538760610107</v>
      </c>
      <c r="M102" s="136">
        <f t="shared" si="27"/>
        <v>117823.68383784287</v>
      </c>
      <c r="N102" s="136">
        <f t="shared" si="37"/>
        <v>3550219.6838378427</v>
      </c>
      <c r="O102" s="136">
        <f t="shared" si="38"/>
        <v>34854.256215335343</v>
      </c>
      <c r="P102" s="137">
        <f t="shared" si="28"/>
        <v>0.9589534731199203</v>
      </c>
      <c r="Q102" s="138">
        <v>1608.7715517357428</v>
      </c>
      <c r="R102" s="137">
        <f t="shared" si="29"/>
        <v>0.14838907831330744</v>
      </c>
      <c r="S102" s="137">
        <f t="shared" si="30"/>
        <v>0.14305633369533363</v>
      </c>
      <c r="T102" s="139">
        <v>101859</v>
      </c>
      <c r="U102" s="1">
        <v>2988879</v>
      </c>
      <c r="V102" s="185">
        <v>29480.194504172174</v>
      </c>
      <c r="Z102" s="13"/>
      <c r="AA102" s="13"/>
    </row>
    <row r="103" spans="2:29">
      <c r="B103" s="132">
        <v>3006</v>
      </c>
      <c r="C103" s="132" t="s">
        <v>121</v>
      </c>
      <c r="D103" s="132">
        <v>1012189</v>
      </c>
      <c r="E103" s="132">
        <f t="shared" si="25"/>
        <v>36549.035892251028</v>
      </c>
      <c r="F103" s="133">
        <f t="shared" si="26"/>
        <v>1.005582351019666</v>
      </c>
      <c r="G103" s="134">
        <f t="shared" si="31"/>
        <v>-121.73814361838885</v>
      </c>
      <c r="H103" s="134">
        <f t="shared" si="32"/>
        <v>-3371.4161493676606</v>
      </c>
      <c r="I103" s="134">
        <f t="shared" si="33"/>
        <v>0</v>
      </c>
      <c r="J103" s="135">
        <f t="shared" si="34"/>
        <v>0</v>
      </c>
      <c r="K103" s="134">
        <f t="shared" si="35"/>
        <v>-432.43639502263034</v>
      </c>
      <c r="L103" s="135">
        <f t="shared" si="36"/>
        <v>-11975.893523756724</v>
      </c>
      <c r="M103" s="136">
        <f t="shared" si="27"/>
        <v>-15347.309673124384</v>
      </c>
      <c r="N103" s="136">
        <f t="shared" si="37"/>
        <v>996841.69032687566</v>
      </c>
      <c r="O103" s="136">
        <f t="shared" si="38"/>
        <v>35994.861353610009</v>
      </c>
      <c r="P103" s="137">
        <f t="shared" si="28"/>
        <v>0.99033521462228713</v>
      </c>
      <c r="Q103" s="138">
        <v>4894.217048604276</v>
      </c>
      <c r="R103" s="137">
        <f t="shared" si="29"/>
        <v>0.12753215707199375</v>
      </c>
      <c r="S103" s="137">
        <f t="shared" si="30"/>
        <v>0.12871286164898091</v>
      </c>
      <c r="T103" s="139">
        <v>27694</v>
      </c>
      <c r="U103" s="1">
        <v>897703</v>
      </c>
      <c r="V103" s="185">
        <v>32381.163654727126</v>
      </c>
      <c r="Z103" s="13"/>
      <c r="AA103" s="13"/>
    </row>
    <row r="104" spans="2:29">
      <c r="B104" s="132">
        <v>3007</v>
      </c>
      <c r="C104" s="132" t="s">
        <v>122</v>
      </c>
      <c r="D104" s="132">
        <v>992977</v>
      </c>
      <c r="E104" s="132">
        <f t="shared" si="25"/>
        <v>32202.918761148048</v>
      </c>
      <c r="F104" s="133">
        <f t="shared" si="26"/>
        <v>0.88600659270457538</v>
      </c>
      <c r="G104" s="134">
        <f t="shared" si="31"/>
        <v>2485.9321350433988</v>
      </c>
      <c r="H104" s="134">
        <f t="shared" si="32"/>
        <v>76653.717384063202</v>
      </c>
      <c r="I104" s="134">
        <f t="shared" si="33"/>
        <v>178.0122142576034</v>
      </c>
      <c r="J104" s="135">
        <f t="shared" si="34"/>
        <v>5489.0066266332005</v>
      </c>
      <c r="K104" s="134">
        <f t="shared" si="35"/>
        <v>-254.42418076502693</v>
      </c>
      <c r="L104" s="135">
        <f t="shared" si="36"/>
        <v>-7845.1696138896059</v>
      </c>
      <c r="M104" s="136">
        <f t="shared" si="27"/>
        <v>68808.547770173594</v>
      </c>
      <c r="N104" s="136">
        <f t="shared" si="37"/>
        <v>1061785.5477701735</v>
      </c>
      <c r="O104" s="136">
        <f t="shared" si="38"/>
        <v>34434.426715426416</v>
      </c>
      <c r="P104" s="137">
        <f t="shared" si="28"/>
        <v>0.94740260384964936</v>
      </c>
      <c r="Q104" s="138">
        <v>4551.0050633932624</v>
      </c>
      <c r="R104" s="137">
        <f t="shared" si="29"/>
        <v>0.16292717775747781</v>
      </c>
      <c r="S104" s="137">
        <f t="shared" si="30"/>
        <v>0.15561056116967348</v>
      </c>
      <c r="T104" s="139">
        <v>30835</v>
      </c>
      <c r="U104" s="1">
        <v>853860</v>
      </c>
      <c r="V104" s="185">
        <v>27866.583988773211</v>
      </c>
      <c r="Z104" s="13"/>
      <c r="AA104" s="13"/>
    </row>
    <row r="105" spans="2:29">
      <c r="B105" s="132">
        <v>3011</v>
      </c>
      <c r="C105" s="132" t="s">
        <v>123</v>
      </c>
      <c r="D105" s="132">
        <v>191214</v>
      </c>
      <c r="E105" s="132">
        <f t="shared" si="25"/>
        <v>40735.832978270133</v>
      </c>
      <c r="F105" s="133">
        <f t="shared" si="26"/>
        <v>1.120774698894812</v>
      </c>
      <c r="G105" s="134">
        <f t="shared" si="31"/>
        <v>-2633.8163952298519</v>
      </c>
      <c r="H105" s="134">
        <f t="shared" si="32"/>
        <v>-12363.134159208925</v>
      </c>
      <c r="I105" s="134">
        <f t="shared" si="33"/>
        <v>0</v>
      </c>
      <c r="J105" s="135">
        <f t="shared" si="34"/>
        <v>0</v>
      </c>
      <c r="K105" s="134">
        <f t="shared" si="35"/>
        <v>-432.43639502263034</v>
      </c>
      <c r="L105" s="135">
        <f t="shared" si="36"/>
        <v>-2029.8564382362267</v>
      </c>
      <c r="M105" s="136">
        <f t="shared" si="27"/>
        <v>-14392.990597445152</v>
      </c>
      <c r="N105" s="136">
        <f t="shared" si="37"/>
        <v>176821.00940255486</v>
      </c>
      <c r="O105" s="136">
        <f t="shared" si="38"/>
        <v>37669.580188017651</v>
      </c>
      <c r="P105" s="137">
        <f t="shared" si="28"/>
        <v>1.0364121537723456</v>
      </c>
      <c r="Q105" s="138">
        <v>-903.86394070382812</v>
      </c>
      <c r="R105" s="137">
        <f t="shared" si="29"/>
        <v>0.22469448927830296</v>
      </c>
      <c r="S105" s="137">
        <f t="shared" si="30"/>
        <v>0.21791092372201076</v>
      </c>
      <c r="T105" s="139">
        <v>4694</v>
      </c>
      <c r="U105" s="1">
        <v>156132</v>
      </c>
      <c r="V105" s="185">
        <v>33447.300771208225</v>
      </c>
      <c r="Z105" s="13"/>
      <c r="AA105" s="13"/>
    </row>
    <row r="106" spans="2:29">
      <c r="B106" s="132">
        <v>3012</v>
      </c>
      <c r="C106" s="132" t="s">
        <v>124</v>
      </c>
      <c r="D106" s="132">
        <v>39254</v>
      </c>
      <c r="E106" s="132">
        <f t="shared" si="25"/>
        <v>29625.66037735849</v>
      </c>
      <c r="F106" s="133">
        <f t="shared" si="26"/>
        <v>0.81509786744034163</v>
      </c>
      <c r="G106" s="134">
        <f t="shared" si="31"/>
        <v>4032.2871653171333</v>
      </c>
      <c r="H106" s="134">
        <f t="shared" si="32"/>
        <v>5342.7804940452015</v>
      </c>
      <c r="I106" s="134">
        <f t="shared" si="33"/>
        <v>1080.0526485839487</v>
      </c>
      <c r="J106" s="135">
        <f t="shared" si="34"/>
        <v>1431.0697593737318</v>
      </c>
      <c r="K106" s="134">
        <f t="shared" si="35"/>
        <v>647.61625356131833</v>
      </c>
      <c r="L106" s="135">
        <f t="shared" si="36"/>
        <v>858.09153596874671</v>
      </c>
      <c r="M106" s="136">
        <f t="shared" si="27"/>
        <v>6200.8720300139485</v>
      </c>
      <c r="N106" s="136">
        <f t="shared" si="37"/>
        <v>45454.872030013947</v>
      </c>
      <c r="O106" s="136">
        <f t="shared" si="38"/>
        <v>34305.563796236936</v>
      </c>
      <c r="P106" s="137">
        <f t="shared" si="28"/>
        <v>0.94385716758643767</v>
      </c>
      <c r="Q106" s="138">
        <v>-827.00775226216683</v>
      </c>
      <c r="R106" s="137">
        <f t="shared" si="29"/>
        <v>0.12624089057210075</v>
      </c>
      <c r="S106" s="137">
        <f t="shared" si="30"/>
        <v>0.12624089057210081</v>
      </c>
      <c r="T106" s="139">
        <v>1325</v>
      </c>
      <c r="U106" s="1">
        <v>34854</v>
      </c>
      <c r="V106" s="185">
        <v>26304.905660377357</v>
      </c>
      <c r="Z106" s="13"/>
      <c r="AA106" s="13"/>
    </row>
    <row r="107" spans="2:29">
      <c r="B107" s="132">
        <v>3013</v>
      </c>
      <c r="C107" s="132" t="s">
        <v>125</v>
      </c>
      <c r="D107" s="132">
        <v>107408</v>
      </c>
      <c r="E107" s="132">
        <f t="shared" si="25"/>
        <v>29827.270202721465</v>
      </c>
      <c r="F107" s="133">
        <f t="shared" si="26"/>
        <v>0.82064480670229212</v>
      </c>
      <c r="G107" s="134">
        <f t="shared" si="31"/>
        <v>3911.3212700993481</v>
      </c>
      <c r="H107" s="134">
        <f t="shared" si="32"/>
        <v>14084.667893627753</v>
      </c>
      <c r="I107" s="134">
        <f t="shared" si="33"/>
        <v>1009.4892097069073</v>
      </c>
      <c r="J107" s="135">
        <f t="shared" si="34"/>
        <v>3635.1706441545734</v>
      </c>
      <c r="K107" s="134">
        <f t="shared" si="35"/>
        <v>577.052814684277</v>
      </c>
      <c r="L107" s="135">
        <f t="shared" si="36"/>
        <v>2077.9671856780815</v>
      </c>
      <c r="M107" s="136">
        <f t="shared" si="27"/>
        <v>16162.635079305834</v>
      </c>
      <c r="N107" s="136">
        <f t="shared" si="37"/>
        <v>123570.63507930584</v>
      </c>
      <c r="O107" s="136">
        <f t="shared" si="38"/>
        <v>34315.644287505093</v>
      </c>
      <c r="P107" s="137">
        <f t="shared" si="28"/>
        <v>0.94413451454953534</v>
      </c>
      <c r="Q107" s="138">
        <v>-1435.259030864956</v>
      </c>
      <c r="R107" s="137">
        <f t="shared" si="29"/>
        <v>0.17452541334966321</v>
      </c>
      <c r="S107" s="137">
        <f t="shared" si="30"/>
        <v>0.1725684146048429</v>
      </c>
      <c r="T107" s="139">
        <v>3601</v>
      </c>
      <c r="U107" s="1">
        <v>91448</v>
      </c>
      <c r="V107" s="185">
        <v>25437.552155771904</v>
      </c>
      <c r="Z107" s="13"/>
      <c r="AA107" s="13"/>
    </row>
    <row r="108" spans="2:29">
      <c r="B108" s="132">
        <v>3014</v>
      </c>
      <c r="C108" s="132" t="s">
        <v>126</v>
      </c>
      <c r="D108" s="132">
        <v>1359927</v>
      </c>
      <c r="E108" s="132">
        <f t="shared" si="25"/>
        <v>30086.21490674985</v>
      </c>
      <c r="F108" s="133">
        <f t="shared" si="26"/>
        <v>0.82776921417034688</v>
      </c>
      <c r="G108" s="134">
        <f t="shared" si="31"/>
        <v>3755.9544476823176</v>
      </c>
      <c r="H108" s="134">
        <f t="shared" si="32"/>
        <v>169772.89698968842</v>
      </c>
      <c r="I108" s="134">
        <f t="shared" si="33"/>
        <v>918.85856329697265</v>
      </c>
      <c r="J108" s="135">
        <f t="shared" si="34"/>
        <v>41533.325919586459</v>
      </c>
      <c r="K108" s="134">
        <f t="shared" si="35"/>
        <v>486.42216827434231</v>
      </c>
      <c r="L108" s="135">
        <f t="shared" si="36"/>
        <v>21986.768428168547</v>
      </c>
      <c r="M108" s="136">
        <f t="shared" si="27"/>
        <v>191759.66541785697</v>
      </c>
      <c r="N108" s="136">
        <f t="shared" si="37"/>
        <v>1551686.665417857</v>
      </c>
      <c r="O108" s="136">
        <f t="shared" si="38"/>
        <v>34328.591522706512</v>
      </c>
      <c r="P108" s="137">
        <f t="shared" si="28"/>
        <v>0.94449073492293811</v>
      </c>
      <c r="Q108" s="138">
        <v>6702.2909735832363</v>
      </c>
      <c r="R108" s="137">
        <f t="shared" si="29"/>
        <v>0.14684348119413054</v>
      </c>
      <c r="S108" s="137">
        <f t="shared" si="30"/>
        <v>0.13646629963158999</v>
      </c>
      <c r="T108" s="139">
        <v>45201</v>
      </c>
      <c r="U108" s="1">
        <v>1185800</v>
      </c>
      <c r="V108" s="185">
        <v>26473.477406679762</v>
      </c>
      <c r="Z108" s="13"/>
      <c r="AA108" s="13"/>
    </row>
    <row r="109" spans="2:29">
      <c r="B109" s="132">
        <v>3015</v>
      </c>
      <c r="C109" s="132" t="s">
        <v>127</v>
      </c>
      <c r="D109" s="132">
        <v>114469</v>
      </c>
      <c r="E109" s="132">
        <f t="shared" si="25"/>
        <v>29926.535947712418</v>
      </c>
      <c r="F109" s="133">
        <f t="shared" si="26"/>
        <v>0.82337592884510313</v>
      </c>
      <c r="G109" s="134">
        <f t="shared" si="31"/>
        <v>3851.7618231047763</v>
      </c>
      <c r="H109" s="134">
        <f t="shared" si="32"/>
        <v>14732.98897337577</v>
      </c>
      <c r="I109" s="134">
        <f t="shared" si="33"/>
        <v>974.7461989600738</v>
      </c>
      <c r="J109" s="135">
        <f t="shared" si="34"/>
        <v>3728.4042110222827</v>
      </c>
      <c r="K109" s="134">
        <f t="shared" si="35"/>
        <v>542.30980393744346</v>
      </c>
      <c r="L109" s="135">
        <f t="shared" si="36"/>
        <v>2074.3350000607211</v>
      </c>
      <c r="M109" s="136">
        <f t="shared" si="27"/>
        <v>16807.323973436491</v>
      </c>
      <c r="N109" s="136">
        <f t="shared" si="37"/>
        <v>131276.32397343649</v>
      </c>
      <c r="O109" s="136">
        <f t="shared" si="38"/>
        <v>34320.607574754642</v>
      </c>
      <c r="P109" s="137">
        <f t="shared" si="28"/>
        <v>0.94427107065667593</v>
      </c>
      <c r="Q109" s="138">
        <v>-1993.9204923794678</v>
      </c>
      <c r="R109" s="137">
        <f t="shared" si="29"/>
        <v>0.18550700622430275</v>
      </c>
      <c r="S109" s="137">
        <f t="shared" si="30"/>
        <v>0.1793082767799927</v>
      </c>
      <c r="T109" s="139">
        <v>3825</v>
      </c>
      <c r="U109" s="1">
        <v>96557</v>
      </c>
      <c r="V109" s="185">
        <v>25376.346911957949</v>
      </c>
      <c r="Z109" s="13"/>
      <c r="AA109" s="13"/>
    </row>
    <row r="110" spans="2:29">
      <c r="B110" s="132">
        <v>3016</v>
      </c>
      <c r="C110" s="132" t="s">
        <v>128</v>
      </c>
      <c r="D110" s="132">
        <v>234728</v>
      </c>
      <c r="E110" s="132">
        <f t="shared" si="25"/>
        <v>28548.77158842131</v>
      </c>
      <c r="F110" s="133">
        <f t="shared" si="26"/>
        <v>0.78546916907033171</v>
      </c>
      <c r="G110" s="134">
        <f t="shared" si="31"/>
        <v>4678.4204386794418</v>
      </c>
      <c r="H110" s="134">
        <f t="shared" si="32"/>
        <v>38465.972846822377</v>
      </c>
      <c r="I110" s="134">
        <f t="shared" si="33"/>
        <v>1456.9637247119617</v>
      </c>
      <c r="J110" s="135">
        <f t="shared" si="34"/>
        <v>11979.155744581749</v>
      </c>
      <c r="K110" s="134">
        <f t="shared" si="35"/>
        <v>1024.5273296893315</v>
      </c>
      <c r="L110" s="135">
        <f t="shared" si="36"/>
        <v>8423.6637047056829</v>
      </c>
      <c r="M110" s="136">
        <f t="shared" si="27"/>
        <v>46889.636551528063</v>
      </c>
      <c r="N110" s="136">
        <f t="shared" si="37"/>
        <v>281617.63655152806</v>
      </c>
      <c r="O110" s="136">
        <f t="shared" si="38"/>
        <v>34251.719356790083</v>
      </c>
      <c r="P110" s="137">
        <f t="shared" si="28"/>
        <v>0.94237573266793728</v>
      </c>
      <c r="Q110" s="138">
        <v>1056.9431403022463</v>
      </c>
      <c r="R110" s="137">
        <f t="shared" si="29"/>
        <v>7.3164933135215451E-2</v>
      </c>
      <c r="S110" s="137">
        <f t="shared" si="30"/>
        <v>7.7472211509511488E-2</v>
      </c>
      <c r="T110" s="139">
        <v>8222</v>
      </c>
      <c r="U110" s="1">
        <v>218725</v>
      </c>
      <c r="V110" s="185">
        <v>26496.062992125986</v>
      </c>
      <c r="Z110" s="13"/>
      <c r="AA110" s="13"/>
    </row>
    <row r="111" spans="2:29">
      <c r="B111" s="132">
        <v>3017</v>
      </c>
      <c r="C111" s="132" t="s">
        <v>129</v>
      </c>
      <c r="D111" s="132">
        <v>240958</v>
      </c>
      <c r="E111" s="132">
        <f t="shared" si="25"/>
        <v>31839.059196617334</v>
      </c>
      <c r="F111" s="133">
        <f t="shared" si="26"/>
        <v>0.87599563762985178</v>
      </c>
      <c r="G111" s="134">
        <f t="shared" si="31"/>
        <v>2704.2478737618271</v>
      </c>
      <c r="H111" s="134">
        <f t="shared" si="32"/>
        <v>20465.747908629506</v>
      </c>
      <c r="I111" s="134">
        <f t="shared" si="33"/>
        <v>305.36306184335331</v>
      </c>
      <c r="J111" s="135">
        <f t="shared" si="34"/>
        <v>2310.9876520304979</v>
      </c>
      <c r="K111" s="134">
        <f t="shared" si="35"/>
        <v>-127.07333317927703</v>
      </c>
      <c r="L111" s="135">
        <f t="shared" si="36"/>
        <v>-961.69098550076853</v>
      </c>
      <c r="M111" s="136">
        <f t="shared" si="27"/>
        <v>19504.056923128737</v>
      </c>
      <c r="N111" s="136">
        <f t="shared" si="37"/>
        <v>260462.05692312872</v>
      </c>
      <c r="O111" s="136">
        <f t="shared" si="38"/>
        <v>34416.23373719988</v>
      </c>
      <c r="P111" s="137">
        <f t="shared" si="28"/>
        <v>0.94690205609591316</v>
      </c>
      <c r="Q111" s="138">
        <v>1076.3091931169292</v>
      </c>
      <c r="R111" s="137">
        <f t="shared" si="29"/>
        <v>0.15839066203229638</v>
      </c>
      <c r="S111" s="137">
        <f t="shared" si="30"/>
        <v>0.14920680371808667</v>
      </c>
      <c r="T111" s="139">
        <v>7568</v>
      </c>
      <c r="U111" s="1">
        <v>208011</v>
      </c>
      <c r="V111" s="185">
        <v>27705.247735748537</v>
      </c>
      <c r="Z111" s="13"/>
      <c r="AA111" s="13"/>
    </row>
    <row r="112" spans="2:29">
      <c r="B112" s="132">
        <v>3018</v>
      </c>
      <c r="C112" s="132" t="s">
        <v>130</v>
      </c>
      <c r="D112" s="132">
        <v>179852</v>
      </c>
      <c r="E112" s="132">
        <f t="shared" si="25"/>
        <v>30982.256675279932</v>
      </c>
      <c r="F112" s="133">
        <f t="shared" si="26"/>
        <v>0.85242222528852341</v>
      </c>
      <c r="G112" s="134">
        <f t="shared" si="31"/>
        <v>3218.3293865642686</v>
      </c>
      <c r="H112" s="134">
        <f t="shared" si="32"/>
        <v>18682.40208900558</v>
      </c>
      <c r="I112" s="134">
        <f t="shared" si="33"/>
        <v>605.24394431144401</v>
      </c>
      <c r="J112" s="135">
        <f t="shared" si="34"/>
        <v>3513.4410967279323</v>
      </c>
      <c r="K112" s="134">
        <f t="shared" si="35"/>
        <v>172.80754928881368</v>
      </c>
      <c r="L112" s="135">
        <f t="shared" si="36"/>
        <v>1003.1478236215634</v>
      </c>
      <c r="M112" s="136">
        <f t="shared" si="27"/>
        <v>19685.549912627142</v>
      </c>
      <c r="N112" s="136">
        <f t="shared" si="37"/>
        <v>199537.54991262715</v>
      </c>
      <c r="O112" s="136">
        <f t="shared" si="38"/>
        <v>34373.393611133011</v>
      </c>
      <c r="P112" s="137">
        <f t="shared" si="28"/>
        <v>0.94572338547884682</v>
      </c>
      <c r="Q112" s="138">
        <v>-597.38698255236886</v>
      </c>
      <c r="R112" s="137">
        <f t="shared" si="29"/>
        <v>0.16859860692379666</v>
      </c>
      <c r="S112" s="137">
        <f t="shared" si="30"/>
        <v>0.15470828756501259</v>
      </c>
      <c r="T112" s="139">
        <v>5805</v>
      </c>
      <c r="U112" s="1">
        <v>153904</v>
      </c>
      <c r="V112" s="185">
        <v>26831.241283124127</v>
      </c>
      <c r="Z112" s="13"/>
      <c r="AA112" s="13"/>
    </row>
    <row r="113" spans="2:27">
      <c r="B113" s="132">
        <v>3019</v>
      </c>
      <c r="C113" s="132" t="s">
        <v>131</v>
      </c>
      <c r="D113" s="132">
        <v>648063</v>
      </c>
      <c r="E113" s="132">
        <f t="shared" si="25"/>
        <v>35432.640787315468</v>
      </c>
      <c r="F113" s="133">
        <f t="shared" si="26"/>
        <v>0.97486670594499081</v>
      </c>
      <c r="G113" s="134">
        <f t="shared" si="31"/>
        <v>548.09891934294717</v>
      </c>
      <c r="H113" s="134">
        <f t="shared" si="32"/>
        <v>10024.729234782504</v>
      </c>
      <c r="I113" s="134">
        <f t="shared" si="33"/>
        <v>0</v>
      </c>
      <c r="J113" s="135">
        <f t="shared" si="34"/>
        <v>0</v>
      </c>
      <c r="K113" s="134">
        <f t="shared" si="35"/>
        <v>-432.43639502263034</v>
      </c>
      <c r="L113" s="135">
        <f t="shared" si="36"/>
        <v>-7909.2616649639085</v>
      </c>
      <c r="M113" s="136">
        <f t="shared" si="27"/>
        <v>2115.4675698185956</v>
      </c>
      <c r="N113" s="136">
        <f t="shared" si="37"/>
        <v>650178.4675698186</v>
      </c>
      <c r="O113" s="136">
        <f t="shared" si="38"/>
        <v>35548.303311635791</v>
      </c>
      <c r="P113" s="137">
        <f t="shared" si="28"/>
        <v>0.9780489565924172</v>
      </c>
      <c r="Q113" s="138">
        <v>609.32623019324274</v>
      </c>
      <c r="R113" s="137">
        <f t="shared" si="29"/>
        <v>0.19360708727403328</v>
      </c>
      <c r="S113" s="137">
        <f t="shared" si="30"/>
        <v>0.17742258439574118</v>
      </c>
      <c r="T113" s="139">
        <v>18290</v>
      </c>
      <c r="U113" s="1">
        <v>542945</v>
      </c>
      <c r="V113" s="185">
        <v>30093.393193659238</v>
      </c>
      <c r="Z113" s="13"/>
      <c r="AA113" s="13"/>
    </row>
    <row r="114" spans="2:27">
      <c r="B114" s="132">
        <v>3020</v>
      </c>
      <c r="C114" s="132" t="s">
        <v>132</v>
      </c>
      <c r="D114" s="132">
        <v>2446438</v>
      </c>
      <c r="E114" s="132">
        <f t="shared" si="25"/>
        <v>40750.874504447478</v>
      </c>
      <c r="F114" s="133">
        <f t="shared" si="26"/>
        <v>1.1211885399958723</v>
      </c>
      <c r="G114" s="134">
        <f t="shared" si="31"/>
        <v>-2642.8413109362591</v>
      </c>
      <c r="H114" s="134">
        <f t="shared" si="32"/>
        <v>-158660.33526074738</v>
      </c>
      <c r="I114" s="134">
        <f t="shared" si="33"/>
        <v>0</v>
      </c>
      <c r="J114" s="135">
        <f t="shared" si="34"/>
        <v>0</v>
      </c>
      <c r="K114" s="134">
        <f t="shared" si="35"/>
        <v>-432.43639502263034</v>
      </c>
      <c r="L114" s="135">
        <f t="shared" si="36"/>
        <v>-25960.886538788589</v>
      </c>
      <c r="M114" s="136">
        <f t="shared" si="27"/>
        <v>-184621.22179953597</v>
      </c>
      <c r="N114" s="136">
        <f t="shared" si="37"/>
        <v>2261816.7782004639</v>
      </c>
      <c r="O114" s="136">
        <f t="shared" si="38"/>
        <v>37675.596798488587</v>
      </c>
      <c r="P114" s="137">
        <f t="shared" si="28"/>
        <v>1.0365776902127697</v>
      </c>
      <c r="Q114" s="138">
        <v>-3938.6859429514443</v>
      </c>
      <c r="R114" s="140">
        <f t="shared" si="29"/>
        <v>0.17022030738852728</v>
      </c>
      <c r="S114" s="141">
        <f t="shared" si="30"/>
        <v>0.15567880841608078</v>
      </c>
      <c r="T114" s="139">
        <v>60034</v>
      </c>
      <c r="U114" s="1">
        <v>2090579</v>
      </c>
      <c r="V114" s="185">
        <v>35261.418836864126</v>
      </c>
      <c r="W114" s="68"/>
      <c r="X114" s="68"/>
      <c r="Y114" s="13"/>
      <c r="Z114" s="13"/>
      <c r="AA114" s="13"/>
    </row>
    <row r="115" spans="2:27">
      <c r="B115" s="132">
        <v>3021</v>
      </c>
      <c r="C115" s="132" t="s">
        <v>133</v>
      </c>
      <c r="D115" s="132">
        <v>689006</v>
      </c>
      <c r="E115" s="132">
        <f t="shared" si="25"/>
        <v>33710.357649591468</v>
      </c>
      <c r="F115" s="133">
        <f t="shared" si="26"/>
        <v>0.92748111876124739</v>
      </c>
      <c r="G115" s="134">
        <f t="shared" si="31"/>
        <v>1581.4688019773471</v>
      </c>
      <c r="H115" s="134">
        <f t="shared" si="32"/>
        <v>32323.640843614994</v>
      </c>
      <c r="I115" s="134">
        <f t="shared" si="33"/>
        <v>0</v>
      </c>
      <c r="J115" s="135">
        <f t="shared" si="34"/>
        <v>0</v>
      </c>
      <c r="K115" s="134">
        <f t="shared" si="35"/>
        <v>-432.43639502263034</v>
      </c>
      <c r="L115" s="135">
        <f t="shared" si="36"/>
        <v>-8838.567477867542</v>
      </c>
      <c r="M115" s="136">
        <f t="shared" si="27"/>
        <v>23485.073365747452</v>
      </c>
      <c r="N115" s="136">
        <f t="shared" si="37"/>
        <v>712491.07336574746</v>
      </c>
      <c r="O115" s="136">
        <f t="shared" si="38"/>
        <v>34859.390056546181</v>
      </c>
      <c r="P115" s="137">
        <f t="shared" si="28"/>
        <v>0.95909472171891963</v>
      </c>
      <c r="Q115" s="138">
        <v>631.91284958543838</v>
      </c>
      <c r="R115" s="140">
        <f t="shared" si="29"/>
        <v>0.15724641575856926</v>
      </c>
      <c r="S115" s="141">
        <f t="shared" si="30"/>
        <v>0.15724641575856929</v>
      </c>
      <c r="T115" s="139">
        <v>20439</v>
      </c>
      <c r="U115" s="1">
        <v>595384</v>
      </c>
      <c r="V115" s="185">
        <v>29129.800870884093</v>
      </c>
      <c r="W115" s="68"/>
      <c r="X115" s="68"/>
      <c r="Y115" s="13"/>
      <c r="Z115" s="13"/>
      <c r="AA115" s="13"/>
    </row>
    <row r="116" spans="2:27">
      <c r="B116" s="132">
        <v>3022</v>
      </c>
      <c r="C116" s="132" t="s">
        <v>134</v>
      </c>
      <c r="D116" s="132">
        <v>696165</v>
      </c>
      <c r="E116" s="132">
        <f t="shared" si="25"/>
        <v>43638.500595499281</v>
      </c>
      <c r="F116" s="133">
        <f t="shared" si="26"/>
        <v>1.2006364860939864</v>
      </c>
      <c r="G116" s="134">
        <f t="shared" si="31"/>
        <v>-4375.4169655673404</v>
      </c>
      <c r="H116" s="134">
        <f t="shared" si="32"/>
        <v>-69801.026851695773</v>
      </c>
      <c r="I116" s="134">
        <f t="shared" si="33"/>
        <v>0</v>
      </c>
      <c r="J116" s="135">
        <f t="shared" si="34"/>
        <v>0</v>
      </c>
      <c r="K116" s="134">
        <f t="shared" si="35"/>
        <v>-432.43639502263034</v>
      </c>
      <c r="L116" s="135">
        <f t="shared" si="36"/>
        <v>-6898.657809796021</v>
      </c>
      <c r="M116" s="136">
        <f t="shared" si="27"/>
        <v>-76699.684661491789</v>
      </c>
      <c r="N116" s="136">
        <f t="shared" si="37"/>
        <v>619465.31533850823</v>
      </c>
      <c r="O116" s="136">
        <f t="shared" si="38"/>
        <v>38830.647234909309</v>
      </c>
      <c r="P116" s="137">
        <f t="shared" si="28"/>
        <v>1.0683568686520153</v>
      </c>
      <c r="Q116" s="138">
        <v>-6785.7801120682852</v>
      </c>
      <c r="R116" s="140">
        <f t="shared" si="29"/>
        <v>0.16875235038143332</v>
      </c>
      <c r="S116" s="140">
        <f t="shared" si="30"/>
        <v>0.16318442092434141</v>
      </c>
      <c r="T116" s="139">
        <v>15953</v>
      </c>
      <c r="U116" s="1">
        <v>595648</v>
      </c>
      <c r="V116" s="185">
        <v>37516.40738174718</v>
      </c>
      <c r="X116" s="10"/>
      <c r="Y116" s="12"/>
      <c r="Z116" s="13"/>
      <c r="AA116" s="13"/>
    </row>
    <row r="117" spans="2:27">
      <c r="B117" s="132">
        <v>3023</v>
      </c>
      <c r="C117" s="132" t="s">
        <v>135</v>
      </c>
      <c r="D117" s="132">
        <v>779999</v>
      </c>
      <c r="E117" s="132">
        <f t="shared" si="25"/>
        <v>39383.943448624086</v>
      </c>
      <c r="F117" s="133">
        <f t="shared" si="26"/>
        <v>1.0835798394859879</v>
      </c>
      <c r="G117" s="134">
        <f t="shared" si="31"/>
        <v>-1822.6826774422238</v>
      </c>
      <c r="H117" s="134">
        <f t="shared" si="32"/>
        <v>-36098.230426743248</v>
      </c>
      <c r="I117" s="134">
        <f t="shared" si="33"/>
        <v>0</v>
      </c>
      <c r="J117" s="135">
        <f t="shared" si="34"/>
        <v>0</v>
      </c>
      <c r="K117" s="134">
        <f t="shared" si="35"/>
        <v>-432.43639502263034</v>
      </c>
      <c r="L117" s="135">
        <f t="shared" si="36"/>
        <v>-8564.4028034231942</v>
      </c>
      <c r="M117" s="136">
        <f t="shared" si="27"/>
        <v>-44662.633230166444</v>
      </c>
      <c r="N117" s="136">
        <f t="shared" si="37"/>
        <v>735336.36676983361</v>
      </c>
      <c r="O117" s="136">
        <f t="shared" si="38"/>
        <v>37128.824376159231</v>
      </c>
      <c r="P117" s="137">
        <f t="shared" si="28"/>
        <v>1.0215342100088158</v>
      </c>
      <c r="Q117" s="138">
        <v>-4992.9781307285011</v>
      </c>
      <c r="R117" s="140">
        <f t="shared" si="29"/>
        <v>0.22997581044471568</v>
      </c>
      <c r="S117" s="140">
        <f t="shared" si="30"/>
        <v>0.21823809632332966</v>
      </c>
      <c r="T117" s="139">
        <v>19805</v>
      </c>
      <c r="U117" s="1">
        <v>634158</v>
      </c>
      <c r="V117" s="185">
        <v>32328.60929853181</v>
      </c>
      <c r="X117" s="10"/>
      <c r="Y117" s="12"/>
      <c r="Z117" s="13"/>
      <c r="AA117" s="13"/>
    </row>
    <row r="118" spans="2:27">
      <c r="B118" s="132">
        <v>3024</v>
      </c>
      <c r="C118" s="132" t="s">
        <v>136</v>
      </c>
      <c r="D118" s="132">
        <v>7785767</v>
      </c>
      <c r="E118" s="132">
        <f t="shared" si="25"/>
        <v>60715.782988778235</v>
      </c>
      <c r="F118" s="133">
        <f t="shared" si="26"/>
        <v>1.6704878339841522</v>
      </c>
      <c r="G118" s="134">
        <f t="shared" si="31"/>
        <v>-14621.786401534713</v>
      </c>
      <c r="H118" s="134">
        <f t="shared" si="32"/>
        <v>-1874995.535628001</v>
      </c>
      <c r="I118" s="134">
        <f t="shared" si="33"/>
        <v>0</v>
      </c>
      <c r="J118" s="135">
        <f t="shared" si="34"/>
        <v>0</v>
      </c>
      <c r="K118" s="134">
        <f t="shared" si="35"/>
        <v>-432.43639502263034</v>
      </c>
      <c r="L118" s="135">
        <f t="shared" si="36"/>
        <v>-55452.616242936951</v>
      </c>
      <c r="M118" s="136">
        <f t="shared" si="27"/>
        <v>-1930448.151870938</v>
      </c>
      <c r="N118" s="136">
        <f t="shared" si="37"/>
        <v>5855318.848129062</v>
      </c>
      <c r="O118" s="136">
        <f t="shared" si="38"/>
        <v>45661.560192220895</v>
      </c>
      <c r="P118" s="137">
        <f t="shared" si="28"/>
        <v>1.256297407808082</v>
      </c>
      <c r="Q118" s="138">
        <v>-168531.15413469798</v>
      </c>
      <c r="R118" s="140">
        <f t="shared" si="29"/>
        <v>0.19312646032490605</v>
      </c>
      <c r="S118" s="140">
        <f t="shared" si="30"/>
        <v>0.18845566978672079</v>
      </c>
      <c r="T118" s="139">
        <v>128233</v>
      </c>
      <c r="U118" s="1">
        <v>6525517</v>
      </c>
      <c r="V118" s="185">
        <v>51087.966116291267</v>
      </c>
      <c r="X118" s="10"/>
      <c r="Y118" s="12"/>
      <c r="Z118" s="13"/>
      <c r="AA118" s="13"/>
    </row>
    <row r="119" spans="2:27">
      <c r="B119" s="132">
        <v>3025</v>
      </c>
      <c r="C119" s="132" t="s">
        <v>137</v>
      </c>
      <c r="D119" s="132">
        <v>4749022</v>
      </c>
      <c r="E119" s="132">
        <f t="shared" si="25"/>
        <v>50034.472949481111</v>
      </c>
      <c r="F119" s="133">
        <f t="shared" si="26"/>
        <v>1.3766104005834094</v>
      </c>
      <c r="G119" s="134">
        <f t="shared" si="31"/>
        <v>-8213.0003779564377</v>
      </c>
      <c r="H119" s="134">
        <f t="shared" si="32"/>
        <v>-779536.93087373534</v>
      </c>
      <c r="I119" s="134">
        <f t="shared" si="33"/>
        <v>0</v>
      </c>
      <c r="J119" s="135">
        <f t="shared" si="34"/>
        <v>0</v>
      </c>
      <c r="K119" s="134">
        <f t="shared" si="35"/>
        <v>-432.43639502263034</v>
      </c>
      <c r="L119" s="135">
        <f t="shared" si="36"/>
        <v>-41044.700433572958</v>
      </c>
      <c r="M119" s="136">
        <f t="shared" si="27"/>
        <v>-820581.63130730833</v>
      </c>
      <c r="N119" s="136">
        <f t="shared" si="37"/>
        <v>3928440.3686926914</v>
      </c>
      <c r="O119" s="136">
        <f t="shared" si="38"/>
        <v>41389.036176502043</v>
      </c>
      <c r="P119" s="137">
        <f t="shared" si="28"/>
        <v>1.1387464344477847</v>
      </c>
      <c r="Q119" s="138">
        <v>-87383.944169557886</v>
      </c>
      <c r="R119" s="140">
        <f t="shared" si="29"/>
        <v>0.19778976150499605</v>
      </c>
      <c r="S119" s="140">
        <f t="shared" si="30"/>
        <v>0.19180806897006095</v>
      </c>
      <c r="T119" s="139">
        <v>94915</v>
      </c>
      <c r="U119" s="1">
        <v>3964821</v>
      </c>
      <c r="V119" s="185">
        <v>41981.988754883998</v>
      </c>
      <c r="X119" s="10"/>
      <c r="Y119" s="12"/>
      <c r="Z119" s="13"/>
      <c r="AA119" s="13"/>
    </row>
    <row r="120" spans="2:27">
      <c r="B120" s="132">
        <v>3026</v>
      </c>
      <c r="C120" s="132" t="s">
        <v>138</v>
      </c>
      <c r="D120" s="132">
        <v>510864</v>
      </c>
      <c r="E120" s="132">
        <f t="shared" si="25"/>
        <v>29041.214257290663</v>
      </c>
      <c r="F120" s="133">
        <f t="shared" si="26"/>
        <v>0.79901786179546685</v>
      </c>
      <c r="G120" s="134">
        <f t="shared" si="31"/>
        <v>4382.95483735783</v>
      </c>
      <c r="H120" s="134">
        <f t="shared" si="32"/>
        <v>77100.558543961582</v>
      </c>
      <c r="I120" s="134">
        <f t="shared" si="33"/>
        <v>1284.6087906076882</v>
      </c>
      <c r="J120" s="135">
        <f t="shared" si="34"/>
        <v>22597.553235579846</v>
      </c>
      <c r="K120" s="134">
        <f t="shared" si="35"/>
        <v>852.17239558505787</v>
      </c>
      <c r="L120" s="135">
        <f t="shared" si="36"/>
        <v>14990.564610736754</v>
      </c>
      <c r="M120" s="136">
        <f t="shared" si="27"/>
        <v>92091.123154698333</v>
      </c>
      <c r="N120" s="136">
        <f t="shared" si="37"/>
        <v>602955.12315469829</v>
      </c>
      <c r="O120" s="136">
        <f t="shared" si="38"/>
        <v>34276.34149023355</v>
      </c>
      <c r="P120" s="137">
        <f t="shared" si="28"/>
        <v>0.94305316730419408</v>
      </c>
      <c r="Q120" s="138">
        <v>5339.5764754386182</v>
      </c>
      <c r="R120" s="140">
        <f t="shared" si="29"/>
        <v>0.18048424292560739</v>
      </c>
      <c r="S120" s="140">
        <f t="shared" si="30"/>
        <v>0.16699567872641205</v>
      </c>
      <c r="T120" s="139">
        <v>17591</v>
      </c>
      <c r="U120" s="1">
        <v>432758</v>
      </c>
      <c r="V120" s="185">
        <v>24885.451408855664</v>
      </c>
      <c r="X120" s="10"/>
      <c r="Y120" s="12"/>
      <c r="Z120" s="13"/>
      <c r="AA120" s="13"/>
    </row>
    <row r="121" spans="2:27">
      <c r="B121" s="132">
        <v>3027</v>
      </c>
      <c r="C121" s="132" t="s">
        <v>139</v>
      </c>
      <c r="D121" s="132">
        <v>680702</v>
      </c>
      <c r="E121" s="132">
        <f t="shared" si="25"/>
        <v>36342.872397223706</v>
      </c>
      <c r="F121" s="133">
        <f t="shared" si="26"/>
        <v>0.99991012555699765</v>
      </c>
      <c r="G121" s="134">
        <f t="shared" si="31"/>
        <v>1.9599533980042905</v>
      </c>
      <c r="H121" s="134">
        <f t="shared" si="32"/>
        <v>36.709927144620366</v>
      </c>
      <c r="I121" s="134">
        <f t="shared" si="33"/>
        <v>0</v>
      </c>
      <c r="J121" s="135">
        <f t="shared" si="34"/>
        <v>0</v>
      </c>
      <c r="K121" s="134">
        <f t="shared" si="35"/>
        <v>-432.43639502263034</v>
      </c>
      <c r="L121" s="135">
        <f t="shared" si="36"/>
        <v>-8099.5336787738661</v>
      </c>
      <c r="M121" s="136">
        <f t="shared" si="27"/>
        <v>-8062.8237516292456</v>
      </c>
      <c r="N121" s="136">
        <f t="shared" si="37"/>
        <v>672639.17624837079</v>
      </c>
      <c r="O121" s="136">
        <f t="shared" si="38"/>
        <v>35912.39595559908</v>
      </c>
      <c r="P121" s="137">
        <f t="shared" si="28"/>
        <v>0.98806632443721987</v>
      </c>
      <c r="Q121" s="138">
        <v>2596.8404752060533</v>
      </c>
      <c r="R121" s="140">
        <f t="shared" si="29"/>
        <v>0.15996850866011847</v>
      </c>
      <c r="S121" s="140">
        <f t="shared" si="30"/>
        <v>0.147582299277736</v>
      </c>
      <c r="T121" s="139">
        <v>18730</v>
      </c>
      <c r="U121" s="1">
        <v>586828</v>
      </c>
      <c r="V121" s="185">
        <v>31669.077172153266</v>
      </c>
      <c r="X121" s="10"/>
      <c r="Y121" s="12"/>
      <c r="Z121" s="13"/>
      <c r="AA121" s="13"/>
    </row>
    <row r="122" spans="2:27">
      <c r="B122" s="132">
        <v>3028</v>
      </c>
      <c r="C122" s="132" t="s">
        <v>140</v>
      </c>
      <c r="D122" s="132">
        <v>340036</v>
      </c>
      <c r="E122" s="132">
        <f t="shared" si="25"/>
        <v>30730.772706732943</v>
      </c>
      <c r="F122" s="133">
        <f t="shared" si="26"/>
        <v>0.8455030868171074</v>
      </c>
      <c r="G122" s="134">
        <f t="shared" si="31"/>
        <v>3369.2197676924616</v>
      </c>
      <c r="H122" s="134">
        <f t="shared" si="32"/>
        <v>37280.416729517085</v>
      </c>
      <c r="I122" s="134">
        <f t="shared" si="33"/>
        <v>693.26333330289015</v>
      </c>
      <c r="J122" s="135">
        <f t="shared" si="34"/>
        <v>7670.9587829964794</v>
      </c>
      <c r="K122" s="134">
        <f t="shared" si="35"/>
        <v>260.82693828025981</v>
      </c>
      <c r="L122" s="135">
        <f t="shared" si="36"/>
        <v>2886.0500720710752</v>
      </c>
      <c r="M122" s="136">
        <f t="shared" si="27"/>
        <v>40166.466801588162</v>
      </c>
      <c r="N122" s="136">
        <f t="shared" si="37"/>
        <v>380202.46680158819</v>
      </c>
      <c r="O122" s="136">
        <f t="shared" si="38"/>
        <v>34360.819412705663</v>
      </c>
      <c r="P122" s="137">
        <f t="shared" si="28"/>
        <v>0.94537742855527607</v>
      </c>
      <c r="Q122" s="138">
        <v>3261.1894122408412</v>
      </c>
      <c r="R122" s="140">
        <f t="shared" si="29"/>
        <v>0.1674855367289832</v>
      </c>
      <c r="S122" s="140">
        <f t="shared" si="30"/>
        <v>0.17223355743868088</v>
      </c>
      <c r="T122" s="139">
        <v>11065</v>
      </c>
      <c r="U122" s="1">
        <v>291255</v>
      </c>
      <c r="V122" s="185">
        <v>26215.571557155716</v>
      </c>
      <c r="X122" s="10"/>
      <c r="Y122" s="12"/>
      <c r="Z122" s="13"/>
      <c r="AA122" s="13"/>
    </row>
    <row r="123" spans="2:27">
      <c r="B123" s="132">
        <v>3029</v>
      </c>
      <c r="C123" s="132" t="s">
        <v>141</v>
      </c>
      <c r="D123" s="132">
        <v>1577848</v>
      </c>
      <c r="E123" s="132">
        <f t="shared" si="25"/>
        <v>36917.360786148805</v>
      </c>
      <c r="F123" s="133">
        <f t="shared" si="26"/>
        <v>1.015716161767416</v>
      </c>
      <c r="G123" s="134">
        <f t="shared" si="31"/>
        <v>-342.73307995705545</v>
      </c>
      <c r="H123" s="134">
        <f t="shared" si="32"/>
        <v>-14648.411837364551</v>
      </c>
      <c r="I123" s="134">
        <f t="shared" si="33"/>
        <v>0</v>
      </c>
      <c r="J123" s="135">
        <f t="shared" si="34"/>
        <v>0</v>
      </c>
      <c r="K123" s="134">
        <f t="shared" si="35"/>
        <v>-432.43639502263034</v>
      </c>
      <c r="L123" s="135">
        <f t="shared" si="36"/>
        <v>-18482.331523267221</v>
      </c>
      <c r="M123" s="136">
        <f t="shared" si="27"/>
        <v>-33130.743360631772</v>
      </c>
      <c r="N123" s="136">
        <f t="shared" si="37"/>
        <v>1544717.2566393681</v>
      </c>
      <c r="O123" s="136">
        <f t="shared" si="38"/>
        <v>36142.191311169125</v>
      </c>
      <c r="P123" s="137">
        <f t="shared" si="28"/>
        <v>0.99438873892138735</v>
      </c>
      <c r="Q123" s="138">
        <v>5198.6518905662597</v>
      </c>
      <c r="R123" s="140">
        <f t="shared" si="29"/>
        <v>0.1821547857905991</v>
      </c>
      <c r="S123" s="140">
        <f t="shared" si="30"/>
        <v>0.14675099248662241</v>
      </c>
      <c r="T123" s="139">
        <v>42740</v>
      </c>
      <c r="U123" s="1">
        <v>1334722</v>
      </c>
      <c r="V123" s="185">
        <v>32193.005306319341</v>
      </c>
      <c r="X123" s="10"/>
      <c r="Y123" s="12"/>
      <c r="Z123" s="13"/>
      <c r="AA123" s="13"/>
    </row>
    <row r="124" spans="2:27">
      <c r="B124" s="132">
        <v>3030</v>
      </c>
      <c r="C124" s="132" t="s">
        <v>142</v>
      </c>
      <c r="D124" s="132">
        <v>3190910</v>
      </c>
      <c r="E124" s="132">
        <f t="shared" si="25"/>
        <v>36696.951226524674</v>
      </c>
      <c r="F124" s="133">
        <f t="shared" si="26"/>
        <v>1.0096519809280786</v>
      </c>
      <c r="G124" s="134">
        <f t="shared" si="31"/>
        <v>-210.48734418257663</v>
      </c>
      <c r="H124" s="134">
        <f t="shared" si="32"/>
        <v>-18302.506038707586</v>
      </c>
      <c r="I124" s="134">
        <f t="shared" si="33"/>
        <v>0</v>
      </c>
      <c r="J124" s="135">
        <f t="shared" si="34"/>
        <v>0</v>
      </c>
      <c r="K124" s="134">
        <f t="shared" si="35"/>
        <v>-432.43639502263034</v>
      </c>
      <c r="L124" s="135">
        <f t="shared" si="36"/>
        <v>-37601.641856402777</v>
      </c>
      <c r="M124" s="136">
        <f t="shared" si="27"/>
        <v>-55904.147895110364</v>
      </c>
      <c r="N124" s="136">
        <f t="shared" si="37"/>
        <v>3135005.8521048897</v>
      </c>
      <c r="O124" s="136">
        <f t="shared" si="38"/>
        <v>36054.027487319465</v>
      </c>
      <c r="P124" s="137">
        <f t="shared" si="28"/>
        <v>0.99196306658565214</v>
      </c>
      <c r="Q124" s="138">
        <v>4510.4003331871645</v>
      </c>
      <c r="R124" s="140">
        <f t="shared" si="29"/>
        <v>0.17744453013435277</v>
      </c>
      <c r="S124" s="140">
        <f t="shared" si="30"/>
        <v>0.16430960443621331</v>
      </c>
      <c r="T124" s="139">
        <v>86953</v>
      </c>
      <c r="U124" s="1">
        <v>2710030</v>
      </c>
      <c r="V124" s="185">
        <v>31518.207087447518</v>
      </c>
      <c r="W124" s="68"/>
      <c r="X124" s="68"/>
      <c r="Y124" s="13"/>
      <c r="Z124" s="13"/>
      <c r="AA124" s="13"/>
    </row>
    <row r="125" spans="2:27">
      <c r="B125" s="132">
        <v>3031</v>
      </c>
      <c r="C125" s="132" t="s">
        <v>143</v>
      </c>
      <c r="D125" s="132">
        <v>946496</v>
      </c>
      <c r="E125" s="132">
        <f t="shared" si="25"/>
        <v>38705.16070990431</v>
      </c>
      <c r="F125" s="133">
        <f t="shared" si="26"/>
        <v>1.0649043279281545</v>
      </c>
      <c r="G125" s="134">
        <f t="shared" si="31"/>
        <v>-1415.4130342103583</v>
      </c>
      <c r="H125" s="134">
        <f t="shared" si="32"/>
        <v>-34612.510338580105</v>
      </c>
      <c r="I125" s="134">
        <f t="shared" si="33"/>
        <v>0</v>
      </c>
      <c r="J125" s="135">
        <f t="shared" si="34"/>
        <v>0</v>
      </c>
      <c r="K125" s="134">
        <f t="shared" si="35"/>
        <v>-432.43639502263034</v>
      </c>
      <c r="L125" s="135">
        <f t="shared" si="36"/>
        <v>-10574.799603883403</v>
      </c>
      <c r="M125" s="136">
        <f t="shared" si="27"/>
        <v>-45187.309942463507</v>
      </c>
      <c r="N125" s="136">
        <f t="shared" si="37"/>
        <v>901308.69005753647</v>
      </c>
      <c r="O125" s="136">
        <f t="shared" si="38"/>
        <v>36857.311280671318</v>
      </c>
      <c r="P125" s="137">
        <f t="shared" si="28"/>
        <v>1.0140640053856824</v>
      </c>
      <c r="Q125" s="138">
        <v>166.63033532778354</v>
      </c>
      <c r="R125" s="140">
        <f t="shared" si="29"/>
        <v>0.19548278636449179</v>
      </c>
      <c r="S125" s="140">
        <f t="shared" si="30"/>
        <v>0.18546095062372464</v>
      </c>
      <c r="T125" s="139">
        <v>24454</v>
      </c>
      <c r="U125" s="1">
        <v>791727</v>
      </c>
      <c r="V125" s="185">
        <v>32649.88246938018</v>
      </c>
      <c r="W125" s="1"/>
      <c r="X125" s="1"/>
      <c r="Y125" s="13"/>
      <c r="Z125" s="13"/>
    </row>
    <row r="126" spans="2:27">
      <c r="B126" s="132">
        <v>3032</v>
      </c>
      <c r="C126" s="132" t="s">
        <v>144</v>
      </c>
      <c r="D126" s="132">
        <v>275007</v>
      </c>
      <c r="E126" s="132">
        <f t="shared" si="25"/>
        <v>39046.855033366461</v>
      </c>
      <c r="F126" s="133">
        <f t="shared" si="26"/>
        <v>1.0743054454331444</v>
      </c>
      <c r="G126" s="134">
        <f t="shared" si="31"/>
        <v>-1620.4296282876487</v>
      </c>
      <c r="H126" s="134">
        <f t="shared" si="32"/>
        <v>-11412.68587202991</v>
      </c>
      <c r="I126" s="134">
        <f t="shared" si="33"/>
        <v>0</v>
      </c>
      <c r="J126" s="135">
        <f t="shared" si="34"/>
        <v>0</v>
      </c>
      <c r="K126" s="134">
        <f t="shared" si="35"/>
        <v>-432.43639502263034</v>
      </c>
      <c r="L126" s="135">
        <f t="shared" si="36"/>
        <v>-3045.6495301443856</v>
      </c>
      <c r="M126" s="136">
        <f t="shared" si="27"/>
        <v>-14458.335402174296</v>
      </c>
      <c r="N126" s="136">
        <f t="shared" si="37"/>
        <v>260548.6645978257</v>
      </c>
      <c r="O126" s="136">
        <f t="shared" si="38"/>
        <v>36993.989010056182</v>
      </c>
      <c r="P126" s="137">
        <f t="shared" si="28"/>
        <v>1.0178244523876785</v>
      </c>
      <c r="Q126" s="138">
        <v>-101.24357357841291</v>
      </c>
      <c r="R126" s="140">
        <f t="shared" si="29"/>
        <v>0.17912361188526346</v>
      </c>
      <c r="S126" s="140">
        <f t="shared" si="30"/>
        <v>0.15350868747543159</v>
      </c>
      <c r="T126" s="139">
        <v>7043</v>
      </c>
      <c r="U126" s="1">
        <v>233230</v>
      </c>
      <c r="V126" s="185">
        <v>33850.507982583455</v>
      </c>
      <c r="W126" s="1"/>
      <c r="X126" s="1"/>
      <c r="Y126" s="13"/>
      <c r="Z126" s="13"/>
    </row>
    <row r="127" spans="2:27">
      <c r="B127" s="132">
        <v>3033</v>
      </c>
      <c r="C127" s="132" t="s">
        <v>145</v>
      </c>
      <c r="D127" s="132">
        <v>1340071</v>
      </c>
      <c r="E127" s="132">
        <f t="shared" si="25"/>
        <v>33121.703452878224</v>
      </c>
      <c r="F127" s="133">
        <f t="shared" si="26"/>
        <v>0.91128533529889899</v>
      </c>
      <c r="G127" s="134">
        <f t="shared" si="31"/>
        <v>1934.6613200052932</v>
      </c>
      <c r="H127" s="134">
        <f t="shared" si="32"/>
        <v>78274.462346094166</v>
      </c>
      <c r="I127" s="134">
        <f t="shared" si="33"/>
        <v>0</v>
      </c>
      <c r="J127" s="135">
        <f t="shared" si="34"/>
        <v>0</v>
      </c>
      <c r="K127" s="134">
        <f t="shared" si="35"/>
        <v>-432.43639502263034</v>
      </c>
      <c r="L127" s="135">
        <f t="shared" si="36"/>
        <v>-17495.944106220599</v>
      </c>
      <c r="M127" s="136">
        <f t="shared" si="27"/>
        <v>60778.518239873563</v>
      </c>
      <c r="N127" s="136">
        <f t="shared" si="37"/>
        <v>1400849.5182398735</v>
      </c>
      <c r="O127" s="136">
        <f t="shared" si="38"/>
        <v>34623.928377860888</v>
      </c>
      <c r="P127" s="137">
        <f t="shared" si="28"/>
        <v>0.95261640833398031</v>
      </c>
      <c r="Q127" s="138">
        <v>5392.2109976700594</v>
      </c>
      <c r="R127" s="140">
        <f t="shared" si="29"/>
        <v>0.17785141400602078</v>
      </c>
      <c r="S127" s="140">
        <f t="shared" si="30"/>
        <v>0.15357182036107106</v>
      </c>
      <c r="T127" s="139">
        <v>40459</v>
      </c>
      <c r="U127" s="1">
        <v>1137725</v>
      </c>
      <c r="V127" s="185">
        <v>28712.302839116721</v>
      </c>
      <c r="W127" s="1"/>
      <c r="X127" s="1"/>
      <c r="Y127" s="13"/>
      <c r="Z127" s="13"/>
    </row>
    <row r="128" spans="2:27">
      <c r="B128" s="132">
        <v>3034</v>
      </c>
      <c r="C128" s="132" t="s">
        <v>146</v>
      </c>
      <c r="D128" s="132">
        <v>720879</v>
      </c>
      <c r="E128" s="132">
        <f t="shared" si="25"/>
        <v>30777.858423704209</v>
      </c>
      <c r="F128" s="133">
        <f t="shared" si="26"/>
        <v>0.8467985673904117</v>
      </c>
      <c r="G128" s="134">
        <f t="shared" si="31"/>
        <v>3340.9683375097025</v>
      </c>
      <c r="H128" s="134">
        <f t="shared" si="32"/>
        <v>78252.160401152258</v>
      </c>
      <c r="I128" s="134">
        <f t="shared" si="33"/>
        <v>676.78333236294725</v>
      </c>
      <c r="J128" s="135">
        <f t="shared" si="34"/>
        <v>15851.619210604951</v>
      </c>
      <c r="K128" s="134">
        <f t="shared" si="35"/>
        <v>244.34693734031691</v>
      </c>
      <c r="L128" s="135">
        <f t="shared" si="36"/>
        <v>5723.0939663849022</v>
      </c>
      <c r="M128" s="136">
        <f t="shared" si="27"/>
        <v>83975.254367537156</v>
      </c>
      <c r="N128" s="136">
        <f t="shared" si="37"/>
        <v>804854.2543675371</v>
      </c>
      <c r="O128" s="136">
        <f t="shared" si="38"/>
        <v>34363.17369855423</v>
      </c>
      <c r="P128" s="137">
        <f t="shared" si="28"/>
        <v>0.9454422025839414</v>
      </c>
      <c r="Q128" s="138">
        <v>2717.5796803890989</v>
      </c>
      <c r="R128" s="140">
        <f t="shared" si="29"/>
        <v>0.20022276943363618</v>
      </c>
      <c r="S128" s="141">
        <f t="shared" si="30"/>
        <v>0.18331244948174899</v>
      </c>
      <c r="T128" s="139">
        <v>23422</v>
      </c>
      <c r="U128" s="1">
        <v>600621</v>
      </c>
      <c r="V128" s="185">
        <v>26009.916854321844</v>
      </c>
      <c r="W128" s="68"/>
      <c r="X128" s="68"/>
      <c r="Y128" s="13"/>
      <c r="Z128" s="13"/>
    </row>
    <row r="129" spans="2:26">
      <c r="B129" s="132">
        <v>3035</v>
      </c>
      <c r="C129" s="132" t="s">
        <v>147</v>
      </c>
      <c r="D129" s="132">
        <v>762823</v>
      </c>
      <c r="E129" s="132">
        <f t="shared" si="25"/>
        <v>29304.40628481426</v>
      </c>
      <c r="F129" s="133">
        <f t="shared" si="26"/>
        <v>0.80625912688894419</v>
      </c>
      <c r="G129" s="134">
        <f t="shared" si="31"/>
        <v>4225.0396208436714</v>
      </c>
      <c r="H129" s="134">
        <f t="shared" si="32"/>
        <v>109982.00637018161</v>
      </c>
      <c r="I129" s="134">
        <f t="shared" si="33"/>
        <v>1192.4915809744291</v>
      </c>
      <c r="J129" s="135">
        <f t="shared" si="34"/>
        <v>31041.748344345364</v>
      </c>
      <c r="K129" s="134">
        <f t="shared" si="35"/>
        <v>760.05518595179876</v>
      </c>
      <c r="L129" s="135">
        <f t="shared" si="36"/>
        <v>19784.996545511272</v>
      </c>
      <c r="M129" s="136">
        <f t="shared" si="27"/>
        <v>129767.00291569288</v>
      </c>
      <c r="N129" s="136">
        <f t="shared" si="37"/>
        <v>892590.00291569286</v>
      </c>
      <c r="O129" s="136">
        <f t="shared" si="38"/>
        <v>34289.501091609731</v>
      </c>
      <c r="P129" s="137">
        <f t="shared" si="28"/>
        <v>0.94341523055886789</v>
      </c>
      <c r="Q129" s="138">
        <v>13332.66426480269</v>
      </c>
      <c r="R129" s="137">
        <f t="shared" si="29"/>
        <v>0.19560048587437795</v>
      </c>
      <c r="S129" s="137">
        <f t="shared" si="30"/>
        <v>0.16827221231226916</v>
      </c>
      <c r="T129" s="139">
        <v>26031</v>
      </c>
      <c r="U129" s="1">
        <v>638025</v>
      </c>
      <c r="V129" s="185">
        <v>25083.543009907218</v>
      </c>
      <c r="Y129" s="12"/>
      <c r="Z129" s="12"/>
    </row>
    <row r="130" spans="2:26">
      <c r="B130" s="132">
        <v>3036</v>
      </c>
      <c r="C130" s="132" t="s">
        <v>148</v>
      </c>
      <c r="D130" s="132">
        <v>432984</v>
      </c>
      <c r="E130" s="132">
        <f t="shared" si="25"/>
        <v>29581.471613035457</v>
      </c>
      <c r="F130" s="133">
        <f t="shared" si="26"/>
        <v>0.81388209141693002</v>
      </c>
      <c r="G130" s="134">
        <f t="shared" si="31"/>
        <v>4058.8004239109532</v>
      </c>
      <c r="H130" s="134">
        <f t="shared" si="32"/>
        <v>59408.661804784628</v>
      </c>
      <c r="I130" s="134">
        <f t="shared" si="33"/>
        <v>1095.5187160970102</v>
      </c>
      <c r="J130" s="135">
        <f t="shared" si="34"/>
        <v>16035.107447511937</v>
      </c>
      <c r="K130" s="134">
        <f t="shared" si="35"/>
        <v>663.08232107437982</v>
      </c>
      <c r="L130" s="135">
        <f t="shared" si="36"/>
        <v>9705.5359335656958</v>
      </c>
      <c r="M130" s="136">
        <f t="shared" si="27"/>
        <v>69114.197738350325</v>
      </c>
      <c r="N130" s="136">
        <f t="shared" si="37"/>
        <v>502098.19773835031</v>
      </c>
      <c r="O130" s="136">
        <f t="shared" si="38"/>
        <v>34303.354358020792</v>
      </c>
      <c r="P130" s="137">
        <f t="shared" si="28"/>
        <v>0.94379637878526723</v>
      </c>
      <c r="Q130" s="138">
        <v>7298.2182491612839</v>
      </c>
      <c r="R130" s="137">
        <f t="shared" si="29"/>
        <v>0.17957114330003351</v>
      </c>
      <c r="S130" s="137">
        <f t="shared" si="30"/>
        <v>0.13943816322464803</v>
      </c>
      <c r="T130" s="139">
        <v>14637</v>
      </c>
      <c r="U130" s="1">
        <v>367069</v>
      </c>
      <c r="V130" s="185">
        <v>25961.454133955725</v>
      </c>
      <c r="Y130" s="12"/>
      <c r="Z130" s="12"/>
    </row>
    <row r="131" spans="2:26">
      <c r="B131" s="132">
        <v>3037</v>
      </c>
      <c r="C131" s="132" t="s">
        <v>149</v>
      </c>
      <c r="D131" s="132">
        <v>76394</v>
      </c>
      <c r="E131" s="132">
        <f t="shared" si="25"/>
        <v>26918.252290345314</v>
      </c>
      <c r="F131" s="133">
        <f t="shared" si="26"/>
        <v>0.74060830231652985</v>
      </c>
      <c r="G131" s="134">
        <f t="shared" si="31"/>
        <v>5656.7320175250397</v>
      </c>
      <c r="H131" s="134">
        <f t="shared" si="32"/>
        <v>16053.805465736063</v>
      </c>
      <c r="I131" s="134">
        <f t="shared" si="33"/>
        <v>2027.6454790385603</v>
      </c>
      <c r="J131" s="135">
        <f t="shared" si="34"/>
        <v>5754.4578695114342</v>
      </c>
      <c r="K131" s="134">
        <f t="shared" si="35"/>
        <v>1595.2090840159299</v>
      </c>
      <c r="L131" s="135">
        <f t="shared" si="36"/>
        <v>4527.2033804372095</v>
      </c>
      <c r="M131" s="136">
        <f t="shared" si="27"/>
        <v>20581.008846173274</v>
      </c>
      <c r="N131" s="136">
        <f t="shared" si="37"/>
        <v>96975.008846173267</v>
      </c>
      <c r="O131" s="136">
        <f t="shared" si="38"/>
        <v>34170.193391886278</v>
      </c>
      <c r="P131" s="137">
        <f t="shared" si="28"/>
        <v>0.94013268933024707</v>
      </c>
      <c r="Q131" s="138">
        <v>962.80969741885565</v>
      </c>
      <c r="R131" s="137">
        <f t="shared" si="29"/>
        <v>0.12935367512270121</v>
      </c>
      <c r="S131" s="137">
        <f t="shared" si="30"/>
        <v>0.13572071486969317</v>
      </c>
      <c r="T131" s="139">
        <v>2838</v>
      </c>
      <c r="U131" s="1">
        <v>67644</v>
      </c>
      <c r="V131" s="185">
        <v>23701.471618780659</v>
      </c>
      <c r="Y131" s="12"/>
      <c r="Z131" s="12"/>
    </row>
    <row r="132" spans="2:26">
      <c r="B132" s="132">
        <v>3038</v>
      </c>
      <c r="C132" s="132" t="s">
        <v>150</v>
      </c>
      <c r="D132" s="132">
        <v>269566</v>
      </c>
      <c r="E132" s="132">
        <f t="shared" si="25"/>
        <v>39578.035530759065</v>
      </c>
      <c r="F132" s="133">
        <f t="shared" si="26"/>
        <v>1.0889199412835562</v>
      </c>
      <c r="G132" s="134">
        <f t="shared" si="31"/>
        <v>-1939.1379267232114</v>
      </c>
      <c r="H132" s="134">
        <f t="shared" si="32"/>
        <v>-13207.468418911792</v>
      </c>
      <c r="I132" s="134">
        <f t="shared" si="33"/>
        <v>0</v>
      </c>
      <c r="J132" s="135">
        <f t="shared" si="34"/>
        <v>0</v>
      </c>
      <c r="K132" s="134">
        <f t="shared" si="35"/>
        <v>-432.43639502263034</v>
      </c>
      <c r="L132" s="135">
        <f t="shared" si="36"/>
        <v>-2945.3242864991353</v>
      </c>
      <c r="M132" s="136">
        <f t="shared" si="27"/>
        <v>-16152.792705410928</v>
      </c>
      <c r="N132" s="136">
        <f t="shared" si="37"/>
        <v>253413.20729458908</v>
      </c>
      <c r="O132" s="136">
        <f t="shared" si="38"/>
        <v>37206.461209013229</v>
      </c>
      <c r="P132" s="137">
        <f t="shared" si="28"/>
        <v>1.0236702507278435</v>
      </c>
      <c r="Q132" s="138">
        <v>-2372.1147209488408</v>
      </c>
      <c r="R132" s="137">
        <f t="shared" si="29"/>
        <v>9.966345075162665E-2</v>
      </c>
      <c r="S132" s="137">
        <f t="shared" si="30"/>
        <v>9.7726002299267464E-2</v>
      </c>
      <c r="T132" s="139">
        <v>6811</v>
      </c>
      <c r="U132" s="1">
        <v>245135</v>
      </c>
      <c r="V132" s="185">
        <v>36054.566848065886</v>
      </c>
      <c r="Y132" s="12"/>
      <c r="Z132" s="12"/>
    </row>
    <row r="133" spans="2:26">
      <c r="B133" s="132">
        <v>3039</v>
      </c>
      <c r="C133" s="132" t="s">
        <v>151</v>
      </c>
      <c r="D133" s="132">
        <v>42242</v>
      </c>
      <c r="E133" s="132">
        <f t="shared" si="25"/>
        <v>40268.827454718783</v>
      </c>
      <c r="F133" s="133">
        <f t="shared" si="26"/>
        <v>1.1079258644222314</v>
      </c>
      <c r="G133" s="134">
        <f t="shared" si="31"/>
        <v>-2353.6130810990421</v>
      </c>
      <c r="H133" s="134">
        <f t="shared" si="32"/>
        <v>-2468.9401220728951</v>
      </c>
      <c r="I133" s="134">
        <f t="shared" si="33"/>
        <v>0</v>
      </c>
      <c r="J133" s="135">
        <f t="shared" si="34"/>
        <v>0</v>
      </c>
      <c r="K133" s="134">
        <f t="shared" si="35"/>
        <v>-432.43639502263034</v>
      </c>
      <c r="L133" s="135">
        <f t="shared" si="36"/>
        <v>-453.6257783787392</v>
      </c>
      <c r="M133" s="136">
        <f t="shared" si="27"/>
        <v>-2922.5659004516342</v>
      </c>
      <c r="N133" s="136">
        <f t="shared" si="37"/>
        <v>39319.434099548365</v>
      </c>
      <c r="O133" s="136">
        <f t="shared" si="38"/>
        <v>37482.777978597107</v>
      </c>
      <c r="P133" s="137">
        <f t="shared" si="28"/>
        <v>1.0312726199833133</v>
      </c>
      <c r="Q133" s="138">
        <v>-215.79899313982423</v>
      </c>
      <c r="R133" s="137">
        <f t="shared" si="29"/>
        <v>0.26925272678104623</v>
      </c>
      <c r="S133" s="137">
        <f t="shared" si="30"/>
        <v>0.27046269124890243</v>
      </c>
      <c r="T133" s="139">
        <v>1049</v>
      </c>
      <c r="U133" s="1">
        <v>33281</v>
      </c>
      <c r="V133" s="185">
        <v>31696.190476190477</v>
      </c>
      <c r="Y133" s="12"/>
      <c r="Z133" s="12"/>
    </row>
    <row r="134" spans="2:26">
      <c r="B134" s="132">
        <v>3040</v>
      </c>
      <c r="C134" s="132" t="s">
        <v>152</v>
      </c>
      <c r="D134" s="132">
        <v>121501</v>
      </c>
      <c r="E134" s="132">
        <f t="shared" si="25"/>
        <v>37247.394236664622</v>
      </c>
      <c r="F134" s="133">
        <f t="shared" si="26"/>
        <v>1.0247964508908616</v>
      </c>
      <c r="G134" s="134">
        <f t="shared" si="31"/>
        <v>-540.75315026654573</v>
      </c>
      <c r="H134" s="134">
        <f t="shared" si="32"/>
        <v>-1763.9367761694721</v>
      </c>
      <c r="I134" s="134">
        <f t="shared" si="33"/>
        <v>0</v>
      </c>
      <c r="J134" s="135">
        <f t="shared" si="34"/>
        <v>0</v>
      </c>
      <c r="K134" s="134">
        <f t="shared" si="35"/>
        <v>-432.43639502263034</v>
      </c>
      <c r="L134" s="135">
        <f t="shared" si="36"/>
        <v>-1410.6075205638201</v>
      </c>
      <c r="M134" s="136">
        <f t="shared" si="27"/>
        <v>-3174.544296733292</v>
      </c>
      <c r="N134" s="136">
        <f t="shared" si="37"/>
        <v>118326.45570326671</v>
      </c>
      <c r="O134" s="136">
        <f t="shared" si="38"/>
        <v>36274.204691375446</v>
      </c>
      <c r="P134" s="137">
        <f t="shared" si="28"/>
        <v>0.99802085457076539</v>
      </c>
      <c r="Q134" s="138">
        <v>-1259.137574472923</v>
      </c>
      <c r="R134" s="137">
        <f t="shared" si="29"/>
        <v>0.23935085070790321</v>
      </c>
      <c r="S134" s="137">
        <f t="shared" si="30"/>
        <v>0.24353014542212367</v>
      </c>
      <c r="T134" s="139">
        <v>3262</v>
      </c>
      <c r="U134" s="1">
        <v>98036</v>
      </c>
      <c r="V134" s="185">
        <v>29952.948365413991</v>
      </c>
      <c r="Y134" s="12"/>
      <c r="Z134" s="12"/>
    </row>
    <row r="135" spans="2:26">
      <c r="B135" s="132">
        <v>3041</v>
      </c>
      <c r="C135" s="132" t="s">
        <v>153</v>
      </c>
      <c r="D135" s="132">
        <v>165340</v>
      </c>
      <c r="E135" s="132">
        <f t="shared" si="25"/>
        <v>35664.36583261432</v>
      </c>
      <c r="F135" s="133">
        <f t="shared" si="26"/>
        <v>0.98124221244340326</v>
      </c>
      <c r="G135" s="134">
        <f t="shared" si="31"/>
        <v>409.06389216363601</v>
      </c>
      <c r="H135" s="134">
        <f t="shared" si="32"/>
        <v>1896.4202040706166</v>
      </c>
      <c r="I135" s="134">
        <f t="shared" si="33"/>
        <v>0</v>
      </c>
      <c r="J135" s="135">
        <f t="shared" si="34"/>
        <v>0</v>
      </c>
      <c r="K135" s="134">
        <f t="shared" si="35"/>
        <v>-432.43639502263034</v>
      </c>
      <c r="L135" s="135">
        <f t="shared" si="36"/>
        <v>-2004.7751273249144</v>
      </c>
      <c r="M135" s="136">
        <f t="shared" si="27"/>
        <v>-108.35492325429777</v>
      </c>
      <c r="N135" s="136">
        <f t="shared" si="37"/>
        <v>165231.64507674571</v>
      </c>
      <c r="O135" s="136">
        <f t="shared" si="38"/>
        <v>35640.993329755329</v>
      </c>
      <c r="P135" s="137">
        <f t="shared" si="28"/>
        <v>0.9805991591917822</v>
      </c>
      <c r="Q135" s="138">
        <v>-2071.2817275464304</v>
      </c>
      <c r="R135" s="137">
        <f t="shared" si="29"/>
        <v>0.14869699938167394</v>
      </c>
      <c r="S135" s="137">
        <f t="shared" si="30"/>
        <v>0.14175922630516674</v>
      </c>
      <c r="T135" s="139">
        <v>4636</v>
      </c>
      <c r="U135" s="1">
        <v>143937</v>
      </c>
      <c r="V135" s="185">
        <v>31236.328125</v>
      </c>
      <c r="Y135" s="12"/>
      <c r="Z135" s="12"/>
    </row>
    <row r="136" spans="2:26">
      <c r="B136" s="132">
        <v>3042</v>
      </c>
      <c r="C136" s="132" t="s">
        <v>154</v>
      </c>
      <c r="D136" s="132">
        <v>109595</v>
      </c>
      <c r="E136" s="132">
        <f t="shared" ref="E136:E199" si="39">D136/T136*1000</f>
        <v>43045.954438334637</v>
      </c>
      <c r="F136" s="133">
        <f t="shared" ref="F136:F199" si="40">E136/E$364</f>
        <v>1.1843336221944869</v>
      </c>
      <c r="G136" s="134">
        <f t="shared" si="31"/>
        <v>-4019.8892712685538</v>
      </c>
      <c r="H136" s="134">
        <f t="shared" si="32"/>
        <v>-10234.638084649738</v>
      </c>
      <c r="I136" s="134">
        <f t="shared" si="33"/>
        <v>0</v>
      </c>
      <c r="J136" s="135">
        <f t="shared" si="34"/>
        <v>0</v>
      </c>
      <c r="K136" s="134">
        <f t="shared" si="35"/>
        <v>-432.43639502263034</v>
      </c>
      <c r="L136" s="135">
        <f t="shared" si="36"/>
        <v>-1100.983061727617</v>
      </c>
      <c r="M136" s="136">
        <f t="shared" ref="M136:M199" si="41">+H136+L136</f>
        <v>-11335.621146377354</v>
      </c>
      <c r="N136" s="136">
        <f t="shared" si="37"/>
        <v>98259.378853622649</v>
      </c>
      <c r="O136" s="136">
        <f t="shared" si="38"/>
        <v>38593.628772043456</v>
      </c>
      <c r="P136" s="137">
        <f t="shared" ref="P136:P199" si="42">O136/O$364</f>
        <v>1.0618357230922157</v>
      </c>
      <c r="Q136" s="138">
        <v>-2395.2743913574595</v>
      </c>
      <c r="R136" s="137">
        <f t="shared" ref="R136:R199" si="43">(D136-U136)/U136</f>
        <v>0.12060327198364008</v>
      </c>
      <c r="S136" s="137">
        <f t="shared" ref="S136:S199" si="44">(E136-V136)/V136</f>
        <v>9.4194710978526594E-2</v>
      </c>
      <c r="T136" s="139">
        <v>2546</v>
      </c>
      <c r="U136" s="1">
        <v>97800</v>
      </c>
      <c r="V136" s="185">
        <v>39340.30571198713</v>
      </c>
      <c r="Y136" s="12"/>
      <c r="Z136" s="12"/>
    </row>
    <row r="137" spans="2:26">
      <c r="B137" s="132">
        <v>3043</v>
      </c>
      <c r="C137" s="132" t="s">
        <v>155</v>
      </c>
      <c r="D137" s="132">
        <v>161229</v>
      </c>
      <c r="E137" s="132">
        <f t="shared" si="39"/>
        <v>34687.822719449221</v>
      </c>
      <c r="F137" s="133">
        <f t="shared" si="40"/>
        <v>0.95437434860963188</v>
      </c>
      <c r="G137" s="134">
        <f t="shared" si="31"/>
        <v>994.98976006269504</v>
      </c>
      <c r="H137" s="134">
        <f t="shared" si="32"/>
        <v>4624.712404771406</v>
      </c>
      <c r="I137" s="134">
        <f t="shared" si="33"/>
        <v>0</v>
      </c>
      <c r="J137" s="135">
        <f t="shared" si="34"/>
        <v>0</v>
      </c>
      <c r="K137" s="134">
        <f t="shared" si="35"/>
        <v>-432.43639502263034</v>
      </c>
      <c r="L137" s="135">
        <f t="shared" si="36"/>
        <v>-2009.9643640651859</v>
      </c>
      <c r="M137" s="136">
        <f t="shared" si="41"/>
        <v>2614.7480407062203</v>
      </c>
      <c r="N137" s="136">
        <f t="shared" si="37"/>
        <v>163843.74804070621</v>
      </c>
      <c r="O137" s="136">
        <f t="shared" si="38"/>
        <v>35250.376084489289</v>
      </c>
      <c r="P137" s="137">
        <f t="shared" si="42"/>
        <v>0.96985201365827356</v>
      </c>
      <c r="Q137" s="138">
        <v>-588.96770268243881</v>
      </c>
      <c r="R137" s="137">
        <f t="shared" si="43"/>
        <v>0.11160215661670413</v>
      </c>
      <c r="S137" s="137">
        <f t="shared" si="44"/>
        <v>0.11782024096955121</v>
      </c>
      <c r="T137" s="139">
        <v>4648</v>
      </c>
      <c r="U137" s="1">
        <v>145042</v>
      </c>
      <c r="V137" s="185">
        <v>31031.66452717159</v>
      </c>
      <c r="Y137" s="12"/>
      <c r="Z137" s="12"/>
    </row>
    <row r="138" spans="2:26">
      <c r="B138" s="132">
        <v>3044</v>
      </c>
      <c r="C138" s="132" t="s">
        <v>156</v>
      </c>
      <c r="D138" s="132">
        <v>218809</v>
      </c>
      <c r="E138" s="132">
        <f t="shared" si="39"/>
        <v>49347.992783040143</v>
      </c>
      <c r="F138" s="133">
        <f t="shared" si="40"/>
        <v>1.3577231078588308</v>
      </c>
      <c r="G138" s="134">
        <f t="shared" si="31"/>
        <v>-7801.1122780918577</v>
      </c>
      <c r="H138" s="134">
        <f t="shared" si="32"/>
        <v>-34590.131841059294</v>
      </c>
      <c r="I138" s="134">
        <f t="shared" si="33"/>
        <v>0</v>
      </c>
      <c r="J138" s="135">
        <f t="shared" si="34"/>
        <v>0</v>
      </c>
      <c r="K138" s="134">
        <f t="shared" si="35"/>
        <v>-432.43639502263034</v>
      </c>
      <c r="L138" s="135">
        <f t="shared" si="36"/>
        <v>-1917.4229755303429</v>
      </c>
      <c r="M138" s="136">
        <f t="shared" si="41"/>
        <v>-36507.55481658964</v>
      </c>
      <c r="N138" s="136">
        <f t="shared" si="37"/>
        <v>182301.44518341037</v>
      </c>
      <c r="O138" s="136">
        <f t="shared" si="38"/>
        <v>41114.444109925658</v>
      </c>
      <c r="P138" s="137">
        <f t="shared" si="42"/>
        <v>1.1311915173579532</v>
      </c>
      <c r="Q138" s="138">
        <v>-3355.2678127568797</v>
      </c>
      <c r="R138" s="137">
        <f t="shared" si="43"/>
        <v>0.12502249438283125</v>
      </c>
      <c r="S138" s="137">
        <f t="shared" si="44"/>
        <v>0.12679857860941668</v>
      </c>
      <c r="T138" s="139">
        <v>4434</v>
      </c>
      <c r="U138" s="1">
        <v>194493</v>
      </c>
      <c r="V138" s="185">
        <v>43794.866021166403</v>
      </c>
      <c r="Y138" s="12"/>
      <c r="Z138" s="12"/>
    </row>
    <row r="139" spans="2:26">
      <c r="B139" s="132">
        <v>3045</v>
      </c>
      <c r="C139" s="132" t="s">
        <v>157</v>
      </c>
      <c r="D139" s="132">
        <v>116507</v>
      </c>
      <c r="E139" s="132">
        <f t="shared" si="39"/>
        <v>33623.953823953823</v>
      </c>
      <c r="F139" s="133">
        <f t="shared" si="40"/>
        <v>0.9251038696765399</v>
      </c>
      <c r="G139" s="134">
        <f t="shared" si="31"/>
        <v>1633.3110973599337</v>
      </c>
      <c r="H139" s="134">
        <f t="shared" si="32"/>
        <v>5659.4229523521699</v>
      </c>
      <c r="I139" s="134">
        <f t="shared" si="33"/>
        <v>0</v>
      </c>
      <c r="J139" s="135">
        <f t="shared" si="34"/>
        <v>0</v>
      </c>
      <c r="K139" s="134">
        <f t="shared" si="35"/>
        <v>-432.43639502263034</v>
      </c>
      <c r="L139" s="135">
        <f t="shared" si="36"/>
        <v>-1498.392108753414</v>
      </c>
      <c r="M139" s="136">
        <f t="shared" si="41"/>
        <v>4161.0308435987554</v>
      </c>
      <c r="N139" s="136">
        <f t="shared" si="37"/>
        <v>120668.03084359875</v>
      </c>
      <c r="O139" s="136">
        <f t="shared" si="38"/>
        <v>34824.82852629113</v>
      </c>
      <c r="P139" s="137">
        <f t="shared" si="42"/>
        <v>0.95814382208503679</v>
      </c>
      <c r="Q139" s="138">
        <v>992.02467947618152</v>
      </c>
      <c r="R139" s="137">
        <f t="shared" si="43"/>
        <v>0.10362041527735677</v>
      </c>
      <c r="S139" s="137">
        <f t="shared" si="44"/>
        <v>0.10425742561806528</v>
      </c>
      <c r="T139" s="139">
        <v>3465</v>
      </c>
      <c r="U139" s="1">
        <v>105568</v>
      </c>
      <c r="V139" s="185">
        <v>30449.379867320447</v>
      </c>
      <c r="Y139" s="12"/>
      <c r="Z139" s="12"/>
    </row>
    <row r="140" spans="2:26">
      <c r="B140" s="132">
        <v>3046</v>
      </c>
      <c r="C140" s="132" t="s">
        <v>158</v>
      </c>
      <c r="D140" s="132">
        <v>88252</v>
      </c>
      <c r="E140" s="132">
        <f t="shared" si="39"/>
        <v>39771.068048670568</v>
      </c>
      <c r="F140" s="133">
        <f t="shared" si="40"/>
        <v>1.0942308910376604</v>
      </c>
      <c r="G140" s="134">
        <f t="shared" si="31"/>
        <v>-2054.9574374701128</v>
      </c>
      <c r="H140" s="134">
        <f t="shared" si="32"/>
        <v>-4559.950553746181</v>
      </c>
      <c r="I140" s="134">
        <f t="shared" si="33"/>
        <v>0</v>
      </c>
      <c r="J140" s="135">
        <f t="shared" si="34"/>
        <v>0</v>
      </c>
      <c r="K140" s="134">
        <f t="shared" si="35"/>
        <v>-432.43639502263034</v>
      </c>
      <c r="L140" s="135">
        <f t="shared" si="36"/>
        <v>-959.57636055521664</v>
      </c>
      <c r="M140" s="136">
        <f t="shared" si="41"/>
        <v>-5519.5269143013975</v>
      </c>
      <c r="N140" s="136">
        <f t="shared" si="37"/>
        <v>82732.473085698599</v>
      </c>
      <c r="O140" s="136">
        <f t="shared" si="38"/>
        <v>37283.674216177831</v>
      </c>
      <c r="P140" s="137">
        <f t="shared" si="42"/>
        <v>1.0257946306294852</v>
      </c>
      <c r="Q140" s="138">
        <v>-2702.4815689011057</v>
      </c>
      <c r="R140" s="137">
        <f t="shared" si="43"/>
        <v>0.1780756087142247</v>
      </c>
      <c r="S140" s="137">
        <f t="shared" si="44"/>
        <v>0.17435928187285465</v>
      </c>
      <c r="T140" s="139">
        <v>2219</v>
      </c>
      <c r="U140" s="1">
        <v>74912</v>
      </c>
      <c r="V140" s="185">
        <v>33866.184448462933</v>
      </c>
      <c r="Y140" s="12"/>
      <c r="Z140" s="12"/>
    </row>
    <row r="141" spans="2:26">
      <c r="B141" s="132">
        <v>3047</v>
      </c>
      <c r="C141" s="132" t="s">
        <v>159</v>
      </c>
      <c r="D141" s="132">
        <v>415658</v>
      </c>
      <c r="E141" s="132">
        <f t="shared" si="39"/>
        <v>29341.945503317802</v>
      </c>
      <c r="F141" s="133">
        <f t="shared" si="40"/>
        <v>0.80729195237056617</v>
      </c>
      <c r="G141" s="134">
        <f t="shared" si="31"/>
        <v>4202.5160897415462</v>
      </c>
      <c r="H141" s="134">
        <f t="shared" si="32"/>
        <v>59532.84292727874</v>
      </c>
      <c r="I141" s="134">
        <f t="shared" si="33"/>
        <v>1179.3528544981896</v>
      </c>
      <c r="J141" s="135">
        <f t="shared" si="34"/>
        <v>16706.712536821353</v>
      </c>
      <c r="K141" s="134">
        <f t="shared" si="35"/>
        <v>746.91645947555924</v>
      </c>
      <c r="L141" s="135">
        <f t="shared" si="36"/>
        <v>10580.818564930772</v>
      </c>
      <c r="M141" s="136">
        <f t="shared" si="41"/>
        <v>70113.661492209518</v>
      </c>
      <c r="N141" s="136">
        <f t="shared" si="37"/>
        <v>485771.66149220953</v>
      </c>
      <c r="O141" s="136">
        <f t="shared" si="38"/>
        <v>34291.378052534907</v>
      </c>
      <c r="P141" s="137">
        <f t="shared" si="42"/>
        <v>0.94346687183294897</v>
      </c>
      <c r="Q141" s="138">
        <v>3401.4729293993587</v>
      </c>
      <c r="R141" s="137">
        <f t="shared" si="43"/>
        <v>0.13443467676125337</v>
      </c>
      <c r="S141" s="137">
        <f t="shared" si="44"/>
        <v>0.13035051972928777</v>
      </c>
      <c r="T141" s="139">
        <v>14166</v>
      </c>
      <c r="U141" s="1">
        <v>366401</v>
      </c>
      <c r="V141" s="185">
        <v>25958.271342543394</v>
      </c>
      <c r="Y141" s="12"/>
      <c r="Z141" s="12"/>
    </row>
    <row r="142" spans="2:26">
      <c r="B142" s="132">
        <v>3048</v>
      </c>
      <c r="C142" s="132" t="s">
        <v>160</v>
      </c>
      <c r="D142" s="132">
        <v>655419</v>
      </c>
      <c r="E142" s="132">
        <f t="shared" si="39"/>
        <v>33254.807448373838</v>
      </c>
      <c r="F142" s="133">
        <f t="shared" si="40"/>
        <v>0.91494745730712879</v>
      </c>
      <c r="G142" s="134">
        <f t="shared" si="31"/>
        <v>1854.7989227079247</v>
      </c>
      <c r="H142" s="134">
        <f t="shared" si="32"/>
        <v>36556.231967650485</v>
      </c>
      <c r="I142" s="134">
        <f t="shared" si="33"/>
        <v>0</v>
      </c>
      <c r="J142" s="135">
        <f t="shared" si="34"/>
        <v>0</v>
      </c>
      <c r="K142" s="134">
        <f t="shared" si="35"/>
        <v>-432.43639502263034</v>
      </c>
      <c r="L142" s="135">
        <f t="shared" si="36"/>
        <v>-8522.8889095010218</v>
      </c>
      <c r="M142" s="136">
        <f t="shared" si="41"/>
        <v>28033.343058149461</v>
      </c>
      <c r="N142" s="136">
        <f t="shared" si="37"/>
        <v>683452.34305814945</v>
      </c>
      <c r="O142" s="136">
        <f t="shared" si="38"/>
        <v>34677.169976059136</v>
      </c>
      <c r="P142" s="137">
        <f t="shared" si="42"/>
        <v>0.95408125713727232</v>
      </c>
      <c r="Q142" s="138">
        <v>419.50967035962822</v>
      </c>
      <c r="R142" s="137">
        <f t="shared" si="43"/>
        <v>0.14222104490851517</v>
      </c>
      <c r="S142" s="137">
        <f t="shared" si="44"/>
        <v>0.12564611879131815</v>
      </c>
      <c r="T142" s="139">
        <v>19709</v>
      </c>
      <c r="U142" s="1">
        <v>573811</v>
      </c>
      <c r="V142" s="185">
        <v>29542.86155588735</v>
      </c>
      <c r="Y142" s="12"/>
      <c r="Z142" s="12"/>
    </row>
    <row r="143" spans="2:26">
      <c r="B143" s="132">
        <v>3049</v>
      </c>
      <c r="C143" s="132" t="s">
        <v>161</v>
      </c>
      <c r="D143" s="132">
        <v>1090867</v>
      </c>
      <c r="E143" s="132">
        <f t="shared" si="39"/>
        <v>40226.676008555201</v>
      </c>
      <c r="F143" s="133">
        <f t="shared" si="40"/>
        <v>1.1067661416197747</v>
      </c>
      <c r="G143" s="134">
        <f t="shared" si="31"/>
        <v>-2328.3222134008929</v>
      </c>
      <c r="H143" s="134">
        <f t="shared" si="32"/>
        <v>-63139.441783005415</v>
      </c>
      <c r="I143" s="134">
        <f t="shared" si="33"/>
        <v>0</v>
      </c>
      <c r="J143" s="135">
        <f t="shared" si="34"/>
        <v>0</v>
      </c>
      <c r="K143" s="134">
        <f t="shared" si="35"/>
        <v>-432.43639502263034</v>
      </c>
      <c r="L143" s="135">
        <f t="shared" si="36"/>
        <v>-11726.810160223689</v>
      </c>
      <c r="M143" s="136">
        <f t="shared" si="41"/>
        <v>-74866.251943229101</v>
      </c>
      <c r="N143" s="136">
        <f t="shared" si="37"/>
        <v>1016000.7480567709</v>
      </c>
      <c r="O143" s="136">
        <f t="shared" si="38"/>
        <v>37465.917400131679</v>
      </c>
      <c r="P143" s="137">
        <f t="shared" si="42"/>
        <v>1.0308087308623306</v>
      </c>
      <c r="Q143" s="138">
        <v>-3835.2561448671622</v>
      </c>
      <c r="R143" s="137">
        <f t="shared" si="43"/>
        <v>0.15858637353300409</v>
      </c>
      <c r="S143" s="137">
        <f t="shared" si="44"/>
        <v>0.14547014015758428</v>
      </c>
      <c r="T143" s="139">
        <v>27118</v>
      </c>
      <c r="U143" s="1">
        <v>941550</v>
      </c>
      <c r="V143" s="185">
        <v>35118.048562157324</v>
      </c>
      <c r="Y143" s="12"/>
      <c r="Z143" s="12"/>
    </row>
    <row r="144" spans="2:26">
      <c r="B144" s="132">
        <v>3050</v>
      </c>
      <c r="C144" s="132" t="s">
        <v>162</v>
      </c>
      <c r="D144" s="132">
        <v>93631</v>
      </c>
      <c r="E144" s="132">
        <f t="shared" si="39"/>
        <v>34511.979358643563</v>
      </c>
      <c r="F144" s="133">
        <f t="shared" si="40"/>
        <v>0.94953632823909617</v>
      </c>
      <c r="G144" s="134">
        <f t="shared" si="31"/>
        <v>1100.4957765460902</v>
      </c>
      <c r="H144" s="134">
        <f t="shared" si="32"/>
        <v>2985.6450417695428</v>
      </c>
      <c r="I144" s="134">
        <f t="shared" si="33"/>
        <v>0</v>
      </c>
      <c r="J144" s="135">
        <f t="shared" si="34"/>
        <v>0</v>
      </c>
      <c r="K144" s="134">
        <f t="shared" si="35"/>
        <v>-432.43639502263034</v>
      </c>
      <c r="L144" s="135">
        <f t="shared" si="36"/>
        <v>-1173.1999396963961</v>
      </c>
      <c r="M144" s="136">
        <f t="shared" si="41"/>
        <v>1812.4451020731467</v>
      </c>
      <c r="N144" s="136">
        <f t="shared" si="37"/>
        <v>95443.44510207315</v>
      </c>
      <c r="O144" s="136">
        <f t="shared" si="38"/>
        <v>35180.03874016703</v>
      </c>
      <c r="P144" s="137">
        <f t="shared" si="42"/>
        <v>0.96791680551005943</v>
      </c>
      <c r="Q144" s="138">
        <v>598.34578799968699</v>
      </c>
      <c r="R144" s="137">
        <f t="shared" si="43"/>
        <v>0.12526439765407171</v>
      </c>
      <c r="S144" s="137">
        <f t="shared" si="44"/>
        <v>0.11489520858612033</v>
      </c>
      <c r="T144" s="139">
        <v>2713</v>
      </c>
      <c r="U144" s="1">
        <v>83208</v>
      </c>
      <c r="V144" s="185">
        <v>30955.357142857141</v>
      </c>
      <c r="Y144" s="12"/>
      <c r="Z144" s="12"/>
    </row>
    <row r="145" spans="2:26">
      <c r="B145" s="132">
        <v>3051</v>
      </c>
      <c r="C145" s="132" t="s">
        <v>163</v>
      </c>
      <c r="D145" s="132">
        <v>47779</v>
      </c>
      <c r="E145" s="132">
        <f t="shared" si="39"/>
        <v>34472.582972582968</v>
      </c>
      <c r="F145" s="133">
        <f t="shared" si="40"/>
        <v>0.94845240606305614</v>
      </c>
      <c r="G145" s="134">
        <f t="shared" si="31"/>
        <v>1124.1336081824468</v>
      </c>
      <c r="H145" s="134">
        <f t="shared" si="32"/>
        <v>1558.0491809408711</v>
      </c>
      <c r="I145" s="134">
        <f t="shared" si="33"/>
        <v>0</v>
      </c>
      <c r="J145" s="135">
        <f t="shared" si="34"/>
        <v>0</v>
      </c>
      <c r="K145" s="134">
        <f t="shared" si="35"/>
        <v>-432.43639502263034</v>
      </c>
      <c r="L145" s="135">
        <f t="shared" si="36"/>
        <v>-599.35684350136557</v>
      </c>
      <c r="M145" s="136">
        <f t="shared" si="41"/>
        <v>958.69233743950554</v>
      </c>
      <c r="N145" s="136">
        <f t="shared" si="37"/>
        <v>48737.692337439505</v>
      </c>
      <c r="O145" s="136">
        <f t="shared" si="38"/>
        <v>35164.280185742791</v>
      </c>
      <c r="P145" s="137">
        <f t="shared" si="42"/>
        <v>0.96748323663964342</v>
      </c>
      <c r="Q145" s="138">
        <v>694.16987179047464</v>
      </c>
      <c r="R145" s="137">
        <f t="shared" si="43"/>
        <v>0.21306522456648133</v>
      </c>
      <c r="S145" s="137">
        <f t="shared" si="44"/>
        <v>0.21656613430548968</v>
      </c>
      <c r="T145" s="139">
        <v>1386</v>
      </c>
      <c r="U145" s="1">
        <v>39387</v>
      </c>
      <c r="V145" s="185">
        <v>28335.971223021585</v>
      </c>
      <c r="Y145" s="12"/>
      <c r="Z145" s="12"/>
    </row>
    <row r="146" spans="2:26">
      <c r="B146" s="132">
        <v>3052</v>
      </c>
      <c r="C146" s="132" t="s">
        <v>164</v>
      </c>
      <c r="D146" s="132">
        <v>101778</v>
      </c>
      <c r="E146" s="132">
        <f t="shared" si="39"/>
        <v>42196.517412935318</v>
      </c>
      <c r="F146" s="133">
        <f t="shared" si="40"/>
        <v>1.1609628585015026</v>
      </c>
      <c r="G146" s="134">
        <f t="shared" si="31"/>
        <v>-3510.227056028963</v>
      </c>
      <c r="H146" s="134">
        <f t="shared" si="32"/>
        <v>-8466.6676591418582</v>
      </c>
      <c r="I146" s="134">
        <f t="shared" si="33"/>
        <v>0</v>
      </c>
      <c r="J146" s="135">
        <f t="shared" si="34"/>
        <v>0</v>
      </c>
      <c r="K146" s="134">
        <f t="shared" si="35"/>
        <v>-432.43639502263034</v>
      </c>
      <c r="L146" s="135">
        <f t="shared" si="36"/>
        <v>-1043.0365847945843</v>
      </c>
      <c r="M146" s="136">
        <f t="shared" si="41"/>
        <v>-9509.7042439364432</v>
      </c>
      <c r="N146" s="136">
        <f t="shared" si="37"/>
        <v>92268.295756063555</v>
      </c>
      <c r="O146" s="136">
        <f t="shared" si="38"/>
        <v>38253.853961883731</v>
      </c>
      <c r="P146" s="137">
        <f t="shared" si="42"/>
        <v>1.0524874176150221</v>
      </c>
      <c r="Q146" s="138">
        <v>-864.48100233865807</v>
      </c>
      <c r="R146" s="137">
        <f t="shared" si="43"/>
        <v>0.13978229707937645</v>
      </c>
      <c r="S146" s="137">
        <f t="shared" si="44"/>
        <v>0.15254105413623512</v>
      </c>
      <c r="T146" s="139">
        <v>2412</v>
      </c>
      <c r="U146" s="1">
        <v>89296</v>
      </c>
      <c r="V146" s="185">
        <v>36611.726117261169</v>
      </c>
      <c r="Y146" s="12"/>
      <c r="Z146" s="12"/>
    </row>
    <row r="147" spans="2:26">
      <c r="B147" s="132">
        <v>3053</v>
      </c>
      <c r="C147" s="132" t="s">
        <v>165</v>
      </c>
      <c r="D147" s="132">
        <v>209679</v>
      </c>
      <c r="E147" s="132">
        <f t="shared" si="39"/>
        <v>30534.294451725644</v>
      </c>
      <c r="F147" s="133">
        <f t="shared" si="40"/>
        <v>0.84009733367557604</v>
      </c>
      <c r="G147" s="134">
        <f t="shared" si="31"/>
        <v>3487.1067206968414</v>
      </c>
      <c r="H147" s="134">
        <f t="shared" si="32"/>
        <v>23945.961851025208</v>
      </c>
      <c r="I147" s="134">
        <f t="shared" si="33"/>
        <v>762.03072255544498</v>
      </c>
      <c r="J147" s="135">
        <f t="shared" si="34"/>
        <v>5232.8649717882408</v>
      </c>
      <c r="K147" s="134">
        <f t="shared" si="35"/>
        <v>329.59432753281465</v>
      </c>
      <c r="L147" s="135">
        <f t="shared" si="36"/>
        <v>2263.3242471678382</v>
      </c>
      <c r="M147" s="136">
        <f t="shared" si="41"/>
        <v>26209.286098193046</v>
      </c>
      <c r="N147" s="136">
        <f t="shared" si="37"/>
        <v>235888.28609819306</v>
      </c>
      <c r="O147" s="136">
        <f t="shared" si="38"/>
        <v>34350.995499955301</v>
      </c>
      <c r="P147" s="137">
        <f t="shared" si="42"/>
        <v>0.94510714089819958</v>
      </c>
      <c r="Q147" s="138">
        <v>3194.3314454458086</v>
      </c>
      <c r="R147" s="137">
        <f t="shared" si="43"/>
        <v>0.17619440284065094</v>
      </c>
      <c r="S147" s="137">
        <f t="shared" si="44"/>
        <v>0.17362517085541579</v>
      </c>
      <c r="T147" s="139">
        <v>6867</v>
      </c>
      <c r="U147" s="1">
        <v>178269</v>
      </c>
      <c r="V147" s="185">
        <v>26017.075306479859</v>
      </c>
      <c r="Y147" s="12"/>
      <c r="Z147" s="12"/>
    </row>
    <row r="148" spans="2:26">
      <c r="B148" s="132">
        <v>3054</v>
      </c>
      <c r="C148" s="132" t="s">
        <v>166</v>
      </c>
      <c r="D148" s="132">
        <v>286568</v>
      </c>
      <c r="E148" s="132">
        <f t="shared" si="39"/>
        <v>31623.041271242553</v>
      </c>
      <c r="F148" s="133">
        <f t="shared" si="40"/>
        <v>0.87005228487217157</v>
      </c>
      <c r="G148" s="134">
        <f t="shared" si="31"/>
        <v>2833.8586289866957</v>
      </c>
      <c r="H148" s="134">
        <f t="shared" si="32"/>
        <v>25680.426895877437</v>
      </c>
      <c r="I148" s="134">
        <f t="shared" si="33"/>
        <v>380.96933572452667</v>
      </c>
      <c r="J148" s="135">
        <f t="shared" si="34"/>
        <v>3452.344120335661</v>
      </c>
      <c r="K148" s="134">
        <f t="shared" si="35"/>
        <v>-51.467059298103663</v>
      </c>
      <c r="L148" s="135">
        <f t="shared" si="36"/>
        <v>-466.39449135941538</v>
      </c>
      <c r="M148" s="136">
        <f t="shared" si="41"/>
        <v>25214.03240451802</v>
      </c>
      <c r="N148" s="136">
        <f t="shared" si="37"/>
        <v>311782.03240451805</v>
      </c>
      <c r="O148" s="136">
        <f t="shared" si="38"/>
        <v>34405.432840931149</v>
      </c>
      <c r="P148" s="137">
        <f t="shared" si="42"/>
        <v>0.94660488845802937</v>
      </c>
      <c r="Q148" s="138">
        <v>4047.7876596228271</v>
      </c>
      <c r="R148" s="137">
        <f t="shared" si="43"/>
        <v>0.17102273655993069</v>
      </c>
      <c r="S148" s="137">
        <f t="shared" si="44"/>
        <v>0.16921360851845657</v>
      </c>
      <c r="T148" s="139">
        <v>9062</v>
      </c>
      <c r="U148" s="1">
        <v>244716</v>
      </c>
      <c r="V148" s="185">
        <v>27046.419098143237</v>
      </c>
      <c r="Y148" s="12"/>
      <c r="Z148" s="12"/>
    </row>
    <row r="149" spans="2:26" ht="30" customHeight="1">
      <c r="B149" s="132">
        <v>3401</v>
      </c>
      <c r="C149" s="132" t="s">
        <v>167</v>
      </c>
      <c r="D149" s="132">
        <v>548005</v>
      </c>
      <c r="E149" s="132">
        <f t="shared" si="39"/>
        <v>30698.840401097979</v>
      </c>
      <c r="F149" s="133">
        <f t="shared" si="40"/>
        <v>0.84462452566795565</v>
      </c>
      <c r="G149" s="134">
        <f t="shared" si="31"/>
        <v>3388.37915107344</v>
      </c>
      <c r="H149" s="134">
        <f t="shared" si="32"/>
        <v>60485.956225811977</v>
      </c>
      <c r="I149" s="134">
        <f t="shared" si="33"/>
        <v>704.43964027512754</v>
      </c>
      <c r="J149" s="135">
        <f t="shared" si="34"/>
        <v>12574.952018551301</v>
      </c>
      <c r="K149" s="134">
        <f t="shared" si="35"/>
        <v>272.00324525249721</v>
      </c>
      <c r="L149" s="135">
        <f t="shared" si="36"/>
        <v>4855.5299310023274</v>
      </c>
      <c r="M149" s="136">
        <f t="shared" si="41"/>
        <v>65341.486156814302</v>
      </c>
      <c r="N149" s="136">
        <f t="shared" si="37"/>
        <v>613346.48615681427</v>
      </c>
      <c r="O149" s="136">
        <f t="shared" si="38"/>
        <v>34359.222797423914</v>
      </c>
      <c r="P149" s="137">
        <f t="shared" si="42"/>
        <v>0.94533350049781839</v>
      </c>
      <c r="Q149" s="138">
        <v>-1161.9216495335058</v>
      </c>
      <c r="R149" s="137">
        <f t="shared" si="43"/>
        <v>0.12203217008869706</v>
      </c>
      <c r="S149" s="137">
        <f t="shared" si="44"/>
        <v>0.12064935076530055</v>
      </c>
      <c r="T149" s="139">
        <v>17851</v>
      </c>
      <c r="U149" s="1">
        <v>488404</v>
      </c>
      <c r="V149" s="185">
        <v>27393.796623478604</v>
      </c>
      <c r="Y149" s="12"/>
      <c r="Z149" s="12"/>
    </row>
    <row r="150" spans="2:26">
      <c r="B150" s="132">
        <v>3403</v>
      </c>
      <c r="C150" s="132" t="s">
        <v>168</v>
      </c>
      <c r="D150" s="132">
        <v>1065440</v>
      </c>
      <c r="E150" s="132">
        <f t="shared" si="39"/>
        <v>33813.830968929513</v>
      </c>
      <c r="F150" s="133">
        <f t="shared" si="40"/>
        <v>0.93032800490167822</v>
      </c>
      <c r="G150" s="134">
        <f t="shared" si="31"/>
        <v>1519.3848103745199</v>
      </c>
      <c r="H150" s="134">
        <f t="shared" si="32"/>
        <v>47874.295990090752</v>
      </c>
      <c r="I150" s="134">
        <f t="shared" si="33"/>
        <v>0</v>
      </c>
      <c r="J150" s="135">
        <f t="shared" si="34"/>
        <v>0</v>
      </c>
      <c r="K150" s="134">
        <f t="shared" si="35"/>
        <v>-432.43639502263034</v>
      </c>
      <c r="L150" s="135">
        <f t="shared" si="36"/>
        <v>-13625.63837076806</v>
      </c>
      <c r="M150" s="136">
        <f t="shared" si="41"/>
        <v>34248.657619322694</v>
      </c>
      <c r="N150" s="136">
        <f t="shared" si="37"/>
        <v>1099688.6576193227</v>
      </c>
      <c r="O150" s="136">
        <f t="shared" si="38"/>
        <v>34900.779384281399</v>
      </c>
      <c r="P150" s="137">
        <f t="shared" si="42"/>
        <v>0.96023347617509192</v>
      </c>
      <c r="Q150" s="138">
        <v>3374.1007866133514</v>
      </c>
      <c r="R150" s="137">
        <f t="shared" si="43"/>
        <v>0.15440665790474498</v>
      </c>
      <c r="S150" s="137">
        <f t="shared" si="44"/>
        <v>0.14927742714189418</v>
      </c>
      <c r="T150" s="139">
        <v>31509</v>
      </c>
      <c r="U150" s="1">
        <v>922933</v>
      </c>
      <c r="V150" s="185">
        <v>29421.817718129365</v>
      </c>
      <c r="Y150" s="12"/>
      <c r="Z150" s="12"/>
    </row>
    <row r="151" spans="2:26">
      <c r="B151" s="132">
        <v>3405</v>
      </c>
      <c r="C151" s="132" t="s">
        <v>169</v>
      </c>
      <c r="D151" s="132">
        <v>948326</v>
      </c>
      <c r="E151" s="132">
        <f t="shared" si="39"/>
        <v>33282.771206963109</v>
      </c>
      <c r="F151" s="133">
        <f t="shared" si="40"/>
        <v>0.91571683087387468</v>
      </c>
      <c r="G151" s="134">
        <f t="shared" si="31"/>
        <v>1838.0206675543625</v>
      </c>
      <c r="H151" s="134">
        <f t="shared" si="32"/>
        <v>52370.722880626447</v>
      </c>
      <c r="I151" s="134">
        <f t="shared" si="33"/>
        <v>0</v>
      </c>
      <c r="J151" s="135">
        <f t="shared" si="34"/>
        <v>0</v>
      </c>
      <c r="K151" s="134">
        <f t="shared" si="35"/>
        <v>-432.43639502263034</v>
      </c>
      <c r="L151" s="135">
        <f t="shared" si="36"/>
        <v>-12321.410203379806</v>
      </c>
      <c r="M151" s="136">
        <f t="shared" si="41"/>
        <v>40049.312677246642</v>
      </c>
      <c r="N151" s="136">
        <f t="shared" si="37"/>
        <v>988375.31267724663</v>
      </c>
      <c r="O151" s="136">
        <f t="shared" si="38"/>
        <v>34688.355479494843</v>
      </c>
      <c r="P151" s="137">
        <f t="shared" si="42"/>
        <v>0.95438900656397063</v>
      </c>
      <c r="Q151" s="138">
        <v>3392.5758707980494</v>
      </c>
      <c r="R151" s="137">
        <f t="shared" si="43"/>
        <v>0.14930356513087012</v>
      </c>
      <c r="S151" s="137">
        <f t="shared" si="44"/>
        <v>0.14333378561873134</v>
      </c>
      <c r="T151" s="139">
        <v>28493</v>
      </c>
      <c r="U151" s="1">
        <v>825131</v>
      </c>
      <c r="V151" s="185">
        <v>29110.284000705589</v>
      </c>
      <c r="Y151" s="12"/>
      <c r="Z151" s="12"/>
    </row>
    <row r="152" spans="2:26">
      <c r="B152" s="132">
        <v>3407</v>
      </c>
      <c r="C152" s="132" t="s">
        <v>170</v>
      </c>
      <c r="D152" s="132">
        <v>909888</v>
      </c>
      <c r="E152" s="132">
        <f t="shared" si="39"/>
        <v>29935.449909524592</v>
      </c>
      <c r="F152" s="133">
        <f t="shared" si="40"/>
        <v>0.82362118080475566</v>
      </c>
      <c r="G152" s="134">
        <f t="shared" si="31"/>
        <v>3846.4134460174723</v>
      </c>
      <c r="H152" s="134">
        <f t="shared" si="32"/>
        <v>116911.73669170107</v>
      </c>
      <c r="I152" s="134">
        <f t="shared" si="33"/>
        <v>971.62631232581305</v>
      </c>
      <c r="J152" s="135">
        <f t="shared" si="34"/>
        <v>29532.581763143087</v>
      </c>
      <c r="K152" s="134">
        <f t="shared" si="35"/>
        <v>539.18991730318271</v>
      </c>
      <c r="L152" s="135">
        <f t="shared" si="36"/>
        <v>16388.677536430238</v>
      </c>
      <c r="M152" s="136">
        <f t="shared" si="41"/>
        <v>133300.4142281313</v>
      </c>
      <c r="N152" s="136">
        <f t="shared" si="37"/>
        <v>1043188.4142281313</v>
      </c>
      <c r="O152" s="136">
        <f t="shared" si="38"/>
        <v>34321.053272845245</v>
      </c>
      <c r="P152" s="137">
        <f t="shared" si="42"/>
        <v>0.94428333325465841</v>
      </c>
      <c r="Q152" s="138">
        <v>10956.636505653893</v>
      </c>
      <c r="R152" s="137">
        <f t="shared" si="43"/>
        <v>0.12164850851694883</v>
      </c>
      <c r="S152" s="137">
        <f t="shared" si="44"/>
        <v>0.1277374048454665</v>
      </c>
      <c r="T152" s="139">
        <v>30395</v>
      </c>
      <c r="U152" s="1">
        <v>811206</v>
      </c>
      <c r="V152" s="185">
        <v>26544.698952879582</v>
      </c>
      <c r="Y152" s="12"/>
      <c r="Z152" s="12"/>
    </row>
    <row r="153" spans="2:26">
      <c r="B153" s="132">
        <v>3411</v>
      </c>
      <c r="C153" s="132" t="s">
        <v>171</v>
      </c>
      <c r="D153" s="132">
        <v>1013295</v>
      </c>
      <c r="E153" s="132">
        <f t="shared" si="39"/>
        <v>29036.736682236296</v>
      </c>
      <c r="F153" s="133">
        <f t="shared" si="40"/>
        <v>0.79889466920392183</v>
      </c>
      <c r="G153" s="134">
        <f t="shared" si="31"/>
        <v>4385.6413823904495</v>
      </c>
      <c r="H153" s="134">
        <f t="shared" si="32"/>
        <v>153045.72732127953</v>
      </c>
      <c r="I153" s="134">
        <f t="shared" si="33"/>
        <v>1286.1759418767165</v>
      </c>
      <c r="J153" s="135">
        <f t="shared" si="34"/>
        <v>44883.681843671773</v>
      </c>
      <c r="K153" s="134">
        <f t="shared" si="35"/>
        <v>853.73954685408614</v>
      </c>
      <c r="L153" s="135">
        <f t="shared" si="36"/>
        <v>29792.948966567044</v>
      </c>
      <c r="M153" s="136">
        <f t="shared" si="41"/>
        <v>182838.67628784658</v>
      </c>
      <c r="N153" s="136">
        <f t="shared" si="37"/>
        <v>1196133.6762878466</v>
      </c>
      <c r="O153" s="136">
        <f t="shared" si="38"/>
        <v>34276.117611480833</v>
      </c>
      <c r="P153" s="137">
        <f t="shared" si="42"/>
        <v>0.9430470076746168</v>
      </c>
      <c r="Q153" s="138">
        <v>11290.768203250685</v>
      </c>
      <c r="R153" s="137">
        <f t="shared" si="43"/>
        <v>0.14428082617189705</v>
      </c>
      <c r="S153" s="137">
        <f t="shared" si="44"/>
        <v>0.14005088587398698</v>
      </c>
      <c r="T153" s="139">
        <v>34897</v>
      </c>
      <c r="U153" s="1">
        <v>885530</v>
      </c>
      <c r="V153" s="185">
        <v>25469.68476760239</v>
      </c>
      <c r="Y153" s="12"/>
      <c r="Z153" s="12"/>
    </row>
    <row r="154" spans="2:26">
      <c r="B154" s="132">
        <v>3412</v>
      </c>
      <c r="C154" s="132" t="s">
        <v>172</v>
      </c>
      <c r="D154" s="132">
        <v>204503</v>
      </c>
      <c r="E154" s="132">
        <f t="shared" si="39"/>
        <v>26820.065573770491</v>
      </c>
      <c r="F154" s="133">
        <f t="shared" si="40"/>
        <v>0.73790686774016268</v>
      </c>
      <c r="G154" s="134">
        <f t="shared" si="31"/>
        <v>5715.644047469933</v>
      </c>
      <c r="H154" s="134">
        <f t="shared" si="32"/>
        <v>43581.785861958233</v>
      </c>
      <c r="I154" s="134">
        <f t="shared" si="33"/>
        <v>2062.0108298397486</v>
      </c>
      <c r="J154" s="135">
        <f t="shared" si="34"/>
        <v>15722.832577528085</v>
      </c>
      <c r="K154" s="134">
        <f t="shared" si="35"/>
        <v>1629.5744348171183</v>
      </c>
      <c r="L154" s="135">
        <f t="shared" si="36"/>
        <v>12425.505065480527</v>
      </c>
      <c r="M154" s="136">
        <f t="shared" si="41"/>
        <v>56007.290927438764</v>
      </c>
      <c r="N154" s="136">
        <f t="shared" si="37"/>
        <v>260510.29092743876</v>
      </c>
      <c r="O154" s="136">
        <f t="shared" si="38"/>
        <v>34165.284056057542</v>
      </c>
      <c r="P154" s="137">
        <f t="shared" si="42"/>
        <v>0.93999761760142886</v>
      </c>
      <c r="Q154" s="138">
        <v>4869.1261426422643</v>
      </c>
      <c r="R154" s="137">
        <f t="shared" si="43"/>
        <v>0.18198894899893653</v>
      </c>
      <c r="S154" s="137">
        <f t="shared" si="44"/>
        <v>0.18958468126135589</v>
      </c>
      <c r="T154" s="139">
        <v>7625</v>
      </c>
      <c r="U154" s="1">
        <v>173016</v>
      </c>
      <c r="V154" s="185">
        <v>22545.73885848319</v>
      </c>
      <c r="Y154" s="12"/>
      <c r="Z154" s="12"/>
    </row>
    <row r="155" spans="2:26">
      <c r="B155" s="132">
        <v>3413</v>
      </c>
      <c r="C155" s="132" t="s">
        <v>173</v>
      </c>
      <c r="D155" s="132">
        <v>603684</v>
      </c>
      <c r="E155" s="132">
        <f t="shared" si="39"/>
        <v>28648.633257403191</v>
      </c>
      <c r="F155" s="133">
        <f t="shared" si="40"/>
        <v>0.78821668701218905</v>
      </c>
      <c r="G155" s="134">
        <f t="shared" si="31"/>
        <v>4618.5034372903128</v>
      </c>
      <c r="H155" s="134">
        <f t="shared" si="32"/>
        <v>97321.104430581472</v>
      </c>
      <c r="I155" s="134">
        <f t="shared" si="33"/>
        <v>1422.0121405683033</v>
      </c>
      <c r="J155" s="135">
        <f t="shared" si="34"/>
        <v>29964.639826055285</v>
      </c>
      <c r="K155" s="134">
        <f t="shared" si="35"/>
        <v>989.57574554567293</v>
      </c>
      <c r="L155" s="135">
        <f t="shared" si="36"/>
        <v>20852.340110138419</v>
      </c>
      <c r="M155" s="136">
        <f t="shared" si="41"/>
        <v>118173.44454071989</v>
      </c>
      <c r="N155" s="136">
        <f t="shared" si="37"/>
        <v>721857.44454071985</v>
      </c>
      <c r="O155" s="136">
        <f t="shared" si="38"/>
        <v>34256.712440239171</v>
      </c>
      <c r="P155" s="137">
        <f t="shared" si="42"/>
        <v>0.94251310856503001</v>
      </c>
      <c r="Q155" s="138">
        <v>7777.8396560993424</v>
      </c>
      <c r="R155" s="137">
        <f t="shared" si="43"/>
        <v>0.15657138478044294</v>
      </c>
      <c r="S155" s="137">
        <f t="shared" si="44"/>
        <v>0.15613229161993405</v>
      </c>
      <c r="T155" s="139">
        <v>21072</v>
      </c>
      <c r="U155" s="1">
        <v>521960</v>
      </c>
      <c r="V155" s="185">
        <v>24779.718951766048</v>
      </c>
      <c r="Y155" s="12"/>
      <c r="Z155" s="12"/>
    </row>
    <row r="156" spans="2:26">
      <c r="B156" s="132">
        <v>3414</v>
      </c>
      <c r="C156" s="132" t="s">
        <v>174</v>
      </c>
      <c r="D156" s="132">
        <v>127142</v>
      </c>
      <c r="E156" s="132">
        <f t="shared" si="39"/>
        <v>25236.601826121474</v>
      </c>
      <c r="F156" s="133">
        <f t="shared" si="40"/>
        <v>0.69434065158032943</v>
      </c>
      <c r="G156" s="134">
        <f t="shared" si="31"/>
        <v>6665.7222960593435</v>
      </c>
      <c r="H156" s="134">
        <f t="shared" si="32"/>
        <v>33581.908927546974</v>
      </c>
      <c r="I156" s="134">
        <f t="shared" si="33"/>
        <v>2616.2231415169044</v>
      </c>
      <c r="J156" s="135">
        <f t="shared" si="34"/>
        <v>13180.532186962166</v>
      </c>
      <c r="K156" s="134">
        <f t="shared" si="35"/>
        <v>2183.7867464942742</v>
      </c>
      <c r="L156" s="135">
        <f t="shared" si="36"/>
        <v>11001.917628838153</v>
      </c>
      <c r="M156" s="136">
        <f t="shared" si="41"/>
        <v>44583.826556385131</v>
      </c>
      <c r="N156" s="136">
        <f t="shared" si="37"/>
        <v>171725.82655638515</v>
      </c>
      <c r="O156" s="136">
        <f t="shared" si="38"/>
        <v>34086.110868675103</v>
      </c>
      <c r="P156" s="137">
        <f t="shared" si="42"/>
        <v>0.9378193067934375</v>
      </c>
      <c r="Q156" s="138">
        <v>2772.7024861156387</v>
      </c>
      <c r="R156" s="137">
        <f t="shared" si="43"/>
        <v>0.13790912264058067</v>
      </c>
      <c r="S156" s="137">
        <f t="shared" si="44"/>
        <v>0.13294008717053438</v>
      </c>
      <c r="T156" s="139">
        <v>5038</v>
      </c>
      <c r="U156" s="1">
        <v>111733</v>
      </c>
      <c r="V156" s="185">
        <v>22275.318979266347</v>
      </c>
      <c r="Y156" s="12"/>
      <c r="Z156" s="12"/>
    </row>
    <row r="157" spans="2:26">
      <c r="B157" s="132">
        <v>3415</v>
      </c>
      <c r="C157" s="132" t="s">
        <v>175</v>
      </c>
      <c r="D157" s="132">
        <v>229245</v>
      </c>
      <c r="E157" s="132">
        <f t="shared" si="39"/>
        <v>28967.02047005307</v>
      </c>
      <c r="F157" s="133">
        <f t="shared" si="40"/>
        <v>0.79697655041255155</v>
      </c>
      <c r="G157" s="134">
        <f t="shared" si="31"/>
        <v>4427.4711097003856</v>
      </c>
      <c r="H157" s="134">
        <f t="shared" si="32"/>
        <v>35039.006362168846</v>
      </c>
      <c r="I157" s="134">
        <f t="shared" si="33"/>
        <v>1310.5766161408455</v>
      </c>
      <c r="J157" s="135">
        <f t="shared" si="34"/>
        <v>10371.903340138651</v>
      </c>
      <c r="K157" s="134">
        <f t="shared" si="35"/>
        <v>878.14022111821521</v>
      </c>
      <c r="L157" s="135">
        <f t="shared" si="36"/>
        <v>6949.601709929555</v>
      </c>
      <c r="M157" s="136">
        <f t="shared" si="41"/>
        <v>41988.608072098403</v>
      </c>
      <c r="N157" s="136">
        <f t="shared" si="37"/>
        <v>271233.6080720984</v>
      </c>
      <c r="O157" s="136">
        <f t="shared" si="38"/>
        <v>34272.63180087167</v>
      </c>
      <c r="P157" s="137">
        <f t="shared" si="42"/>
        <v>0.94295110173504826</v>
      </c>
      <c r="Q157" s="138">
        <v>1633.4401498846855</v>
      </c>
      <c r="R157" s="137">
        <f t="shared" si="43"/>
        <v>0.17615822687394181</v>
      </c>
      <c r="S157" s="137">
        <f t="shared" si="44"/>
        <v>0.1748206701337516</v>
      </c>
      <c r="T157" s="139">
        <v>7914</v>
      </c>
      <c r="U157" s="1">
        <v>194910</v>
      </c>
      <c r="V157" s="185">
        <v>24656.546489563567</v>
      </c>
      <c r="Y157" s="12"/>
      <c r="Z157" s="12"/>
    </row>
    <row r="158" spans="2:26">
      <c r="B158" s="132">
        <v>3416</v>
      </c>
      <c r="C158" s="132" t="s">
        <v>176</v>
      </c>
      <c r="D158" s="132">
        <v>154506</v>
      </c>
      <c r="E158" s="132">
        <f t="shared" si="39"/>
        <v>25333.005410723068</v>
      </c>
      <c r="F158" s="133">
        <f t="shared" si="40"/>
        <v>0.69699302642097327</v>
      </c>
      <c r="G158" s="134">
        <f t="shared" si="31"/>
        <v>6607.8801452983871</v>
      </c>
      <c r="H158" s="134">
        <f t="shared" si="32"/>
        <v>40301.461006174861</v>
      </c>
      <c r="I158" s="134">
        <f t="shared" si="33"/>
        <v>2582.4818869063465</v>
      </c>
      <c r="J158" s="135">
        <f t="shared" si="34"/>
        <v>15750.557028241808</v>
      </c>
      <c r="K158" s="134">
        <f t="shared" si="35"/>
        <v>2150.0454918837163</v>
      </c>
      <c r="L158" s="135">
        <f t="shared" si="36"/>
        <v>13113.127454998785</v>
      </c>
      <c r="M158" s="136">
        <f t="shared" si="41"/>
        <v>53414.588461173647</v>
      </c>
      <c r="N158" s="136">
        <f t="shared" si="37"/>
        <v>207920.58846117364</v>
      </c>
      <c r="O158" s="136">
        <f t="shared" si="38"/>
        <v>34090.931047905171</v>
      </c>
      <c r="P158" s="137">
        <f t="shared" si="42"/>
        <v>0.93795192553546936</v>
      </c>
      <c r="Q158" s="138">
        <v>3084.6135992098571</v>
      </c>
      <c r="R158" s="137">
        <f t="shared" si="43"/>
        <v>0.14235649010735515</v>
      </c>
      <c r="S158" s="137">
        <f t="shared" si="44"/>
        <v>0.14366760593466321</v>
      </c>
      <c r="T158" s="139">
        <v>6099</v>
      </c>
      <c r="U158" s="1">
        <v>135252</v>
      </c>
      <c r="V158" s="185">
        <v>22150.671470684571</v>
      </c>
      <c r="Y158" s="12"/>
      <c r="Z158" s="12"/>
    </row>
    <row r="159" spans="2:26">
      <c r="B159" s="132">
        <v>3417</v>
      </c>
      <c r="C159" s="132" t="s">
        <v>177</v>
      </c>
      <c r="D159" s="132">
        <v>151256</v>
      </c>
      <c r="E159" s="132">
        <f t="shared" si="39"/>
        <v>33279.647964796481</v>
      </c>
      <c r="F159" s="133">
        <f t="shared" si="40"/>
        <v>0.91563090036643302</v>
      </c>
      <c r="G159" s="134">
        <f t="shared" ref="G159:G222" si="45">($E$364-E159)*0.6</f>
        <v>1839.8946128543394</v>
      </c>
      <c r="H159" s="134">
        <f t="shared" ref="H159:H222" si="46">G159*T159/1000</f>
        <v>8362.3210154229728</v>
      </c>
      <c r="I159" s="134">
        <f t="shared" ref="I159:I222" si="47">IF(E159&lt;E$364*0.9,(E$364*0.9-E159)*0.35,0)</f>
        <v>0</v>
      </c>
      <c r="J159" s="135">
        <f t="shared" ref="J159:J222" si="48">I159*T159/1000</f>
        <v>0</v>
      </c>
      <c r="K159" s="134">
        <f t="shared" ref="K159:K222" si="49">I159+J$366</f>
        <v>-432.43639502263034</v>
      </c>
      <c r="L159" s="135">
        <f t="shared" ref="L159:L222" si="50">K159*T159/1000</f>
        <v>-1965.4234153778548</v>
      </c>
      <c r="M159" s="136">
        <f t="shared" si="41"/>
        <v>6396.8976000451185</v>
      </c>
      <c r="N159" s="136">
        <f t="shared" ref="N159:N222" si="51">D159+M159</f>
        <v>157652.89760004511</v>
      </c>
      <c r="O159" s="136">
        <f t="shared" ref="O159:O222" si="52">N159/T159*1000</f>
        <v>34687.106182628188</v>
      </c>
      <c r="P159" s="137">
        <f t="shared" si="42"/>
        <v>0.95435463436099388</v>
      </c>
      <c r="Q159" s="138">
        <v>-15855.412294630292</v>
      </c>
      <c r="R159" s="137">
        <f t="shared" si="43"/>
        <v>0.33794482136380927</v>
      </c>
      <c r="S159" s="137">
        <f t="shared" si="44"/>
        <v>0.35766810035861141</v>
      </c>
      <c r="T159" s="139">
        <v>4545</v>
      </c>
      <c r="U159" s="1">
        <v>113051</v>
      </c>
      <c r="V159" s="185">
        <v>24512.359063313095</v>
      </c>
      <c r="Y159" s="12"/>
      <c r="Z159" s="12"/>
    </row>
    <row r="160" spans="2:26">
      <c r="B160" s="132">
        <v>3418</v>
      </c>
      <c r="C160" s="132" t="s">
        <v>178</v>
      </c>
      <c r="D160" s="132">
        <v>187186</v>
      </c>
      <c r="E160" s="132">
        <f t="shared" si="39"/>
        <v>25900.927079009271</v>
      </c>
      <c r="F160" s="133">
        <f t="shared" si="40"/>
        <v>0.71261839087857126</v>
      </c>
      <c r="G160" s="134">
        <f t="shared" si="45"/>
        <v>6267.1271443266651</v>
      </c>
      <c r="H160" s="134">
        <f t="shared" si="46"/>
        <v>45292.527872048813</v>
      </c>
      <c r="I160" s="134">
        <f t="shared" si="47"/>
        <v>2383.7093030061756</v>
      </c>
      <c r="J160" s="135">
        <f t="shared" si="48"/>
        <v>17227.067132825632</v>
      </c>
      <c r="K160" s="134">
        <f t="shared" si="49"/>
        <v>1951.2729079835453</v>
      </c>
      <c r="L160" s="135">
        <f t="shared" si="50"/>
        <v>14101.849305997082</v>
      </c>
      <c r="M160" s="136">
        <f t="shared" si="41"/>
        <v>59394.377178045892</v>
      </c>
      <c r="N160" s="136">
        <f t="shared" si="51"/>
        <v>246580.37717804589</v>
      </c>
      <c r="O160" s="136">
        <f t="shared" si="52"/>
        <v>34119.327131319478</v>
      </c>
      <c r="P160" s="137">
        <f t="shared" si="42"/>
        <v>0.93873319375834918</v>
      </c>
      <c r="Q160" s="138">
        <v>2263.164810868926</v>
      </c>
      <c r="R160" s="137">
        <f t="shared" si="43"/>
        <v>0.14964992015722883</v>
      </c>
      <c r="S160" s="137">
        <f t="shared" si="44"/>
        <v>0.1458320706921987</v>
      </c>
      <c r="T160" s="139">
        <v>7227</v>
      </c>
      <c r="U160" s="1">
        <v>162820</v>
      </c>
      <c r="V160" s="185">
        <v>22604.470359572399</v>
      </c>
      <c r="Y160" s="12"/>
      <c r="Z160" s="12"/>
    </row>
    <row r="161" spans="2:26">
      <c r="B161" s="132">
        <v>3419</v>
      </c>
      <c r="C161" s="132" t="s">
        <v>130</v>
      </c>
      <c r="D161" s="132">
        <v>94110</v>
      </c>
      <c r="E161" s="132">
        <f t="shared" si="39"/>
        <v>26236.409255645387</v>
      </c>
      <c r="F161" s="133">
        <f t="shared" si="40"/>
        <v>0.72184859210471264</v>
      </c>
      <c r="G161" s="134">
        <f t="shared" si="45"/>
        <v>6065.8378383449954</v>
      </c>
      <c r="H161" s="134">
        <f t="shared" si="46"/>
        <v>21758.160326143501</v>
      </c>
      <c r="I161" s="134">
        <f t="shared" si="47"/>
        <v>2266.2905411835345</v>
      </c>
      <c r="J161" s="135">
        <f t="shared" si="48"/>
        <v>8129.1841712253381</v>
      </c>
      <c r="K161" s="134">
        <f t="shared" si="49"/>
        <v>1833.8541461609043</v>
      </c>
      <c r="L161" s="135">
        <f t="shared" si="50"/>
        <v>6578.0348222791636</v>
      </c>
      <c r="M161" s="136">
        <f t="shared" si="41"/>
        <v>28336.195148422667</v>
      </c>
      <c r="N161" s="136">
        <f t="shared" si="51"/>
        <v>122446.19514842267</v>
      </c>
      <c r="O161" s="136">
        <f t="shared" si="52"/>
        <v>34136.101240151293</v>
      </c>
      <c r="P161" s="137">
        <f t="shared" si="42"/>
        <v>0.93919470381965653</v>
      </c>
      <c r="Q161" s="138">
        <v>1864.6885604796989</v>
      </c>
      <c r="R161" s="137">
        <f t="shared" si="43"/>
        <v>0.13194611498676931</v>
      </c>
      <c r="S161" s="137">
        <f t="shared" si="44"/>
        <v>0.15561379232828237</v>
      </c>
      <c r="T161" s="139">
        <v>3587</v>
      </c>
      <c r="U161" s="1">
        <v>83140</v>
      </c>
      <c r="V161" s="185">
        <v>22703.44074276352</v>
      </c>
      <c r="Y161" s="12"/>
      <c r="Z161" s="12"/>
    </row>
    <row r="162" spans="2:26">
      <c r="B162" s="132">
        <v>3420</v>
      </c>
      <c r="C162" s="132" t="s">
        <v>179</v>
      </c>
      <c r="D162" s="132">
        <v>618244</v>
      </c>
      <c r="E162" s="132">
        <f t="shared" si="39"/>
        <v>29036.445613375916</v>
      </c>
      <c r="F162" s="133">
        <f t="shared" si="40"/>
        <v>0.79888666095687</v>
      </c>
      <c r="G162" s="134">
        <f t="shared" si="45"/>
        <v>4385.8160237066777</v>
      </c>
      <c r="H162" s="134">
        <f t="shared" si="46"/>
        <v>93382.794776762574</v>
      </c>
      <c r="I162" s="134">
        <f t="shared" si="47"/>
        <v>1286.2778159778497</v>
      </c>
      <c r="J162" s="135">
        <f t="shared" si="48"/>
        <v>27387.427257800377</v>
      </c>
      <c r="K162" s="134">
        <f t="shared" si="49"/>
        <v>853.84142095521941</v>
      </c>
      <c r="L162" s="135">
        <f t="shared" si="50"/>
        <v>18179.99153497853</v>
      </c>
      <c r="M162" s="136">
        <f t="shared" si="41"/>
        <v>111562.7863117411</v>
      </c>
      <c r="N162" s="136">
        <f t="shared" si="51"/>
        <v>729806.7863117411</v>
      </c>
      <c r="O162" s="136">
        <f t="shared" si="52"/>
        <v>34276.103058037814</v>
      </c>
      <c r="P162" s="137">
        <f t="shared" si="42"/>
        <v>0.94304660726226419</v>
      </c>
      <c r="Q162" s="138">
        <v>8248.1989349689538</v>
      </c>
      <c r="R162" s="137">
        <f t="shared" si="43"/>
        <v>0.15979101985686547</v>
      </c>
      <c r="S162" s="137">
        <f t="shared" si="44"/>
        <v>0.15772113169443061</v>
      </c>
      <c r="T162" s="139">
        <v>21292</v>
      </c>
      <c r="U162" s="1">
        <v>533065</v>
      </c>
      <c r="V162" s="185">
        <v>25080.690693516517</v>
      </c>
      <c r="Y162" s="12"/>
      <c r="Z162" s="12"/>
    </row>
    <row r="163" spans="2:26">
      <c r="B163" s="132">
        <v>3421</v>
      </c>
      <c r="C163" s="132" t="s">
        <v>180</v>
      </c>
      <c r="D163" s="132">
        <v>195307</v>
      </c>
      <c r="E163" s="132">
        <f t="shared" si="39"/>
        <v>29681.914893617024</v>
      </c>
      <c r="F163" s="133">
        <f t="shared" si="40"/>
        <v>0.81664561137759617</v>
      </c>
      <c r="G163" s="134">
        <f t="shared" si="45"/>
        <v>3998.5344555620131</v>
      </c>
      <c r="H163" s="134">
        <f t="shared" si="46"/>
        <v>26310.356717598046</v>
      </c>
      <c r="I163" s="134">
        <f t="shared" si="47"/>
        <v>1060.3635678934618</v>
      </c>
      <c r="J163" s="135">
        <f t="shared" si="48"/>
        <v>6977.1922767389788</v>
      </c>
      <c r="K163" s="134">
        <f t="shared" si="49"/>
        <v>627.92717287083144</v>
      </c>
      <c r="L163" s="135">
        <f t="shared" si="50"/>
        <v>4131.7607974900711</v>
      </c>
      <c r="M163" s="136">
        <f t="shared" si="41"/>
        <v>30442.117515088117</v>
      </c>
      <c r="N163" s="136">
        <f t="shared" si="51"/>
        <v>225749.11751508812</v>
      </c>
      <c r="O163" s="136">
        <f t="shared" si="52"/>
        <v>34308.376522049868</v>
      </c>
      <c r="P163" s="137">
        <f t="shared" si="42"/>
        <v>0.94393455478330046</v>
      </c>
      <c r="Q163" s="138">
        <v>2420.9320680112432</v>
      </c>
      <c r="R163" s="137">
        <f t="shared" si="43"/>
        <v>0.13141430408638527</v>
      </c>
      <c r="S163" s="137">
        <f t="shared" si="44"/>
        <v>0.1394958348298595</v>
      </c>
      <c r="T163" s="139">
        <v>6580</v>
      </c>
      <c r="U163" s="1">
        <v>172622</v>
      </c>
      <c r="V163" s="185">
        <v>26048.287309491476</v>
      </c>
      <c r="Y163" s="12"/>
      <c r="Z163" s="12"/>
    </row>
    <row r="164" spans="2:26">
      <c r="B164" s="132">
        <v>3422</v>
      </c>
      <c r="C164" s="132" t="s">
        <v>181</v>
      </c>
      <c r="D164" s="132">
        <v>121169</v>
      </c>
      <c r="E164" s="132">
        <f t="shared" si="39"/>
        <v>27931.996311664359</v>
      </c>
      <c r="F164" s="133">
        <f t="shared" si="40"/>
        <v>0.76849968361849919</v>
      </c>
      <c r="G164" s="134">
        <f t="shared" si="45"/>
        <v>5048.4856047336116</v>
      </c>
      <c r="H164" s="134">
        <f t="shared" si="46"/>
        <v>21900.330553334406</v>
      </c>
      <c r="I164" s="134">
        <f t="shared" si="47"/>
        <v>1672.8350715768945</v>
      </c>
      <c r="J164" s="135">
        <f t="shared" si="48"/>
        <v>7256.7585405005684</v>
      </c>
      <c r="K164" s="134">
        <f t="shared" si="49"/>
        <v>1240.3986765542641</v>
      </c>
      <c r="L164" s="135">
        <f t="shared" si="50"/>
        <v>5380.8494588923977</v>
      </c>
      <c r="M164" s="136">
        <f t="shared" si="41"/>
        <v>27281.180012226803</v>
      </c>
      <c r="N164" s="136">
        <f t="shared" si="51"/>
        <v>148450.1800122268</v>
      </c>
      <c r="O164" s="136">
        <f t="shared" si="52"/>
        <v>34220.880592952235</v>
      </c>
      <c r="P164" s="137">
        <f t="shared" si="42"/>
        <v>0.94152725839534568</v>
      </c>
      <c r="Q164" s="138">
        <v>3189.2320533484781</v>
      </c>
      <c r="R164" s="137">
        <f t="shared" si="43"/>
        <v>0.13890272673440424</v>
      </c>
      <c r="S164" s="137">
        <f t="shared" si="44"/>
        <v>0.14362846418973357</v>
      </c>
      <c r="T164" s="139">
        <v>4338</v>
      </c>
      <c r="U164" s="1">
        <v>106391</v>
      </c>
      <c r="V164" s="185">
        <v>24424.012855831039</v>
      </c>
      <c r="Y164" s="12"/>
      <c r="Z164" s="12"/>
    </row>
    <row r="165" spans="2:26">
      <c r="B165" s="132">
        <v>3423</v>
      </c>
      <c r="C165" s="132" t="s">
        <v>182</v>
      </c>
      <c r="D165" s="132">
        <v>59878</v>
      </c>
      <c r="E165" s="132">
        <f t="shared" si="39"/>
        <v>25179.983179142138</v>
      </c>
      <c r="F165" s="133">
        <f t="shared" si="40"/>
        <v>0.692782889227613</v>
      </c>
      <c r="G165" s="134">
        <f t="shared" si="45"/>
        <v>6699.6934842469445</v>
      </c>
      <c r="H165" s="134">
        <f t="shared" si="46"/>
        <v>15931.871105539234</v>
      </c>
      <c r="I165" s="134">
        <f t="shared" si="47"/>
        <v>2636.0396679596715</v>
      </c>
      <c r="J165" s="135">
        <f t="shared" si="48"/>
        <v>6268.5023304080987</v>
      </c>
      <c r="K165" s="134">
        <f t="shared" si="49"/>
        <v>2203.6032729370413</v>
      </c>
      <c r="L165" s="135">
        <f t="shared" si="50"/>
        <v>5240.1685830442839</v>
      </c>
      <c r="M165" s="136">
        <f t="shared" si="41"/>
        <v>21172.039688583518</v>
      </c>
      <c r="N165" s="136">
        <f t="shared" si="51"/>
        <v>81050.039688583522</v>
      </c>
      <c r="O165" s="136">
        <f t="shared" si="52"/>
        <v>34083.279936326122</v>
      </c>
      <c r="P165" s="137">
        <f t="shared" si="42"/>
        <v>0.9377414186758013</v>
      </c>
      <c r="Q165" s="138">
        <v>1366.2448416004227</v>
      </c>
      <c r="R165" s="137">
        <f t="shared" si="43"/>
        <v>0.11231237925397533</v>
      </c>
      <c r="S165" s="137">
        <f t="shared" si="44"/>
        <v>0.13149017889628531</v>
      </c>
      <c r="T165" s="139">
        <v>2378</v>
      </c>
      <c r="U165" s="1">
        <v>53832</v>
      </c>
      <c r="V165" s="185">
        <v>22253.823894171146</v>
      </c>
      <c r="Y165" s="12"/>
      <c r="Z165" s="12"/>
    </row>
    <row r="166" spans="2:26">
      <c r="B166" s="132">
        <v>3424</v>
      </c>
      <c r="C166" s="132" t="s">
        <v>183</v>
      </c>
      <c r="D166" s="132">
        <v>47202</v>
      </c>
      <c r="E166" s="132">
        <f t="shared" si="39"/>
        <v>27112.004595060309</v>
      </c>
      <c r="F166" s="133">
        <f t="shared" si="40"/>
        <v>0.74593905573681607</v>
      </c>
      <c r="G166" s="134">
        <f t="shared" si="45"/>
        <v>5540.4806346960422</v>
      </c>
      <c r="H166" s="134">
        <f t="shared" si="46"/>
        <v>9645.9767850058106</v>
      </c>
      <c r="I166" s="134">
        <f t="shared" si="47"/>
        <v>1959.8321723883121</v>
      </c>
      <c r="J166" s="135">
        <f t="shared" si="48"/>
        <v>3412.0678121280512</v>
      </c>
      <c r="K166" s="134">
        <f t="shared" si="49"/>
        <v>1527.3957773656816</v>
      </c>
      <c r="L166" s="135">
        <f t="shared" si="50"/>
        <v>2659.1960483936518</v>
      </c>
      <c r="M166" s="136">
        <f t="shared" si="41"/>
        <v>12305.172833399462</v>
      </c>
      <c r="N166" s="136">
        <f t="shared" si="51"/>
        <v>59507.172833399462</v>
      </c>
      <c r="O166" s="136">
        <f t="shared" si="52"/>
        <v>34179.881007122036</v>
      </c>
      <c r="P166" s="137">
        <f t="shared" si="42"/>
        <v>0.94039922700126166</v>
      </c>
      <c r="Q166" s="138">
        <v>2449.8352477823228</v>
      </c>
      <c r="R166" s="137">
        <f t="shared" si="43"/>
        <v>0.13572820673227304</v>
      </c>
      <c r="S166" s="137">
        <f t="shared" si="44"/>
        <v>0.16116956231099711</v>
      </c>
      <c r="T166" s="139">
        <v>1741</v>
      </c>
      <c r="U166" s="1">
        <v>41561</v>
      </c>
      <c r="V166" s="185">
        <v>23348.876404494382</v>
      </c>
      <c r="Y166" s="12"/>
      <c r="Z166" s="12"/>
    </row>
    <row r="167" spans="2:26">
      <c r="B167" s="132">
        <v>3425</v>
      </c>
      <c r="C167" s="132" t="s">
        <v>184</v>
      </c>
      <c r="D167" s="132">
        <v>31035</v>
      </c>
      <c r="E167" s="132">
        <f t="shared" si="39"/>
        <v>24828</v>
      </c>
      <c r="F167" s="133">
        <f t="shared" si="40"/>
        <v>0.68309869197971318</v>
      </c>
      <c r="G167" s="134">
        <f t="shared" si="45"/>
        <v>6910.8833917322272</v>
      </c>
      <c r="H167" s="134">
        <f t="shared" si="46"/>
        <v>8638.6042396652847</v>
      </c>
      <c r="I167" s="134">
        <f t="shared" si="47"/>
        <v>2759.2337806594201</v>
      </c>
      <c r="J167" s="135">
        <f t="shared" si="48"/>
        <v>3449.0422258242752</v>
      </c>
      <c r="K167" s="134">
        <f t="shared" si="49"/>
        <v>2326.7973856367898</v>
      </c>
      <c r="L167" s="135">
        <f t="shared" si="50"/>
        <v>2908.4967320459873</v>
      </c>
      <c r="M167" s="136">
        <f t="shared" si="41"/>
        <v>11547.100971711272</v>
      </c>
      <c r="N167" s="136">
        <f t="shared" si="51"/>
        <v>42582.100971711276</v>
      </c>
      <c r="O167" s="136">
        <f t="shared" si="52"/>
        <v>34065.680777369016</v>
      </c>
      <c r="P167" s="137">
        <f t="shared" si="42"/>
        <v>0.93725720881340635</v>
      </c>
      <c r="Q167" s="138">
        <v>334.24362994135117</v>
      </c>
      <c r="R167" s="137">
        <f t="shared" si="43"/>
        <v>0.10720656439529076</v>
      </c>
      <c r="S167" s="137">
        <f t="shared" si="44"/>
        <v>0.12315033892258302</v>
      </c>
      <c r="T167" s="139">
        <v>1250</v>
      </c>
      <c r="U167" s="1">
        <v>28030</v>
      </c>
      <c r="V167" s="185">
        <v>22105.678233438484</v>
      </c>
      <c r="Y167" s="12"/>
      <c r="Z167" s="12"/>
    </row>
    <row r="168" spans="2:26">
      <c r="B168" s="132">
        <v>3426</v>
      </c>
      <c r="C168" s="132" t="s">
        <v>185</v>
      </c>
      <c r="D168" s="132">
        <v>36633</v>
      </c>
      <c r="E168" s="132">
        <f t="shared" si="39"/>
        <v>23437.619961612283</v>
      </c>
      <c r="F168" s="133">
        <f t="shared" si="40"/>
        <v>0.64484483401381365</v>
      </c>
      <c r="G168" s="134">
        <f t="shared" si="45"/>
        <v>7745.1114147648577</v>
      </c>
      <c r="H168" s="134">
        <f t="shared" si="46"/>
        <v>12105.609141277473</v>
      </c>
      <c r="I168" s="134">
        <f t="shared" si="47"/>
        <v>3245.8667940951209</v>
      </c>
      <c r="J168" s="135">
        <f t="shared" si="48"/>
        <v>5073.2897991706741</v>
      </c>
      <c r="K168" s="134">
        <f t="shared" si="49"/>
        <v>2813.4303990724907</v>
      </c>
      <c r="L168" s="135">
        <f t="shared" si="50"/>
        <v>4397.3917137503031</v>
      </c>
      <c r="M168" s="136">
        <f t="shared" si="41"/>
        <v>16503.000855027778</v>
      </c>
      <c r="N168" s="136">
        <f t="shared" si="51"/>
        <v>53136.000855027778</v>
      </c>
      <c r="O168" s="136">
        <f t="shared" si="52"/>
        <v>33996.161775449633</v>
      </c>
      <c r="P168" s="137">
        <f t="shared" si="42"/>
        <v>0.93534451591511147</v>
      </c>
      <c r="Q168" s="138">
        <v>349.38319487867193</v>
      </c>
      <c r="R168" s="137">
        <f t="shared" si="43"/>
        <v>0.12866253812736853</v>
      </c>
      <c r="S168" s="137">
        <f t="shared" si="44"/>
        <v>0.12794042517911036</v>
      </c>
      <c r="T168" s="139">
        <v>1563</v>
      </c>
      <c r="U168" s="1">
        <v>32457</v>
      </c>
      <c r="V168" s="185">
        <v>20779.129321382843</v>
      </c>
      <c r="Y168" s="12"/>
      <c r="Z168" s="12"/>
    </row>
    <row r="169" spans="2:26">
      <c r="B169" s="132">
        <v>3427</v>
      </c>
      <c r="C169" s="132" t="s">
        <v>186</v>
      </c>
      <c r="D169" s="132">
        <v>157025</v>
      </c>
      <c r="E169" s="132">
        <f t="shared" si="39"/>
        <v>28359.219794112334</v>
      </c>
      <c r="F169" s="133">
        <f t="shared" si="40"/>
        <v>0.78025398529576795</v>
      </c>
      <c r="G169" s="134">
        <f t="shared" si="45"/>
        <v>4792.1515152648271</v>
      </c>
      <c r="H169" s="134">
        <f t="shared" si="46"/>
        <v>26534.142940021346</v>
      </c>
      <c r="I169" s="134">
        <f t="shared" si="47"/>
        <v>1523.3068527201033</v>
      </c>
      <c r="J169" s="135">
        <f t="shared" si="48"/>
        <v>8434.5500435112117</v>
      </c>
      <c r="K169" s="134">
        <f t="shared" si="49"/>
        <v>1090.8704576974728</v>
      </c>
      <c r="L169" s="135">
        <f t="shared" si="50"/>
        <v>6040.1497242709074</v>
      </c>
      <c r="M169" s="136">
        <f t="shared" si="41"/>
        <v>32574.292664292254</v>
      </c>
      <c r="N169" s="136">
        <f t="shared" si="51"/>
        <v>189599.29266429227</v>
      </c>
      <c r="O169" s="136">
        <f t="shared" si="52"/>
        <v>34242.241767074636</v>
      </c>
      <c r="P169" s="137">
        <f t="shared" si="42"/>
        <v>0.94211497347920914</v>
      </c>
      <c r="Q169" s="138">
        <v>2840.7026231882119</v>
      </c>
      <c r="R169" s="137">
        <f t="shared" si="43"/>
        <v>0.11457734432117431</v>
      </c>
      <c r="S169" s="137">
        <f t="shared" si="44"/>
        <v>0.12283049063093922</v>
      </c>
      <c r="T169" s="139">
        <v>5537</v>
      </c>
      <c r="U169" s="1">
        <v>140883</v>
      </c>
      <c r="V169" s="185">
        <v>25256.902115453566</v>
      </c>
      <c r="Y169" s="12"/>
      <c r="Z169" s="12"/>
    </row>
    <row r="170" spans="2:26">
      <c r="B170" s="132">
        <v>3428</v>
      </c>
      <c r="C170" s="132" t="s">
        <v>187</v>
      </c>
      <c r="D170" s="132">
        <v>69420</v>
      </c>
      <c r="E170" s="132">
        <f t="shared" si="39"/>
        <v>28864.864864864863</v>
      </c>
      <c r="F170" s="133">
        <f t="shared" si="40"/>
        <v>0.79416591885614507</v>
      </c>
      <c r="G170" s="134">
        <f t="shared" si="45"/>
        <v>4488.76447281331</v>
      </c>
      <c r="H170" s="134">
        <f t="shared" si="46"/>
        <v>10795.478557116012</v>
      </c>
      <c r="I170" s="134">
        <f t="shared" si="47"/>
        <v>1346.3310779567182</v>
      </c>
      <c r="J170" s="135">
        <f t="shared" si="48"/>
        <v>3237.9262424859076</v>
      </c>
      <c r="K170" s="134">
        <f t="shared" si="49"/>
        <v>913.89468293408788</v>
      </c>
      <c r="L170" s="135">
        <f t="shared" si="50"/>
        <v>2197.9167124564815</v>
      </c>
      <c r="M170" s="136">
        <f t="shared" si="41"/>
        <v>12993.395269572493</v>
      </c>
      <c r="N170" s="136">
        <f t="shared" si="51"/>
        <v>82413.395269572487</v>
      </c>
      <c r="O170" s="136">
        <f t="shared" si="52"/>
        <v>34267.524020612262</v>
      </c>
      <c r="P170" s="137">
        <f t="shared" si="42"/>
        <v>0.94281057015722802</v>
      </c>
      <c r="Q170" s="138">
        <v>1777.3923440071703</v>
      </c>
      <c r="R170" s="137">
        <f t="shared" si="43"/>
        <v>0.16090839158500284</v>
      </c>
      <c r="S170" s="137">
        <f t="shared" si="44"/>
        <v>0.17394145876703823</v>
      </c>
      <c r="T170" s="139">
        <v>2405</v>
      </c>
      <c r="U170" s="1">
        <v>59798</v>
      </c>
      <c r="V170" s="185">
        <v>24587.99342105263</v>
      </c>
      <c r="Y170" s="12"/>
      <c r="Z170" s="12"/>
    </row>
    <row r="171" spans="2:26">
      <c r="B171" s="132">
        <v>3429</v>
      </c>
      <c r="C171" s="132" t="s">
        <v>188</v>
      </c>
      <c r="D171" s="132">
        <v>38540</v>
      </c>
      <c r="E171" s="132">
        <f t="shared" si="39"/>
        <v>25388.66930171278</v>
      </c>
      <c r="F171" s="133">
        <f t="shared" si="40"/>
        <v>0.69852452034418799</v>
      </c>
      <c r="G171" s="134">
        <f t="shared" si="45"/>
        <v>6574.4818107045594</v>
      </c>
      <c r="H171" s="134">
        <f t="shared" si="46"/>
        <v>9980.0633886495216</v>
      </c>
      <c r="I171" s="134">
        <f t="shared" si="47"/>
        <v>2562.9995250599472</v>
      </c>
      <c r="J171" s="135">
        <f t="shared" si="48"/>
        <v>3890.6332790409997</v>
      </c>
      <c r="K171" s="134">
        <f t="shared" si="49"/>
        <v>2130.563130037317</v>
      </c>
      <c r="L171" s="135">
        <f t="shared" si="50"/>
        <v>3234.1948313966473</v>
      </c>
      <c r="M171" s="136">
        <f t="shared" si="41"/>
        <v>13214.258220046169</v>
      </c>
      <c r="N171" s="136">
        <f t="shared" si="51"/>
        <v>51754.258220046169</v>
      </c>
      <c r="O171" s="136">
        <f t="shared" si="52"/>
        <v>34093.714242454662</v>
      </c>
      <c r="P171" s="137">
        <f t="shared" si="42"/>
        <v>0.93802850023163031</v>
      </c>
      <c r="Q171" s="138">
        <v>74.854024200780259</v>
      </c>
      <c r="R171" s="137">
        <f t="shared" si="43"/>
        <v>8.5909103716435148E-2</v>
      </c>
      <c r="S171" s="137">
        <f t="shared" si="44"/>
        <v>0.10522369251771571</v>
      </c>
      <c r="T171" s="139">
        <v>1518</v>
      </c>
      <c r="U171" s="1">
        <v>35491</v>
      </c>
      <c r="V171" s="185">
        <v>22971.521035598704</v>
      </c>
      <c r="Y171" s="12"/>
      <c r="Z171" s="12"/>
    </row>
    <row r="172" spans="2:26">
      <c r="B172" s="132">
        <v>3430</v>
      </c>
      <c r="C172" s="132" t="s">
        <v>189</v>
      </c>
      <c r="D172" s="132">
        <v>58126</v>
      </c>
      <c r="E172" s="132">
        <f t="shared" si="39"/>
        <v>31083.422459893049</v>
      </c>
      <c r="F172" s="133">
        <f t="shared" si="40"/>
        <v>0.85520562367511599</v>
      </c>
      <c r="G172" s="134">
        <f t="shared" si="45"/>
        <v>3157.6299157963986</v>
      </c>
      <c r="H172" s="134">
        <f t="shared" si="46"/>
        <v>5904.7679425392653</v>
      </c>
      <c r="I172" s="134">
        <f t="shared" si="47"/>
        <v>569.83591969685324</v>
      </c>
      <c r="J172" s="135">
        <f t="shared" si="48"/>
        <v>1065.5931698331156</v>
      </c>
      <c r="K172" s="134">
        <f t="shared" si="49"/>
        <v>137.3995246742229</v>
      </c>
      <c r="L172" s="135">
        <f t="shared" si="50"/>
        <v>256.93711114079684</v>
      </c>
      <c r="M172" s="136">
        <f t="shared" si="41"/>
        <v>6161.7050536800625</v>
      </c>
      <c r="N172" s="136">
        <f t="shared" si="51"/>
        <v>64287.70505368006</v>
      </c>
      <c r="O172" s="136">
        <f t="shared" si="52"/>
        <v>34378.451900363674</v>
      </c>
      <c r="P172" s="137">
        <f t="shared" si="42"/>
        <v>0.94586255539817665</v>
      </c>
      <c r="Q172" s="138">
        <v>488.27887039226425</v>
      </c>
      <c r="R172" s="137">
        <f t="shared" si="43"/>
        <v>-0.15045308389359835</v>
      </c>
      <c r="S172" s="137">
        <f t="shared" si="44"/>
        <v>-0.1409127174560397</v>
      </c>
      <c r="T172" s="139">
        <v>1870</v>
      </c>
      <c r="U172" s="1">
        <v>68420</v>
      </c>
      <c r="V172" s="185">
        <v>36181.914331041771</v>
      </c>
      <c r="Y172" s="12"/>
      <c r="Z172" s="12"/>
    </row>
    <row r="173" spans="2:26">
      <c r="B173" s="132">
        <v>3431</v>
      </c>
      <c r="C173" s="132" t="s">
        <v>190</v>
      </c>
      <c r="D173" s="132">
        <v>65512</v>
      </c>
      <c r="E173" s="132">
        <f t="shared" si="39"/>
        <v>26079.617834394907</v>
      </c>
      <c r="F173" s="133">
        <f t="shared" si="40"/>
        <v>0.71753475229603514</v>
      </c>
      <c r="G173" s="134">
        <f t="shared" si="45"/>
        <v>6159.9126910952837</v>
      </c>
      <c r="H173" s="134">
        <f t="shared" si="46"/>
        <v>15473.700680031352</v>
      </c>
      <c r="I173" s="134">
        <f t="shared" si="47"/>
        <v>2321.1675386212028</v>
      </c>
      <c r="J173" s="135">
        <f t="shared" si="48"/>
        <v>5830.7728570164609</v>
      </c>
      <c r="K173" s="134">
        <f t="shared" si="49"/>
        <v>1888.7311435985725</v>
      </c>
      <c r="L173" s="135">
        <f t="shared" si="50"/>
        <v>4744.4926327196144</v>
      </c>
      <c r="M173" s="136">
        <f t="shared" si="41"/>
        <v>20218.193312750966</v>
      </c>
      <c r="N173" s="136">
        <f t="shared" si="51"/>
        <v>85730.193312750969</v>
      </c>
      <c r="O173" s="136">
        <f t="shared" si="52"/>
        <v>34128.261669088766</v>
      </c>
      <c r="P173" s="137">
        <f t="shared" si="42"/>
        <v>0.93897901182922261</v>
      </c>
      <c r="Q173" s="138">
        <v>1376.6750387301363</v>
      </c>
      <c r="R173" s="137">
        <f t="shared" si="43"/>
        <v>0.11291939182876072</v>
      </c>
      <c r="S173" s="137">
        <f t="shared" si="44"/>
        <v>0.13108407935462832</v>
      </c>
      <c r="T173" s="139">
        <v>2512</v>
      </c>
      <c r="U173" s="1">
        <v>58865</v>
      </c>
      <c r="V173" s="185">
        <v>23057.187622405014</v>
      </c>
      <c r="Y173" s="12"/>
      <c r="Z173" s="12"/>
    </row>
    <row r="174" spans="2:26">
      <c r="B174" s="132">
        <v>3432</v>
      </c>
      <c r="C174" s="132" t="s">
        <v>191</v>
      </c>
      <c r="D174" s="132">
        <v>52668</v>
      </c>
      <c r="E174" s="132">
        <f t="shared" si="39"/>
        <v>26600</v>
      </c>
      <c r="F174" s="133">
        <f t="shared" si="40"/>
        <v>0.73185215106574719</v>
      </c>
      <c r="G174" s="134">
        <f t="shared" si="45"/>
        <v>5847.6833917322274</v>
      </c>
      <c r="H174" s="134">
        <f t="shared" si="46"/>
        <v>11578.413115629812</v>
      </c>
      <c r="I174" s="134">
        <f t="shared" si="47"/>
        <v>2139.0337806594202</v>
      </c>
      <c r="J174" s="135">
        <f t="shared" si="48"/>
        <v>4235.2868857056519</v>
      </c>
      <c r="K174" s="134">
        <f t="shared" si="49"/>
        <v>1706.59738563679</v>
      </c>
      <c r="L174" s="135">
        <f t="shared" si="50"/>
        <v>3379.0628235608442</v>
      </c>
      <c r="M174" s="136">
        <f t="shared" si="41"/>
        <v>14957.475939190655</v>
      </c>
      <c r="N174" s="136">
        <f t="shared" si="51"/>
        <v>67625.475939190655</v>
      </c>
      <c r="O174" s="136">
        <f t="shared" si="52"/>
        <v>34154.280777369015</v>
      </c>
      <c r="P174" s="137">
        <f t="shared" si="42"/>
        <v>0.93969488176770799</v>
      </c>
      <c r="Q174" s="138">
        <v>461.73350982709962</v>
      </c>
      <c r="R174" s="137">
        <f t="shared" si="43"/>
        <v>8.3413901631250897E-2</v>
      </c>
      <c r="S174" s="137">
        <f t="shared" si="44"/>
        <v>8.0678007940262905E-2</v>
      </c>
      <c r="T174" s="139">
        <v>1980</v>
      </c>
      <c r="U174" s="1">
        <v>48613</v>
      </c>
      <c r="V174" s="185">
        <v>24614.177215189873</v>
      </c>
      <c r="Y174" s="12"/>
      <c r="Z174" s="12"/>
    </row>
    <row r="175" spans="2:26">
      <c r="B175" s="132">
        <v>3433</v>
      </c>
      <c r="C175" s="132" t="s">
        <v>192</v>
      </c>
      <c r="D175" s="132">
        <v>67408</v>
      </c>
      <c r="E175" s="132">
        <f t="shared" si="39"/>
        <v>30878.607420980301</v>
      </c>
      <c r="F175" s="133">
        <f t="shared" si="40"/>
        <v>0.8495704986074879</v>
      </c>
      <c r="G175" s="134">
        <f t="shared" si="45"/>
        <v>3280.5189391440472</v>
      </c>
      <c r="H175" s="134">
        <f t="shared" si="46"/>
        <v>7161.372844151455</v>
      </c>
      <c r="I175" s="134">
        <f t="shared" si="47"/>
        <v>641.52118331631493</v>
      </c>
      <c r="J175" s="135">
        <f t="shared" si="48"/>
        <v>1400.4407431795155</v>
      </c>
      <c r="K175" s="134">
        <f t="shared" si="49"/>
        <v>209.0847882936846</v>
      </c>
      <c r="L175" s="135">
        <f t="shared" si="50"/>
        <v>456.43209284511346</v>
      </c>
      <c r="M175" s="136">
        <f t="shared" si="41"/>
        <v>7617.8049369965684</v>
      </c>
      <c r="N175" s="136">
        <f t="shared" si="51"/>
        <v>75025.804936996574</v>
      </c>
      <c r="O175" s="136">
        <f t="shared" si="52"/>
        <v>34368.211148418035</v>
      </c>
      <c r="P175" s="137">
        <f t="shared" si="42"/>
        <v>0.9455807991447952</v>
      </c>
      <c r="Q175" s="138">
        <v>3021.8684353295812</v>
      </c>
      <c r="R175" s="137">
        <f t="shared" si="43"/>
        <v>8.1157374735356391E-2</v>
      </c>
      <c r="S175" s="137">
        <f t="shared" si="44"/>
        <v>8.8091045484918945E-2</v>
      </c>
      <c r="T175" s="139">
        <v>2183</v>
      </c>
      <c r="U175" s="1">
        <v>62348</v>
      </c>
      <c r="V175" s="185">
        <v>28378.698224852069</v>
      </c>
      <c r="Y175" s="12"/>
      <c r="Z175" s="12"/>
    </row>
    <row r="176" spans="2:26">
      <c r="B176" s="132">
        <v>3434</v>
      </c>
      <c r="C176" s="132" t="s">
        <v>193</v>
      </c>
      <c r="D176" s="132">
        <v>59657</v>
      </c>
      <c r="E176" s="132">
        <f t="shared" si="39"/>
        <v>27067.604355716878</v>
      </c>
      <c r="F176" s="133">
        <f t="shared" si="40"/>
        <v>0.74471746135067607</v>
      </c>
      <c r="G176" s="134">
        <f t="shared" si="45"/>
        <v>5567.1207783021009</v>
      </c>
      <c r="H176" s="134">
        <f t="shared" si="46"/>
        <v>12269.934195377831</v>
      </c>
      <c r="I176" s="134">
        <f t="shared" si="47"/>
        <v>1975.372256158513</v>
      </c>
      <c r="J176" s="135">
        <f t="shared" si="48"/>
        <v>4353.7204525733623</v>
      </c>
      <c r="K176" s="134">
        <f t="shared" si="49"/>
        <v>1542.9358611358825</v>
      </c>
      <c r="L176" s="135">
        <f t="shared" si="50"/>
        <v>3400.6306379434855</v>
      </c>
      <c r="M176" s="136">
        <f t="shared" si="41"/>
        <v>15670.564833321318</v>
      </c>
      <c r="N176" s="136">
        <f t="shared" si="51"/>
        <v>75327.564833321318</v>
      </c>
      <c r="O176" s="136">
        <f t="shared" si="52"/>
        <v>34177.66099515486</v>
      </c>
      <c r="P176" s="137">
        <f t="shared" si="42"/>
        <v>0.94033814728195453</v>
      </c>
      <c r="Q176" s="138">
        <v>705.82204831259514</v>
      </c>
      <c r="R176" s="137">
        <f t="shared" si="43"/>
        <v>0.1097737926929087</v>
      </c>
      <c r="S176" s="137">
        <f t="shared" si="44"/>
        <v>0.12185844379301296</v>
      </c>
      <c r="T176" s="139">
        <v>2204</v>
      </c>
      <c r="U176" s="1">
        <v>53756</v>
      </c>
      <c r="V176" s="185">
        <v>24127.468581687612</v>
      </c>
      <c r="Y176" s="12"/>
      <c r="Z176" s="12"/>
    </row>
    <row r="177" spans="2:26">
      <c r="B177" s="132">
        <v>3435</v>
      </c>
      <c r="C177" s="132" t="s">
        <v>194</v>
      </c>
      <c r="D177" s="132">
        <v>94633</v>
      </c>
      <c r="E177" s="132">
        <f t="shared" si="39"/>
        <v>26552.469135802468</v>
      </c>
      <c r="F177" s="133">
        <f t="shared" si="40"/>
        <v>0.73054442305052247</v>
      </c>
      <c r="G177" s="134">
        <f t="shared" si="45"/>
        <v>5876.2019102507466</v>
      </c>
      <c r="H177" s="134">
        <f t="shared" si="46"/>
        <v>20942.783608133661</v>
      </c>
      <c r="I177" s="134">
        <f t="shared" si="47"/>
        <v>2155.669583128556</v>
      </c>
      <c r="J177" s="135">
        <f t="shared" si="48"/>
        <v>7682.8063942701729</v>
      </c>
      <c r="K177" s="134">
        <f t="shared" si="49"/>
        <v>1723.2331881059258</v>
      </c>
      <c r="L177" s="135">
        <f t="shared" si="50"/>
        <v>6141.6030824095196</v>
      </c>
      <c r="M177" s="136">
        <f t="shared" si="41"/>
        <v>27084.386690543179</v>
      </c>
      <c r="N177" s="136">
        <f t="shared" si="51"/>
        <v>121717.38669054318</v>
      </c>
      <c r="O177" s="136">
        <f t="shared" si="52"/>
        <v>34151.904234159141</v>
      </c>
      <c r="P177" s="137">
        <f t="shared" si="42"/>
        <v>0.93962949536694684</v>
      </c>
      <c r="Q177" s="138">
        <v>1537.9203176887786</v>
      </c>
      <c r="R177" s="137">
        <f t="shared" si="43"/>
        <v>0.10542239043080086</v>
      </c>
      <c r="S177" s="137">
        <f t="shared" si="44"/>
        <v>0.10728337088607161</v>
      </c>
      <c r="T177" s="139">
        <v>3564</v>
      </c>
      <c r="U177" s="1">
        <v>85608</v>
      </c>
      <c r="V177" s="185">
        <v>23979.831932773108</v>
      </c>
      <c r="Y177" s="12"/>
      <c r="Z177" s="12"/>
    </row>
    <row r="178" spans="2:26">
      <c r="B178" s="132">
        <v>3436</v>
      </c>
      <c r="C178" s="132" t="s">
        <v>195</v>
      </c>
      <c r="D178" s="132">
        <v>176176</v>
      </c>
      <c r="E178" s="132">
        <f t="shared" si="39"/>
        <v>30880.981595092024</v>
      </c>
      <c r="F178" s="133">
        <f t="shared" si="40"/>
        <v>0.8496358198266859</v>
      </c>
      <c r="G178" s="134">
        <f t="shared" si="45"/>
        <v>3279.0944346770134</v>
      </c>
      <c r="H178" s="134">
        <f t="shared" si="46"/>
        <v>18707.233749832361</v>
      </c>
      <c r="I178" s="134">
        <f t="shared" si="47"/>
        <v>640.69022237721197</v>
      </c>
      <c r="J178" s="135">
        <f t="shared" si="48"/>
        <v>3655.1377186619943</v>
      </c>
      <c r="K178" s="134">
        <f t="shared" si="49"/>
        <v>208.25382735458163</v>
      </c>
      <c r="L178" s="135">
        <f t="shared" si="50"/>
        <v>1188.0880850578883</v>
      </c>
      <c r="M178" s="136">
        <f t="shared" si="41"/>
        <v>19895.321834890248</v>
      </c>
      <c r="N178" s="136">
        <f t="shared" si="51"/>
        <v>196071.32183489026</v>
      </c>
      <c r="O178" s="136">
        <f t="shared" si="52"/>
        <v>34368.329857123623</v>
      </c>
      <c r="P178" s="137">
        <f t="shared" si="42"/>
        <v>0.94558406520575511</v>
      </c>
      <c r="Q178" s="138">
        <v>3780.6815270523384</v>
      </c>
      <c r="R178" s="137">
        <f t="shared" si="43"/>
        <v>8.9416013257809984E-2</v>
      </c>
      <c r="S178" s="137">
        <f t="shared" si="44"/>
        <v>9.2853259224267584E-2</v>
      </c>
      <c r="T178" s="139">
        <v>5705</v>
      </c>
      <c r="U178" s="1">
        <v>161716</v>
      </c>
      <c r="V178" s="185">
        <v>28257.207758168792</v>
      </c>
      <c r="Y178" s="12"/>
      <c r="Z178" s="12"/>
    </row>
    <row r="179" spans="2:26">
      <c r="B179" s="132">
        <v>3437</v>
      </c>
      <c r="C179" s="132" t="s">
        <v>196</v>
      </c>
      <c r="D179" s="132">
        <v>138307</v>
      </c>
      <c r="E179" s="132">
        <f t="shared" si="39"/>
        <v>24733.011444921318</v>
      </c>
      <c r="F179" s="133">
        <f t="shared" si="40"/>
        <v>0.6804852491841884</v>
      </c>
      <c r="G179" s="134">
        <f t="shared" si="45"/>
        <v>6967.8765247794372</v>
      </c>
      <c r="H179" s="134">
        <f t="shared" si="46"/>
        <v>38964.365526566609</v>
      </c>
      <c r="I179" s="134">
        <f t="shared" si="47"/>
        <v>2792.4797749369591</v>
      </c>
      <c r="J179" s="135">
        <f t="shared" si="48"/>
        <v>15615.546901447475</v>
      </c>
      <c r="K179" s="134">
        <f t="shared" si="49"/>
        <v>2360.0433799143289</v>
      </c>
      <c r="L179" s="135">
        <f t="shared" si="50"/>
        <v>13197.362580480927</v>
      </c>
      <c r="M179" s="136">
        <f t="shared" si="41"/>
        <v>52161.728107047536</v>
      </c>
      <c r="N179" s="136">
        <f t="shared" si="51"/>
        <v>190468.72810704753</v>
      </c>
      <c r="O179" s="136">
        <f t="shared" si="52"/>
        <v>34060.931349615079</v>
      </c>
      <c r="P179" s="137">
        <f t="shared" si="42"/>
        <v>0.93712653667363</v>
      </c>
      <c r="Q179" s="138">
        <v>4129.4049429056322</v>
      </c>
      <c r="R179" s="137">
        <f t="shared" si="43"/>
        <v>0.14024370135865979</v>
      </c>
      <c r="S179" s="137">
        <f t="shared" si="44"/>
        <v>0.1702179188299982</v>
      </c>
      <c r="T179" s="139">
        <v>5592</v>
      </c>
      <c r="U179" s="1">
        <v>121296</v>
      </c>
      <c r="V179" s="185">
        <v>21135.389440669103</v>
      </c>
      <c r="Y179" s="12"/>
      <c r="Z179" s="12"/>
    </row>
    <row r="180" spans="2:26">
      <c r="B180" s="132">
        <v>3438</v>
      </c>
      <c r="C180" s="132" t="s">
        <v>197</v>
      </c>
      <c r="D180" s="132">
        <v>91462</v>
      </c>
      <c r="E180" s="132">
        <f t="shared" si="39"/>
        <v>29850.522193211491</v>
      </c>
      <c r="F180" s="133">
        <f t="shared" si="40"/>
        <v>0.82128454426833286</v>
      </c>
      <c r="G180" s="134">
        <f t="shared" si="45"/>
        <v>3897.3700758053328</v>
      </c>
      <c r="H180" s="134">
        <f t="shared" si="46"/>
        <v>11941.541912267539</v>
      </c>
      <c r="I180" s="134">
        <f t="shared" si="47"/>
        <v>1001.3510130353984</v>
      </c>
      <c r="J180" s="135">
        <f t="shared" si="48"/>
        <v>3068.1395039404606</v>
      </c>
      <c r="K180" s="134">
        <f t="shared" si="49"/>
        <v>568.91461801276807</v>
      </c>
      <c r="L180" s="135">
        <f t="shared" si="50"/>
        <v>1743.1543895911213</v>
      </c>
      <c r="M180" s="136">
        <f t="shared" si="41"/>
        <v>13684.696301858661</v>
      </c>
      <c r="N180" s="136">
        <f t="shared" si="51"/>
        <v>105146.69630185867</v>
      </c>
      <c r="O180" s="136">
        <f t="shared" si="52"/>
        <v>34316.80688702959</v>
      </c>
      <c r="P180" s="137">
        <f t="shared" si="42"/>
        <v>0.94416650142783731</v>
      </c>
      <c r="Q180" s="138">
        <v>2202.4128657122365</v>
      </c>
      <c r="R180" s="137">
        <f t="shared" si="43"/>
        <v>9.7574732092498589E-2</v>
      </c>
      <c r="S180" s="137">
        <f t="shared" si="44"/>
        <v>0.11727662839311478</v>
      </c>
      <c r="T180" s="139">
        <v>3064</v>
      </c>
      <c r="U180" s="1">
        <v>83331</v>
      </c>
      <c r="V180" s="185">
        <v>26717.217056748956</v>
      </c>
      <c r="Y180" s="12"/>
      <c r="Z180" s="12"/>
    </row>
    <row r="181" spans="2:26">
      <c r="B181" s="132">
        <v>3439</v>
      </c>
      <c r="C181" s="132" t="s">
        <v>198</v>
      </c>
      <c r="D181" s="132">
        <v>130433</v>
      </c>
      <c r="E181" s="132">
        <f t="shared" si="39"/>
        <v>29590.063520871143</v>
      </c>
      <c r="F181" s="133">
        <f t="shared" si="40"/>
        <v>0.81411848262863318</v>
      </c>
      <c r="G181" s="134">
        <f t="shared" si="45"/>
        <v>4053.645279209542</v>
      </c>
      <c r="H181" s="134">
        <f t="shared" si="46"/>
        <v>17868.468390755661</v>
      </c>
      <c r="I181" s="134">
        <f t="shared" si="47"/>
        <v>1092.5115483545203</v>
      </c>
      <c r="J181" s="135">
        <f t="shared" si="48"/>
        <v>4815.7909051467259</v>
      </c>
      <c r="K181" s="134">
        <f t="shared" si="49"/>
        <v>660.07515333188996</v>
      </c>
      <c r="L181" s="135">
        <f t="shared" si="50"/>
        <v>2909.6112758869708</v>
      </c>
      <c r="M181" s="136">
        <f t="shared" si="41"/>
        <v>20778.079666642632</v>
      </c>
      <c r="N181" s="136">
        <f t="shared" si="51"/>
        <v>151211.07966664265</v>
      </c>
      <c r="O181" s="136">
        <f t="shared" si="52"/>
        <v>34303.783953412574</v>
      </c>
      <c r="P181" s="137">
        <f t="shared" si="42"/>
        <v>0.94380819834585239</v>
      </c>
      <c r="Q181" s="138">
        <v>546.19409662518592</v>
      </c>
      <c r="R181" s="137">
        <f t="shared" si="43"/>
        <v>7.6917360898965462E-2</v>
      </c>
      <c r="S181" s="137">
        <f t="shared" si="44"/>
        <v>7.3008404961038137E-2</v>
      </c>
      <c r="T181" s="139">
        <v>4408</v>
      </c>
      <c r="U181" s="1">
        <v>121117</v>
      </c>
      <c r="V181" s="185">
        <v>27576.730418943534</v>
      </c>
      <c r="Y181" s="12"/>
      <c r="Z181" s="12"/>
    </row>
    <row r="182" spans="2:26">
      <c r="B182" s="132">
        <v>3440</v>
      </c>
      <c r="C182" s="132" t="s">
        <v>199</v>
      </c>
      <c r="D182" s="132">
        <v>171798</v>
      </c>
      <c r="E182" s="132">
        <f t="shared" si="39"/>
        <v>33732.181425485964</v>
      </c>
      <c r="F182" s="133">
        <f t="shared" si="40"/>
        <v>0.92808156151811816</v>
      </c>
      <c r="G182" s="134">
        <f t="shared" si="45"/>
        <v>1568.3745364406495</v>
      </c>
      <c r="H182" s="134">
        <f t="shared" si="46"/>
        <v>7987.7315140922283</v>
      </c>
      <c r="I182" s="134">
        <f t="shared" si="47"/>
        <v>0</v>
      </c>
      <c r="J182" s="135">
        <f t="shared" si="48"/>
        <v>0</v>
      </c>
      <c r="K182" s="134">
        <f t="shared" si="49"/>
        <v>-432.43639502263034</v>
      </c>
      <c r="L182" s="135">
        <f t="shared" si="50"/>
        <v>-2202.3985598502563</v>
      </c>
      <c r="M182" s="136">
        <f t="shared" si="41"/>
        <v>5785.3329542419724</v>
      </c>
      <c r="N182" s="136">
        <f t="shared" si="51"/>
        <v>177583.33295424198</v>
      </c>
      <c r="O182" s="136">
        <f t="shared" si="52"/>
        <v>34868.119566903988</v>
      </c>
      <c r="P182" s="137">
        <f t="shared" si="42"/>
        <v>0.95933489882166811</v>
      </c>
      <c r="Q182" s="138">
        <v>2090.8273860237041</v>
      </c>
      <c r="R182" s="137">
        <f t="shared" si="43"/>
        <v>0.11494879482886181</v>
      </c>
      <c r="S182" s="137">
        <f t="shared" si="44"/>
        <v>0.11648122003282842</v>
      </c>
      <c r="T182" s="139">
        <v>5093</v>
      </c>
      <c r="U182" s="1">
        <v>154086</v>
      </c>
      <c r="V182" s="185">
        <v>30212.941176470591</v>
      </c>
      <c r="Y182" s="12"/>
      <c r="Z182" s="12"/>
    </row>
    <row r="183" spans="2:26">
      <c r="B183" s="132">
        <v>3441</v>
      </c>
      <c r="C183" s="132" t="s">
        <v>200</v>
      </c>
      <c r="D183" s="132">
        <v>183325</v>
      </c>
      <c r="E183" s="132">
        <f t="shared" si="39"/>
        <v>30437.489623111407</v>
      </c>
      <c r="F183" s="133">
        <f t="shared" si="40"/>
        <v>0.83743391931261058</v>
      </c>
      <c r="G183" s="134">
        <f t="shared" si="45"/>
        <v>3545.1896178653833</v>
      </c>
      <c r="H183" s="134">
        <f t="shared" si="46"/>
        <v>21352.677068403202</v>
      </c>
      <c r="I183" s="134">
        <f t="shared" si="47"/>
        <v>795.91241257042782</v>
      </c>
      <c r="J183" s="135">
        <f t="shared" si="48"/>
        <v>4793.7804609116865</v>
      </c>
      <c r="K183" s="134">
        <f t="shared" si="49"/>
        <v>363.47601754779748</v>
      </c>
      <c r="L183" s="135">
        <f t="shared" si="50"/>
        <v>2189.2160536903843</v>
      </c>
      <c r="M183" s="136">
        <f t="shared" si="41"/>
        <v>23541.893122093585</v>
      </c>
      <c r="N183" s="136">
        <f t="shared" si="51"/>
        <v>206866.89312209358</v>
      </c>
      <c r="O183" s="136">
        <f t="shared" si="52"/>
        <v>34346.155258524581</v>
      </c>
      <c r="P183" s="137">
        <f t="shared" si="42"/>
        <v>0.94497397018005103</v>
      </c>
      <c r="Q183" s="138">
        <v>1131.807666509405</v>
      </c>
      <c r="R183" s="137">
        <f t="shared" si="43"/>
        <v>0.1578664813996084</v>
      </c>
      <c r="S183" s="137">
        <f t="shared" si="44"/>
        <v>0.17382246977021557</v>
      </c>
      <c r="T183" s="139">
        <v>6023</v>
      </c>
      <c r="U183" s="1">
        <v>158330</v>
      </c>
      <c r="V183" s="185">
        <v>25930.232558139538</v>
      </c>
      <c r="Y183" s="12"/>
      <c r="Z183" s="12"/>
    </row>
    <row r="184" spans="2:26">
      <c r="B184" s="132">
        <v>3442</v>
      </c>
      <c r="C184" s="132" t="s">
        <v>201</v>
      </c>
      <c r="D184" s="132">
        <v>439691</v>
      </c>
      <c r="E184" s="132">
        <f t="shared" si="39"/>
        <v>29567.009616031199</v>
      </c>
      <c r="F184" s="133">
        <f t="shared" si="40"/>
        <v>0.81348419504037839</v>
      </c>
      <c r="G184" s="134">
        <f t="shared" si="45"/>
        <v>4067.4776221135085</v>
      </c>
      <c r="H184" s="134">
        <f t="shared" si="46"/>
        <v>60487.459718449987</v>
      </c>
      <c r="I184" s="134">
        <f t="shared" si="47"/>
        <v>1100.5804150485008</v>
      </c>
      <c r="J184" s="135">
        <f t="shared" si="48"/>
        <v>16366.731352186254</v>
      </c>
      <c r="K184" s="134">
        <f t="shared" si="49"/>
        <v>668.14402002587042</v>
      </c>
      <c r="L184" s="135">
        <f t="shared" si="50"/>
        <v>9935.9697218047186</v>
      </c>
      <c r="M184" s="136">
        <f t="shared" si="41"/>
        <v>70423.429440254709</v>
      </c>
      <c r="N184" s="136">
        <f t="shared" si="51"/>
        <v>510114.42944025469</v>
      </c>
      <c r="O184" s="136">
        <f t="shared" si="52"/>
        <v>34302.631258170579</v>
      </c>
      <c r="P184" s="137">
        <f t="shared" si="42"/>
        <v>0.94377648396643965</v>
      </c>
      <c r="Q184" s="138">
        <v>4719.4299366863561</v>
      </c>
      <c r="R184" s="137">
        <f t="shared" si="43"/>
        <v>0.17671097599160737</v>
      </c>
      <c r="S184" s="137">
        <f t="shared" si="44"/>
        <v>0.18478202162076079</v>
      </c>
      <c r="T184" s="139">
        <v>14871</v>
      </c>
      <c r="U184" s="1">
        <v>373661</v>
      </c>
      <c r="V184" s="185">
        <v>24955.653509650707</v>
      </c>
      <c r="Y184" s="12"/>
      <c r="Z184" s="12"/>
    </row>
    <row r="185" spans="2:26">
      <c r="B185" s="132">
        <v>3443</v>
      </c>
      <c r="C185" s="132" t="s">
        <v>202</v>
      </c>
      <c r="D185" s="132">
        <v>372074</v>
      </c>
      <c r="E185" s="132">
        <f t="shared" si="39"/>
        <v>27644.995913515122</v>
      </c>
      <c r="F185" s="133">
        <f t="shared" si="40"/>
        <v>0.76060337313946735</v>
      </c>
      <c r="G185" s="134">
        <f t="shared" si="45"/>
        <v>5220.6858436231541</v>
      </c>
      <c r="H185" s="134">
        <f t="shared" si="46"/>
        <v>70265.21076932404</v>
      </c>
      <c r="I185" s="134">
        <f t="shared" si="47"/>
        <v>1773.2852109291275</v>
      </c>
      <c r="J185" s="135">
        <f t="shared" si="48"/>
        <v>23866.645653895128</v>
      </c>
      <c r="K185" s="134">
        <f t="shared" si="49"/>
        <v>1340.8488159064973</v>
      </c>
      <c r="L185" s="135">
        <f t="shared" si="50"/>
        <v>18046.484213285548</v>
      </c>
      <c r="M185" s="136">
        <f t="shared" si="41"/>
        <v>88311.694982609595</v>
      </c>
      <c r="N185" s="136">
        <f t="shared" si="51"/>
        <v>460385.6949826096</v>
      </c>
      <c r="O185" s="136">
        <f t="shared" si="52"/>
        <v>34206.530573044773</v>
      </c>
      <c r="P185" s="137">
        <f t="shared" si="42"/>
        <v>0.94113244287139408</v>
      </c>
      <c r="Q185" s="138">
        <v>7950.8012923045026</v>
      </c>
      <c r="R185" s="137">
        <f t="shared" si="43"/>
        <v>0.15367847918365576</v>
      </c>
      <c r="S185" s="137">
        <f t="shared" si="44"/>
        <v>0.15093550338055922</v>
      </c>
      <c r="T185" s="139">
        <v>13459</v>
      </c>
      <c r="U185" s="1">
        <v>322511</v>
      </c>
      <c r="V185" s="185">
        <v>24019.58739852536</v>
      </c>
      <c r="Y185" s="12"/>
      <c r="Z185" s="12"/>
    </row>
    <row r="186" spans="2:26">
      <c r="B186" s="132">
        <v>3446</v>
      </c>
      <c r="C186" s="132" t="s">
        <v>203</v>
      </c>
      <c r="D186" s="132">
        <v>427907</v>
      </c>
      <c r="E186" s="132">
        <f t="shared" si="39"/>
        <v>31438.32194548527</v>
      </c>
      <c r="F186" s="133">
        <f t="shared" si="40"/>
        <v>0.86497005795867965</v>
      </c>
      <c r="G186" s="134">
        <f t="shared" si="45"/>
        <v>2944.6902244410658</v>
      </c>
      <c r="H186" s="134">
        <f t="shared" si="46"/>
        <v>40080.178644867345</v>
      </c>
      <c r="I186" s="134">
        <f t="shared" si="47"/>
        <v>445.62109973957593</v>
      </c>
      <c r="J186" s="135">
        <f t="shared" si="48"/>
        <v>6065.3487885553677</v>
      </c>
      <c r="K186" s="134">
        <f t="shared" si="49"/>
        <v>13.184704716945589</v>
      </c>
      <c r="L186" s="135">
        <f t="shared" si="50"/>
        <v>179.4570159023464</v>
      </c>
      <c r="M186" s="136">
        <f t="shared" si="41"/>
        <v>40259.635660769694</v>
      </c>
      <c r="N186" s="136">
        <f t="shared" si="51"/>
        <v>468166.63566076971</v>
      </c>
      <c r="O186" s="136">
        <f t="shared" si="52"/>
        <v>34396.196874643283</v>
      </c>
      <c r="P186" s="137">
        <f t="shared" si="42"/>
        <v>0.94635077711235482</v>
      </c>
      <c r="Q186" s="138">
        <v>1969.7631577054199</v>
      </c>
      <c r="R186" s="137">
        <f t="shared" si="43"/>
        <v>0.19435683303840079</v>
      </c>
      <c r="S186" s="137">
        <f t="shared" si="44"/>
        <v>0.19602407128891364</v>
      </c>
      <c r="T186" s="139">
        <v>13611</v>
      </c>
      <c r="U186" s="1">
        <v>358274</v>
      </c>
      <c r="V186" s="185">
        <v>26285.69332355099</v>
      </c>
      <c r="Y186" s="12"/>
      <c r="Z186" s="12"/>
    </row>
    <row r="187" spans="2:26">
      <c r="B187" s="132">
        <v>3447</v>
      </c>
      <c r="C187" s="132" t="s">
        <v>204</v>
      </c>
      <c r="D187" s="132">
        <v>139650</v>
      </c>
      <c r="E187" s="132">
        <f t="shared" si="39"/>
        <v>25031.367628607277</v>
      </c>
      <c r="F187" s="133">
        <f t="shared" si="40"/>
        <v>0.68869399410202059</v>
      </c>
      <c r="G187" s="134">
        <f t="shared" si="45"/>
        <v>6788.8628145678613</v>
      </c>
      <c r="H187" s="134">
        <f t="shared" si="46"/>
        <v>37875.065642474103</v>
      </c>
      <c r="I187" s="134">
        <f t="shared" si="47"/>
        <v>2688.0551106468733</v>
      </c>
      <c r="J187" s="135">
        <f t="shared" si="48"/>
        <v>14996.659462298905</v>
      </c>
      <c r="K187" s="134">
        <f t="shared" si="49"/>
        <v>2255.6187156242431</v>
      </c>
      <c r="L187" s="135">
        <f t="shared" si="50"/>
        <v>12584.096814467652</v>
      </c>
      <c r="M187" s="136">
        <f t="shared" si="41"/>
        <v>50459.162456941754</v>
      </c>
      <c r="N187" s="136">
        <f t="shared" si="51"/>
        <v>190109.16245694176</v>
      </c>
      <c r="O187" s="136">
        <f t="shared" si="52"/>
        <v>34075.849158799385</v>
      </c>
      <c r="P187" s="137">
        <f t="shared" si="42"/>
        <v>0.93753697391952184</v>
      </c>
      <c r="Q187" s="138">
        <v>3514.3598491542434</v>
      </c>
      <c r="R187" s="137">
        <f t="shared" si="43"/>
        <v>0.14968551388019891</v>
      </c>
      <c r="S187" s="137">
        <f t="shared" si="44"/>
        <v>0.15751631680678935</v>
      </c>
      <c r="T187" s="139">
        <v>5579</v>
      </c>
      <c r="U187" s="1">
        <v>121468</v>
      </c>
      <c r="V187" s="185">
        <v>21625.066761616519</v>
      </c>
      <c r="Y187" s="12"/>
      <c r="Z187" s="12"/>
    </row>
    <row r="188" spans="2:26">
      <c r="B188" s="132">
        <v>3448</v>
      </c>
      <c r="C188" s="132" t="s">
        <v>205</v>
      </c>
      <c r="D188" s="132">
        <v>162206</v>
      </c>
      <c r="E188" s="132">
        <f t="shared" si="39"/>
        <v>24647.621941954108</v>
      </c>
      <c r="F188" s="133">
        <f t="shared" si="40"/>
        <v>0.67813590740129415</v>
      </c>
      <c r="G188" s="134">
        <f t="shared" si="45"/>
        <v>7019.1102265597629</v>
      </c>
      <c r="H188" s="134">
        <f t="shared" si="46"/>
        <v>46192.764400989799</v>
      </c>
      <c r="I188" s="134">
        <f t="shared" si="47"/>
        <v>2822.3661009754824</v>
      </c>
      <c r="J188" s="135">
        <f t="shared" si="48"/>
        <v>18573.99131051965</v>
      </c>
      <c r="K188" s="134">
        <f t="shared" si="49"/>
        <v>2389.9297059528521</v>
      </c>
      <c r="L188" s="135">
        <f t="shared" si="50"/>
        <v>15728.127394875721</v>
      </c>
      <c r="M188" s="136">
        <f t="shared" si="41"/>
        <v>61920.891795865522</v>
      </c>
      <c r="N188" s="136">
        <f t="shared" si="51"/>
        <v>224126.89179586552</v>
      </c>
      <c r="O188" s="136">
        <f t="shared" si="52"/>
        <v>34056.661874466728</v>
      </c>
      <c r="P188" s="137">
        <f t="shared" si="42"/>
        <v>0.9370090695844856</v>
      </c>
      <c r="Q188" s="138">
        <v>3284.4393829152395</v>
      </c>
      <c r="R188" s="137">
        <f t="shared" si="43"/>
        <v>6.4616273193271248E-2</v>
      </c>
      <c r="S188" s="137">
        <f t="shared" si="44"/>
        <v>7.3028375640627238E-2</v>
      </c>
      <c r="T188" s="139">
        <v>6581</v>
      </c>
      <c r="U188" s="1">
        <v>152361</v>
      </c>
      <c r="V188" s="185">
        <v>22970.149253731342</v>
      </c>
      <c r="Y188" s="12"/>
      <c r="Z188" s="12"/>
    </row>
    <row r="189" spans="2:26">
      <c r="B189" s="132">
        <v>3449</v>
      </c>
      <c r="C189" s="132" t="s">
        <v>206</v>
      </c>
      <c r="D189" s="132">
        <v>92272</v>
      </c>
      <c r="E189" s="132">
        <f t="shared" si="39"/>
        <v>31774.104683195594</v>
      </c>
      <c r="F189" s="133">
        <f t="shared" si="40"/>
        <v>0.87420852859341824</v>
      </c>
      <c r="G189" s="134">
        <f t="shared" si="45"/>
        <v>2743.2205818148714</v>
      </c>
      <c r="H189" s="134">
        <f t="shared" si="46"/>
        <v>7966.3125695903864</v>
      </c>
      <c r="I189" s="134">
        <f t="shared" si="47"/>
        <v>328.09714154096253</v>
      </c>
      <c r="J189" s="135">
        <f t="shared" si="48"/>
        <v>952.79409903495514</v>
      </c>
      <c r="K189" s="134">
        <f t="shared" si="49"/>
        <v>-104.33925348166781</v>
      </c>
      <c r="L189" s="135">
        <f t="shared" si="50"/>
        <v>-303.00119211076333</v>
      </c>
      <c r="M189" s="136">
        <f t="shared" si="41"/>
        <v>7663.3113774796229</v>
      </c>
      <c r="N189" s="136">
        <f t="shared" si="51"/>
        <v>99935.311377479622</v>
      </c>
      <c r="O189" s="136">
        <f t="shared" si="52"/>
        <v>34412.986011528796</v>
      </c>
      <c r="P189" s="137">
        <f t="shared" si="42"/>
        <v>0.94681270064409162</v>
      </c>
      <c r="Q189" s="138">
        <v>7585.5881161197594</v>
      </c>
      <c r="R189" s="137">
        <f t="shared" si="43"/>
        <v>0.26564707496056511</v>
      </c>
      <c r="S189" s="137">
        <f t="shared" si="44"/>
        <v>0.28743851908867413</v>
      </c>
      <c r="T189" s="139">
        <v>2904</v>
      </c>
      <c r="U189" s="1">
        <v>72905</v>
      </c>
      <c r="V189" s="185">
        <v>24680.094786729856</v>
      </c>
      <c r="Y189" s="12"/>
      <c r="Z189" s="12"/>
    </row>
    <row r="190" spans="2:26">
      <c r="B190" s="132">
        <v>3450</v>
      </c>
      <c r="C190" s="132" t="s">
        <v>207</v>
      </c>
      <c r="D190" s="132">
        <v>34234</v>
      </c>
      <c r="E190" s="132">
        <f t="shared" si="39"/>
        <v>27234.685759745425</v>
      </c>
      <c r="F190" s="133">
        <f t="shared" si="40"/>
        <v>0.74931441191238202</v>
      </c>
      <c r="G190" s="134">
        <f t="shared" si="45"/>
        <v>5466.8719358849721</v>
      </c>
      <c r="H190" s="134">
        <f t="shared" si="46"/>
        <v>6871.8580234074097</v>
      </c>
      <c r="I190" s="134">
        <f t="shared" si="47"/>
        <v>1916.8937647485213</v>
      </c>
      <c r="J190" s="135">
        <f t="shared" si="48"/>
        <v>2409.5354622888913</v>
      </c>
      <c r="K190" s="134">
        <f t="shared" si="49"/>
        <v>1484.4573697258911</v>
      </c>
      <c r="L190" s="135">
        <f t="shared" si="50"/>
        <v>1865.9629137454451</v>
      </c>
      <c r="M190" s="136">
        <f t="shared" si="41"/>
        <v>8737.8209371528555</v>
      </c>
      <c r="N190" s="136">
        <f t="shared" si="51"/>
        <v>42971.820937152857</v>
      </c>
      <c r="O190" s="136">
        <f t="shared" si="52"/>
        <v>34186.015065356296</v>
      </c>
      <c r="P190" s="137">
        <f t="shared" si="42"/>
        <v>0.94056799481004005</v>
      </c>
      <c r="Q190" s="138">
        <v>-206.6051657309763</v>
      </c>
      <c r="R190" s="137">
        <f t="shared" si="43"/>
        <v>0.11127702395637214</v>
      </c>
      <c r="S190" s="137">
        <f t="shared" si="44"/>
        <v>0.13072658205266499</v>
      </c>
      <c r="T190" s="139">
        <v>1257</v>
      </c>
      <c r="U190" s="1">
        <v>30806</v>
      </c>
      <c r="V190" s="185">
        <v>24086.004691164973</v>
      </c>
      <c r="Y190" s="12"/>
      <c r="Z190" s="12"/>
    </row>
    <row r="191" spans="2:26">
      <c r="B191" s="132">
        <v>3451</v>
      </c>
      <c r="C191" s="132" t="s">
        <v>208</v>
      </c>
      <c r="D191" s="132">
        <v>199209</v>
      </c>
      <c r="E191" s="132">
        <f t="shared" si="39"/>
        <v>31322.169811320757</v>
      </c>
      <c r="F191" s="133">
        <f t="shared" si="40"/>
        <v>0.86177433655871072</v>
      </c>
      <c r="G191" s="134">
        <f t="shared" si="45"/>
        <v>3014.3815049397735</v>
      </c>
      <c r="H191" s="134">
        <f t="shared" si="46"/>
        <v>19171.466371416958</v>
      </c>
      <c r="I191" s="134">
        <f t="shared" si="47"/>
        <v>486.27434669715547</v>
      </c>
      <c r="J191" s="135">
        <f t="shared" si="48"/>
        <v>3092.7048449939089</v>
      </c>
      <c r="K191" s="134">
        <f t="shared" si="49"/>
        <v>53.837951674525129</v>
      </c>
      <c r="L191" s="135">
        <f t="shared" si="50"/>
        <v>342.40937264997984</v>
      </c>
      <c r="M191" s="136">
        <f t="shared" si="41"/>
        <v>19513.87574406694</v>
      </c>
      <c r="N191" s="136">
        <f t="shared" si="51"/>
        <v>218722.87574406693</v>
      </c>
      <c r="O191" s="136">
        <f t="shared" si="52"/>
        <v>34390.389267935047</v>
      </c>
      <c r="P191" s="137">
        <f t="shared" si="42"/>
        <v>0.94619099104235604</v>
      </c>
      <c r="Q191" s="138">
        <v>3216.9227891415921</v>
      </c>
      <c r="R191" s="137">
        <f t="shared" si="43"/>
        <v>0.15612830587265752</v>
      </c>
      <c r="S191" s="137">
        <f t="shared" si="44"/>
        <v>0.16576270842159641</v>
      </c>
      <c r="T191" s="139">
        <v>6360</v>
      </c>
      <c r="U191" s="1">
        <v>172307</v>
      </c>
      <c r="V191" s="185">
        <v>26868.392328083581</v>
      </c>
      <c r="Y191" s="12"/>
      <c r="Z191" s="12"/>
    </row>
    <row r="192" spans="2:26">
      <c r="B192" s="132">
        <v>3452</v>
      </c>
      <c r="C192" s="132" t="s">
        <v>209</v>
      </c>
      <c r="D192" s="132">
        <v>75962</v>
      </c>
      <c r="E192" s="132">
        <f t="shared" si="39"/>
        <v>35831.132075471702</v>
      </c>
      <c r="F192" s="133">
        <f t="shared" si="40"/>
        <v>0.98583049190055849</v>
      </c>
      <c r="G192" s="134">
        <f t="shared" si="45"/>
        <v>309.00414644920676</v>
      </c>
      <c r="H192" s="134">
        <f t="shared" si="46"/>
        <v>655.08879047231835</v>
      </c>
      <c r="I192" s="134">
        <f t="shared" si="47"/>
        <v>0</v>
      </c>
      <c r="J192" s="135">
        <f t="shared" si="48"/>
        <v>0</v>
      </c>
      <c r="K192" s="134">
        <f t="shared" si="49"/>
        <v>-432.43639502263034</v>
      </c>
      <c r="L192" s="135">
        <f t="shared" si="50"/>
        <v>-916.76515744797632</v>
      </c>
      <c r="M192" s="136">
        <f t="shared" si="41"/>
        <v>-261.67636697565797</v>
      </c>
      <c r="N192" s="136">
        <f t="shared" si="51"/>
        <v>75700.323633024338</v>
      </c>
      <c r="O192" s="136">
        <f t="shared" si="52"/>
        <v>35707.699826898272</v>
      </c>
      <c r="P192" s="137">
        <f t="shared" si="42"/>
        <v>0.98243447097464398</v>
      </c>
      <c r="Q192" s="138">
        <v>270.47772597099981</v>
      </c>
      <c r="R192" s="137">
        <f t="shared" si="43"/>
        <v>0.17550022438526175</v>
      </c>
      <c r="S192" s="137">
        <f t="shared" si="44"/>
        <v>0.17827263057484968</v>
      </c>
      <c r="T192" s="139">
        <v>2120</v>
      </c>
      <c r="U192" s="1">
        <v>64621</v>
      </c>
      <c r="V192" s="185">
        <v>30409.882352941178</v>
      </c>
      <c r="Y192" s="12"/>
      <c r="Z192" s="12"/>
    </row>
    <row r="193" spans="2:28">
      <c r="B193" s="132">
        <v>3453</v>
      </c>
      <c r="C193" s="132" t="s">
        <v>210</v>
      </c>
      <c r="D193" s="132">
        <v>111780</v>
      </c>
      <c r="E193" s="132">
        <f t="shared" si="39"/>
        <v>34542.645241038321</v>
      </c>
      <c r="F193" s="133">
        <f t="shared" si="40"/>
        <v>0.95038004598326653</v>
      </c>
      <c r="G193" s="134">
        <f t="shared" si="45"/>
        <v>1082.0962471092353</v>
      </c>
      <c r="H193" s="134">
        <f t="shared" si="46"/>
        <v>3501.6634556454851</v>
      </c>
      <c r="I193" s="134">
        <f t="shared" si="47"/>
        <v>0</v>
      </c>
      <c r="J193" s="135">
        <f t="shared" si="48"/>
        <v>0</v>
      </c>
      <c r="K193" s="134">
        <f t="shared" si="49"/>
        <v>-432.43639502263034</v>
      </c>
      <c r="L193" s="135">
        <f t="shared" si="50"/>
        <v>-1399.3641742932316</v>
      </c>
      <c r="M193" s="136">
        <f t="shared" si="41"/>
        <v>2102.2992813522533</v>
      </c>
      <c r="N193" s="136">
        <f t="shared" si="51"/>
        <v>113882.29928135226</v>
      </c>
      <c r="O193" s="136">
        <f t="shared" si="52"/>
        <v>35192.305093124924</v>
      </c>
      <c r="P193" s="137">
        <f t="shared" si="42"/>
        <v>0.96825429260772733</v>
      </c>
      <c r="Q193" s="138">
        <v>496.48203832177319</v>
      </c>
      <c r="R193" s="137">
        <f t="shared" si="43"/>
        <v>0.10146527004522925</v>
      </c>
      <c r="S193" s="137">
        <f t="shared" si="44"/>
        <v>9.9082619584686477E-2</v>
      </c>
      <c r="T193" s="139">
        <v>3236</v>
      </c>
      <c r="U193" s="1">
        <v>101483</v>
      </c>
      <c r="V193" s="185">
        <v>31428.615670486219</v>
      </c>
      <c r="Y193" s="12"/>
      <c r="Z193" s="12"/>
    </row>
    <row r="194" spans="2:28">
      <c r="B194" s="132">
        <v>3454</v>
      </c>
      <c r="C194" s="132" t="s">
        <v>211</v>
      </c>
      <c r="D194" s="132">
        <v>49770</v>
      </c>
      <c r="E194" s="132">
        <f t="shared" si="39"/>
        <v>31640.178003814366</v>
      </c>
      <c r="F194" s="133">
        <f t="shared" si="40"/>
        <v>0.87052377188701813</v>
      </c>
      <c r="G194" s="134">
        <f t="shared" si="45"/>
        <v>2823.5765894436081</v>
      </c>
      <c r="H194" s="134">
        <f t="shared" si="46"/>
        <v>4441.4859751947961</v>
      </c>
      <c r="I194" s="134">
        <f t="shared" si="47"/>
        <v>374.97147932439219</v>
      </c>
      <c r="J194" s="135">
        <f t="shared" si="48"/>
        <v>589.83013697726892</v>
      </c>
      <c r="K194" s="134">
        <f t="shared" si="49"/>
        <v>-57.464915698238144</v>
      </c>
      <c r="L194" s="135">
        <f t="shared" si="50"/>
        <v>-90.392312393328595</v>
      </c>
      <c r="M194" s="136">
        <f t="shared" si="41"/>
        <v>4351.0936628014679</v>
      </c>
      <c r="N194" s="136">
        <f t="shared" si="51"/>
        <v>54121.093662801468</v>
      </c>
      <c r="O194" s="136">
        <f t="shared" si="52"/>
        <v>34406.28967755974</v>
      </c>
      <c r="P194" s="137">
        <f t="shared" si="42"/>
        <v>0.94662846280877178</v>
      </c>
      <c r="Q194" s="138">
        <v>3140.7435628982107</v>
      </c>
      <c r="R194" s="137">
        <f t="shared" si="43"/>
        <v>8.6823601345154391E-2</v>
      </c>
      <c r="S194" s="137">
        <f t="shared" si="44"/>
        <v>9.027822181986872E-2</v>
      </c>
      <c r="T194" s="139">
        <v>1573</v>
      </c>
      <c r="U194" s="1">
        <v>45794</v>
      </c>
      <c r="V194" s="185">
        <v>29020.278833967048</v>
      </c>
      <c r="Y194" s="12"/>
      <c r="Z194" s="12"/>
    </row>
    <row r="195" spans="2:28" ht="32.1" customHeight="1">
      <c r="B195" s="132">
        <v>3801</v>
      </c>
      <c r="C195" s="132" t="s">
        <v>212</v>
      </c>
      <c r="D195" s="132">
        <v>808471</v>
      </c>
      <c r="E195" s="132">
        <f t="shared" si="39"/>
        <v>29388.258814976372</v>
      </c>
      <c r="F195" s="133">
        <f t="shared" si="40"/>
        <v>0.80856618157208138</v>
      </c>
      <c r="G195" s="134">
        <f t="shared" si="45"/>
        <v>4174.7281027464041</v>
      </c>
      <c r="H195" s="134">
        <f t="shared" si="46"/>
        <v>114846.77010655358</v>
      </c>
      <c r="I195" s="134">
        <f t="shared" si="47"/>
        <v>1163.1431954176899</v>
      </c>
      <c r="J195" s="135">
        <f t="shared" si="48"/>
        <v>31998.069305940648</v>
      </c>
      <c r="K195" s="134">
        <f t="shared" si="49"/>
        <v>730.70680039505953</v>
      </c>
      <c r="L195" s="135">
        <f t="shared" si="50"/>
        <v>20101.744078868087</v>
      </c>
      <c r="M195" s="136">
        <f t="shared" si="41"/>
        <v>134948.51418542166</v>
      </c>
      <c r="N195" s="136">
        <f t="shared" si="51"/>
        <v>943419.51418542163</v>
      </c>
      <c r="O195" s="136">
        <f t="shared" si="52"/>
        <v>34293.693718117836</v>
      </c>
      <c r="P195" s="137">
        <f t="shared" si="42"/>
        <v>0.94353058329302475</v>
      </c>
      <c r="Q195" s="138">
        <v>12562.73300774931</v>
      </c>
      <c r="R195" s="140">
        <f t="shared" si="43"/>
        <v>0.17474292041248976</v>
      </c>
      <c r="S195" s="140">
        <f t="shared" si="44"/>
        <v>0.1679532394111963</v>
      </c>
      <c r="T195" s="139">
        <v>27510</v>
      </c>
      <c r="U195" s="1">
        <v>688211</v>
      </c>
      <c r="V195" s="185">
        <v>25162.187854191801</v>
      </c>
      <c r="W195" s="1"/>
      <c r="X195" s="68"/>
      <c r="Y195" s="13"/>
      <c r="Z195" s="70"/>
      <c r="AB195" s="68"/>
    </row>
    <row r="196" spans="2:28">
      <c r="B196" s="132">
        <v>3802</v>
      </c>
      <c r="C196" s="132" t="s">
        <v>213</v>
      </c>
      <c r="D196" s="132">
        <v>814471</v>
      </c>
      <c r="E196" s="132">
        <f t="shared" si="39"/>
        <v>32564.511614889449</v>
      </c>
      <c r="F196" s="133">
        <f t="shared" si="40"/>
        <v>0.89595518322414858</v>
      </c>
      <c r="G196" s="134">
        <f t="shared" si="45"/>
        <v>2268.9764227985584</v>
      </c>
      <c r="H196" s="134">
        <f t="shared" si="46"/>
        <v>56749.36931061474</v>
      </c>
      <c r="I196" s="134">
        <f t="shared" si="47"/>
        <v>51.454715448113348</v>
      </c>
      <c r="J196" s="135">
        <f t="shared" si="48"/>
        <v>1286.9338880727628</v>
      </c>
      <c r="K196" s="134">
        <f t="shared" si="49"/>
        <v>-380.98167957451699</v>
      </c>
      <c r="L196" s="135">
        <f t="shared" si="50"/>
        <v>-9528.7327878382457</v>
      </c>
      <c r="M196" s="136">
        <f t="shared" si="41"/>
        <v>47220.636522776491</v>
      </c>
      <c r="N196" s="136">
        <f t="shared" si="51"/>
        <v>861691.63652277645</v>
      </c>
      <c r="O196" s="136">
        <f t="shared" si="52"/>
        <v>34452.506358113489</v>
      </c>
      <c r="P196" s="137">
        <f t="shared" si="42"/>
        <v>0.94790003337562811</v>
      </c>
      <c r="Q196" s="138">
        <v>6998.6902108371869</v>
      </c>
      <c r="R196" s="140">
        <f t="shared" si="43"/>
        <v>0.18793528184020572</v>
      </c>
      <c r="S196" s="141">
        <f t="shared" si="44"/>
        <v>0.17311636984411832</v>
      </c>
      <c r="T196" s="139">
        <v>25011</v>
      </c>
      <c r="U196" s="1">
        <v>685619</v>
      </c>
      <c r="V196" s="185">
        <v>27758.978096279199</v>
      </c>
      <c r="W196" s="1"/>
      <c r="X196" s="68"/>
      <c r="Y196" s="13"/>
      <c r="Z196" s="13"/>
      <c r="AA196" s="13"/>
    </row>
    <row r="197" spans="2:28">
      <c r="B197" s="132">
        <v>3803</v>
      </c>
      <c r="C197" s="132" t="s">
        <v>214</v>
      </c>
      <c r="D197" s="132">
        <v>2001609</v>
      </c>
      <c r="E197" s="132">
        <f t="shared" si="39"/>
        <v>35099.936870900987</v>
      </c>
      <c r="F197" s="133">
        <f t="shared" si="40"/>
        <v>0.96571294365566984</v>
      </c>
      <c r="G197" s="134">
        <f t="shared" si="45"/>
        <v>747.72126919163566</v>
      </c>
      <c r="H197" s="134">
        <f t="shared" si="46"/>
        <v>42639.553096922209</v>
      </c>
      <c r="I197" s="134">
        <f t="shared" si="47"/>
        <v>0</v>
      </c>
      <c r="J197" s="135">
        <f t="shared" si="48"/>
        <v>0</v>
      </c>
      <c r="K197" s="134">
        <f t="shared" si="49"/>
        <v>-432.43639502263034</v>
      </c>
      <c r="L197" s="135">
        <f t="shared" si="50"/>
        <v>-24660.117862560517</v>
      </c>
      <c r="M197" s="136">
        <f t="shared" si="41"/>
        <v>17979.435234361692</v>
      </c>
      <c r="N197" s="136">
        <f t="shared" si="51"/>
        <v>2019588.4352343618</v>
      </c>
      <c r="O197" s="136">
        <f t="shared" si="52"/>
        <v>35415.221745069997</v>
      </c>
      <c r="P197" s="137">
        <f t="shared" si="42"/>
        <v>0.97438745167668883</v>
      </c>
      <c r="Q197" s="138">
        <v>-1905.0015088572982</v>
      </c>
      <c r="R197" s="140">
        <f t="shared" si="43"/>
        <v>0.1837851264596905</v>
      </c>
      <c r="S197" s="140">
        <f t="shared" si="44"/>
        <v>0.16856900578324527</v>
      </c>
      <c r="T197" s="139">
        <v>57026</v>
      </c>
      <c r="U197" s="1">
        <v>1690855</v>
      </c>
      <c r="V197" s="185">
        <v>30036.683068942853</v>
      </c>
      <c r="W197" s="1"/>
      <c r="X197" s="68"/>
      <c r="Y197" s="13"/>
      <c r="Z197" s="13"/>
      <c r="AA197" s="13"/>
    </row>
    <row r="198" spans="2:28">
      <c r="B198" s="132">
        <v>3804</v>
      </c>
      <c r="C198" s="132" t="s">
        <v>215</v>
      </c>
      <c r="D198" s="132">
        <v>2082816</v>
      </c>
      <c r="E198" s="132">
        <f t="shared" si="39"/>
        <v>32369.508120289069</v>
      </c>
      <c r="F198" s="133">
        <f t="shared" si="40"/>
        <v>0.8905900055178092</v>
      </c>
      <c r="G198" s="134">
        <f t="shared" si="45"/>
        <v>2385.9785195587865</v>
      </c>
      <c r="H198" s="134">
        <f t="shared" si="46"/>
        <v>153525.78784101011</v>
      </c>
      <c r="I198" s="134">
        <f t="shared" si="47"/>
        <v>119.70593855824626</v>
      </c>
      <c r="J198" s="135">
        <f t="shared" si="48"/>
        <v>7702.4786165303558</v>
      </c>
      <c r="K198" s="134">
        <f t="shared" si="49"/>
        <v>-312.73045646438408</v>
      </c>
      <c r="L198" s="135">
        <f t="shared" si="50"/>
        <v>-20122.641221200793</v>
      </c>
      <c r="M198" s="136">
        <f t="shared" si="41"/>
        <v>133403.14661980933</v>
      </c>
      <c r="N198" s="136">
        <f t="shared" si="51"/>
        <v>2216219.1466198093</v>
      </c>
      <c r="O198" s="136">
        <f t="shared" si="52"/>
        <v>34442.756183383462</v>
      </c>
      <c r="P198" s="137">
        <f t="shared" si="42"/>
        <v>0.947631774490311</v>
      </c>
      <c r="Q198" s="138">
        <v>-12605.672505139053</v>
      </c>
      <c r="R198" s="140">
        <f t="shared" si="43"/>
        <v>0.16923391291216611</v>
      </c>
      <c r="S198" s="140">
        <f t="shared" si="44"/>
        <v>0.15867637303491122</v>
      </c>
      <c r="T198" s="139">
        <v>64345</v>
      </c>
      <c r="U198" s="1">
        <v>1781351</v>
      </c>
      <c r="V198" s="185">
        <v>27936.625682203125</v>
      </c>
      <c r="Y198" s="12"/>
      <c r="Z198" s="12"/>
      <c r="AA198" s="12"/>
    </row>
    <row r="199" spans="2:28">
      <c r="B199" s="132">
        <v>3805</v>
      </c>
      <c r="C199" s="132" t="s">
        <v>216</v>
      </c>
      <c r="D199" s="132">
        <v>1502872</v>
      </c>
      <c r="E199" s="132">
        <f t="shared" si="39"/>
        <v>31640.076633192275</v>
      </c>
      <c r="F199" s="133">
        <f t="shared" si="40"/>
        <v>0.87052098285288915</v>
      </c>
      <c r="G199" s="134">
        <f t="shared" si="45"/>
        <v>2823.6374118168628</v>
      </c>
      <c r="H199" s="134">
        <f t="shared" si="46"/>
        <v>134119.95342388915</v>
      </c>
      <c r="I199" s="134">
        <f t="shared" si="47"/>
        <v>375.00695904212404</v>
      </c>
      <c r="J199" s="135">
        <f t="shared" si="48"/>
        <v>17812.455547541849</v>
      </c>
      <c r="K199" s="134">
        <f t="shared" si="49"/>
        <v>-57.429435980506298</v>
      </c>
      <c r="L199" s="135">
        <f t="shared" si="50"/>
        <v>-2727.8407796380689</v>
      </c>
      <c r="M199" s="136">
        <f t="shared" si="41"/>
        <v>131392.11264425109</v>
      </c>
      <c r="N199" s="136">
        <f t="shared" si="51"/>
        <v>1634264.112644251</v>
      </c>
      <c r="O199" s="136">
        <f t="shared" si="52"/>
        <v>34406.284609028633</v>
      </c>
      <c r="P199" s="137">
        <f t="shared" si="42"/>
        <v>0.94662832335706526</v>
      </c>
      <c r="Q199" s="138">
        <v>4275.7506228676066</v>
      </c>
      <c r="R199" s="140">
        <f t="shared" si="43"/>
        <v>0.1740050182638557</v>
      </c>
      <c r="S199" s="140">
        <f t="shared" si="44"/>
        <v>0.16671367570111043</v>
      </c>
      <c r="T199" s="139">
        <v>47499</v>
      </c>
      <c r="U199" s="1">
        <v>1280124</v>
      </c>
      <c r="V199" s="185">
        <v>27118.972968392507</v>
      </c>
      <c r="Y199" s="12"/>
      <c r="Z199" s="12"/>
    </row>
    <row r="200" spans="2:28">
      <c r="B200" s="132">
        <v>3806</v>
      </c>
      <c r="C200" s="132" t="s">
        <v>217</v>
      </c>
      <c r="D200" s="132">
        <v>1164383</v>
      </c>
      <c r="E200" s="132">
        <f t="shared" ref="E200:E263" si="53">D200/T200*1000</f>
        <v>31878.196353282594</v>
      </c>
      <c r="F200" s="133">
        <f t="shared" ref="F200:F263" si="54">E200/E$364</f>
        <v>0.87707242756564374</v>
      </c>
      <c r="G200" s="134">
        <f t="shared" si="45"/>
        <v>2680.7655797626712</v>
      </c>
      <c r="H200" s="134">
        <f t="shared" si="46"/>
        <v>97917.643566411338</v>
      </c>
      <c r="I200" s="134">
        <f t="shared" si="47"/>
        <v>291.66505701051244</v>
      </c>
      <c r="J200" s="135">
        <f t="shared" si="48"/>
        <v>10653.357872365978</v>
      </c>
      <c r="K200" s="134">
        <f t="shared" si="49"/>
        <v>-140.77133801211789</v>
      </c>
      <c r="L200" s="135">
        <f t="shared" si="50"/>
        <v>-5141.813892230618</v>
      </c>
      <c r="M200" s="136">
        <f t="shared" ref="M200:M263" si="55">+H200+L200</f>
        <v>92775.829674180713</v>
      </c>
      <c r="N200" s="136">
        <f t="shared" si="51"/>
        <v>1257158.8296741806</v>
      </c>
      <c r="O200" s="136">
        <f t="shared" si="52"/>
        <v>34418.190595033142</v>
      </c>
      <c r="P200" s="137">
        <f t="shared" ref="P200:P263" si="56">O200/O$364</f>
        <v>0.94695589559270277</v>
      </c>
      <c r="Q200" s="138">
        <v>13945.834181790284</v>
      </c>
      <c r="R200" s="140">
        <f t="shared" ref="R200:R263" si="57">(D200-U200)/U200</f>
        <v>0.16721349271984562</v>
      </c>
      <c r="S200" s="140">
        <f t="shared" ref="S200:S263" si="58">(E200-V200)/V200</f>
        <v>0.16309120885189249</v>
      </c>
      <c r="T200" s="139">
        <v>36526</v>
      </c>
      <c r="U200" s="1">
        <v>997575</v>
      </c>
      <c r="V200" s="185">
        <v>27408.165508146274</v>
      </c>
      <c r="Y200" s="12"/>
      <c r="Z200" s="12"/>
    </row>
    <row r="201" spans="2:28">
      <c r="B201" s="132">
        <v>3807</v>
      </c>
      <c r="C201" s="132" t="s">
        <v>218</v>
      </c>
      <c r="D201" s="132">
        <v>1648436</v>
      </c>
      <c r="E201" s="132">
        <f t="shared" si="53"/>
        <v>29893.297548237344</v>
      </c>
      <c r="F201" s="133">
        <f t="shared" si="54"/>
        <v>0.82246143282428297</v>
      </c>
      <c r="G201" s="134">
        <f t="shared" si="45"/>
        <v>3871.7048627898212</v>
      </c>
      <c r="H201" s="134">
        <f t="shared" si="46"/>
        <v>213501.2929536819</v>
      </c>
      <c r="I201" s="134">
        <f t="shared" si="47"/>
        <v>986.37963877634991</v>
      </c>
      <c r="J201" s="135">
        <f t="shared" si="48"/>
        <v>54392.918800683037</v>
      </c>
      <c r="K201" s="134">
        <f t="shared" si="49"/>
        <v>553.94324375371957</v>
      </c>
      <c r="L201" s="135">
        <f t="shared" si="50"/>
        <v>30546.646233555111</v>
      </c>
      <c r="M201" s="136">
        <f t="shared" si="55"/>
        <v>244047.939187237</v>
      </c>
      <c r="N201" s="136">
        <f t="shared" si="51"/>
        <v>1892483.9391872371</v>
      </c>
      <c r="O201" s="136">
        <f t="shared" si="52"/>
        <v>34318.94565478088</v>
      </c>
      <c r="P201" s="137">
        <f t="shared" si="56"/>
        <v>0.94422534585563478</v>
      </c>
      <c r="Q201" s="138">
        <v>24074.223063588637</v>
      </c>
      <c r="R201" s="140">
        <f t="shared" si="57"/>
        <v>0.16373797124040151</v>
      </c>
      <c r="S201" s="140">
        <f t="shared" si="58"/>
        <v>0.15947504018370348</v>
      </c>
      <c r="T201" s="139">
        <v>55144</v>
      </c>
      <c r="U201" s="1">
        <v>1416501</v>
      </c>
      <c r="V201" s="185">
        <v>25781.751665392596</v>
      </c>
      <c r="Y201" s="12"/>
      <c r="Z201" s="12"/>
    </row>
    <row r="202" spans="2:28">
      <c r="B202" s="132">
        <v>3808</v>
      </c>
      <c r="C202" s="132" t="s">
        <v>219</v>
      </c>
      <c r="D202" s="132">
        <v>386293</v>
      </c>
      <c r="E202" s="132">
        <f t="shared" si="53"/>
        <v>29728.567030937356</v>
      </c>
      <c r="F202" s="133">
        <f t="shared" si="54"/>
        <v>0.81792916277044203</v>
      </c>
      <c r="G202" s="134">
        <f t="shared" si="45"/>
        <v>3970.5431731698136</v>
      </c>
      <c r="H202" s="134">
        <f t="shared" si="46"/>
        <v>51593.237992168564</v>
      </c>
      <c r="I202" s="134">
        <f t="shared" si="47"/>
        <v>1044.0353198313455</v>
      </c>
      <c r="J202" s="135">
        <f t="shared" si="48"/>
        <v>13566.194945888505</v>
      </c>
      <c r="K202" s="134">
        <f t="shared" si="49"/>
        <v>611.5989248087152</v>
      </c>
      <c r="L202" s="135">
        <f t="shared" si="50"/>
        <v>7947.1164289644457</v>
      </c>
      <c r="M202" s="136">
        <f t="shared" si="55"/>
        <v>59540.354421133008</v>
      </c>
      <c r="N202" s="136">
        <f t="shared" si="51"/>
        <v>445833.354421133</v>
      </c>
      <c r="O202" s="136">
        <f t="shared" si="52"/>
        <v>34310.709128915885</v>
      </c>
      <c r="P202" s="137">
        <f t="shared" si="56"/>
        <v>0.94399873235294285</v>
      </c>
      <c r="Q202" s="138">
        <v>5500.6498619663762</v>
      </c>
      <c r="R202" s="140">
        <f t="shared" si="57"/>
        <v>0.1337416794825137</v>
      </c>
      <c r="S202" s="141">
        <f t="shared" si="58"/>
        <v>0.13854049373305544</v>
      </c>
      <c r="T202" s="139">
        <v>12994</v>
      </c>
      <c r="U202" s="1">
        <v>340724</v>
      </c>
      <c r="V202" s="185">
        <v>26111.119626024982</v>
      </c>
      <c r="Y202" s="13"/>
      <c r="Z202" s="13"/>
    </row>
    <row r="203" spans="2:28">
      <c r="B203" s="132">
        <v>3811</v>
      </c>
      <c r="C203" s="132" t="s">
        <v>220</v>
      </c>
      <c r="D203" s="132">
        <v>999557</v>
      </c>
      <c r="E203" s="132">
        <f t="shared" si="53"/>
        <v>37079.682457246723</v>
      </c>
      <c r="F203" s="133">
        <f t="shared" si="54"/>
        <v>1.0201821566605589</v>
      </c>
      <c r="G203" s="134">
        <f t="shared" si="45"/>
        <v>-440.12608261580607</v>
      </c>
      <c r="H203" s="134">
        <f t="shared" si="46"/>
        <v>-11864.478809074284</v>
      </c>
      <c r="I203" s="134">
        <f t="shared" si="47"/>
        <v>0</v>
      </c>
      <c r="J203" s="135">
        <f t="shared" si="48"/>
        <v>0</v>
      </c>
      <c r="K203" s="134">
        <f t="shared" si="49"/>
        <v>-432.43639502263034</v>
      </c>
      <c r="L203" s="135">
        <f t="shared" si="50"/>
        <v>-11657.187900625046</v>
      </c>
      <c r="M203" s="136">
        <f t="shared" si="55"/>
        <v>-23521.66670969933</v>
      </c>
      <c r="N203" s="136">
        <f t="shared" si="51"/>
        <v>976035.33329030068</v>
      </c>
      <c r="O203" s="136">
        <f t="shared" si="52"/>
        <v>36207.119979608295</v>
      </c>
      <c r="P203" s="137">
        <f t="shared" si="56"/>
        <v>0.99617513687864445</v>
      </c>
      <c r="Q203" s="138">
        <v>-21396.41931179228</v>
      </c>
      <c r="R203" s="140">
        <f t="shared" si="57"/>
        <v>0.16328601704038276</v>
      </c>
      <c r="S203" s="140">
        <f t="shared" si="58"/>
        <v>0.15349019681305148</v>
      </c>
      <c r="T203" s="139">
        <v>26957</v>
      </c>
      <c r="U203" s="1">
        <v>859253</v>
      </c>
      <c r="V203" s="185">
        <v>32145.641601197156</v>
      </c>
      <c r="Y203" s="12"/>
      <c r="Z203" s="12"/>
    </row>
    <row r="204" spans="2:28">
      <c r="B204" s="132">
        <v>3812</v>
      </c>
      <c r="C204" s="132" t="s">
        <v>221</v>
      </c>
      <c r="D204" s="132">
        <v>66355</v>
      </c>
      <c r="E204" s="132">
        <f t="shared" si="53"/>
        <v>28272.262462718361</v>
      </c>
      <c r="F204" s="133">
        <f t="shared" si="54"/>
        <v>0.77786150747503047</v>
      </c>
      <c r="G204" s="134">
        <f t="shared" si="45"/>
        <v>4844.3259141012104</v>
      </c>
      <c r="H204" s="134">
        <f t="shared" si="46"/>
        <v>11369.632920395539</v>
      </c>
      <c r="I204" s="134">
        <f t="shared" si="47"/>
        <v>1553.7419187079938</v>
      </c>
      <c r="J204" s="135">
        <f t="shared" si="48"/>
        <v>3646.6322832076617</v>
      </c>
      <c r="K204" s="134">
        <f t="shared" si="49"/>
        <v>1121.3055236853634</v>
      </c>
      <c r="L204" s="135">
        <f t="shared" si="50"/>
        <v>2631.704064089548</v>
      </c>
      <c r="M204" s="136">
        <f t="shared" si="55"/>
        <v>14001.336984485088</v>
      </c>
      <c r="N204" s="136">
        <f t="shared" si="51"/>
        <v>80356.336984485082</v>
      </c>
      <c r="O204" s="136">
        <f t="shared" si="52"/>
        <v>34237.89390050494</v>
      </c>
      <c r="P204" s="137">
        <f t="shared" si="56"/>
        <v>0.94199534958817233</v>
      </c>
      <c r="Q204" s="138">
        <v>1321.9680795778841</v>
      </c>
      <c r="R204" s="140">
        <f t="shared" si="57"/>
        <v>0.1044256919824903</v>
      </c>
      <c r="S204" s="140">
        <f t="shared" si="58"/>
        <v>0.10113170823989233</v>
      </c>
      <c r="T204" s="139">
        <v>2347</v>
      </c>
      <c r="U204" s="1">
        <v>60081</v>
      </c>
      <c r="V204" s="185">
        <v>25675.641025641024</v>
      </c>
      <c r="Y204" s="12"/>
      <c r="Z204" s="12"/>
    </row>
    <row r="205" spans="2:28">
      <c r="B205" s="132">
        <v>3813</v>
      </c>
      <c r="C205" s="132" t="s">
        <v>222</v>
      </c>
      <c r="D205" s="132">
        <v>464590</v>
      </c>
      <c r="E205" s="132">
        <f t="shared" si="53"/>
        <v>33151.848151848149</v>
      </c>
      <c r="F205" s="133">
        <f t="shared" si="54"/>
        <v>0.91211471359906326</v>
      </c>
      <c r="G205" s="134">
        <f t="shared" si="45"/>
        <v>1916.5745006233381</v>
      </c>
      <c r="H205" s="134">
        <f t="shared" si="46"/>
        <v>26858.87505173546</v>
      </c>
      <c r="I205" s="134">
        <f t="shared" si="47"/>
        <v>0</v>
      </c>
      <c r="J205" s="135">
        <f t="shared" si="48"/>
        <v>0</v>
      </c>
      <c r="K205" s="134">
        <f t="shared" si="49"/>
        <v>-432.43639502263034</v>
      </c>
      <c r="L205" s="135">
        <f t="shared" si="50"/>
        <v>-6060.1636398471419</v>
      </c>
      <c r="M205" s="136">
        <f t="shared" si="55"/>
        <v>20798.711411888318</v>
      </c>
      <c r="N205" s="136">
        <f t="shared" si="51"/>
        <v>485388.7114118883</v>
      </c>
      <c r="O205" s="136">
        <f t="shared" si="52"/>
        <v>34635.986257448858</v>
      </c>
      <c r="P205" s="137">
        <f t="shared" si="56"/>
        <v>0.952948159654046</v>
      </c>
      <c r="Q205" s="138">
        <v>-1898.1712963407481</v>
      </c>
      <c r="R205" s="140">
        <f t="shared" si="57"/>
        <v>0.18387992763040542</v>
      </c>
      <c r="S205" s="140">
        <f t="shared" si="58"/>
        <v>0.18785041118960524</v>
      </c>
      <c r="T205" s="139">
        <v>14014</v>
      </c>
      <c r="U205" s="1">
        <v>392430</v>
      </c>
      <c r="V205" s="185">
        <v>27909.110305099213</v>
      </c>
      <c r="Y205" s="12"/>
      <c r="Z205" s="12"/>
    </row>
    <row r="206" spans="2:28">
      <c r="B206" s="132">
        <v>3814</v>
      </c>
      <c r="C206" s="132" t="s">
        <v>223</v>
      </c>
      <c r="D206" s="132">
        <v>309403</v>
      </c>
      <c r="E206" s="132">
        <f t="shared" si="53"/>
        <v>29704.589093701998</v>
      </c>
      <c r="F206" s="133">
        <f t="shared" si="54"/>
        <v>0.8172694520582684</v>
      </c>
      <c r="G206" s="134">
        <f t="shared" si="45"/>
        <v>3984.9299355110288</v>
      </c>
      <c r="H206" s="134">
        <f t="shared" si="46"/>
        <v>41507.030208282871</v>
      </c>
      <c r="I206" s="134">
        <f t="shared" si="47"/>
        <v>1052.4275978637211</v>
      </c>
      <c r="J206" s="135">
        <f t="shared" si="48"/>
        <v>10962.085859348519</v>
      </c>
      <c r="K206" s="134">
        <f t="shared" si="49"/>
        <v>619.99120284109074</v>
      </c>
      <c r="L206" s="135">
        <f t="shared" si="50"/>
        <v>6457.8283687928015</v>
      </c>
      <c r="M206" s="136">
        <f t="shared" si="55"/>
        <v>47964.858577075676</v>
      </c>
      <c r="N206" s="136">
        <f t="shared" si="51"/>
        <v>357367.85857707565</v>
      </c>
      <c r="O206" s="136">
        <f t="shared" si="52"/>
        <v>34309.510232054119</v>
      </c>
      <c r="P206" s="137">
        <f t="shared" si="56"/>
        <v>0.94396574681733425</v>
      </c>
      <c r="Q206" s="138">
        <v>4990.3420395752837</v>
      </c>
      <c r="R206" s="140">
        <f t="shared" si="57"/>
        <v>0.15000464606292627</v>
      </c>
      <c r="S206" s="140">
        <f t="shared" si="58"/>
        <v>0.14602997562722492</v>
      </c>
      <c r="T206" s="139">
        <v>10416</v>
      </c>
      <c r="U206" s="1">
        <v>269045</v>
      </c>
      <c r="V206" s="185">
        <v>25919.556840077072</v>
      </c>
      <c r="Y206" s="12"/>
      <c r="Z206" s="12"/>
    </row>
    <row r="207" spans="2:28">
      <c r="B207" s="132">
        <v>3815</v>
      </c>
      <c r="C207" s="132" t="s">
        <v>224</v>
      </c>
      <c r="D207" s="132">
        <v>106553</v>
      </c>
      <c r="E207" s="132">
        <f t="shared" si="53"/>
        <v>26173.667403586343</v>
      </c>
      <c r="F207" s="133">
        <f t="shared" si="54"/>
        <v>0.7201223605486502</v>
      </c>
      <c r="G207" s="134">
        <f t="shared" si="45"/>
        <v>6103.4829495804215</v>
      </c>
      <c r="H207" s="134">
        <f t="shared" si="46"/>
        <v>24847.279087741896</v>
      </c>
      <c r="I207" s="134">
        <f t="shared" si="47"/>
        <v>2288.2501894041998</v>
      </c>
      <c r="J207" s="135">
        <f t="shared" si="48"/>
        <v>9315.466521064498</v>
      </c>
      <c r="K207" s="134">
        <f t="shared" si="49"/>
        <v>1855.8137943815696</v>
      </c>
      <c r="L207" s="135">
        <f t="shared" si="50"/>
        <v>7555.0179569273696</v>
      </c>
      <c r="M207" s="136">
        <f t="shared" si="55"/>
        <v>32402.297044669263</v>
      </c>
      <c r="N207" s="136">
        <f t="shared" si="51"/>
        <v>138955.29704466928</v>
      </c>
      <c r="O207" s="136">
        <f t="shared" si="52"/>
        <v>34132.964147548337</v>
      </c>
      <c r="P207" s="137">
        <f t="shared" si="56"/>
        <v>0.93910839224185327</v>
      </c>
      <c r="Q207" s="138">
        <v>2136.6289739929998</v>
      </c>
      <c r="R207" s="140">
        <f t="shared" si="57"/>
        <v>0.13268701300081853</v>
      </c>
      <c r="S207" s="140">
        <f t="shared" si="58"/>
        <v>0.12962644873085799</v>
      </c>
      <c r="T207" s="139">
        <v>4071</v>
      </c>
      <c r="U207" s="1">
        <v>94071</v>
      </c>
      <c r="V207" s="185">
        <v>23170.197044334978</v>
      </c>
      <c r="Y207" s="12"/>
      <c r="Z207" s="12"/>
    </row>
    <row r="208" spans="2:28">
      <c r="B208" s="132">
        <v>3816</v>
      </c>
      <c r="C208" s="132" t="s">
        <v>225</v>
      </c>
      <c r="D208" s="132">
        <v>175956</v>
      </c>
      <c r="E208" s="132">
        <f t="shared" si="53"/>
        <v>27120.221948212085</v>
      </c>
      <c r="F208" s="133">
        <f t="shared" si="54"/>
        <v>0.74616514173607151</v>
      </c>
      <c r="G208" s="134">
        <f t="shared" si="45"/>
        <v>5535.5502228049763</v>
      </c>
      <c r="H208" s="134">
        <f t="shared" si="46"/>
        <v>35914.649845558692</v>
      </c>
      <c r="I208" s="134">
        <f t="shared" si="47"/>
        <v>1956.9560987851903</v>
      </c>
      <c r="J208" s="135">
        <f t="shared" si="48"/>
        <v>12696.731168918315</v>
      </c>
      <c r="K208" s="134">
        <f t="shared" si="49"/>
        <v>1524.5197037625599</v>
      </c>
      <c r="L208" s="135">
        <f t="shared" si="50"/>
        <v>9891.0838380114892</v>
      </c>
      <c r="M208" s="136">
        <f t="shared" si="55"/>
        <v>45805.733683570179</v>
      </c>
      <c r="N208" s="136">
        <f t="shared" si="51"/>
        <v>221761.73368357017</v>
      </c>
      <c r="O208" s="136">
        <f t="shared" si="52"/>
        <v>34180.291874779621</v>
      </c>
      <c r="P208" s="137">
        <f t="shared" si="56"/>
        <v>0.94041053130122432</v>
      </c>
      <c r="Q208" s="138">
        <v>3121.2090968476041</v>
      </c>
      <c r="R208" s="140">
        <f t="shared" si="57"/>
        <v>0.11318761269098156</v>
      </c>
      <c r="S208" s="140">
        <f t="shared" si="58"/>
        <v>0.11782017519755637</v>
      </c>
      <c r="T208" s="139">
        <v>6488</v>
      </c>
      <c r="U208" s="1">
        <v>158065</v>
      </c>
      <c r="V208" s="185">
        <v>24261.703760552569</v>
      </c>
      <c r="Y208" s="12"/>
      <c r="Z208" s="12"/>
      <c r="AA208" s="12"/>
    </row>
    <row r="209" spans="2:28">
      <c r="B209" s="132">
        <v>3817</v>
      </c>
      <c r="C209" s="132" t="s">
        <v>226</v>
      </c>
      <c r="D209" s="132">
        <v>281775</v>
      </c>
      <c r="E209" s="132">
        <f t="shared" si="53"/>
        <v>26935.761399483799</v>
      </c>
      <c r="F209" s="133">
        <f t="shared" si="54"/>
        <v>0.74109003461676459</v>
      </c>
      <c r="G209" s="134">
        <f t="shared" si="45"/>
        <v>5646.2265520419478</v>
      </c>
      <c r="H209" s="134">
        <f t="shared" si="46"/>
        <v>59065.175960910819</v>
      </c>
      <c r="I209" s="134">
        <f t="shared" si="47"/>
        <v>2021.5172908400905</v>
      </c>
      <c r="J209" s="135">
        <f t="shared" si="48"/>
        <v>21147.092379478185</v>
      </c>
      <c r="K209" s="134">
        <f t="shared" si="49"/>
        <v>1589.0808958174603</v>
      </c>
      <c r="L209" s="135">
        <f t="shared" si="50"/>
        <v>16623.375251146452</v>
      </c>
      <c r="M209" s="136">
        <f t="shared" si="55"/>
        <v>75688.551212057268</v>
      </c>
      <c r="N209" s="136">
        <f t="shared" si="51"/>
        <v>357463.55121205724</v>
      </c>
      <c r="O209" s="136">
        <f t="shared" si="52"/>
        <v>34171.068847343202</v>
      </c>
      <c r="P209" s="137">
        <f t="shared" si="56"/>
        <v>0.94015677594525882</v>
      </c>
      <c r="Q209" s="138">
        <v>3753.4212102531455</v>
      </c>
      <c r="R209" s="140">
        <f t="shared" si="57"/>
        <v>0.12445528117866778</v>
      </c>
      <c r="S209" s="141">
        <f t="shared" si="58"/>
        <v>0.12262794729280251</v>
      </c>
      <c r="T209" s="139">
        <v>10461</v>
      </c>
      <c r="U209" s="1">
        <v>250588</v>
      </c>
      <c r="V209" s="185">
        <v>23993.4890846419</v>
      </c>
      <c r="Y209" s="13"/>
      <c r="Z209" s="13"/>
      <c r="AA209" s="13"/>
    </row>
    <row r="210" spans="2:28">
      <c r="B210" s="132">
        <v>3818</v>
      </c>
      <c r="C210" s="132" t="s">
        <v>227</v>
      </c>
      <c r="D210" s="132">
        <v>223350</v>
      </c>
      <c r="E210" s="132">
        <f t="shared" si="53"/>
        <v>39855.460385438972</v>
      </c>
      <c r="F210" s="133">
        <f t="shared" si="54"/>
        <v>1.0965527975488416</v>
      </c>
      <c r="G210" s="134">
        <f t="shared" si="45"/>
        <v>-2105.5928395311553</v>
      </c>
      <c r="H210" s="134">
        <f t="shared" si="46"/>
        <v>-11799.742272732596</v>
      </c>
      <c r="I210" s="134">
        <f t="shared" si="47"/>
        <v>0</v>
      </c>
      <c r="J210" s="135">
        <f t="shared" si="48"/>
        <v>0</v>
      </c>
      <c r="K210" s="134">
        <f t="shared" si="49"/>
        <v>-432.43639502263034</v>
      </c>
      <c r="L210" s="135">
        <f t="shared" si="50"/>
        <v>-2423.3735577068205</v>
      </c>
      <c r="M210" s="136">
        <f t="shared" si="55"/>
        <v>-14223.115830439416</v>
      </c>
      <c r="N210" s="136">
        <f t="shared" si="51"/>
        <v>209126.8841695606</v>
      </c>
      <c r="O210" s="136">
        <f t="shared" si="52"/>
        <v>37317.43115088519</v>
      </c>
      <c r="P210" s="137">
        <f t="shared" si="56"/>
        <v>1.0267233932339574</v>
      </c>
      <c r="Q210" s="138">
        <v>-1191.9503885181803</v>
      </c>
      <c r="R210" s="137">
        <f t="shared" si="57"/>
        <v>9.3464669855428645E-2</v>
      </c>
      <c r="S210" s="137">
        <f t="shared" si="58"/>
        <v>0.1104402990983662</v>
      </c>
      <c r="T210" s="139">
        <v>5604</v>
      </c>
      <c r="U210" s="1">
        <v>204259</v>
      </c>
      <c r="V210" s="185">
        <v>35891.583201546302</v>
      </c>
      <c r="Y210" s="12"/>
      <c r="Z210" s="12"/>
    </row>
    <row r="211" spans="2:28">
      <c r="B211" s="132">
        <v>3819</v>
      </c>
      <c r="C211" s="132" t="s">
        <v>228</v>
      </c>
      <c r="D211" s="132">
        <v>54653</v>
      </c>
      <c r="E211" s="132">
        <f t="shared" si="53"/>
        <v>35011.531069827033</v>
      </c>
      <c r="F211" s="133">
        <f t="shared" si="54"/>
        <v>0.96328061374278773</v>
      </c>
      <c r="G211" s="134">
        <f t="shared" si="45"/>
        <v>800.76474983600781</v>
      </c>
      <c r="H211" s="134">
        <f t="shared" si="46"/>
        <v>1249.9937744940082</v>
      </c>
      <c r="I211" s="134">
        <f t="shared" si="47"/>
        <v>0</v>
      </c>
      <c r="J211" s="135">
        <f t="shared" si="48"/>
        <v>0</v>
      </c>
      <c r="K211" s="134">
        <f t="shared" si="49"/>
        <v>-432.43639502263034</v>
      </c>
      <c r="L211" s="135">
        <f t="shared" si="50"/>
        <v>-675.03321263032592</v>
      </c>
      <c r="M211" s="136">
        <f t="shared" si="55"/>
        <v>574.9605618636823</v>
      </c>
      <c r="N211" s="136">
        <f t="shared" si="51"/>
        <v>55227.960561863685</v>
      </c>
      <c r="O211" s="136">
        <f t="shared" si="52"/>
        <v>35379.859424640417</v>
      </c>
      <c r="P211" s="137">
        <f t="shared" si="56"/>
        <v>0.97341451971153603</v>
      </c>
      <c r="Q211" s="138">
        <v>131.39940105695325</v>
      </c>
      <c r="R211" s="137">
        <f t="shared" si="57"/>
        <v>0.13877023732627675</v>
      </c>
      <c r="S211" s="137">
        <f t="shared" si="58"/>
        <v>0.14752439674198159</v>
      </c>
      <c r="T211" s="139">
        <v>1561</v>
      </c>
      <c r="U211" s="1">
        <v>47993</v>
      </c>
      <c r="V211" s="185">
        <v>30510.489510489511</v>
      </c>
      <c r="Y211" s="12"/>
      <c r="Z211" s="12"/>
    </row>
    <row r="212" spans="2:28">
      <c r="B212" s="132">
        <v>3820</v>
      </c>
      <c r="C212" s="132" t="s">
        <v>229</v>
      </c>
      <c r="D212" s="132">
        <v>91556</v>
      </c>
      <c r="E212" s="132">
        <f t="shared" si="53"/>
        <v>31571.03448275862</v>
      </c>
      <c r="F212" s="133">
        <f t="shared" si="54"/>
        <v>0.86862140968337498</v>
      </c>
      <c r="G212" s="134">
        <f t="shared" si="45"/>
        <v>2865.0627020770557</v>
      </c>
      <c r="H212" s="134">
        <f t="shared" si="46"/>
        <v>8308.6818360234629</v>
      </c>
      <c r="I212" s="134">
        <f t="shared" si="47"/>
        <v>399.17171169390349</v>
      </c>
      <c r="J212" s="135">
        <f t="shared" si="48"/>
        <v>1157.59796391232</v>
      </c>
      <c r="K212" s="134">
        <f t="shared" si="49"/>
        <v>-33.264683328726846</v>
      </c>
      <c r="L212" s="135">
        <f t="shared" si="50"/>
        <v>-96.46758165330786</v>
      </c>
      <c r="M212" s="136">
        <f t="shared" si="55"/>
        <v>8212.2142543701557</v>
      </c>
      <c r="N212" s="136">
        <f t="shared" si="51"/>
        <v>99768.214254370163</v>
      </c>
      <c r="O212" s="136">
        <f t="shared" si="52"/>
        <v>34402.832501506949</v>
      </c>
      <c r="P212" s="137">
        <f t="shared" si="56"/>
        <v>0.94653334469858952</v>
      </c>
      <c r="Q212" s="138">
        <v>522.21322146393595</v>
      </c>
      <c r="R212" s="137">
        <f t="shared" si="57"/>
        <v>0.12359329938025404</v>
      </c>
      <c r="S212" s="137">
        <f t="shared" si="58"/>
        <v>0.11894394779661152</v>
      </c>
      <c r="T212" s="139">
        <v>2900</v>
      </c>
      <c r="U212" s="1">
        <v>81485</v>
      </c>
      <c r="V212" s="185">
        <v>28215.027700831026</v>
      </c>
      <c r="Y212" s="12"/>
      <c r="Z212" s="12"/>
    </row>
    <row r="213" spans="2:28">
      <c r="B213" s="132">
        <v>3821</v>
      </c>
      <c r="C213" s="132" t="s">
        <v>230</v>
      </c>
      <c r="D213" s="132">
        <v>75950</v>
      </c>
      <c r="E213" s="132">
        <f t="shared" si="53"/>
        <v>31255.144032921813</v>
      </c>
      <c r="F213" s="133">
        <f t="shared" si="54"/>
        <v>0.85993024031442034</v>
      </c>
      <c r="G213" s="134">
        <f t="shared" si="45"/>
        <v>3054.5969719791397</v>
      </c>
      <c r="H213" s="134">
        <f t="shared" si="46"/>
        <v>7422.6706419093098</v>
      </c>
      <c r="I213" s="134">
        <f t="shared" si="47"/>
        <v>509.73336913678571</v>
      </c>
      <c r="J213" s="135">
        <f t="shared" si="48"/>
        <v>1238.6520870023894</v>
      </c>
      <c r="K213" s="134">
        <f t="shared" si="49"/>
        <v>77.296974114155375</v>
      </c>
      <c r="L213" s="135">
        <f t="shared" si="50"/>
        <v>187.83164709739756</v>
      </c>
      <c r="M213" s="136">
        <f t="shared" si="55"/>
        <v>7610.5022890067075</v>
      </c>
      <c r="N213" s="136">
        <f t="shared" si="51"/>
        <v>83560.502289006705</v>
      </c>
      <c r="O213" s="136">
        <f t="shared" si="52"/>
        <v>34387.037979015106</v>
      </c>
      <c r="P213" s="137">
        <f t="shared" si="56"/>
        <v>0.94609878623014165</v>
      </c>
      <c r="Q213" s="138">
        <v>665.77521660598813</v>
      </c>
      <c r="R213" s="137">
        <f t="shared" si="57"/>
        <v>0.12723926562476809</v>
      </c>
      <c r="S213" s="137">
        <f t="shared" si="58"/>
        <v>0.11471438489560408</v>
      </c>
      <c r="T213" s="139">
        <v>2430</v>
      </c>
      <c r="U213" s="1">
        <v>67377</v>
      </c>
      <c r="V213" s="185">
        <v>28038.701622971286</v>
      </c>
      <c r="Y213" s="12"/>
      <c r="Z213" s="12"/>
    </row>
    <row r="214" spans="2:28">
      <c r="B214" s="132">
        <v>3822</v>
      </c>
      <c r="C214" s="132" t="s">
        <v>231</v>
      </c>
      <c r="D214" s="132">
        <v>47757</v>
      </c>
      <c r="E214" s="132">
        <f t="shared" si="53"/>
        <v>33396.503496503501</v>
      </c>
      <c r="F214" s="133">
        <f t="shared" si="54"/>
        <v>0.91884597451093364</v>
      </c>
      <c r="G214" s="134">
        <f t="shared" si="45"/>
        <v>1769.781293830127</v>
      </c>
      <c r="H214" s="134">
        <f t="shared" si="46"/>
        <v>2530.7872501770817</v>
      </c>
      <c r="I214" s="134">
        <f t="shared" si="47"/>
        <v>0</v>
      </c>
      <c r="J214" s="135">
        <f t="shared" si="48"/>
        <v>0</v>
      </c>
      <c r="K214" s="134">
        <f t="shared" si="49"/>
        <v>-432.43639502263034</v>
      </c>
      <c r="L214" s="135">
        <f t="shared" si="50"/>
        <v>-618.38404488236142</v>
      </c>
      <c r="M214" s="136">
        <f t="shared" si="55"/>
        <v>1912.4032052947202</v>
      </c>
      <c r="N214" s="136">
        <f t="shared" si="51"/>
        <v>49669.403205294722</v>
      </c>
      <c r="O214" s="136">
        <f t="shared" si="52"/>
        <v>34733.84839531099</v>
      </c>
      <c r="P214" s="137">
        <f t="shared" si="56"/>
        <v>0.95564066401879399</v>
      </c>
      <c r="Q214" s="138">
        <v>-389.27870370824508</v>
      </c>
      <c r="R214" s="137">
        <f t="shared" si="57"/>
        <v>0.11254251502585845</v>
      </c>
      <c r="S214" s="137">
        <f t="shared" si="58"/>
        <v>0.12654654668352669</v>
      </c>
      <c r="T214" s="139">
        <v>1430</v>
      </c>
      <c r="U214" s="1">
        <v>42926</v>
      </c>
      <c r="V214" s="185">
        <v>29645.027624309394</v>
      </c>
      <c r="Y214" s="12"/>
      <c r="Z214" s="12"/>
    </row>
    <row r="215" spans="2:28">
      <c r="B215" s="132">
        <v>3823</v>
      </c>
      <c r="C215" s="132" t="s">
        <v>232</v>
      </c>
      <c r="D215" s="132">
        <v>39974</v>
      </c>
      <c r="E215" s="132">
        <f t="shared" si="53"/>
        <v>32552.117263843647</v>
      </c>
      <c r="F215" s="133">
        <f t="shared" si="54"/>
        <v>0.89561417448452696</v>
      </c>
      <c r="G215" s="134">
        <f t="shared" si="45"/>
        <v>2276.4130334260394</v>
      </c>
      <c r="H215" s="134">
        <f t="shared" si="46"/>
        <v>2795.4352050471762</v>
      </c>
      <c r="I215" s="134">
        <f t="shared" si="47"/>
        <v>55.792738314143747</v>
      </c>
      <c r="J215" s="135">
        <f t="shared" si="48"/>
        <v>68.513482649768534</v>
      </c>
      <c r="K215" s="134">
        <f t="shared" si="49"/>
        <v>-376.64365670848656</v>
      </c>
      <c r="L215" s="135">
        <f t="shared" si="50"/>
        <v>-462.51841043802148</v>
      </c>
      <c r="M215" s="136">
        <f t="shared" si="55"/>
        <v>2332.9167946091547</v>
      </c>
      <c r="N215" s="136">
        <f t="shared" si="51"/>
        <v>42306.916794609155</v>
      </c>
      <c r="O215" s="136">
        <f t="shared" si="52"/>
        <v>34451.886640561199</v>
      </c>
      <c r="P215" s="137">
        <f t="shared" si="56"/>
        <v>0.94788298293864703</v>
      </c>
      <c r="Q215" s="138">
        <v>-1924.8672979456151</v>
      </c>
      <c r="R215" s="137">
        <f t="shared" si="57"/>
        <v>0.13019876162741384</v>
      </c>
      <c r="S215" s="137">
        <f t="shared" si="58"/>
        <v>0.18449984219420321</v>
      </c>
      <c r="T215" s="139">
        <v>1228</v>
      </c>
      <c r="U215" s="1">
        <v>35369</v>
      </c>
      <c r="V215" s="185">
        <v>27481.740481740482</v>
      </c>
      <c r="Y215" s="12"/>
      <c r="Z215" s="12"/>
    </row>
    <row r="216" spans="2:28">
      <c r="B216" s="132">
        <v>3824</v>
      </c>
      <c r="C216" s="132" t="s">
        <v>233</v>
      </c>
      <c r="D216" s="132">
        <v>94527</v>
      </c>
      <c r="E216" s="132">
        <f t="shared" si="53"/>
        <v>43681.608133086876</v>
      </c>
      <c r="F216" s="133">
        <f t="shared" si="54"/>
        <v>1.2018225140680703</v>
      </c>
      <c r="G216" s="134">
        <f t="shared" si="45"/>
        <v>-4401.2814881198983</v>
      </c>
      <c r="H216" s="134">
        <f t="shared" si="46"/>
        <v>-9524.37314029146</v>
      </c>
      <c r="I216" s="134">
        <f t="shared" si="47"/>
        <v>0</v>
      </c>
      <c r="J216" s="135">
        <f t="shared" si="48"/>
        <v>0</v>
      </c>
      <c r="K216" s="134">
        <f t="shared" si="49"/>
        <v>-432.43639502263034</v>
      </c>
      <c r="L216" s="135">
        <f t="shared" si="50"/>
        <v>-935.79235882897206</v>
      </c>
      <c r="M216" s="136">
        <f t="shared" si="55"/>
        <v>-10460.165499120432</v>
      </c>
      <c r="N216" s="136">
        <f t="shared" si="51"/>
        <v>84066.834500879573</v>
      </c>
      <c r="O216" s="136">
        <f t="shared" si="52"/>
        <v>38847.89024994435</v>
      </c>
      <c r="P216" s="137">
        <f t="shared" si="56"/>
        <v>1.0688312798416491</v>
      </c>
      <c r="Q216" s="138">
        <v>307.82915047228016</v>
      </c>
      <c r="R216" s="137">
        <f t="shared" si="57"/>
        <v>0.11362833109493178</v>
      </c>
      <c r="S216" s="137">
        <f t="shared" si="58"/>
        <v>0.13266911124766395</v>
      </c>
      <c r="T216" s="139">
        <v>2164</v>
      </c>
      <c r="U216" s="1">
        <v>84882</v>
      </c>
      <c r="V216" s="185">
        <v>38565.19763743753</v>
      </c>
      <c r="Y216" s="12"/>
      <c r="Z216" s="12"/>
    </row>
    <row r="217" spans="2:28">
      <c r="B217" s="132">
        <v>3825</v>
      </c>
      <c r="C217" s="132" t="s">
        <v>234</v>
      </c>
      <c r="D217" s="132">
        <v>172555</v>
      </c>
      <c r="E217" s="132">
        <f t="shared" si="53"/>
        <v>45941.160809371671</v>
      </c>
      <c r="F217" s="133">
        <f t="shared" si="54"/>
        <v>1.2639901263457165</v>
      </c>
      <c r="G217" s="134">
        <f t="shared" si="45"/>
        <v>-5757.0130938907751</v>
      </c>
      <c r="H217" s="134">
        <f t="shared" si="46"/>
        <v>-21623.341180653752</v>
      </c>
      <c r="I217" s="134">
        <f t="shared" si="47"/>
        <v>0</v>
      </c>
      <c r="J217" s="135">
        <f t="shared" si="48"/>
        <v>0</v>
      </c>
      <c r="K217" s="134">
        <f t="shared" si="49"/>
        <v>-432.43639502263034</v>
      </c>
      <c r="L217" s="135">
        <f t="shared" si="50"/>
        <v>-1624.2310997049995</v>
      </c>
      <c r="M217" s="136">
        <f t="shared" si="55"/>
        <v>-23247.572280358752</v>
      </c>
      <c r="N217" s="136">
        <f t="shared" si="51"/>
        <v>149307.42771964124</v>
      </c>
      <c r="O217" s="136">
        <f t="shared" si="52"/>
        <v>39751.711320458264</v>
      </c>
      <c r="P217" s="137">
        <f t="shared" si="56"/>
        <v>1.0936983247527075</v>
      </c>
      <c r="Q217" s="138">
        <v>178.08978242786179</v>
      </c>
      <c r="R217" s="137">
        <f t="shared" si="57"/>
        <v>0.15025164150251641</v>
      </c>
      <c r="S217" s="137">
        <f t="shared" si="58"/>
        <v>0.12575213902109969</v>
      </c>
      <c r="T217" s="139">
        <v>3756</v>
      </c>
      <c r="U217" s="1">
        <v>150015</v>
      </c>
      <c r="V217" s="185">
        <v>40809.303590859628</v>
      </c>
      <c r="Y217" s="12"/>
      <c r="Z217" s="12"/>
    </row>
    <row r="218" spans="2:28" ht="28.5" customHeight="1">
      <c r="B218" s="132">
        <v>4201</v>
      </c>
      <c r="C218" s="132" t="s">
        <v>235</v>
      </c>
      <c r="D218" s="132">
        <v>199213</v>
      </c>
      <c r="E218" s="132">
        <f t="shared" si="53"/>
        <v>29460.662525879918</v>
      </c>
      <c r="F218" s="133">
        <f t="shared" si="54"/>
        <v>0.81055824215741601</v>
      </c>
      <c r="G218" s="134">
        <f t="shared" si="45"/>
        <v>4131.285876204277</v>
      </c>
      <c r="H218" s="134">
        <f t="shared" si="46"/>
        <v>27935.75509489332</v>
      </c>
      <c r="I218" s="134">
        <f t="shared" si="47"/>
        <v>1137.801896601449</v>
      </c>
      <c r="J218" s="135">
        <f t="shared" si="48"/>
        <v>7693.8164248189978</v>
      </c>
      <c r="K218" s="134">
        <f t="shared" si="49"/>
        <v>705.36550157881868</v>
      </c>
      <c r="L218" s="135">
        <f t="shared" si="50"/>
        <v>4769.6815216759724</v>
      </c>
      <c r="M218" s="136">
        <f t="shared" si="55"/>
        <v>32705.436616569292</v>
      </c>
      <c r="N218" s="136">
        <f t="shared" si="51"/>
        <v>231918.43661656929</v>
      </c>
      <c r="O218" s="136">
        <f t="shared" si="52"/>
        <v>34297.313903663009</v>
      </c>
      <c r="P218" s="137">
        <f t="shared" si="56"/>
        <v>0.94363018632229145</v>
      </c>
      <c r="Q218" s="138">
        <v>2634.5133805307341</v>
      </c>
      <c r="R218" s="137">
        <f t="shared" si="57"/>
        <v>0.1055964392350127</v>
      </c>
      <c r="S218" s="137">
        <f t="shared" si="58"/>
        <v>0.11328100484341934</v>
      </c>
      <c r="T218" s="139">
        <v>6762</v>
      </c>
      <c r="U218" s="1">
        <v>180186</v>
      </c>
      <c r="V218" s="185">
        <v>26462.916727860185</v>
      </c>
      <c r="Y218" s="12"/>
      <c r="Z218" s="12"/>
    </row>
    <row r="219" spans="2:28">
      <c r="B219" s="132">
        <v>4202</v>
      </c>
      <c r="C219" s="132" t="s">
        <v>236</v>
      </c>
      <c r="D219" s="132">
        <v>732952</v>
      </c>
      <c r="E219" s="132">
        <f t="shared" si="53"/>
        <v>30679.000460424428</v>
      </c>
      <c r="F219" s="133">
        <f t="shared" si="54"/>
        <v>0.84407866464318293</v>
      </c>
      <c r="G219" s="134">
        <f t="shared" si="45"/>
        <v>3400.2831154775708</v>
      </c>
      <c r="H219" s="134">
        <f t="shared" si="46"/>
        <v>81236.163911874653</v>
      </c>
      <c r="I219" s="134">
        <f t="shared" si="47"/>
        <v>711.38361951087063</v>
      </c>
      <c r="J219" s="135">
        <f t="shared" si="48"/>
        <v>16995.66605373421</v>
      </c>
      <c r="K219" s="134">
        <f t="shared" si="49"/>
        <v>278.94722448824029</v>
      </c>
      <c r="L219" s="135">
        <f t="shared" si="50"/>
        <v>6664.3281402485491</v>
      </c>
      <c r="M219" s="136">
        <f t="shared" si="55"/>
        <v>87900.492052123198</v>
      </c>
      <c r="N219" s="136">
        <f t="shared" si="51"/>
        <v>820852.49205212318</v>
      </c>
      <c r="O219" s="136">
        <f t="shared" si="52"/>
        <v>34358.230800390236</v>
      </c>
      <c r="P219" s="137">
        <f t="shared" si="56"/>
        <v>0.94530620744657978</v>
      </c>
      <c r="Q219" s="138">
        <v>3911.6603703430592</v>
      </c>
      <c r="R219" s="137">
        <f t="shared" si="57"/>
        <v>0.1541496997124672</v>
      </c>
      <c r="S219" s="137">
        <f t="shared" si="58"/>
        <v>0.13738648570718379</v>
      </c>
      <c r="T219" s="139">
        <v>23891</v>
      </c>
      <c r="U219" s="1">
        <v>635058</v>
      </c>
      <c r="V219" s="185">
        <v>26973.241590214067</v>
      </c>
      <c r="Y219" s="12"/>
      <c r="Z219" s="12"/>
    </row>
    <row r="220" spans="2:28">
      <c r="B220" s="132">
        <v>4203</v>
      </c>
      <c r="C220" s="132" t="s">
        <v>237</v>
      </c>
      <c r="D220" s="132">
        <v>1363662</v>
      </c>
      <c r="E220" s="132">
        <f t="shared" si="53"/>
        <v>30259.891268168201</v>
      </c>
      <c r="F220" s="133">
        <f t="shared" si="54"/>
        <v>0.8325476133693428</v>
      </c>
      <c r="G220" s="134">
        <f t="shared" si="45"/>
        <v>3651.7486308313069</v>
      </c>
      <c r="H220" s="134">
        <f t="shared" si="46"/>
        <v>164566.05204841282</v>
      </c>
      <c r="I220" s="134">
        <f t="shared" si="47"/>
        <v>858.07183680054982</v>
      </c>
      <c r="J220" s="135">
        <f t="shared" si="48"/>
        <v>38669.00732541678</v>
      </c>
      <c r="K220" s="134">
        <f t="shared" si="49"/>
        <v>425.63544177791948</v>
      </c>
      <c r="L220" s="135">
        <f t="shared" si="50"/>
        <v>19181.261183721941</v>
      </c>
      <c r="M220" s="136">
        <f t="shared" si="55"/>
        <v>183747.31323213477</v>
      </c>
      <c r="N220" s="136">
        <f t="shared" si="51"/>
        <v>1547409.3132321348</v>
      </c>
      <c r="O220" s="136">
        <f t="shared" si="52"/>
        <v>34337.275340777429</v>
      </c>
      <c r="P220" s="137">
        <f t="shared" si="56"/>
        <v>0.94472965488288785</v>
      </c>
      <c r="Q220" s="138">
        <v>11849.49614664563</v>
      </c>
      <c r="R220" s="137">
        <f t="shared" si="57"/>
        <v>0.16845620159323019</v>
      </c>
      <c r="S220" s="137">
        <f t="shared" si="58"/>
        <v>0.16674493765657969</v>
      </c>
      <c r="T220" s="139">
        <v>45065</v>
      </c>
      <c r="U220" s="1">
        <v>1167063</v>
      </c>
      <c r="V220" s="185">
        <v>25935.309673548301</v>
      </c>
      <c r="Y220" s="12"/>
      <c r="Z220" s="12"/>
      <c r="AA220" s="12"/>
      <c r="AB220" s="12"/>
    </row>
    <row r="221" spans="2:28">
      <c r="B221" s="132">
        <v>4204</v>
      </c>
      <c r="C221" s="132" t="s">
        <v>238</v>
      </c>
      <c r="D221" s="132">
        <v>3521881</v>
      </c>
      <c r="E221" s="132">
        <f t="shared" si="53"/>
        <v>31281.140085977193</v>
      </c>
      <c r="F221" s="133">
        <f t="shared" si="54"/>
        <v>0.8606454759289992</v>
      </c>
      <c r="G221" s="134">
        <f t="shared" si="45"/>
        <v>3038.9993401459119</v>
      </c>
      <c r="H221" s="134">
        <f t="shared" si="46"/>
        <v>342154.8577083479</v>
      </c>
      <c r="I221" s="134">
        <f t="shared" si="47"/>
        <v>500.63475056740276</v>
      </c>
      <c r="J221" s="135">
        <f t="shared" si="48"/>
        <v>56365.465296882743</v>
      </c>
      <c r="K221" s="134">
        <f t="shared" si="49"/>
        <v>68.198355544772426</v>
      </c>
      <c r="L221" s="135">
        <f t="shared" si="50"/>
        <v>7678.3164540748385</v>
      </c>
      <c r="M221" s="136">
        <f t="shared" si="55"/>
        <v>349833.17416242271</v>
      </c>
      <c r="N221" s="136">
        <f t="shared" si="51"/>
        <v>3871714.1741624228</v>
      </c>
      <c r="O221" s="136">
        <f t="shared" si="52"/>
        <v>34388.337781667877</v>
      </c>
      <c r="P221" s="137">
        <f t="shared" si="56"/>
        <v>0.94613454801087071</v>
      </c>
      <c r="Q221" s="138">
        <v>29224.12040626962</v>
      </c>
      <c r="R221" s="137">
        <f t="shared" si="57"/>
        <v>0.1586392601828488</v>
      </c>
      <c r="S221" s="137">
        <f t="shared" si="58"/>
        <v>0.14881138782101086</v>
      </c>
      <c r="T221" s="139">
        <v>112588</v>
      </c>
      <c r="U221" s="1">
        <v>3039670</v>
      </c>
      <c r="V221" s="185">
        <v>27229.134754060178</v>
      </c>
      <c r="Y221" s="12"/>
      <c r="Z221" s="13"/>
      <c r="AA221" s="13"/>
      <c r="AB221" s="12"/>
    </row>
    <row r="222" spans="2:28">
      <c r="B222" s="132">
        <v>4205</v>
      </c>
      <c r="C222" s="132" t="s">
        <v>239</v>
      </c>
      <c r="D222" s="132">
        <v>662638</v>
      </c>
      <c r="E222" s="132">
        <f t="shared" si="53"/>
        <v>28741.617870310129</v>
      </c>
      <c r="F222" s="133">
        <f t="shared" si="54"/>
        <v>0.79077499486827774</v>
      </c>
      <c r="G222" s="134">
        <f t="shared" si="45"/>
        <v>4562.7126695461502</v>
      </c>
      <c r="H222" s="134">
        <f t="shared" si="46"/>
        <v>105193.34059638649</v>
      </c>
      <c r="I222" s="134">
        <f t="shared" si="47"/>
        <v>1389.4675260508752</v>
      </c>
      <c r="J222" s="135">
        <f t="shared" si="48"/>
        <v>32034.173813102927</v>
      </c>
      <c r="K222" s="134">
        <f t="shared" si="49"/>
        <v>957.03113102824489</v>
      </c>
      <c r="L222" s="135">
        <f t="shared" si="50"/>
        <v>22064.352725856184</v>
      </c>
      <c r="M222" s="136">
        <f t="shared" si="55"/>
        <v>127257.69332224267</v>
      </c>
      <c r="N222" s="136">
        <f t="shared" si="51"/>
        <v>789895.6933222427</v>
      </c>
      <c r="O222" s="136">
        <f t="shared" si="52"/>
        <v>34261.361670884522</v>
      </c>
      <c r="P222" s="137">
        <f t="shared" si="56"/>
        <v>0.94264102395783456</v>
      </c>
      <c r="Q222" s="138">
        <v>11230.045110638297</v>
      </c>
      <c r="R222" s="137">
        <f t="shared" si="57"/>
        <v>0.12090574004124074</v>
      </c>
      <c r="S222" s="137">
        <f t="shared" si="58"/>
        <v>0.12046817111214209</v>
      </c>
      <c r="T222" s="139">
        <v>23055</v>
      </c>
      <c r="U222" s="1">
        <v>591163</v>
      </c>
      <c r="V222" s="185">
        <v>25651.436257918944</v>
      </c>
      <c r="Y222" s="12"/>
      <c r="Z222" s="13"/>
      <c r="AA222" s="13"/>
      <c r="AB222" s="12"/>
    </row>
    <row r="223" spans="2:28">
      <c r="B223" s="132">
        <v>4206</v>
      </c>
      <c r="C223" s="132" t="s">
        <v>240</v>
      </c>
      <c r="D223" s="132">
        <v>282688</v>
      </c>
      <c r="E223" s="132">
        <f t="shared" si="53"/>
        <v>29309.279419388284</v>
      </c>
      <c r="F223" s="133">
        <f t="shared" si="54"/>
        <v>0.80639320260399805</v>
      </c>
      <c r="G223" s="134">
        <f t="shared" ref="G223:G286" si="59">($E$364-E223)*0.6</f>
        <v>4222.115740099257</v>
      </c>
      <c r="H223" s="134">
        <f t="shared" ref="H223:H286" si="60">G223*T223/1000</f>
        <v>40722.306313257337</v>
      </c>
      <c r="I223" s="134">
        <f t="shared" ref="I223:I286" si="61">IF(E223&lt;E$364*0.9,(E$364*0.9-E223)*0.35,0)</f>
        <v>1190.785983873521</v>
      </c>
      <c r="J223" s="135">
        <f t="shared" ref="J223:J286" si="62">I223*T223/1000</f>
        <v>11485.13081446011</v>
      </c>
      <c r="K223" s="134">
        <f t="shared" ref="K223:K286" si="63">I223+J$366</f>
        <v>758.34958885089065</v>
      </c>
      <c r="L223" s="135">
        <f t="shared" ref="L223:L286" si="64">K223*T223/1000</f>
        <v>7314.2817844668407</v>
      </c>
      <c r="M223" s="136">
        <f t="shared" si="55"/>
        <v>48036.588097724176</v>
      </c>
      <c r="N223" s="136">
        <f t="shared" ref="N223:N286" si="65">D223+M223</f>
        <v>330724.58809772419</v>
      </c>
      <c r="O223" s="136">
        <f t="shared" ref="O223:O286" si="66">N223/T223*1000</f>
        <v>34289.744748338439</v>
      </c>
      <c r="P223" s="137">
        <f t="shared" si="56"/>
        <v>0.94342193434462085</v>
      </c>
      <c r="Q223" s="138">
        <v>5022.3022486275004</v>
      </c>
      <c r="R223" s="137">
        <f t="shared" si="57"/>
        <v>0.14344885609811345</v>
      </c>
      <c r="S223" s="137">
        <f t="shared" si="58"/>
        <v>0.14890231876068616</v>
      </c>
      <c r="T223" s="139">
        <v>9645</v>
      </c>
      <c r="U223" s="1">
        <v>247224</v>
      </c>
      <c r="V223" s="185">
        <v>25510.680012382621</v>
      </c>
      <c r="Y223" s="12"/>
      <c r="Z223" s="12"/>
      <c r="AA223" s="12"/>
      <c r="AB223" s="12"/>
    </row>
    <row r="224" spans="2:28">
      <c r="B224" s="132">
        <v>4207</v>
      </c>
      <c r="C224" s="132" t="s">
        <v>241</v>
      </c>
      <c r="D224" s="132">
        <v>274161</v>
      </c>
      <c r="E224" s="132">
        <f t="shared" si="53"/>
        <v>30371.219674310403</v>
      </c>
      <c r="F224" s="133">
        <f t="shared" si="54"/>
        <v>0.83561061838851169</v>
      </c>
      <c r="G224" s="134">
        <f t="shared" si="59"/>
        <v>3584.9515871459857</v>
      </c>
      <c r="H224" s="134">
        <f t="shared" si="60"/>
        <v>32361.357977166812</v>
      </c>
      <c r="I224" s="134">
        <f t="shared" si="61"/>
        <v>819.10689465077917</v>
      </c>
      <c r="J224" s="135">
        <f t="shared" si="62"/>
        <v>7394.0779380125832</v>
      </c>
      <c r="K224" s="134">
        <f t="shared" si="63"/>
        <v>386.67049962814883</v>
      </c>
      <c r="L224" s="135">
        <f t="shared" si="64"/>
        <v>3490.4746001432995</v>
      </c>
      <c r="M224" s="136">
        <f t="shared" si="55"/>
        <v>35851.83257731011</v>
      </c>
      <c r="N224" s="136">
        <f t="shared" si="65"/>
        <v>310012.8325773101</v>
      </c>
      <c r="O224" s="136">
        <f t="shared" si="66"/>
        <v>34342.841761084535</v>
      </c>
      <c r="P224" s="137">
        <f t="shared" si="56"/>
        <v>0.94488280513384626</v>
      </c>
      <c r="Q224" s="138">
        <v>4415.0316379844444</v>
      </c>
      <c r="R224" s="137">
        <f t="shared" si="57"/>
        <v>0.11911584619152583</v>
      </c>
      <c r="S224" s="137">
        <f t="shared" si="58"/>
        <v>0.11923982047381135</v>
      </c>
      <c r="T224" s="139">
        <v>9027</v>
      </c>
      <c r="U224" s="1">
        <v>244980</v>
      </c>
      <c r="V224" s="185">
        <v>27135.578201151973</v>
      </c>
      <c r="Y224" s="12"/>
      <c r="Z224" s="12"/>
      <c r="AA224" s="12"/>
      <c r="AB224" s="12"/>
    </row>
    <row r="225" spans="2:28">
      <c r="B225" s="132">
        <v>4211</v>
      </c>
      <c r="C225" s="132" t="s">
        <v>242</v>
      </c>
      <c r="D225" s="132">
        <v>60138</v>
      </c>
      <c r="E225" s="132">
        <f t="shared" si="53"/>
        <v>24748.148148148146</v>
      </c>
      <c r="F225" s="133">
        <f t="shared" si="54"/>
        <v>0.68090170891413559</v>
      </c>
      <c r="G225" s="134">
        <f t="shared" si="59"/>
        <v>6958.7945028433396</v>
      </c>
      <c r="H225" s="134">
        <f t="shared" si="60"/>
        <v>16909.870641909318</v>
      </c>
      <c r="I225" s="134">
        <f t="shared" si="61"/>
        <v>2787.181928807569</v>
      </c>
      <c r="J225" s="135">
        <f t="shared" si="62"/>
        <v>6772.8520870023931</v>
      </c>
      <c r="K225" s="134">
        <f t="shared" si="63"/>
        <v>2354.7455337849387</v>
      </c>
      <c r="L225" s="135">
        <f t="shared" si="64"/>
        <v>5722.0316470974012</v>
      </c>
      <c r="M225" s="136">
        <f t="shared" si="55"/>
        <v>22631.902289006721</v>
      </c>
      <c r="N225" s="136">
        <f t="shared" si="65"/>
        <v>82769.902289006714</v>
      </c>
      <c r="O225" s="136">
        <f t="shared" si="66"/>
        <v>34061.688184776423</v>
      </c>
      <c r="P225" s="137">
        <f t="shared" si="56"/>
        <v>0.93714735966012741</v>
      </c>
      <c r="Q225" s="138">
        <v>1213.925216605996</v>
      </c>
      <c r="R225" s="137">
        <f t="shared" si="57"/>
        <v>0.14263456898025878</v>
      </c>
      <c r="S225" s="137">
        <f t="shared" si="58"/>
        <v>0.14169412900578934</v>
      </c>
      <c r="T225" s="139">
        <v>2430</v>
      </c>
      <c r="U225" s="1">
        <v>52631</v>
      </c>
      <c r="V225" s="185">
        <v>21676.68863261944</v>
      </c>
      <c r="Y225" s="12"/>
      <c r="Z225" s="12"/>
      <c r="AA225" s="12"/>
      <c r="AB225" s="12"/>
    </row>
    <row r="226" spans="2:28">
      <c r="B226" s="132">
        <v>4212</v>
      </c>
      <c r="C226" s="132" t="s">
        <v>243</v>
      </c>
      <c r="D226" s="132">
        <v>53854</v>
      </c>
      <c r="E226" s="132">
        <f t="shared" si="53"/>
        <v>25307.330827067668</v>
      </c>
      <c r="F226" s="133">
        <f t="shared" si="54"/>
        <v>0.69628663547075065</v>
      </c>
      <c r="G226" s="134">
        <f t="shared" si="59"/>
        <v>6623.2848954916271</v>
      </c>
      <c r="H226" s="134">
        <f t="shared" si="60"/>
        <v>14094.350257606182</v>
      </c>
      <c r="I226" s="134">
        <f t="shared" si="61"/>
        <v>2591.4679911857365</v>
      </c>
      <c r="J226" s="135">
        <f t="shared" si="62"/>
        <v>5514.6438852432475</v>
      </c>
      <c r="K226" s="134">
        <f t="shared" si="63"/>
        <v>2159.0315961631063</v>
      </c>
      <c r="L226" s="135">
        <f t="shared" si="64"/>
        <v>4594.4192366350899</v>
      </c>
      <c r="M226" s="136">
        <f t="shared" si="55"/>
        <v>18688.769494241271</v>
      </c>
      <c r="N226" s="136">
        <f t="shared" si="65"/>
        <v>72542.769494241278</v>
      </c>
      <c r="O226" s="136">
        <f t="shared" si="66"/>
        <v>34089.647318722404</v>
      </c>
      <c r="P226" s="137">
        <f t="shared" si="56"/>
        <v>0.93791660598795834</v>
      </c>
      <c r="Q226" s="138">
        <v>1508.9661156121656</v>
      </c>
      <c r="R226" s="137">
        <f t="shared" si="57"/>
        <v>0.13481962238705328</v>
      </c>
      <c r="S226" s="137">
        <f t="shared" si="58"/>
        <v>0.11828794555716661</v>
      </c>
      <c r="T226" s="139">
        <v>2128</v>
      </c>
      <c r="U226" s="1">
        <v>47456</v>
      </c>
      <c r="V226" s="185">
        <v>22630.424415832142</v>
      </c>
      <c r="Y226" s="12"/>
      <c r="Z226" s="12"/>
    </row>
    <row r="227" spans="2:28">
      <c r="B227" s="132">
        <v>4213</v>
      </c>
      <c r="C227" s="132" t="s">
        <v>244</v>
      </c>
      <c r="D227" s="132">
        <v>179389</v>
      </c>
      <c r="E227" s="132">
        <f t="shared" si="53"/>
        <v>29567.990769737924</v>
      </c>
      <c r="F227" s="133">
        <f t="shared" si="54"/>
        <v>0.81351118975657355</v>
      </c>
      <c r="G227" s="134">
        <f t="shared" si="59"/>
        <v>4066.8889298894733</v>
      </c>
      <c r="H227" s="134">
        <f t="shared" si="60"/>
        <v>24673.815137639434</v>
      </c>
      <c r="I227" s="134">
        <f t="shared" si="61"/>
        <v>1100.2370112511469</v>
      </c>
      <c r="J227" s="135">
        <f t="shared" si="62"/>
        <v>6675.1379472607086</v>
      </c>
      <c r="K227" s="134">
        <f t="shared" si="63"/>
        <v>667.80061622851656</v>
      </c>
      <c r="L227" s="135">
        <f t="shared" si="64"/>
        <v>4051.5463386584101</v>
      </c>
      <c r="M227" s="136">
        <f t="shared" si="55"/>
        <v>28725.361476297843</v>
      </c>
      <c r="N227" s="136">
        <f t="shared" si="65"/>
        <v>208114.36147629784</v>
      </c>
      <c r="O227" s="136">
        <f t="shared" si="66"/>
        <v>34302.68031585592</v>
      </c>
      <c r="P227" s="137">
        <f t="shared" si="56"/>
        <v>0.94377783370224955</v>
      </c>
      <c r="Q227" s="138">
        <v>2762.9795222833673</v>
      </c>
      <c r="R227" s="137">
        <f t="shared" si="57"/>
        <v>0.13869581500453856</v>
      </c>
      <c r="S227" s="137">
        <f t="shared" si="58"/>
        <v>0.13606819980591262</v>
      </c>
      <c r="T227" s="139">
        <v>6067</v>
      </c>
      <c r="U227" s="1">
        <v>157539</v>
      </c>
      <c r="V227" s="185">
        <v>26026.598380968113</v>
      </c>
      <c r="Y227" s="12"/>
      <c r="Z227" s="12"/>
    </row>
    <row r="228" spans="2:28">
      <c r="B228" s="132">
        <v>4214</v>
      </c>
      <c r="C228" s="132" t="s">
        <v>245</v>
      </c>
      <c r="D228" s="132">
        <v>164591</v>
      </c>
      <c r="E228" s="132">
        <f t="shared" si="53"/>
        <v>27413.557628247832</v>
      </c>
      <c r="F228" s="133">
        <f t="shared" si="54"/>
        <v>0.75423575633827067</v>
      </c>
      <c r="G228" s="134">
        <f t="shared" si="59"/>
        <v>5359.5488147835285</v>
      </c>
      <c r="H228" s="134">
        <f t="shared" si="60"/>
        <v>32178.731083960305</v>
      </c>
      <c r="I228" s="134">
        <f t="shared" si="61"/>
        <v>1854.2886107726788</v>
      </c>
      <c r="J228" s="135">
        <f t="shared" si="62"/>
        <v>11133.148819079162</v>
      </c>
      <c r="K228" s="134">
        <f t="shared" si="63"/>
        <v>1421.8522157500483</v>
      </c>
      <c r="L228" s="135">
        <f t="shared" si="64"/>
        <v>8536.8007033632894</v>
      </c>
      <c r="M228" s="136">
        <f t="shared" si="55"/>
        <v>40715.531787323591</v>
      </c>
      <c r="N228" s="136">
        <f t="shared" si="65"/>
        <v>205306.53178732359</v>
      </c>
      <c r="O228" s="136">
        <f t="shared" si="66"/>
        <v>34194.958658781412</v>
      </c>
      <c r="P228" s="137">
        <f t="shared" si="56"/>
        <v>0.94081406203133433</v>
      </c>
      <c r="Q228" s="138">
        <v>-8338.8813166656837</v>
      </c>
      <c r="R228" s="137">
        <f t="shared" si="57"/>
        <v>0.19422012291127025</v>
      </c>
      <c r="S228" s="137">
        <f t="shared" si="58"/>
        <v>0.18367820643653707</v>
      </c>
      <c r="T228" s="139">
        <v>6004</v>
      </c>
      <c r="U228" s="1">
        <v>137823</v>
      </c>
      <c r="V228" s="185">
        <v>23159.637035792304</v>
      </c>
      <c r="Y228" s="12"/>
      <c r="Z228" s="12"/>
    </row>
    <row r="229" spans="2:28">
      <c r="B229" s="132">
        <v>4215</v>
      </c>
      <c r="C229" s="132" t="s">
        <v>246</v>
      </c>
      <c r="D229" s="132">
        <v>363858</v>
      </c>
      <c r="E229" s="132">
        <f t="shared" si="53"/>
        <v>32545.438282647588</v>
      </c>
      <c r="F229" s="133">
        <f t="shared" si="54"/>
        <v>0.89543041408019375</v>
      </c>
      <c r="G229" s="134">
        <f t="shared" si="59"/>
        <v>2280.4204221436744</v>
      </c>
      <c r="H229" s="134">
        <f t="shared" si="60"/>
        <v>25495.100319566278</v>
      </c>
      <c r="I229" s="134">
        <f t="shared" si="61"/>
        <v>58.130381732764356</v>
      </c>
      <c r="J229" s="135">
        <f t="shared" si="62"/>
        <v>649.89766777230557</v>
      </c>
      <c r="K229" s="134">
        <f t="shared" si="63"/>
        <v>-374.30601328986597</v>
      </c>
      <c r="L229" s="135">
        <f t="shared" si="64"/>
        <v>-4184.7412285807013</v>
      </c>
      <c r="M229" s="136">
        <f t="shared" si="55"/>
        <v>21310.359090985577</v>
      </c>
      <c r="N229" s="136">
        <f t="shared" si="65"/>
        <v>385168.35909098556</v>
      </c>
      <c r="O229" s="136">
        <f t="shared" si="66"/>
        <v>34451.552691501391</v>
      </c>
      <c r="P229" s="137">
        <f t="shared" si="56"/>
        <v>0.94787379491843027</v>
      </c>
      <c r="Q229" s="138">
        <v>2570.4641660532907</v>
      </c>
      <c r="R229" s="137">
        <f t="shared" si="57"/>
        <v>0.18566093808043482</v>
      </c>
      <c r="S229" s="137">
        <f t="shared" si="58"/>
        <v>0.17441943008074567</v>
      </c>
      <c r="T229" s="139">
        <v>11180</v>
      </c>
      <c r="U229" s="1">
        <v>306882</v>
      </c>
      <c r="V229" s="185">
        <v>27711.937872494131</v>
      </c>
      <c r="Y229" s="12"/>
      <c r="Z229" s="12"/>
    </row>
    <row r="230" spans="2:28">
      <c r="B230" s="132">
        <v>4216</v>
      </c>
      <c r="C230" s="132" t="s">
        <v>247</v>
      </c>
      <c r="D230" s="132">
        <v>134214</v>
      </c>
      <c r="E230" s="132">
        <f t="shared" si="53"/>
        <v>25448.236632536977</v>
      </c>
      <c r="F230" s="133">
        <f t="shared" si="54"/>
        <v>0.70016341053956133</v>
      </c>
      <c r="G230" s="134">
        <f t="shared" si="59"/>
        <v>6538.7414122100417</v>
      </c>
      <c r="H230" s="134">
        <f t="shared" si="60"/>
        <v>34485.322207995756</v>
      </c>
      <c r="I230" s="134">
        <f t="shared" si="61"/>
        <v>2542.1509592714783</v>
      </c>
      <c r="J230" s="135">
        <f t="shared" si="62"/>
        <v>13407.304159197778</v>
      </c>
      <c r="K230" s="134">
        <f t="shared" si="63"/>
        <v>2109.7145642488481</v>
      </c>
      <c r="L230" s="135">
        <f t="shared" si="64"/>
        <v>11126.634611848425</v>
      </c>
      <c r="M230" s="136">
        <f t="shared" si="55"/>
        <v>45611.956819844185</v>
      </c>
      <c r="N230" s="136">
        <f t="shared" si="65"/>
        <v>179825.9568198442</v>
      </c>
      <c r="O230" s="136">
        <f t="shared" si="66"/>
        <v>34096.692608995865</v>
      </c>
      <c r="P230" s="137">
        <f t="shared" si="56"/>
        <v>0.93811044474139871</v>
      </c>
      <c r="Q230" s="138">
        <v>2135.6288034485333</v>
      </c>
      <c r="R230" s="137">
        <f t="shared" si="57"/>
        <v>0.13704061403954659</v>
      </c>
      <c r="S230" s="137">
        <f t="shared" si="58"/>
        <v>0.12669212153406728</v>
      </c>
      <c r="T230" s="139">
        <v>5274</v>
      </c>
      <c r="U230" s="1">
        <v>118038</v>
      </c>
      <c r="V230" s="185">
        <v>22586.681974741678</v>
      </c>
      <c r="Y230" s="12"/>
      <c r="Z230" s="12"/>
    </row>
    <row r="231" spans="2:28">
      <c r="B231" s="132">
        <v>4217</v>
      </c>
      <c r="C231" s="132" t="s">
        <v>248</v>
      </c>
      <c r="D231" s="132">
        <v>51760</v>
      </c>
      <c r="E231" s="132">
        <f t="shared" si="53"/>
        <v>28408.342480790343</v>
      </c>
      <c r="F231" s="133">
        <f t="shared" si="54"/>
        <v>0.78160550950296459</v>
      </c>
      <c r="G231" s="134">
        <f t="shared" si="59"/>
        <v>4762.6779032580216</v>
      </c>
      <c r="H231" s="134">
        <f t="shared" si="60"/>
        <v>8677.5991397361158</v>
      </c>
      <c r="I231" s="134">
        <f t="shared" si="61"/>
        <v>1506.1139123828002</v>
      </c>
      <c r="J231" s="135">
        <f t="shared" si="62"/>
        <v>2744.1395483614619</v>
      </c>
      <c r="K231" s="134">
        <f t="shared" si="63"/>
        <v>1073.67751736017</v>
      </c>
      <c r="L231" s="135">
        <f t="shared" si="64"/>
        <v>1956.2404366302296</v>
      </c>
      <c r="M231" s="136">
        <f t="shared" si="55"/>
        <v>10633.839576366345</v>
      </c>
      <c r="N231" s="136">
        <f t="shared" si="65"/>
        <v>62393.839576366343</v>
      </c>
      <c r="O231" s="136">
        <f t="shared" si="66"/>
        <v>34244.69790140853</v>
      </c>
      <c r="P231" s="137">
        <f t="shared" si="56"/>
        <v>0.94218254968956883</v>
      </c>
      <c r="Q231" s="138">
        <v>-2074.6722449974859</v>
      </c>
      <c r="R231" s="137">
        <f t="shared" si="57"/>
        <v>0.15662219838662822</v>
      </c>
      <c r="S231" s="137">
        <f t="shared" si="58"/>
        <v>0.16550952592637197</v>
      </c>
      <c r="T231" s="139">
        <v>1822</v>
      </c>
      <c r="U231" s="1">
        <v>44751</v>
      </c>
      <c r="V231" s="185">
        <v>24374.183006535946</v>
      </c>
      <c r="Y231" s="12"/>
      <c r="Z231" s="12"/>
    </row>
    <row r="232" spans="2:28">
      <c r="B232" s="132">
        <v>4218</v>
      </c>
      <c r="C232" s="132" t="s">
        <v>249</v>
      </c>
      <c r="D232" s="132">
        <v>35600</v>
      </c>
      <c r="E232" s="132">
        <f t="shared" si="53"/>
        <v>26666.666666666668</v>
      </c>
      <c r="F232" s="133">
        <f t="shared" si="54"/>
        <v>0.73368636698320522</v>
      </c>
      <c r="G232" s="134">
        <f t="shared" si="59"/>
        <v>5807.6833917322265</v>
      </c>
      <c r="H232" s="134">
        <f t="shared" si="60"/>
        <v>7753.2573279625221</v>
      </c>
      <c r="I232" s="134">
        <f t="shared" si="61"/>
        <v>2115.7004473260863</v>
      </c>
      <c r="J232" s="135">
        <f t="shared" si="62"/>
        <v>2824.4600971803252</v>
      </c>
      <c r="K232" s="134">
        <f t="shared" si="63"/>
        <v>1683.2640523034561</v>
      </c>
      <c r="L232" s="135">
        <f t="shared" si="64"/>
        <v>2247.1575098251137</v>
      </c>
      <c r="M232" s="136">
        <f t="shared" si="55"/>
        <v>10000.414837787635</v>
      </c>
      <c r="N232" s="136">
        <f t="shared" si="65"/>
        <v>45600.414837787634</v>
      </c>
      <c r="O232" s="136">
        <f t="shared" si="66"/>
        <v>34157.61411070235</v>
      </c>
      <c r="P232" s="137">
        <f t="shared" si="56"/>
        <v>0.93978659256358099</v>
      </c>
      <c r="Q232" s="138">
        <v>1114.3653967773589</v>
      </c>
      <c r="R232" s="137">
        <f t="shared" si="57"/>
        <v>0.11605743306790395</v>
      </c>
      <c r="S232" s="137">
        <f t="shared" si="58"/>
        <v>0.11271344075908644</v>
      </c>
      <c r="T232" s="139">
        <v>1335</v>
      </c>
      <c r="U232" s="1">
        <v>31898</v>
      </c>
      <c r="V232" s="185">
        <v>23965.439519158524</v>
      </c>
      <c r="Y232" s="12"/>
      <c r="Z232" s="12"/>
    </row>
    <row r="233" spans="2:28">
      <c r="B233" s="132">
        <v>4219</v>
      </c>
      <c r="C233" s="132" t="s">
        <v>250</v>
      </c>
      <c r="D233" s="132">
        <v>96304</v>
      </c>
      <c r="E233" s="132">
        <f t="shared" si="53"/>
        <v>26610.665929814862</v>
      </c>
      <c r="F233" s="133">
        <f t="shared" si="54"/>
        <v>0.73214560533936079</v>
      </c>
      <c r="G233" s="134">
        <f t="shared" si="59"/>
        <v>5841.2838338433103</v>
      </c>
      <c r="H233" s="134">
        <f t="shared" si="60"/>
        <v>21139.606194678941</v>
      </c>
      <c r="I233" s="134">
        <f t="shared" si="61"/>
        <v>2135.3007052242183</v>
      </c>
      <c r="J233" s="135">
        <f t="shared" si="62"/>
        <v>7727.6532522064454</v>
      </c>
      <c r="K233" s="134">
        <f t="shared" si="63"/>
        <v>1702.8643102015881</v>
      </c>
      <c r="L233" s="135">
        <f t="shared" si="64"/>
        <v>6162.6659386195479</v>
      </c>
      <c r="M233" s="136">
        <f t="shared" si="55"/>
        <v>27302.272133298487</v>
      </c>
      <c r="N233" s="136">
        <f t="shared" si="65"/>
        <v>123606.27213329848</v>
      </c>
      <c r="O233" s="136">
        <f t="shared" si="66"/>
        <v>34154.814073859758</v>
      </c>
      <c r="P233" s="137">
        <f t="shared" si="56"/>
        <v>0.93970955448138871</v>
      </c>
      <c r="Q233" s="138">
        <v>1009.2726374062186</v>
      </c>
      <c r="R233" s="137">
        <f t="shared" si="57"/>
        <v>9.7656606182182915E-2</v>
      </c>
      <c r="S233" s="137">
        <f t="shared" si="58"/>
        <v>0.10220616382040666</v>
      </c>
      <c r="T233" s="139">
        <v>3619</v>
      </c>
      <c r="U233" s="1">
        <v>87736</v>
      </c>
      <c r="V233" s="185">
        <v>24143.0930104568</v>
      </c>
      <c r="Y233" s="12"/>
      <c r="Z233" s="12"/>
    </row>
    <row r="234" spans="2:28">
      <c r="B234" s="132">
        <v>4220</v>
      </c>
      <c r="C234" s="132" t="s">
        <v>251</v>
      </c>
      <c r="D234" s="132">
        <v>34808</v>
      </c>
      <c r="E234" s="132">
        <f t="shared" si="53"/>
        <v>30479.859894921192</v>
      </c>
      <c r="F234" s="133">
        <f t="shared" si="54"/>
        <v>0.83859966271731856</v>
      </c>
      <c r="G234" s="134">
        <f t="shared" si="59"/>
        <v>3519.7674547795127</v>
      </c>
      <c r="H234" s="134">
        <f t="shared" si="60"/>
        <v>4019.5744333582038</v>
      </c>
      <c r="I234" s="134">
        <f t="shared" si="61"/>
        <v>781.08281743700309</v>
      </c>
      <c r="J234" s="135">
        <f t="shared" si="62"/>
        <v>891.99657751305756</v>
      </c>
      <c r="K234" s="134">
        <f t="shared" si="63"/>
        <v>348.64642241437275</v>
      </c>
      <c r="L234" s="135">
        <f t="shared" si="64"/>
        <v>398.15421439721365</v>
      </c>
      <c r="M234" s="136">
        <f t="shared" si="55"/>
        <v>4417.7286477554171</v>
      </c>
      <c r="N234" s="136">
        <f t="shared" si="65"/>
        <v>39225.728647755415</v>
      </c>
      <c r="O234" s="136">
        <f t="shared" si="66"/>
        <v>34348.27377211507</v>
      </c>
      <c r="P234" s="137">
        <f t="shared" si="56"/>
        <v>0.9450322573502864</v>
      </c>
      <c r="Q234" s="138">
        <v>516.50362031442137</v>
      </c>
      <c r="R234" s="137">
        <f t="shared" si="57"/>
        <v>0.11621344279117496</v>
      </c>
      <c r="S234" s="137">
        <f t="shared" si="58"/>
        <v>0.13576183933743019</v>
      </c>
      <c r="T234" s="139">
        <v>1142</v>
      </c>
      <c r="U234" s="1">
        <v>31184</v>
      </c>
      <c r="V234" s="185">
        <v>26836.488812392428</v>
      </c>
      <c r="Y234" s="12"/>
      <c r="Z234" s="12"/>
    </row>
    <row r="235" spans="2:28">
      <c r="B235" s="132">
        <v>4221</v>
      </c>
      <c r="C235" s="132" t="s">
        <v>252</v>
      </c>
      <c r="D235" s="132">
        <v>52379</v>
      </c>
      <c r="E235" s="132">
        <f t="shared" si="53"/>
        <v>44806.672369546621</v>
      </c>
      <c r="F235" s="133">
        <f t="shared" si="54"/>
        <v>1.2327766750282283</v>
      </c>
      <c r="G235" s="134">
        <f t="shared" si="59"/>
        <v>-5076.3200299957443</v>
      </c>
      <c r="H235" s="134">
        <f t="shared" si="60"/>
        <v>-5934.2181150650249</v>
      </c>
      <c r="I235" s="134">
        <f t="shared" si="61"/>
        <v>0</v>
      </c>
      <c r="J235" s="135">
        <f t="shared" si="62"/>
        <v>0</v>
      </c>
      <c r="K235" s="134">
        <f t="shared" si="63"/>
        <v>-432.43639502263034</v>
      </c>
      <c r="L235" s="135">
        <f t="shared" si="64"/>
        <v>-505.51814578145485</v>
      </c>
      <c r="M235" s="136">
        <f t="shared" si="55"/>
        <v>-6439.73626084648</v>
      </c>
      <c r="N235" s="136">
        <f t="shared" si="65"/>
        <v>45939.263739153517</v>
      </c>
      <c r="O235" s="136">
        <f t="shared" si="66"/>
        <v>39297.915944528242</v>
      </c>
      <c r="P235" s="137">
        <f t="shared" si="56"/>
        <v>1.0812129442257121</v>
      </c>
      <c r="Q235" s="138">
        <v>-17.658744499955901</v>
      </c>
      <c r="R235" s="137">
        <f t="shared" si="57"/>
        <v>7.2000163729764019E-2</v>
      </c>
      <c r="S235" s="137">
        <f t="shared" si="58"/>
        <v>6.7415047546146481E-2</v>
      </c>
      <c r="T235" s="139">
        <v>1169</v>
      </c>
      <c r="U235" s="1">
        <v>48861</v>
      </c>
      <c r="V235" s="185">
        <v>41976.804123711343</v>
      </c>
      <c r="Y235" s="12"/>
      <c r="Z235" s="12"/>
    </row>
    <row r="236" spans="2:28">
      <c r="B236" s="132">
        <v>4222</v>
      </c>
      <c r="C236" s="132" t="s">
        <v>253</v>
      </c>
      <c r="D236" s="132">
        <v>84385</v>
      </c>
      <c r="E236" s="132">
        <f t="shared" si="53"/>
        <v>90736.559139784949</v>
      </c>
      <c r="F236" s="133">
        <f t="shared" si="54"/>
        <v>2.4964566160434587</v>
      </c>
      <c r="G236" s="134">
        <f t="shared" si="59"/>
        <v>-32634.25209213874</v>
      </c>
      <c r="H236" s="134">
        <f t="shared" si="60"/>
        <v>-30349.85444568903</v>
      </c>
      <c r="I236" s="134">
        <f t="shared" si="61"/>
        <v>0</v>
      </c>
      <c r="J236" s="135">
        <f t="shared" si="62"/>
        <v>0</v>
      </c>
      <c r="K236" s="134">
        <f t="shared" si="63"/>
        <v>-432.43639502263034</v>
      </c>
      <c r="L236" s="135">
        <f t="shared" si="64"/>
        <v>-402.1658473710462</v>
      </c>
      <c r="M236" s="136">
        <f t="shared" si="55"/>
        <v>-30752.020293060075</v>
      </c>
      <c r="N236" s="136">
        <f t="shared" si="65"/>
        <v>53632.979706939921</v>
      </c>
      <c r="O236" s="136">
        <f t="shared" si="66"/>
        <v>57669.870652623569</v>
      </c>
      <c r="P236" s="137">
        <f t="shared" si="56"/>
        <v>1.5866849206318043</v>
      </c>
      <c r="Q236" s="138">
        <v>-993.56307304102302</v>
      </c>
      <c r="R236" s="137">
        <f t="shared" si="57"/>
        <v>0.10189078373508136</v>
      </c>
      <c r="S236" s="137">
        <f t="shared" si="58"/>
        <v>0.14335979172511129</v>
      </c>
      <c r="T236" s="139">
        <v>930</v>
      </c>
      <c r="U236" s="1">
        <v>76582</v>
      </c>
      <c r="V236" s="185">
        <v>79359.585492227983</v>
      </c>
      <c r="Y236" s="12"/>
      <c r="Z236" s="12"/>
    </row>
    <row r="237" spans="2:28">
      <c r="B237" s="132">
        <v>4223</v>
      </c>
      <c r="C237" s="132" t="s">
        <v>254</v>
      </c>
      <c r="D237" s="132">
        <v>393675</v>
      </c>
      <c r="E237" s="132">
        <f t="shared" si="53"/>
        <v>26359.223300970876</v>
      </c>
      <c r="F237" s="133">
        <f t="shared" si="54"/>
        <v>0.7252276042570639</v>
      </c>
      <c r="G237" s="134">
        <f t="shared" si="59"/>
        <v>5992.1494111497022</v>
      </c>
      <c r="H237" s="134">
        <f t="shared" si="60"/>
        <v>89492.751455520804</v>
      </c>
      <c r="I237" s="134">
        <f t="shared" si="61"/>
        <v>2223.3056253196137</v>
      </c>
      <c r="J237" s="135">
        <f t="shared" si="62"/>
        <v>33205.069514148432</v>
      </c>
      <c r="K237" s="134">
        <f t="shared" si="63"/>
        <v>1790.8692302969835</v>
      </c>
      <c r="L237" s="135">
        <f t="shared" si="64"/>
        <v>26746.631954485445</v>
      </c>
      <c r="M237" s="136">
        <f t="shared" si="55"/>
        <v>116239.38341000625</v>
      </c>
      <c r="N237" s="136">
        <f t="shared" si="65"/>
        <v>509914.38341000624</v>
      </c>
      <c r="O237" s="136">
        <f t="shared" si="66"/>
        <v>34142.241942417553</v>
      </c>
      <c r="P237" s="137">
        <f t="shared" si="56"/>
        <v>0.93936365442727365</v>
      </c>
      <c r="Q237" s="138">
        <v>9618.6980905392847</v>
      </c>
      <c r="R237" s="137">
        <f t="shared" si="57"/>
        <v>0.17415735363856802</v>
      </c>
      <c r="S237" s="137">
        <f t="shared" si="58"/>
        <v>0.16149988233386051</v>
      </c>
      <c r="T237" s="139">
        <v>14935</v>
      </c>
      <c r="U237" s="1">
        <v>335283</v>
      </c>
      <c r="V237" s="185">
        <v>22694.124813862189</v>
      </c>
      <c r="Y237" s="12"/>
      <c r="Z237" s="12"/>
    </row>
    <row r="238" spans="2:28">
      <c r="B238" s="132">
        <v>4224</v>
      </c>
      <c r="C238" s="132" t="s">
        <v>255</v>
      </c>
      <c r="D238" s="132">
        <v>43510</v>
      </c>
      <c r="E238" s="132">
        <f t="shared" si="53"/>
        <v>46936.353829557709</v>
      </c>
      <c r="F238" s="133">
        <f t="shared" si="54"/>
        <v>1.2913711095242417</v>
      </c>
      <c r="G238" s="134">
        <f t="shared" si="59"/>
        <v>-6354.1289060023973</v>
      </c>
      <c r="H238" s="134">
        <f t="shared" si="60"/>
        <v>-5890.2774958642231</v>
      </c>
      <c r="I238" s="134">
        <f t="shared" si="61"/>
        <v>0</v>
      </c>
      <c r="J238" s="135">
        <f t="shared" si="62"/>
        <v>0</v>
      </c>
      <c r="K238" s="134">
        <f t="shared" si="63"/>
        <v>-432.43639502263034</v>
      </c>
      <c r="L238" s="135">
        <f t="shared" si="64"/>
        <v>-400.86853818597831</v>
      </c>
      <c r="M238" s="136">
        <f t="shared" si="55"/>
        <v>-6291.1460340502017</v>
      </c>
      <c r="N238" s="136">
        <f t="shared" si="65"/>
        <v>37218.853965949798</v>
      </c>
      <c r="O238" s="136">
        <f t="shared" si="66"/>
        <v>40149.788528532685</v>
      </c>
      <c r="P238" s="137">
        <f t="shared" si="56"/>
        <v>1.1046507180241176</v>
      </c>
      <c r="Q238" s="138">
        <v>88.908420742982344</v>
      </c>
      <c r="R238" s="137">
        <f t="shared" si="57"/>
        <v>7.7914034435773563E-2</v>
      </c>
      <c r="S238" s="137">
        <f t="shared" si="58"/>
        <v>8.3728025991521973E-2</v>
      </c>
      <c r="T238" s="139">
        <v>927</v>
      </c>
      <c r="U238" s="1">
        <v>40365</v>
      </c>
      <c r="V238" s="185">
        <v>43310.085836909871</v>
      </c>
      <c r="Y238" s="12"/>
      <c r="Z238" s="12"/>
    </row>
    <row r="239" spans="2:28">
      <c r="B239" s="132">
        <v>4225</v>
      </c>
      <c r="C239" s="132" t="s">
        <v>256</v>
      </c>
      <c r="D239" s="132">
        <v>278743</v>
      </c>
      <c r="E239" s="132">
        <f t="shared" si="53"/>
        <v>26638.28363914373</v>
      </c>
      <c r="F239" s="133">
        <f t="shared" si="54"/>
        <v>0.73290545797018192</v>
      </c>
      <c r="G239" s="134">
        <f t="shared" si="59"/>
        <v>5824.7132082459893</v>
      </c>
      <c r="H239" s="134">
        <f t="shared" si="60"/>
        <v>60949.799011086034</v>
      </c>
      <c r="I239" s="134">
        <f t="shared" si="61"/>
        <v>2125.6345069591148</v>
      </c>
      <c r="J239" s="135">
        <f t="shared" si="62"/>
        <v>22242.63948082018</v>
      </c>
      <c r="K239" s="134">
        <f t="shared" si="63"/>
        <v>1693.1981119364846</v>
      </c>
      <c r="L239" s="135">
        <f t="shared" si="64"/>
        <v>17717.625043303375</v>
      </c>
      <c r="M239" s="136">
        <f t="shared" si="55"/>
        <v>78667.424054389412</v>
      </c>
      <c r="N239" s="136">
        <f t="shared" si="65"/>
        <v>357410.42405438941</v>
      </c>
      <c r="O239" s="136">
        <f t="shared" si="66"/>
        <v>34156.194959326211</v>
      </c>
      <c r="P239" s="137">
        <f t="shared" si="56"/>
        <v>0.93974754711292996</v>
      </c>
      <c r="Q239" s="138">
        <v>6312.5931549650268</v>
      </c>
      <c r="R239" s="137">
        <f t="shared" si="57"/>
        <v>0.14525247545092237</v>
      </c>
      <c r="S239" s="137">
        <f t="shared" si="58"/>
        <v>0.13441723127377783</v>
      </c>
      <c r="T239" s="139">
        <v>10464</v>
      </c>
      <c r="U239" s="1">
        <v>243390</v>
      </c>
      <c r="V239" s="185">
        <v>23481.910274963819</v>
      </c>
      <c r="Y239" s="12"/>
      <c r="Z239" s="13"/>
      <c r="AA239" s="13"/>
      <c r="AB239" s="12"/>
    </row>
    <row r="240" spans="2:28">
      <c r="B240" s="132">
        <v>4226</v>
      </c>
      <c r="C240" s="132" t="s">
        <v>257</v>
      </c>
      <c r="D240" s="132">
        <v>46254</v>
      </c>
      <c r="E240" s="132">
        <f t="shared" si="53"/>
        <v>27369.23076923077</v>
      </c>
      <c r="F240" s="133">
        <f t="shared" si="54"/>
        <v>0.75301618088257039</v>
      </c>
      <c r="G240" s="134">
        <f t="shared" si="59"/>
        <v>5386.1449301937655</v>
      </c>
      <c r="H240" s="134">
        <f t="shared" si="60"/>
        <v>9102.5849320274629</v>
      </c>
      <c r="I240" s="134">
        <f t="shared" si="61"/>
        <v>1869.803011428651</v>
      </c>
      <c r="J240" s="135">
        <f t="shared" si="62"/>
        <v>3159.9670893144203</v>
      </c>
      <c r="K240" s="134">
        <f t="shared" si="63"/>
        <v>1437.3666164060205</v>
      </c>
      <c r="L240" s="135">
        <f t="shared" si="64"/>
        <v>2429.1495817261748</v>
      </c>
      <c r="M240" s="136">
        <f t="shared" si="55"/>
        <v>11531.734513753638</v>
      </c>
      <c r="N240" s="136">
        <f t="shared" si="65"/>
        <v>57785.734513753639</v>
      </c>
      <c r="O240" s="136">
        <f t="shared" si="66"/>
        <v>34192.742315830554</v>
      </c>
      <c r="P240" s="137">
        <f t="shared" si="56"/>
        <v>0.94075308325854923</v>
      </c>
      <c r="Q240" s="138">
        <v>513.06218768070357</v>
      </c>
      <c r="R240" s="137">
        <f t="shared" si="57"/>
        <v>0.14182033622158038</v>
      </c>
      <c r="S240" s="137">
        <f t="shared" si="58"/>
        <v>0.13506400287115686</v>
      </c>
      <c r="T240" s="139">
        <v>1690</v>
      </c>
      <c r="U240" s="1">
        <v>40509</v>
      </c>
      <c r="V240" s="185">
        <v>24112.5</v>
      </c>
      <c r="Y240" s="12"/>
      <c r="Z240" s="12"/>
      <c r="AA240" s="12"/>
      <c r="AB240" s="12"/>
    </row>
    <row r="241" spans="2:28">
      <c r="B241" s="132">
        <v>4227</v>
      </c>
      <c r="C241" s="132" t="s">
        <v>258</v>
      </c>
      <c r="D241" s="132">
        <v>187964</v>
      </c>
      <c r="E241" s="132">
        <f t="shared" si="53"/>
        <v>31739.952718676122</v>
      </c>
      <c r="F241" s="133">
        <f t="shared" si="54"/>
        <v>0.87326889743940717</v>
      </c>
      <c r="G241" s="134">
        <f t="shared" si="59"/>
        <v>2763.7117605265544</v>
      </c>
      <c r="H241" s="134">
        <f t="shared" si="60"/>
        <v>16366.701045838256</v>
      </c>
      <c r="I241" s="134">
        <f t="shared" si="61"/>
        <v>340.05032912277744</v>
      </c>
      <c r="J241" s="135">
        <f t="shared" si="62"/>
        <v>2013.778049065088</v>
      </c>
      <c r="K241" s="134">
        <f t="shared" si="63"/>
        <v>-92.386065899852895</v>
      </c>
      <c r="L241" s="135">
        <f t="shared" si="64"/>
        <v>-547.11028225892892</v>
      </c>
      <c r="M241" s="136">
        <f t="shared" si="55"/>
        <v>15819.590763579326</v>
      </c>
      <c r="N241" s="136">
        <f t="shared" si="65"/>
        <v>203783.59076357933</v>
      </c>
      <c r="O241" s="136">
        <f t="shared" si="66"/>
        <v>34411.278413302825</v>
      </c>
      <c r="P241" s="137">
        <f t="shared" si="56"/>
        <v>0.94676571908639118</v>
      </c>
      <c r="Q241" s="138">
        <v>86.368861210170508</v>
      </c>
      <c r="R241" s="137">
        <f t="shared" si="57"/>
        <v>0.10225360206888059</v>
      </c>
      <c r="S241" s="137">
        <f t="shared" si="58"/>
        <v>0.11435196142965001</v>
      </c>
      <c r="T241" s="139">
        <v>5922</v>
      </c>
      <c r="U241" s="1">
        <v>170527</v>
      </c>
      <c r="V241" s="185">
        <v>28482.879572406884</v>
      </c>
      <c r="Y241" s="12"/>
      <c r="Z241" s="12"/>
      <c r="AA241" s="12"/>
      <c r="AB241" s="12"/>
    </row>
    <row r="242" spans="2:28">
      <c r="B242" s="132">
        <v>4228</v>
      </c>
      <c r="C242" s="132" t="s">
        <v>259</v>
      </c>
      <c r="D242" s="132">
        <v>109127</v>
      </c>
      <c r="E242" s="132">
        <f t="shared" si="53"/>
        <v>61584.085778781038</v>
      </c>
      <c r="F242" s="133">
        <f t="shared" si="54"/>
        <v>1.6943776559630974</v>
      </c>
      <c r="G242" s="134">
        <f t="shared" si="59"/>
        <v>-15142.768075536394</v>
      </c>
      <c r="H242" s="134">
        <f t="shared" si="60"/>
        <v>-26832.98502985049</v>
      </c>
      <c r="I242" s="134">
        <f t="shared" si="61"/>
        <v>0</v>
      </c>
      <c r="J242" s="135">
        <f t="shared" si="62"/>
        <v>0</v>
      </c>
      <c r="K242" s="134">
        <f t="shared" si="63"/>
        <v>-432.43639502263034</v>
      </c>
      <c r="L242" s="135">
        <f t="shared" si="64"/>
        <v>-766.27729198010093</v>
      </c>
      <c r="M242" s="136">
        <f t="shared" si="55"/>
        <v>-27599.262321830589</v>
      </c>
      <c r="N242" s="136">
        <f t="shared" si="65"/>
        <v>81527.737678169418</v>
      </c>
      <c r="O242" s="136">
        <f t="shared" si="66"/>
        <v>46008.881308222022</v>
      </c>
      <c r="P242" s="137">
        <f t="shared" si="56"/>
        <v>1.2658533365996603</v>
      </c>
      <c r="Q242" s="138">
        <v>-3184.4289950846178</v>
      </c>
      <c r="R242" s="137">
        <f t="shared" si="57"/>
        <v>2.7019650655021835E-2</v>
      </c>
      <c r="S242" s="137">
        <f t="shared" si="58"/>
        <v>5.599876043648408E-2</v>
      </c>
      <c r="T242" s="139">
        <v>1772</v>
      </c>
      <c r="U242" s="1">
        <v>106256</v>
      </c>
      <c r="V242" s="185">
        <v>58318.331503841931</v>
      </c>
      <c r="Y242" s="12"/>
      <c r="Z242" s="12"/>
      <c r="AA242" s="12"/>
      <c r="AB242" s="12"/>
    </row>
    <row r="243" spans="2:28" ht="30.6" customHeight="1">
      <c r="B243" s="132">
        <v>4601</v>
      </c>
      <c r="C243" s="132" t="s">
        <v>260</v>
      </c>
      <c r="D243" s="132">
        <v>10807543</v>
      </c>
      <c r="E243" s="132">
        <f t="shared" si="53"/>
        <v>37841.404616930609</v>
      </c>
      <c r="F243" s="133">
        <f t="shared" si="54"/>
        <v>1.041139600310149</v>
      </c>
      <c r="G243" s="134">
        <f t="shared" si="59"/>
        <v>-897.15937842613778</v>
      </c>
      <c r="H243" s="134">
        <f t="shared" si="60"/>
        <v>-256229.61563788337</v>
      </c>
      <c r="I243" s="134">
        <f t="shared" si="61"/>
        <v>0</v>
      </c>
      <c r="J243" s="135">
        <f t="shared" si="62"/>
        <v>0</v>
      </c>
      <c r="K243" s="134">
        <f t="shared" si="63"/>
        <v>-432.43639502263034</v>
      </c>
      <c r="L243" s="135">
        <f t="shared" si="64"/>
        <v>-123504.26685485824</v>
      </c>
      <c r="M243" s="136">
        <f t="shared" si="55"/>
        <v>-379733.88249274163</v>
      </c>
      <c r="N243" s="136">
        <f t="shared" si="65"/>
        <v>10427809.117507258</v>
      </c>
      <c r="O243" s="136">
        <f t="shared" si="66"/>
        <v>36511.808843481842</v>
      </c>
      <c r="P243" s="137">
        <f t="shared" si="56"/>
        <v>1.0045581143384803</v>
      </c>
      <c r="Q243" s="138">
        <v>2134.3679316246998</v>
      </c>
      <c r="R243" s="137">
        <f t="shared" si="57"/>
        <v>0.14924370866673586</v>
      </c>
      <c r="S243" s="137">
        <f t="shared" si="58"/>
        <v>0.1425156668150237</v>
      </c>
      <c r="T243" s="139">
        <v>285601</v>
      </c>
      <c r="U243" s="1">
        <v>9404048</v>
      </c>
      <c r="V243" s="185">
        <v>33121.125351760478</v>
      </c>
      <c r="Y243" s="12"/>
      <c r="Z243" s="12"/>
      <c r="AA243" s="12"/>
      <c r="AB243" s="12"/>
    </row>
    <row r="244" spans="2:28">
      <c r="B244" s="132">
        <v>4602</v>
      </c>
      <c r="C244" s="132" t="s">
        <v>261</v>
      </c>
      <c r="D244" s="132">
        <v>592638</v>
      </c>
      <c r="E244" s="132">
        <f t="shared" si="53"/>
        <v>34536.013986013983</v>
      </c>
      <c r="F244" s="133">
        <f t="shared" si="54"/>
        <v>0.95019759868049103</v>
      </c>
      <c r="G244" s="134">
        <f t="shared" si="59"/>
        <v>1086.0750001238382</v>
      </c>
      <c r="H244" s="134">
        <f t="shared" si="60"/>
        <v>18637.047002125062</v>
      </c>
      <c r="I244" s="134">
        <f t="shared" si="61"/>
        <v>0</v>
      </c>
      <c r="J244" s="135">
        <f t="shared" si="62"/>
        <v>0</v>
      </c>
      <c r="K244" s="134">
        <f t="shared" si="63"/>
        <v>-432.43639502263034</v>
      </c>
      <c r="L244" s="135">
        <f t="shared" si="64"/>
        <v>-7420.6085385883371</v>
      </c>
      <c r="M244" s="136">
        <f t="shared" si="55"/>
        <v>11216.438463536724</v>
      </c>
      <c r="N244" s="136">
        <f t="shared" si="65"/>
        <v>603854.43846353667</v>
      </c>
      <c r="O244" s="136">
        <f t="shared" si="66"/>
        <v>35189.652591115191</v>
      </c>
      <c r="P244" s="137">
        <f t="shared" si="56"/>
        <v>0.9681813136866172</v>
      </c>
      <c r="Q244" s="138">
        <v>3056.0555555011642</v>
      </c>
      <c r="R244" s="140">
        <f t="shared" si="57"/>
        <v>7.8991064210963274E-2</v>
      </c>
      <c r="S244" s="140">
        <f t="shared" si="58"/>
        <v>8.1946342766785751E-2</v>
      </c>
      <c r="T244" s="139">
        <v>17160</v>
      </c>
      <c r="U244" s="1">
        <v>549252</v>
      </c>
      <c r="V244" s="185">
        <v>31920.265008426803</v>
      </c>
      <c r="W244" s="13"/>
      <c r="X244" s="68"/>
      <c r="Y244" s="13"/>
      <c r="Z244" s="13"/>
      <c r="AA244" s="13"/>
      <c r="AB244" s="12"/>
    </row>
    <row r="245" spans="2:28">
      <c r="B245" s="132">
        <v>4611</v>
      </c>
      <c r="C245" s="132" t="s">
        <v>262</v>
      </c>
      <c r="D245" s="132">
        <v>134847</v>
      </c>
      <c r="E245" s="132">
        <f t="shared" si="53"/>
        <v>33270.910436713544</v>
      </c>
      <c r="F245" s="133">
        <f t="shared" si="54"/>
        <v>0.91539050267009869</v>
      </c>
      <c r="G245" s="134">
        <f t="shared" si="59"/>
        <v>1845.1371297041012</v>
      </c>
      <c r="H245" s="134">
        <f t="shared" si="60"/>
        <v>7478.3407866907219</v>
      </c>
      <c r="I245" s="134">
        <f t="shared" si="61"/>
        <v>0</v>
      </c>
      <c r="J245" s="135">
        <f t="shared" si="62"/>
        <v>0</v>
      </c>
      <c r="K245" s="134">
        <f t="shared" si="63"/>
        <v>-432.43639502263034</v>
      </c>
      <c r="L245" s="135">
        <f t="shared" si="64"/>
        <v>-1752.6647090267209</v>
      </c>
      <c r="M245" s="136">
        <f t="shared" si="55"/>
        <v>5725.6760776640012</v>
      </c>
      <c r="N245" s="136">
        <f t="shared" si="65"/>
        <v>140572.67607766401</v>
      </c>
      <c r="O245" s="136">
        <f t="shared" si="66"/>
        <v>34683.611171395023</v>
      </c>
      <c r="P245" s="137">
        <f t="shared" si="56"/>
        <v>0.95425847528246044</v>
      </c>
      <c r="Q245" s="138">
        <v>486.61189781154008</v>
      </c>
      <c r="R245" s="140">
        <f t="shared" si="57"/>
        <v>0.21927556150312849</v>
      </c>
      <c r="S245" s="140">
        <f t="shared" si="58"/>
        <v>0.22198305719854619</v>
      </c>
      <c r="T245" s="139">
        <v>4053</v>
      </c>
      <c r="U245" s="1">
        <v>110596</v>
      </c>
      <c r="V245" s="185">
        <v>27226.981782373216</v>
      </c>
      <c r="W245" s="13"/>
      <c r="X245" s="1"/>
      <c r="Y245" s="13"/>
      <c r="Z245" s="13"/>
      <c r="AA245" s="12"/>
      <c r="AB245" s="12"/>
    </row>
    <row r="246" spans="2:28">
      <c r="B246" s="132">
        <v>4612</v>
      </c>
      <c r="C246" s="132" t="s">
        <v>263</v>
      </c>
      <c r="D246" s="132">
        <v>191979</v>
      </c>
      <c r="E246" s="132">
        <f t="shared" si="53"/>
        <v>33111.245256985167</v>
      </c>
      <c r="F246" s="133">
        <f t="shared" si="54"/>
        <v>0.91099759645827494</v>
      </c>
      <c r="G246" s="134">
        <f t="shared" si="59"/>
        <v>1940.9362375411276</v>
      </c>
      <c r="H246" s="134">
        <f t="shared" si="60"/>
        <v>11253.548305263457</v>
      </c>
      <c r="I246" s="134">
        <f t="shared" si="61"/>
        <v>0</v>
      </c>
      <c r="J246" s="135">
        <f t="shared" si="62"/>
        <v>0</v>
      </c>
      <c r="K246" s="134">
        <f t="shared" si="63"/>
        <v>-432.43639502263034</v>
      </c>
      <c r="L246" s="135">
        <f t="shared" si="64"/>
        <v>-2507.2662183412108</v>
      </c>
      <c r="M246" s="136">
        <f t="shared" si="55"/>
        <v>8746.2820869222469</v>
      </c>
      <c r="N246" s="136">
        <f t="shared" si="65"/>
        <v>200725.28208692223</v>
      </c>
      <c r="O246" s="136">
        <f t="shared" si="66"/>
        <v>34619.745099503663</v>
      </c>
      <c r="P246" s="137">
        <f t="shared" si="56"/>
        <v>0.95250131279773065</v>
      </c>
      <c r="Q246" s="138">
        <v>1621.6263467829522</v>
      </c>
      <c r="R246" s="140">
        <f t="shared" si="57"/>
        <v>0.31230902789645298</v>
      </c>
      <c r="S246" s="140">
        <f t="shared" si="58"/>
        <v>0.30506620470006007</v>
      </c>
      <c r="T246" s="139">
        <v>5798</v>
      </c>
      <c r="U246" s="1">
        <v>146291</v>
      </c>
      <c r="V246" s="185">
        <v>25371.314602844257</v>
      </c>
      <c r="W246" s="13"/>
      <c r="X246" s="1"/>
      <c r="Y246" s="13"/>
      <c r="Z246" s="13"/>
      <c r="AA246" s="12"/>
      <c r="AB246" s="12"/>
    </row>
    <row r="247" spans="2:28">
      <c r="B247" s="132">
        <v>4613</v>
      </c>
      <c r="C247" s="132" t="s">
        <v>264</v>
      </c>
      <c r="D247" s="132">
        <v>395793</v>
      </c>
      <c r="E247" s="132">
        <f t="shared" si="53"/>
        <v>33112.440391533506</v>
      </c>
      <c r="F247" s="133">
        <f t="shared" si="54"/>
        <v>0.91103047848045593</v>
      </c>
      <c r="G247" s="134">
        <f t="shared" si="59"/>
        <v>1940.2191568121241</v>
      </c>
      <c r="H247" s="134">
        <f t="shared" si="60"/>
        <v>23191.439581375318</v>
      </c>
      <c r="I247" s="134">
        <f t="shared" si="61"/>
        <v>0</v>
      </c>
      <c r="J247" s="135">
        <f t="shared" si="62"/>
        <v>0</v>
      </c>
      <c r="K247" s="134">
        <f t="shared" si="63"/>
        <v>-432.43639502263034</v>
      </c>
      <c r="L247" s="135">
        <f t="shared" si="64"/>
        <v>-5168.9122297055001</v>
      </c>
      <c r="M247" s="136">
        <f t="shared" si="55"/>
        <v>18022.527351669818</v>
      </c>
      <c r="N247" s="136">
        <f t="shared" si="65"/>
        <v>413815.52735166979</v>
      </c>
      <c r="O247" s="136">
        <f t="shared" si="66"/>
        <v>34620.223153322993</v>
      </c>
      <c r="P247" s="137">
        <f t="shared" si="56"/>
        <v>0.95251446560660291</v>
      </c>
      <c r="Q247" s="138">
        <v>1975.3449332695236</v>
      </c>
      <c r="R247" s="140">
        <f t="shared" si="57"/>
        <v>0.18476422535464229</v>
      </c>
      <c r="S247" s="140">
        <f t="shared" si="58"/>
        <v>0.18516069962063564</v>
      </c>
      <c r="T247" s="139">
        <v>11953</v>
      </c>
      <c r="U247" s="1">
        <v>334069</v>
      </c>
      <c r="V247" s="185">
        <v>27939.198795684537</v>
      </c>
      <c r="W247" s="13"/>
      <c r="X247" s="1"/>
      <c r="Y247" s="13"/>
      <c r="Z247" s="13"/>
      <c r="AA247" s="12"/>
      <c r="AB247" s="12"/>
    </row>
    <row r="248" spans="2:28">
      <c r="B248" s="132">
        <v>4614</v>
      </c>
      <c r="C248" s="132" t="s">
        <v>265</v>
      </c>
      <c r="D248" s="132">
        <v>624235</v>
      </c>
      <c r="E248" s="132">
        <f t="shared" si="53"/>
        <v>33096.601452733157</v>
      </c>
      <c r="F248" s="133">
        <f t="shared" si="54"/>
        <v>0.91059469797550729</v>
      </c>
      <c r="G248" s="134">
        <f t="shared" si="59"/>
        <v>1949.7225200923333</v>
      </c>
      <c r="H248" s="134">
        <f t="shared" si="60"/>
        <v>36773.7164514615</v>
      </c>
      <c r="I248" s="134">
        <f t="shared" si="61"/>
        <v>0</v>
      </c>
      <c r="J248" s="135">
        <f t="shared" si="62"/>
        <v>0</v>
      </c>
      <c r="K248" s="134">
        <f t="shared" si="63"/>
        <v>-432.43639502263034</v>
      </c>
      <c r="L248" s="135">
        <f t="shared" si="64"/>
        <v>-8156.1828465218314</v>
      </c>
      <c r="M248" s="136">
        <f t="shared" si="55"/>
        <v>28617.533604939668</v>
      </c>
      <c r="N248" s="136">
        <f t="shared" si="65"/>
        <v>652852.5336049397</v>
      </c>
      <c r="O248" s="136">
        <f t="shared" si="66"/>
        <v>34613.88757780286</v>
      </c>
      <c r="P248" s="137">
        <f t="shared" si="56"/>
        <v>0.95234015340462363</v>
      </c>
      <c r="Q248" s="138">
        <v>7332.5185799712053</v>
      </c>
      <c r="R248" s="140">
        <f t="shared" si="57"/>
        <v>0.14878953228373989</v>
      </c>
      <c r="S248" s="140">
        <f t="shared" si="58"/>
        <v>0.14257689603471069</v>
      </c>
      <c r="T248" s="139">
        <v>18861</v>
      </c>
      <c r="U248" s="1">
        <v>543385</v>
      </c>
      <c r="V248" s="185">
        <v>28966.629351244737</v>
      </c>
      <c r="W248" s="13"/>
      <c r="X248" s="1"/>
      <c r="Y248" s="13"/>
      <c r="Z248" s="13"/>
      <c r="AA248" s="12"/>
      <c r="AB248" s="12"/>
    </row>
    <row r="249" spans="2:28">
      <c r="B249" s="132">
        <v>4615</v>
      </c>
      <c r="C249" s="132" t="s">
        <v>266</v>
      </c>
      <c r="D249" s="132">
        <v>99744</v>
      </c>
      <c r="E249" s="132">
        <f t="shared" si="53"/>
        <v>31694.947569113443</v>
      </c>
      <c r="F249" s="133">
        <f t="shared" si="54"/>
        <v>0.87203066001397544</v>
      </c>
      <c r="G249" s="134">
        <f t="shared" si="59"/>
        <v>2790.7148502641617</v>
      </c>
      <c r="H249" s="134">
        <f t="shared" si="60"/>
        <v>8782.3796337813183</v>
      </c>
      <c r="I249" s="134">
        <f t="shared" si="61"/>
        <v>355.80213146971528</v>
      </c>
      <c r="J249" s="135">
        <f t="shared" si="62"/>
        <v>1119.709307735194</v>
      </c>
      <c r="K249" s="134">
        <f t="shared" si="63"/>
        <v>-76.634263552915058</v>
      </c>
      <c r="L249" s="135">
        <f t="shared" si="64"/>
        <v>-241.16802740102369</v>
      </c>
      <c r="M249" s="136">
        <f t="shared" si="55"/>
        <v>8541.2116063802951</v>
      </c>
      <c r="N249" s="136">
        <f t="shared" si="65"/>
        <v>108285.2116063803</v>
      </c>
      <c r="O249" s="136">
        <f t="shared" si="66"/>
        <v>34409.028155824686</v>
      </c>
      <c r="P249" s="137">
        <f t="shared" si="56"/>
        <v>0.94670380721511938</v>
      </c>
      <c r="Q249" s="138">
        <v>1948.0700027403382</v>
      </c>
      <c r="R249" s="140">
        <f t="shared" si="57"/>
        <v>0.13368643586188084</v>
      </c>
      <c r="S249" s="140">
        <f t="shared" si="58"/>
        <v>0.14881666474850272</v>
      </c>
      <c r="T249" s="139">
        <v>3147</v>
      </c>
      <c r="U249" s="1">
        <v>87982</v>
      </c>
      <c r="V249" s="185">
        <v>27589.212919410475</v>
      </c>
      <c r="W249" s="13"/>
      <c r="X249" s="1"/>
      <c r="Y249" s="13"/>
      <c r="Z249" s="13"/>
      <c r="AA249" s="12"/>
      <c r="AB249" s="12"/>
    </row>
    <row r="250" spans="2:28">
      <c r="B250" s="132">
        <v>4616</v>
      </c>
      <c r="C250" s="132" t="s">
        <v>267</v>
      </c>
      <c r="D250" s="132">
        <v>125323</v>
      </c>
      <c r="E250" s="132">
        <f t="shared" si="53"/>
        <v>42860.12311901505</v>
      </c>
      <c r="F250" s="133">
        <f t="shared" si="54"/>
        <v>1.1792208007366138</v>
      </c>
      <c r="G250" s="134">
        <f t="shared" si="59"/>
        <v>-3908.390479676802</v>
      </c>
      <c r="H250" s="134">
        <f t="shared" si="60"/>
        <v>-11428.133762574969</v>
      </c>
      <c r="I250" s="134">
        <f t="shared" si="61"/>
        <v>0</v>
      </c>
      <c r="J250" s="135">
        <f t="shared" si="62"/>
        <v>0</v>
      </c>
      <c r="K250" s="134">
        <f t="shared" si="63"/>
        <v>-432.43639502263034</v>
      </c>
      <c r="L250" s="135">
        <f t="shared" si="64"/>
        <v>-1264.4440190461712</v>
      </c>
      <c r="M250" s="136">
        <f t="shared" si="55"/>
        <v>-12692.577781621141</v>
      </c>
      <c r="N250" s="136">
        <f t="shared" si="65"/>
        <v>112630.42221837887</v>
      </c>
      <c r="O250" s="136">
        <f t="shared" si="66"/>
        <v>38519.296244315621</v>
      </c>
      <c r="P250" s="137">
        <f t="shared" si="56"/>
        <v>1.0597905945090664</v>
      </c>
      <c r="Q250" s="138">
        <v>-10236.682608141886</v>
      </c>
      <c r="R250" s="140">
        <f t="shared" si="57"/>
        <v>0.32394172767512863</v>
      </c>
      <c r="S250" s="140">
        <f t="shared" si="58"/>
        <v>0.29903858300271707</v>
      </c>
      <c r="T250" s="139">
        <v>2924</v>
      </c>
      <c r="U250" s="1">
        <v>94659</v>
      </c>
      <c r="V250" s="185">
        <v>32993.726036946668</v>
      </c>
      <c r="W250" s="13"/>
      <c r="X250" s="1"/>
      <c r="Y250" s="13"/>
      <c r="Z250" s="13"/>
      <c r="AA250" s="12"/>
      <c r="AB250" s="12"/>
    </row>
    <row r="251" spans="2:28">
      <c r="B251" s="132">
        <v>4617</v>
      </c>
      <c r="C251" s="132" t="s">
        <v>268</v>
      </c>
      <c r="D251" s="132">
        <v>433093</v>
      </c>
      <c r="E251" s="132">
        <f t="shared" si="53"/>
        <v>33215.200552189584</v>
      </c>
      <c r="F251" s="133">
        <f t="shared" si="54"/>
        <v>0.91385774331579472</v>
      </c>
      <c r="G251" s="134">
        <f t="shared" si="59"/>
        <v>1878.5630604184771</v>
      </c>
      <c r="H251" s="134">
        <f t="shared" si="60"/>
        <v>24494.58374479652</v>
      </c>
      <c r="I251" s="134">
        <f t="shared" si="61"/>
        <v>0</v>
      </c>
      <c r="J251" s="135">
        <f t="shared" si="62"/>
        <v>0</v>
      </c>
      <c r="K251" s="134">
        <f t="shared" si="63"/>
        <v>-432.43639502263034</v>
      </c>
      <c r="L251" s="135">
        <f t="shared" si="64"/>
        <v>-5638.538154700077</v>
      </c>
      <c r="M251" s="136">
        <f t="shared" si="55"/>
        <v>18856.045590096444</v>
      </c>
      <c r="N251" s="136">
        <f t="shared" si="65"/>
        <v>451949.04559009644</v>
      </c>
      <c r="O251" s="136">
        <f t="shared" si="66"/>
        <v>34661.327217585429</v>
      </c>
      <c r="P251" s="137">
        <f t="shared" si="56"/>
        <v>0.95364537154073858</v>
      </c>
      <c r="Q251" s="138">
        <v>2919.0641834603375</v>
      </c>
      <c r="R251" s="140">
        <f t="shared" si="57"/>
        <v>0.16516187698747922</v>
      </c>
      <c r="S251" s="140">
        <f t="shared" si="58"/>
        <v>0.16802138922488993</v>
      </c>
      <c r="T251" s="139">
        <v>13039</v>
      </c>
      <c r="U251" s="1">
        <v>371702</v>
      </c>
      <c r="V251" s="185">
        <v>28437.150944839723</v>
      </c>
      <c r="W251" s="13"/>
      <c r="X251" s="1"/>
      <c r="Y251" s="13"/>
      <c r="Z251" s="13"/>
      <c r="AA251" s="12"/>
      <c r="AB251" s="12"/>
    </row>
    <row r="252" spans="2:28">
      <c r="B252" s="132">
        <v>4618</v>
      </c>
      <c r="C252" s="132" t="s">
        <v>269</v>
      </c>
      <c r="D252" s="132">
        <v>393176</v>
      </c>
      <c r="E252" s="132">
        <f t="shared" si="53"/>
        <v>35736.775131794217</v>
      </c>
      <c r="F252" s="133">
        <f t="shared" si="54"/>
        <v>0.98323442678031947</v>
      </c>
      <c r="G252" s="134">
        <f t="shared" si="59"/>
        <v>365.61831265569782</v>
      </c>
      <c r="H252" s="134">
        <f t="shared" si="60"/>
        <v>4022.5326758379874</v>
      </c>
      <c r="I252" s="134">
        <f t="shared" si="61"/>
        <v>0</v>
      </c>
      <c r="J252" s="135">
        <f t="shared" si="62"/>
        <v>0</v>
      </c>
      <c r="K252" s="134">
        <f t="shared" si="63"/>
        <v>-432.43639502263034</v>
      </c>
      <c r="L252" s="135">
        <f t="shared" si="64"/>
        <v>-4757.6652180389792</v>
      </c>
      <c r="M252" s="136">
        <f t="shared" si="55"/>
        <v>-735.13254220099179</v>
      </c>
      <c r="N252" s="136">
        <f t="shared" si="65"/>
        <v>392440.86745779903</v>
      </c>
      <c r="O252" s="136">
        <f t="shared" si="66"/>
        <v>35669.957049427292</v>
      </c>
      <c r="P252" s="137">
        <f t="shared" si="56"/>
        <v>0.98139604492654875</v>
      </c>
      <c r="Q252" s="138">
        <v>3407.4084627985726</v>
      </c>
      <c r="R252" s="140">
        <f t="shared" si="57"/>
        <v>0.1277129720721987</v>
      </c>
      <c r="S252" s="140">
        <f t="shared" si="58"/>
        <v>0.13242800540389474</v>
      </c>
      <c r="T252" s="139">
        <v>11002</v>
      </c>
      <c r="U252" s="1">
        <v>348649</v>
      </c>
      <c r="V252" s="185">
        <v>31557.657494569154</v>
      </c>
      <c r="W252" s="13"/>
      <c r="X252" s="68"/>
      <c r="Y252" s="13"/>
      <c r="Z252" s="13"/>
      <c r="AA252" s="13"/>
      <c r="AB252" s="12"/>
    </row>
    <row r="253" spans="2:28">
      <c r="B253" s="132">
        <v>4619</v>
      </c>
      <c r="C253" s="132" t="s">
        <v>270</v>
      </c>
      <c r="D253" s="132">
        <v>58015</v>
      </c>
      <c r="E253" s="132">
        <f t="shared" si="53"/>
        <v>64246.954595791809</v>
      </c>
      <c r="F253" s="133">
        <f t="shared" si="54"/>
        <v>1.7676418015170536</v>
      </c>
      <c r="G253" s="134">
        <f t="shared" si="59"/>
        <v>-16740.489365742858</v>
      </c>
      <c r="H253" s="134">
        <f t="shared" si="60"/>
        <v>-15116.661897265802</v>
      </c>
      <c r="I253" s="134">
        <f t="shared" si="61"/>
        <v>0</v>
      </c>
      <c r="J253" s="135">
        <f t="shared" si="62"/>
        <v>0</v>
      </c>
      <c r="K253" s="134">
        <f t="shared" si="63"/>
        <v>-432.43639502263034</v>
      </c>
      <c r="L253" s="135">
        <f t="shared" si="64"/>
        <v>-390.4900647054352</v>
      </c>
      <c r="M253" s="136">
        <f t="shared" si="55"/>
        <v>-15507.151961971236</v>
      </c>
      <c r="N253" s="136">
        <f t="shared" si="65"/>
        <v>42507.848038028766</v>
      </c>
      <c r="O253" s="136">
        <f t="shared" si="66"/>
        <v>47074.028835026322</v>
      </c>
      <c r="P253" s="137">
        <f t="shared" si="56"/>
        <v>1.2951589948212425</v>
      </c>
      <c r="Q253" s="138">
        <v>173.48037101500086</v>
      </c>
      <c r="R253" s="140">
        <f t="shared" si="57"/>
        <v>9.1759348124729481E-2</v>
      </c>
      <c r="S253" s="140">
        <f t="shared" si="58"/>
        <v>9.5386455593582428E-2</v>
      </c>
      <c r="T253" s="139">
        <v>903</v>
      </c>
      <c r="U253" s="1">
        <v>53139</v>
      </c>
      <c r="V253" s="185">
        <v>58652.317880794704</v>
      </c>
      <c r="W253" s="13"/>
      <c r="X253" s="1"/>
      <c r="Y253" s="13"/>
      <c r="Z253" s="13"/>
      <c r="AA253" s="12"/>
      <c r="AB253" s="12"/>
    </row>
    <row r="254" spans="2:28">
      <c r="B254" s="132">
        <v>4620</v>
      </c>
      <c r="C254" s="132" t="s">
        <v>271</v>
      </c>
      <c r="D254" s="132">
        <v>38123</v>
      </c>
      <c r="E254" s="132">
        <f t="shared" si="53"/>
        <v>35931.196983977381</v>
      </c>
      <c r="F254" s="133">
        <f t="shared" si="54"/>
        <v>0.98858360161995995</v>
      </c>
      <c r="G254" s="134">
        <f t="shared" si="59"/>
        <v>248.96520134579913</v>
      </c>
      <c r="H254" s="134">
        <f t="shared" si="60"/>
        <v>264.15207862789288</v>
      </c>
      <c r="I254" s="134">
        <f t="shared" si="61"/>
        <v>0</v>
      </c>
      <c r="J254" s="135">
        <f t="shared" si="62"/>
        <v>0</v>
      </c>
      <c r="K254" s="134">
        <f t="shared" si="63"/>
        <v>-432.43639502263034</v>
      </c>
      <c r="L254" s="135">
        <f t="shared" si="64"/>
        <v>-458.81501511901081</v>
      </c>
      <c r="M254" s="136">
        <f t="shared" si="55"/>
        <v>-194.66293649111793</v>
      </c>
      <c r="N254" s="136">
        <f t="shared" si="65"/>
        <v>37928.33706350888</v>
      </c>
      <c r="O254" s="136">
        <f t="shared" si="66"/>
        <v>35747.725790300552</v>
      </c>
      <c r="P254" s="137">
        <f t="shared" si="56"/>
        <v>0.98353571486240476</v>
      </c>
      <c r="Q254" s="138">
        <v>242.31503172416473</v>
      </c>
      <c r="R254" s="140">
        <f t="shared" si="57"/>
        <v>9.0786838340486412E-2</v>
      </c>
      <c r="S254" s="140">
        <f t="shared" si="58"/>
        <v>0.11032025014865719</v>
      </c>
      <c r="T254" s="139">
        <v>1061</v>
      </c>
      <c r="U254" s="1">
        <v>34950</v>
      </c>
      <c r="V254" s="185">
        <v>32361.111111111113</v>
      </c>
      <c r="W254" s="13"/>
      <c r="X254" s="1"/>
      <c r="Y254" s="13"/>
      <c r="Z254" s="13"/>
      <c r="AA254" s="12"/>
      <c r="AB254" s="12"/>
    </row>
    <row r="255" spans="2:28">
      <c r="B255" s="132">
        <v>4621</v>
      </c>
      <c r="C255" s="132" t="s">
        <v>272</v>
      </c>
      <c r="D255" s="132">
        <v>489350</v>
      </c>
      <c r="E255" s="132">
        <f t="shared" si="53"/>
        <v>30997.022866915817</v>
      </c>
      <c r="F255" s="133">
        <f t="shared" si="54"/>
        <v>0.85282849104460501</v>
      </c>
      <c r="G255" s="134">
        <f t="shared" si="59"/>
        <v>3209.4696715827376</v>
      </c>
      <c r="H255" s="134">
        <f t="shared" si="60"/>
        <v>50667.897705276679</v>
      </c>
      <c r="I255" s="134">
        <f t="shared" si="61"/>
        <v>600.07577723888437</v>
      </c>
      <c r="J255" s="135">
        <f t="shared" si="62"/>
        <v>9473.3962952702677</v>
      </c>
      <c r="K255" s="134">
        <f t="shared" si="63"/>
        <v>167.63938221625403</v>
      </c>
      <c r="L255" s="135">
        <f t="shared" si="64"/>
        <v>2646.5229270480022</v>
      </c>
      <c r="M255" s="136">
        <f t="shared" si="55"/>
        <v>53314.420632324684</v>
      </c>
      <c r="N255" s="136">
        <f t="shared" si="65"/>
        <v>542664.42063232465</v>
      </c>
      <c r="O255" s="136">
        <f t="shared" si="66"/>
        <v>34374.131920714812</v>
      </c>
      <c r="P255" s="137">
        <f t="shared" si="56"/>
        <v>0.9457436987666511</v>
      </c>
      <c r="Q255" s="138">
        <v>11683.730388707285</v>
      </c>
      <c r="R255" s="140">
        <f t="shared" si="57"/>
        <v>0.10224390595506783</v>
      </c>
      <c r="S255" s="140">
        <f t="shared" si="58"/>
        <v>9.8962379155809702E-2</v>
      </c>
      <c r="T255" s="139">
        <v>15787</v>
      </c>
      <c r="U255" s="1">
        <v>443958</v>
      </c>
      <c r="V255" s="185">
        <v>28205.71791613723</v>
      </c>
      <c r="W255" s="13"/>
      <c r="X255" s="68"/>
      <c r="Y255" s="13"/>
      <c r="Z255" s="13"/>
      <c r="AA255" s="13"/>
      <c r="AB255" s="12"/>
    </row>
    <row r="256" spans="2:28">
      <c r="B256" s="132">
        <v>4622</v>
      </c>
      <c r="C256" s="132" t="s">
        <v>273</v>
      </c>
      <c r="D256" s="132">
        <v>267315</v>
      </c>
      <c r="E256" s="132">
        <f t="shared" si="53"/>
        <v>31593.783240751683</v>
      </c>
      <c r="F256" s="133">
        <f t="shared" si="54"/>
        <v>0.86924730169357411</v>
      </c>
      <c r="G256" s="134">
        <f t="shared" si="59"/>
        <v>2851.4134472812175</v>
      </c>
      <c r="H256" s="134">
        <f t="shared" si="60"/>
        <v>24125.809177446379</v>
      </c>
      <c r="I256" s="134">
        <f t="shared" si="61"/>
        <v>391.2096463963311</v>
      </c>
      <c r="J256" s="135">
        <f t="shared" si="62"/>
        <v>3310.024818159357</v>
      </c>
      <c r="K256" s="134">
        <f t="shared" si="63"/>
        <v>-41.226748626299241</v>
      </c>
      <c r="L256" s="135">
        <f t="shared" si="64"/>
        <v>-348.81952012711787</v>
      </c>
      <c r="M256" s="136">
        <f t="shared" si="55"/>
        <v>23776.98965731926</v>
      </c>
      <c r="N256" s="136">
        <f t="shared" si="65"/>
        <v>291091.98965731927</v>
      </c>
      <c r="O256" s="136">
        <f t="shared" si="66"/>
        <v>34403.969939406597</v>
      </c>
      <c r="P256" s="137">
        <f t="shared" si="56"/>
        <v>0.94656463929909929</v>
      </c>
      <c r="Q256" s="138">
        <v>3248.8414023470505</v>
      </c>
      <c r="R256" s="137">
        <f t="shared" si="57"/>
        <v>0.14420055986919264</v>
      </c>
      <c r="S256" s="137">
        <f t="shared" si="58"/>
        <v>0.14365963063630327</v>
      </c>
      <c r="T256" s="139">
        <v>8461</v>
      </c>
      <c r="U256" s="1">
        <v>233626</v>
      </c>
      <c r="V256" s="185">
        <v>27625.162587205865</v>
      </c>
      <c r="Y256" s="12"/>
      <c r="Z256" s="12"/>
      <c r="AA256" s="12"/>
      <c r="AB256" s="12"/>
    </row>
    <row r="257" spans="2:28">
      <c r="B257" s="132">
        <v>4623</v>
      </c>
      <c r="C257" s="132" t="s">
        <v>274</v>
      </c>
      <c r="D257" s="132">
        <v>76738</v>
      </c>
      <c r="E257" s="132">
        <f t="shared" si="53"/>
        <v>30646.166134185303</v>
      </c>
      <c r="F257" s="133">
        <f t="shared" si="54"/>
        <v>0.84317528598578073</v>
      </c>
      <c r="G257" s="134">
        <f t="shared" si="59"/>
        <v>3419.9837112210457</v>
      </c>
      <c r="H257" s="134">
        <f t="shared" si="60"/>
        <v>8563.6392128974985</v>
      </c>
      <c r="I257" s="134">
        <f t="shared" si="61"/>
        <v>722.87563369456416</v>
      </c>
      <c r="J257" s="135">
        <f t="shared" si="62"/>
        <v>1810.0805867711886</v>
      </c>
      <c r="K257" s="134">
        <f t="shared" si="63"/>
        <v>290.43923867193382</v>
      </c>
      <c r="L257" s="135">
        <f t="shared" si="64"/>
        <v>727.2598536345223</v>
      </c>
      <c r="M257" s="136">
        <f t="shared" si="55"/>
        <v>9290.8990665320216</v>
      </c>
      <c r="N257" s="136">
        <f t="shared" si="65"/>
        <v>86028.899066532016</v>
      </c>
      <c r="O257" s="136">
        <f t="shared" si="66"/>
        <v>34356.589084078281</v>
      </c>
      <c r="P257" s="137">
        <f t="shared" si="56"/>
        <v>0.94526103851370968</v>
      </c>
      <c r="Q257" s="138">
        <v>1751.3165194985249</v>
      </c>
      <c r="R257" s="137">
        <f t="shared" si="57"/>
        <v>0.13271436373566356</v>
      </c>
      <c r="S257" s="137">
        <f t="shared" si="58"/>
        <v>0.12411948637504945</v>
      </c>
      <c r="T257" s="139">
        <v>2504</v>
      </c>
      <c r="U257" s="1">
        <v>67747</v>
      </c>
      <c r="V257" s="185">
        <v>27262.374245472838</v>
      </c>
      <c r="Y257" s="12"/>
      <c r="Z257" s="12"/>
      <c r="AA257" s="12"/>
      <c r="AB257" s="12"/>
    </row>
    <row r="258" spans="2:28">
      <c r="B258" s="132">
        <v>4624</v>
      </c>
      <c r="C258" s="132" t="s">
        <v>275</v>
      </c>
      <c r="D258" s="132">
        <v>809661</v>
      </c>
      <c r="E258" s="132">
        <f t="shared" si="53"/>
        <v>32323.086749970058</v>
      </c>
      <c r="F258" s="133">
        <f t="shared" si="54"/>
        <v>0.88931280327256912</v>
      </c>
      <c r="G258" s="134">
        <f t="shared" si="59"/>
        <v>2413.8313417501927</v>
      </c>
      <c r="H258" s="134">
        <f t="shared" si="60"/>
        <v>60464.061279500573</v>
      </c>
      <c r="I258" s="134">
        <f t="shared" si="61"/>
        <v>135.95341816990003</v>
      </c>
      <c r="J258" s="135">
        <f t="shared" si="62"/>
        <v>3405.4971717378257</v>
      </c>
      <c r="K258" s="134">
        <f t="shared" si="63"/>
        <v>-296.4829768527303</v>
      </c>
      <c r="L258" s="135">
        <f t="shared" si="64"/>
        <v>-7426.6020871840419</v>
      </c>
      <c r="M258" s="136">
        <f t="shared" si="55"/>
        <v>53037.459192316528</v>
      </c>
      <c r="N258" s="136">
        <f t="shared" si="65"/>
        <v>862698.45919231651</v>
      </c>
      <c r="O258" s="136">
        <f t="shared" si="66"/>
        <v>34440.43511486752</v>
      </c>
      <c r="P258" s="137">
        <f t="shared" si="56"/>
        <v>0.94756791437804921</v>
      </c>
      <c r="Q258" s="138">
        <v>10396.147906571605</v>
      </c>
      <c r="R258" s="137">
        <f t="shared" si="57"/>
        <v>0.1531841921980775</v>
      </c>
      <c r="S258" s="137">
        <f t="shared" si="58"/>
        <v>0.14669295617668235</v>
      </c>
      <c r="T258" s="139">
        <v>25049</v>
      </c>
      <c r="U258" s="1">
        <v>702109</v>
      </c>
      <c r="V258" s="185">
        <v>28188.092179219526</v>
      </c>
      <c r="Y258" s="12"/>
      <c r="Z258" s="13"/>
      <c r="AA258" s="13"/>
      <c r="AB258" s="12"/>
    </row>
    <row r="259" spans="2:28">
      <c r="B259" s="132">
        <v>4625</v>
      </c>
      <c r="C259" s="132" t="s">
        <v>276</v>
      </c>
      <c r="D259" s="132">
        <v>286098</v>
      </c>
      <c r="E259" s="132">
        <f t="shared" si="53"/>
        <v>54226.307808946178</v>
      </c>
      <c r="F259" s="133">
        <f t="shared" si="54"/>
        <v>1.4919413539222024</v>
      </c>
      <c r="G259" s="134">
        <f t="shared" si="59"/>
        <v>-10728.101293635478</v>
      </c>
      <c r="H259" s="134">
        <f t="shared" si="60"/>
        <v>-56601.46242522078</v>
      </c>
      <c r="I259" s="134">
        <f t="shared" si="61"/>
        <v>0</v>
      </c>
      <c r="J259" s="135">
        <f t="shared" si="62"/>
        <v>0</v>
      </c>
      <c r="K259" s="134">
        <f t="shared" si="63"/>
        <v>-432.43639502263034</v>
      </c>
      <c r="L259" s="135">
        <f t="shared" si="64"/>
        <v>-2281.5344201393973</v>
      </c>
      <c r="M259" s="136">
        <f t="shared" si="55"/>
        <v>-58882.996845360176</v>
      </c>
      <c r="N259" s="136">
        <f t="shared" si="65"/>
        <v>227215.00315463982</v>
      </c>
      <c r="O259" s="136">
        <f t="shared" si="66"/>
        <v>43065.770120288063</v>
      </c>
      <c r="P259" s="137">
        <f t="shared" si="56"/>
        <v>1.1848788157833017</v>
      </c>
      <c r="Q259" s="138">
        <v>-4618.5337348005123</v>
      </c>
      <c r="R259" s="137">
        <f t="shared" si="57"/>
        <v>8.3306512379921011E-2</v>
      </c>
      <c r="S259" s="137">
        <f t="shared" si="58"/>
        <v>7.509342282434929E-2</v>
      </c>
      <c r="T259" s="139">
        <v>5276</v>
      </c>
      <c r="U259" s="1">
        <v>264097</v>
      </c>
      <c r="V259" s="185">
        <v>50438.693659281897</v>
      </c>
      <c r="Y259" s="12"/>
      <c r="Z259" s="12"/>
      <c r="AA259" s="12"/>
      <c r="AB259" s="12"/>
    </row>
    <row r="260" spans="2:28">
      <c r="B260" s="132">
        <v>4626</v>
      </c>
      <c r="C260" s="132" t="s">
        <v>277</v>
      </c>
      <c r="D260" s="132">
        <v>1234238</v>
      </c>
      <c r="E260" s="132">
        <f t="shared" si="53"/>
        <v>31922.149803434721</v>
      </c>
      <c r="F260" s="133">
        <f t="shared" si="54"/>
        <v>0.87828172933408721</v>
      </c>
      <c r="G260" s="134">
        <f t="shared" si="59"/>
        <v>2654.3935096713953</v>
      </c>
      <c r="H260" s="134">
        <f t="shared" si="60"/>
        <v>102629.47065793483</v>
      </c>
      <c r="I260" s="134">
        <f t="shared" si="61"/>
        <v>276.28134945726811</v>
      </c>
      <c r="J260" s="135">
        <f t="shared" si="62"/>
        <v>10682.142095415813</v>
      </c>
      <c r="K260" s="134">
        <f t="shared" si="63"/>
        <v>-156.15504556536223</v>
      </c>
      <c r="L260" s="135">
        <f t="shared" si="64"/>
        <v>-6037.5786817391654</v>
      </c>
      <c r="M260" s="136">
        <f t="shared" si="55"/>
        <v>96591.891976195664</v>
      </c>
      <c r="N260" s="136">
        <f t="shared" si="65"/>
        <v>1330829.8919761956</v>
      </c>
      <c r="O260" s="136">
        <f t="shared" si="66"/>
        <v>34420.388267540751</v>
      </c>
      <c r="P260" s="137">
        <f t="shared" si="56"/>
        <v>0.94701636068112505</v>
      </c>
      <c r="Q260" s="138">
        <v>11874.773446441905</v>
      </c>
      <c r="R260" s="137">
        <f t="shared" si="57"/>
        <v>0.1499233221717248</v>
      </c>
      <c r="S260" s="137">
        <f t="shared" si="58"/>
        <v>0.13957329847744185</v>
      </c>
      <c r="T260" s="139">
        <v>38664</v>
      </c>
      <c r="U260" s="1">
        <v>1073322</v>
      </c>
      <c r="V260" s="185">
        <v>28012.370811149387</v>
      </c>
      <c r="Y260" s="12"/>
      <c r="Z260" s="13"/>
      <c r="AA260" s="13"/>
      <c r="AB260" s="12"/>
    </row>
    <row r="261" spans="2:28">
      <c r="B261" s="132">
        <v>4627</v>
      </c>
      <c r="C261" s="132" t="s">
        <v>278</v>
      </c>
      <c r="D261" s="132">
        <v>891287</v>
      </c>
      <c r="E261" s="132">
        <f t="shared" si="53"/>
        <v>30117.152125430832</v>
      </c>
      <c r="F261" s="133">
        <f t="shared" si="54"/>
        <v>0.82862039725454484</v>
      </c>
      <c r="G261" s="134">
        <f t="shared" si="59"/>
        <v>3737.3921164737285</v>
      </c>
      <c r="H261" s="134">
        <f t="shared" si="60"/>
        <v>110604.38229492352</v>
      </c>
      <c r="I261" s="134">
        <f t="shared" si="61"/>
        <v>908.03053675862918</v>
      </c>
      <c r="J261" s="135">
        <f t="shared" si="62"/>
        <v>26872.255704834872</v>
      </c>
      <c r="K261" s="134">
        <f t="shared" si="63"/>
        <v>475.59414173599885</v>
      </c>
      <c r="L261" s="135">
        <f t="shared" si="64"/>
        <v>14074.73303053515</v>
      </c>
      <c r="M261" s="136">
        <f t="shared" si="55"/>
        <v>124679.11532545867</v>
      </c>
      <c r="N261" s="136">
        <f t="shared" si="65"/>
        <v>1015966.1153254587</v>
      </c>
      <c r="O261" s="136">
        <f t="shared" si="66"/>
        <v>34330.138383640558</v>
      </c>
      <c r="P261" s="137">
        <f t="shared" si="56"/>
        <v>0.94453329407714792</v>
      </c>
      <c r="Q261" s="138">
        <v>14823.127267587552</v>
      </c>
      <c r="R261" s="137">
        <f t="shared" si="57"/>
        <v>0.17568216414150076</v>
      </c>
      <c r="S261" s="137">
        <f t="shared" si="58"/>
        <v>0.1740533553042431</v>
      </c>
      <c r="T261" s="139">
        <v>29594</v>
      </c>
      <c r="U261" s="1">
        <v>758102</v>
      </c>
      <c r="V261" s="185">
        <v>25652.285723953577</v>
      </c>
      <c r="Y261" s="12"/>
      <c r="Z261" s="12"/>
      <c r="AA261" s="12"/>
      <c r="AB261" s="12"/>
    </row>
    <row r="262" spans="2:28">
      <c r="B262" s="132">
        <v>4628</v>
      </c>
      <c r="C262" s="132" t="s">
        <v>279</v>
      </c>
      <c r="D262" s="132">
        <v>118388</v>
      </c>
      <c r="E262" s="132">
        <f t="shared" si="53"/>
        <v>30216.436957631446</v>
      </c>
      <c r="F262" s="133">
        <f t="shared" si="54"/>
        <v>0.83135204454831257</v>
      </c>
      <c r="G262" s="134">
        <f t="shared" si="59"/>
        <v>3677.8212171533601</v>
      </c>
      <c r="H262" s="134">
        <f t="shared" si="60"/>
        <v>14409.703528806866</v>
      </c>
      <c r="I262" s="134">
        <f t="shared" si="61"/>
        <v>873.28084548841434</v>
      </c>
      <c r="J262" s="135">
        <f t="shared" si="62"/>
        <v>3421.5143526236075</v>
      </c>
      <c r="K262" s="134">
        <f t="shared" si="63"/>
        <v>440.84445046578401</v>
      </c>
      <c r="L262" s="135">
        <f t="shared" si="64"/>
        <v>1727.2285569249418</v>
      </c>
      <c r="M262" s="136">
        <f t="shared" si="55"/>
        <v>16136.932085731807</v>
      </c>
      <c r="N262" s="136">
        <f t="shared" si="65"/>
        <v>134524.93208573179</v>
      </c>
      <c r="O262" s="136">
        <f t="shared" si="66"/>
        <v>34335.102625250584</v>
      </c>
      <c r="P262" s="137">
        <f t="shared" si="56"/>
        <v>0.9446698764418362</v>
      </c>
      <c r="Q262" s="138">
        <v>2821.4597936881637</v>
      </c>
      <c r="R262" s="137">
        <f t="shared" si="57"/>
        <v>0.10223728434831994</v>
      </c>
      <c r="S262" s="137">
        <f t="shared" si="58"/>
        <v>0.11883554871191127</v>
      </c>
      <c r="T262" s="139">
        <v>3918</v>
      </c>
      <c r="U262" s="1">
        <v>107407</v>
      </c>
      <c r="V262" s="185">
        <v>27007.040482775963</v>
      </c>
      <c r="Y262" s="12"/>
      <c r="Z262" s="12"/>
      <c r="AA262" s="12"/>
      <c r="AB262" s="12"/>
    </row>
    <row r="263" spans="2:28">
      <c r="B263" s="132">
        <v>4629</v>
      </c>
      <c r="C263" s="132" t="s">
        <v>280</v>
      </c>
      <c r="D263" s="132">
        <v>29904</v>
      </c>
      <c r="E263" s="132">
        <f t="shared" si="53"/>
        <v>79531.914893617024</v>
      </c>
      <c r="F263" s="133">
        <f t="shared" si="54"/>
        <v>2.1881805636568252</v>
      </c>
      <c r="G263" s="134">
        <f t="shared" si="59"/>
        <v>-25911.465544437986</v>
      </c>
      <c r="H263" s="134">
        <f t="shared" si="60"/>
        <v>-9742.7110447086816</v>
      </c>
      <c r="I263" s="134">
        <f t="shared" si="61"/>
        <v>0</v>
      </c>
      <c r="J263" s="135">
        <f t="shared" si="62"/>
        <v>0</v>
      </c>
      <c r="K263" s="134">
        <f t="shared" si="63"/>
        <v>-432.43639502263034</v>
      </c>
      <c r="L263" s="135">
        <f t="shared" si="64"/>
        <v>-162.59608452850901</v>
      </c>
      <c r="M263" s="136">
        <f t="shared" si="55"/>
        <v>-9905.3071292371915</v>
      </c>
      <c r="N263" s="136">
        <f t="shared" si="65"/>
        <v>19998.69287076281</v>
      </c>
      <c r="O263" s="136">
        <f t="shared" si="66"/>
        <v>53188.012954156417</v>
      </c>
      <c r="P263" s="137">
        <f t="shared" si="56"/>
        <v>1.4633744996771516</v>
      </c>
      <c r="Q263" s="138">
        <v>-2411.9605542617492</v>
      </c>
      <c r="R263" s="137">
        <f t="shared" si="57"/>
        <v>9.3462044756472143E-2</v>
      </c>
      <c r="S263" s="137">
        <f t="shared" si="58"/>
        <v>0.12835976958912559</v>
      </c>
      <c r="T263" s="139">
        <v>376</v>
      </c>
      <c r="U263" s="1">
        <v>27348</v>
      </c>
      <c r="V263" s="185">
        <v>70484.536082474224</v>
      </c>
      <c r="Y263" s="12"/>
      <c r="Z263" s="12"/>
      <c r="AA263" s="12"/>
      <c r="AB263" s="12"/>
    </row>
    <row r="264" spans="2:28">
      <c r="B264" s="132">
        <v>4630</v>
      </c>
      <c r="C264" s="132" t="s">
        <v>281</v>
      </c>
      <c r="D264" s="132">
        <v>228696</v>
      </c>
      <c r="E264" s="132">
        <f t="shared" ref="E264:E327" si="67">D264/T264*1000</f>
        <v>28303.960396039602</v>
      </c>
      <c r="F264" s="133">
        <f t="shared" ref="F264:F327" si="68">E264/E$364</f>
        <v>0.77873362028275561</v>
      </c>
      <c r="G264" s="134">
        <f t="shared" si="59"/>
        <v>4825.3071541084664</v>
      </c>
      <c r="H264" s="134">
        <f t="shared" si="60"/>
        <v>38988.48180519641</v>
      </c>
      <c r="I264" s="134">
        <f t="shared" si="61"/>
        <v>1542.6476420455597</v>
      </c>
      <c r="J264" s="135">
        <f t="shared" si="62"/>
        <v>12464.592947728122</v>
      </c>
      <c r="K264" s="134">
        <f t="shared" si="63"/>
        <v>1110.2112470229295</v>
      </c>
      <c r="L264" s="135">
        <f t="shared" si="64"/>
        <v>8970.5068759452697</v>
      </c>
      <c r="M264" s="136">
        <f t="shared" ref="M264:M327" si="69">+H264+L264</f>
        <v>47958.98868114168</v>
      </c>
      <c r="N264" s="136">
        <f t="shared" si="65"/>
        <v>276654.98868114169</v>
      </c>
      <c r="O264" s="136">
        <f t="shared" si="66"/>
        <v>34239.478797171003</v>
      </c>
      <c r="P264" s="137">
        <f t="shared" ref="P264:P327" si="70">O264/O$364</f>
        <v>0.94203895522855863</v>
      </c>
      <c r="Q264" s="138">
        <v>4352.8544239409384</v>
      </c>
      <c r="R264" s="137">
        <f t="shared" ref="R264:R327" si="71">(D264-U264)/U264</f>
        <v>0.12817628864453687</v>
      </c>
      <c r="S264" s="137">
        <f t="shared" ref="S264:S327" si="72">(E264-V264)/V264</f>
        <v>0.13068955265389334</v>
      </c>
      <c r="T264" s="139">
        <v>8080</v>
      </c>
      <c r="U264" s="1">
        <v>202713</v>
      </c>
      <c r="V264" s="185">
        <v>25032.477154853052</v>
      </c>
      <c r="Y264" s="12"/>
      <c r="Z264" s="12"/>
      <c r="AA264" s="12"/>
      <c r="AB264" s="12"/>
    </row>
    <row r="265" spans="2:28">
      <c r="B265" s="132">
        <v>4631</v>
      </c>
      <c r="C265" s="132" t="s">
        <v>282</v>
      </c>
      <c r="D265" s="132">
        <v>891136</v>
      </c>
      <c r="E265" s="132">
        <f t="shared" si="67"/>
        <v>30375.839383713399</v>
      </c>
      <c r="F265" s="133">
        <f t="shared" si="68"/>
        <v>0.83573772155632675</v>
      </c>
      <c r="G265" s="134">
        <f t="shared" si="59"/>
        <v>3582.1797615041883</v>
      </c>
      <c r="H265" s="134">
        <f t="shared" si="60"/>
        <v>105090.40766324838</v>
      </c>
      <c r="I265" s="134">
        <f t="shared" si="61"/>
        <v>817.48999635973064</v>
      </c>
      <c r="J265" s="135">
        <f t="shared" si="62"/>
        <v>23982.704023205417</v>
      </c>
      <c r="K265" s="134">
        <f t="shared" si="63"/>
        <v>385.0536013371003</v>
      </c>
      <c r="L265" s="135">
        <f t="shared" si="64"/>
        <v>11296.317502426513</v>
      </c>
      <c r="M265" s="136">
        <f t="shared" si="69"/>
        <v>116386.72516567488</v>
      </c>
      <c r="N265" s="136">
        <f t="shared" si="65"/>
        <v>1007522.7251656749</v>
      </c>
      <c r="O265" s="136">
        <f t="shared" si="66"/>
        <v>34343.072746554688</v>
      </c>
      <c r="P265" s="137">
        <f t="shared" si="70"/>
        <v>0.94488916029223713</v>
      </c>
      <c r="Q265" s="138">
        <v>13164.947337271602</v>
      </c>
      <c r="R265" s="137">
        <f t="shared" si="71"/>
        <v>0.14251574084876861</v>
      </c>
      <c r="S265" s="137">
        <f t="shared" si="72"/>
        <v>0.13811500871133425</v>
      </c>
      <c r="T265" s="139">
        <v>29337</v>
      </c>
      <c r="U265" s="1">
        <v>779977</v>
      </c>
      <c r="V265" s="185">
        <v>26689.604434711197</v>
      </c>
      <c r="Y265" s="12"/>
      <c r="Z265" s="13"/>
      <c r="AA265" s="13"/>
      <c r="AB265" s="12"/>
    </row>
    <row r="266" spans="2:28">
      <c r="B266" s="132">
        <v>4632</v>
      </c>
      <c r="C266" s="132" t="s">
        <v>283</v>
      </c>
      <c r="D266" s="132">
        <v>108953</v>
      </c>
      <c r="E266" s="132">
        <f t="shared" si="67"/>
        <v>38095.454545454544</v>
      </c>
      <c r="F266" s="133">
        <f t="shared" si="68"/>
        <v>1.048129336651064</v>
      </c>
      <c r="G266" s="134">
        <f t="shared" si="59"/>
        <v>-1049.5893355404987</v>
      </c>
      <c r="H266" s="134">
        <f t="shared" si="60"/>
        <v>-3001.8254996458263</v>
      </c>
      <c r="I266" s="134">
        <f t="shared" si="61"/>
        <v>0</v>
      </c>
      <c r="J266" s="135">
        <f t="shared" si="62"/>
        <v>0</v>
      </c>
      <c r="K266" s="134">
        <f t="shared" si="63"/>
        <v>-432.43639502263034</v>
      </c>
      <c r="L266" s="135">
        <f t="shared" si="64"/>
        <v>-1236.7680897647228</v>
      </c>
      <c r="M266" s="136">
        <f t="shared" si="69"/>
        <v>-4238.5935894105496</v>
      </c>
      <c r="N266" s="136">
        <f t="shared" si="65"/>
        <v>104714.40641058945</v>
      </c>
      <c r="O266" s="136">
        <f t="shared" si="66"/>
        <v>36613.428814891413</v>
      </c>
      <c r="P266" s="137">
        <f t="shared" si="70"/>
        <v>1.0073540088748463</v>
      </c>
      <c r="Q266" s="138">
        <v>729.84259258351995</v>
      </c>
      <c r="R266" s="137">
        <f t="shared" si="71"/>
        <v>0.12347002959403582</v>
      </c>
      <c r="S266" s="137">
        <f t="shared" si="72"/>
        <v>0.12739824648072823</v>
      </c>
      <c r="T266" s="139">
        <v>2860</v>
      </c>
      <c r="U266" s="1">
        <v>96979</v>
      </c>
      <c r="V266" s="185">
        <v>33790.592334494773</v>
      </c>
      <c r="Y266" s="12"/>
      <c r="Z266" s="12"/>
      <c r="AA266" s="12"/>
      <c r="AB266" s="12"/>
    </row>
    <row r="267" spans="2:28">
      <c r="B267" s="132">
        <v>4633</v>
      </c>
      <c r="C267" s="132" t="s">
        <v>284</v>
      </c>
      <c r="D267" s="132">
        <v>16472</v>
      </c>
      <c r="E267" s="132">
        <f t="shared" si="67"/>
        <v>31375.238095238095</v>
      </c>
      <c r="F267" s="133">
        <f t="shared" si="68"/>
        <v>0.86323441692481118</v>
      </c>
      <c r="G267" s="134">
        <f t="shared" si="59"/>
        <v>2982.5405345893705</v>
      </c>
      <c r="H267" s="134">
        <f t="shared" si="60"/>
        <v>1565.8337806594195</v>
      </c>
      <c r="I267" s="134">
        <f t="shared" si="61"/>
        <v>467.70044732608693</v>
      </c>
      <c r="J267" s="135">
        <f t="shared" si="62"/>
        <v>245.54273484619563</v>
      </c>
      <c r="K267" s="134">
        <f t="shared" si="63"/>
        <v>35.264052303456594</v>
      </c>
      <c r="L267" s="135">
        <f t="shared" si="64"/>
        <v>18.513627459314712</v>
      </c>
      <c r="M267" s="136">
        <f t="shared" si="69"/>
        <v>1584.3474081187342</v>
      </c>
      <c r="N267" s="136">
        <f t="shared" si="65"/>
        <v>18056.347408118734</v>
      </c>
      <c r="O267" s="136">
        <f t="shared" si="66"/>
        <v>34393.042682130923</v>
      </c>
      <c r="P267" s="137">
        <f t="shared" si="70"/>
        <v>0.94626399506066128</v>
      </c>
      <c r="Q267" s="138">
        <v>295.8403245753675</v>
      </c>
      <c r="R267" s="137">
        <f t="shared" si="71"/>
        <v>3.9767706097714933E-2</v>
      </c>
      <c r="S267" s="137">
        <f t="shared" si="72"/>
        <v>8.5319434174376721E-2</v>
      </c>
      <c r="T267" s="139">
        <v>525</v>
      </c>
      <c r="U267" s="1">
        <v>15842</v>
      </c>
      <c r="V267" s="185">
        <v>28908.759124087592</v>
      </c>
      <c r="Y267" s="12"/>
      <c r="Z267" s="12"/>
    </row>
    <row r="268" spans="2:28">
      <c r="B268" s="132">
        <v>4634</v>
      </c>
      <c r="C268" s="132" t="s">
        <v>285</v>
      </c>
      <c r="D268" s="132">
        <v>63302</v>
      </c>
      <c r="E268" s="132">
        <f t="shared" si="67"/>
        <v>38133.734939759037</v>
      </c>
      <c r="F268" s="133">
        <f t="shared" si="68"/>
        <v>1.0491825542794622</v>
      </c>
      <c r="G268" s="134">
        <f t="shared" si="59"/>
        <v>-1072.5575721231944</v>
      </c>
      <c r="H268" s="134">
        <f t="shared" si="60"/>
        <v>-1780.4455697245028</v>
      </c>
      <c r="I268" s="134">
        <f t="shared" si="61"/>
        <v>0</v>
      </c>
      <c r="J268" s="135">
        <f t="shared" si="62"/>
        <v>0</v>
      </c>
      <c r="K268" s="134">
        <f t="shared" si="63"/>
        <v>-432.43639502263034</v>
      </c>
      <c r="L268" s="135">
        <f t="shared" si="64"/>
        <v>-717.84441573756635</v>
      </c>
      <c r="M268" s="136">
        <f t="shared" si="69"/>
        <v>-2498.2899854620691</v>
      </c>
      <c r="N268" s="136">
        <f t="shared" si="65"/>
        <v>60803.71001453793</v>
      </c>
      <c r="O268" s="136">
        <f t="shared" si="66"/>
        <v>36628.74097261321</v>
      </c>
      <c r="P268" s="137">
        <f t="shared" si="70"/>
        <v>1.0077752959262056</v>
      </c>
      <c r="Q268" s="138">
        <v>459.04010618483562</v>
      </c>
      <c r="R268" s="137">
        <f t="shared" si="71"/>
        <v>0.10197757816308056</v>
      </c>
      <c r="S268" s="137">
        <f t="shared" si="72"/>
        <v>0.12255667751431866</v>
      </c>
      <c r="T268" s="139">
        <v>1660</v>
      </c>
      <c r="U268" s="1">
        <v>57444</v>
      </c>
      <c r="V268" s="185">
        <v>33970.431697220585</v>
      </c>
      <c r="Y268" s="12"/>
      <c r="Z268" s="12"/>
    </row>
    <row r="269" spans="2:28">
      <c r="B269" s="132">
        <v>4635</v>
      </c>
      <c r="C269" s="132" t="s">
        <v>286</v>
      </c>
      <c r="D269" s="132">
        <v>87973</v>
      </c>
      <c r="E269" s="132">
        <f t="shared" si="67"/>
        <v>38720.510563380281</v>
      </c>
      <c r="F269" s="133">
        <f t="shared" si="68"/>
        <v>1.0653266521117988</v>
      </c>
      <c r="G269" s="134">
        <f t="shared" si="59"/>
        <v>-1424.6229462959411</v>
      </c>
      <c r="H269" s="134">
        <f t="shared" si="60"/>
        <v>-3236.7433339843783</v>
      </c>
      <c r="I269" s="134">
        <f t="shared" si="61"/>
        <v>0</v>
      </c>
      <c r="J269" s="135">
        <f t="shared" si="62"/>
        <v>0</v>
      </c>
      <c r="K269" s="134">
        <f t="shared" si="63"/>
        <v>-432.43639502263034</v>
      </c>
      <c r="L269" s="135">
        <f t="shared" si="64"/>
        <v>-982.49548949141615</v>
      </c>
      <c r="M269" s="136">
        <f t="shared" si="69"/>
        <v>-4219.2388234757946</v>
      </c>
      <c r="N269" s="136">
        <f t="shared" si="65"/>
        <v>83753.761176524204</v>
      </c>
      <c r="O269" s="136">
        <f t="shared" si="66"/>
        <v>36863.451222061711</v>
      </c>
      <c r="P269" s="137">
        <f t="shared" si="70"/>
        <v>1.0142329350591404</v>
      </c>
      <c r="Q269" s="138">
        <v>-151.34462575183397</v>
      </c>
      <c r="R269" s="137">
        <f t="shared" si="71"/>
        <v>8.2185208876642227E-2</v>
      </c>
      <c r="S269" s="137">
        <f t="shared" si="72"/>
        <v>9.4093056685584195E-2</v>
      </c>
      <c r="T269" s="139">
        <v>2272</v>
      </c>
      <c r="U269" s="1">
        <v>81292</v>
      </c>
      <c r="V269" s="185">
        <v>35390.509360034826</v>
      </c>
      <c r="Y269" s="12"/>
      <c r="Z269" s="12"/>
    </row>
    <row r="270" spans="2:28">
      <c r="B270" s="132">
        <v>4636</v>
      </c>
      <c r="C270" s="132" t="s">
        <v>287</v>
      </c>
      <c r="D270" s="132">
        <v>25116</v>
      </c>
      <c r="E270" s="132">
        <f t="shared" si="67"/>
        <v>31954.198473282442</v>
      </c>
      <c r="F270" s="133">
        <f t="shared" si="68"/>
        <v>0.87916349203960786</v>
      </c>
      <c r="G270" s="134">
        <f t="shared" si="59"/>
        <v>2635.1643077627623</v>
      </c>
      <c r="H270" s="134">
        <f t="shared" si="60"/>
        <v>2071.2391459015312</v>
      </c>
      <c r="I270" s="134">
        <f t="shared" si="61"/>
        <v>265.06431501056556</v>
      </c>
      <c r="J270" s="135">
        <f t="shared" si="62"/>
        <v>208.34055159830453</v>
      </c>
      <c r="K270" s="134">
        <f t="shared" si="63"/>
        <v>-167.37208001206477</v>
      </c>
      <c r="L270" s="135">
        <f t="shared" si="64"/>
        <v>-131.55445488948291</v>
      </c>
      <c r="M270" s="136">
        <f t="shared" si="69"/>
        <v>1939.6846910120482</v>
      </c>
      <c r="N270" s="136">
        <f t="shared" si="65"/>
        <v>27055.684691012048</v>
      </c>
      <c r="O270" s="136">
        <f t="shared" si="66"/>
        <v>34421.990701033137</v>
      </c>
      <c r="P270" s="137">
        <f t="shared" si="70"/>
        <v>0.94706044881640106</v>
      </c>
      <c r="Q270" s="138">
        <v>369.24951450712388</v>
      </c>
      <c r="R270" s="137">
        <f t="shared" si="71"/>
        <v>2.8459113058433315E-2</v>
      </c>
      <c r="S270" s="137">
        <f t="shared" si="72"/>
        <v>4.9394667522727094E-2</v>
      </c>
      <c r="T270" s="139">
        <v>786</v>
      </c>
      <c r="U270" s="1">
        <v>24421</v>
      </c>
      <c r="V270" s="185">
        <v>30450.124688279302</v>
      </c>
      <c r="Y270" s="12"/>
      <c r="Z270" s="12"/>
      <c r="AA270" s="12"/>
      <c r="AB270" s="12"/>
    </row>
    <row r="271" spans="2:28">
      <c r="B271" s="132">
        <v>4637</v>
      </c>
      <c r="C271" s="132" t="s">
        <v>288</v>
      </c>
      <c r="D271" s="132">
        <v>47526</v>
      </c>
      <c r="E271" s="132">
        <f t="shared" si="67"/>
        <v>36727.975270479132</v>
      </c>
      <c r="F271" s="133">
        <f t="shared" si="68"/>
        <v>1.0105055528567564</v>
      </c>
      <c r="G271" s="134">
        <f t="shared" si="59"/>
        <v>-229.10177055525128</v>
      </c>
      <c r="H271" s="134">
        <f t="shared" si="60"/>
        <v>-296.45769109849516</v>
      </c>
      <c r="I271" s="134">
        <f t="shared" si="61"/>
        <v>0</v>
      </c>
      <c r="J271" s="135">
        <f t="shared" si="62"/>
        <v>0</v>
      </c>
      <c r="K271" s="134">
        <f t="shared" si="63"/>
        <v>-432.43639502263034</v>
      </c>
      <c r="L271" s="135">
        <f t="shared" si="64"/>
        <v>-559.57269515928374</v>
      </c>
      <c r="M271" s="136">
        <f t="shared" si="69"/>
        <v>-856.0303862577789</v>
      </c>
      <c r="N271" s="136">
        <f t="shared" si="65"/>
        <v>46669.969613742222</v>
      </c>
      <c r="O271" s="136">
        <f t="shared" si="66"/>
        <v>36066.437104901255</v>
      </c>
      <c r="P271" s="137">
        <f t="shared" si="70"/>
        <v>0.9923044953571234</v>
      </c>
      <c r="Q271" s="138">
        <v>-425.03765216675231</v>
      </c>
      <c r="R271" s="137">
        <f t="shared" si="71"/>
        <v>0.13068303475840412</v>
      </c>
      <c r="S271" s="137">
        <f t="shared" si="72"/>
        <v>0.16039186256503901</v>
      </c>
      <c r="T271" s="139">
        <v>1294</v>
      </c>
      <c r="U271" s="1">
        <v>42033</v>
      </c>
      <c r="V271" s="185">
        <v>31651.355421686749</v>
      </c>
      <c r="Y271" s="12"/>
      <c r="Z271" s="12"/>
      <c r="AA271" s="12"/>
      <c r="AB271" s="12"/>
    </row>
    <row r="272" spans="2:28">
      <c r="B272" s="132">
        <v>4638</v>
      </c>
      <c r="C272" s="132" t="s">
        <v>289</v>
      </c>
      <c r="D272" s="132">
        <v>141038</v>
      </c>
      <c r="E272" s="132">
        <f t="shared" si="67"/>
        <v>34832.79822178316</v>
      </c>
      <c r="F272" s="133">
        <f t="shared" si="68"/>
        <v>0.95836309421996757</v>
      </c>
      <c r="G272" s="134">
        <f t="shared" si="59"/>
        <v>908.00445866233201</v>
      </c>
      <c r="H272" s="134">
        <f t="shared" si="60"/>
        <v>3676.5100531237822</v>
      </c>
      <c r="I272" s="134">
        <f t="shared" si="61"/>
        <v>0</v>
      </c>
      <c r="J272" s="135">
        <f t="shared" si="62"/>
        <v>0</v>
      </c>
      <c r="K272" s="134">
        <f t="shared" si="63"/>
        <v>-432.43639502263034</v>
      </c>
      <c r="L272" s="135">
        <f t="shared" si="64"/>
        <v>-1750.9349634466303</v>
      </c>
      <c r="M272" s="136">
        <f t="shared" si="69"/>
        <v>1925.5750896771519</v>
      </c>
      <c r="N272" s="136">
        <f t="shared" si="65"/>
        <v>142963.57508967715</v>
      </c>
      <c r="O272" s="136">
        <f t="shared" si="66"/>
        <v>35308.366285422853</v>
      </c>
      <c r="P272" s="137">
        <f t="shared" si="70"/>
        <v>0.97144751190240752</v>
      </c>
      <c r="Q272" s="138">
        <v>1704.7072228568725</v>
      </c>
      <c r="R272" s="140">
        <f t="shared" si="71"/>
        <v>0.15440273707990243</v>
      </c>
      <c r="S272" s="140">
        <f t="shared" si="72"/>
        <v>0.16922835879592002</v>
      </c>
      <c r="T272" s="139">
        <v>4049</v>
      </c>
      <c r="U272" s="1">
        <v>122174</v>
      </c>
      <c r="V272" s="185">
        <v>29791.27042184833</v>
      </c>
      <c r="W272" s="1"/>
      <c r="X272" s="68"/>
      <c r="Y272" s="13"/>
      <c r="Z272" s="13"/>
      <c r="AA272" s="12"/>
      <c r="AB272" s="12"/>
    </row>
    <row r="273" spans="2:28">
      <c r="B273" s="132">
        <v>4639</v>
      </c>
      <c r="C273" s="132" t="s">
        <v>290</v>
      </c>
      <c r="D273" s="132">
        <v>91551</v>
      </c>
      <c r="E273" s="132">
        <f t="shared" si="67"/>
        <v>35063.577173496749</v>
      </c>
      <c r="F273" s="133">
        <f t="shared" si="68"/>
        <v>0.96471257061967775</v>
      </c>
      <c r="G273" s="134">
        <f t="shared" si="59"/>
        <v>769.53708763417819</v>
      </c>
      <c r="H273" s="134">
        <f t="shared" si="60"/>
        <v>2009.2613358128392</v>
      </c>
      <c r="I273" s="134">
        <f t="shared" si="61"/>
        <v>0</v>
      </c>
      <c r="J273" s="135">
        <f t="shared" si="62"/>
        <v>0</v>
      </c>
      <c r="K273" s="134">
        <f t="shared" si="63"/>
        <v>-432.43639502263034</v>
      </c>
      <c r="L273" s="135">
        <f t="shared" si="64"/>
        <v>-1129.0914274040877</v>
      </c>
      <c r="M273" s="136">
        <f t="shared" si="69"/>
        <v>880.16990840875155</v>
      </c>
      <c r="N273" s="136">
        <f t="shared" si="65"/>
        <v>92431.169908408745</v>
      </c>
      <c r="O273" s="136">
        <f t="shared" si="66"/>
        <v>35400.677866108286</v>
      </c>
      <c r="P273" s="137">
        <f t="shared" si="70"/>
        <v>0.97398730246229148</v>
      </c>
      <c r="Q273" s="138">
        <v>895.97657665578254</v>
      </c>
      <c r="R273" s="140">
        <f t="shared" si="71"/>
        <v>0.12303578219109186</v>
      </c>
      <c r="S273" s="140">
        <f t="shared" si="72"/>
        <v>0.13335859290445332</v>
      </c>
      <c r="T273" s="139">
        <v>2611</v>
      </c>
      <c r="U273" s="1">
        <v>81521</v>
      </c>
      <c r="V273" s="185">
        <v>30937.760910815938</v>
      </c>
      <c r="W273" s="1"/>
      <c r="X273" s="1"/>
      <c r="Y273" s="13"/>
      <c r="Z273" s="13"/>
      <c r="AA273" s="12"/>
      <c r="AB273" s="12"/>
    </row>
    <row r="274" spans="2:28">
      <c r="B274" s="132">
        <v>4640</v>
      </c>
      <c r="C274" s="132" t="s">
        <v>291</v>
      </c>
      <c r="D274" s="132">
        <v>364326</v>
      </c>
      <c r="E274" s="132">
        <f t="shared" si="67"/>
        <v>30518.177249120454</v>
      </c>
      <c r="F274" s="133">
        <f t="shared" si="68"/>
        <v>0.83965389723212602</v>
      </c>
      <c r="G274" s="134">
        <f t="shared" si="59"/>
        <v>3496.7770422599556</v>
      </c>
      <c r="H274" s="134">
        <f t="shared" si="60"/>
        <v>41744.524330499349</v>
      </c>
      <c r="I274" s="134">
        <f t="shared" si="61"/>
        <v>767.67174346726142</v>
      </c>
      <c r="J274" s="135">
        <f t="shared" si="62"/>
        <v>9164.4652735121654</v>
      </c>
      <c r="K274" s="134">
        <f t="shared" si="63"/>
        <v>335.23534844463109</v>
      </c>
      <c r="L274" s="135">
        <f t="shared" si="64"/>
        <v>4002.0395897320059</v>
      </c>
      <c r="M274" s="136">
        <f t="shared" si="69"/>
        <v>45746.563920231354</v>
      </c>
      <c r="N274" s="136">
        <f t="shared" si="65"/>
        <v>410072.56392023136</v>
      </c>
      <c r="O274" s="136">
        <f t="shared" si="66"/>
        <v>34350.189639825039</v>
      </c>
      <c r="P274" s="137">
        <f t="shared" si="70"/>
        <v>0.94508496907602701</v>
      </c>
      <c r="Q274" s="138">
        <v>3450.9753233919255</v>
      </c>
      <c r="R274" s="140">
        <f t="shared" si="71"/>
        <v>0.12425129836666554</v>
      </c>
      <c r="S274" s="140">
        <f t="shared" si="72"/>
        <v>0.11568144846288199</v>
      </c>
      <c r="T274" s="139">
        <v>11938</v>
      </c>
      <c r="U274" s="1">
        <v>324061</v>
      </c>
      <c r="V274" s="185">
        <v>27353.844855237614</v>
      </c>
      <c r="W274" s="1"/>
      <c r="X274" s="68"/>
      <c r="Y274" s="13"/>
      <c r="Z274" s="13"/>
      <c r="AA274" s="13"/>
      <c r="AB274" s="12"/>
    </row>
    <row r="275" spans="2:28">
      <c r="B275" s="132">
        <v>4641</v>
      </c>
      <c r="C275" s="132" t="s">
        <v>292</v>
      </c>
      <c r="D275" s="132">
        <v>87824</v>
      </c>
      <c r="E275" s="132">
        <f t="shared" si="67"/>
        <v>49422.622397298815</v>
      </c>
      <c r="F275" s="133">
        <f t="shared" si="68"/>
        <v>1.3597764102546357</v>
      </c>
      <c r="G275" s="134">
        <f t="shared" si="59"/>
        <v>-7845.8900466470614</v>
      </c>
      <c r="H275" s="134">
        <f t="shared" si="60"/>
        <v>-13942.146612891829</v>
      </c>
      <c r="I275" s="134">
        <f t="shared" si="61"/>
        <v>0</v>
      </c>
      <c r="J275" s="135">
        <f t="shared" si="62"/>
        <v>0</v>
      </c>
      <c r="K275" s="134">
        <f t="shared" si="63"/>
        <v>-432.43639502263034</v>
      </c>
      <c r="L275" s="135">
        <f t="shared" si="64"/>
        <v>-768.43947395521411</v>
      </c>
      <c r="M275" s="136">
        <f t="shared" si="69"/>
        <v>-14710.586086847043</v>
      </c>
      <c r="N275" s="136">
        <f t="shared" si="65"/>
        <v>73113.413913152952</v>
      </c>
      <c r="O275" s="136">
        <f t="shared" si="66"/>
        <v>41144.295955629124</v>
      </c>
      <c r="P275" s="137">
        <f t="shared" si="70"/>
        <v>1.1320128383162753</v>
      </c>
      <c r="Q275" s="138">
        <v>-982.54815139129096</v>
      </c>
      <c r="R275" s="140">
        <f t="shared" si="71"/>
        <v>5.969086718872546E-2</v>
      </c>
      <c r="S275" s="140">
        <f t="shared" si="72"/>
        <v>6.2076215229667976E-2</v>
      </c>
      <c r="T275" s="139">
        <v>1777</v>
      </c>
      <c r="U275" s="1">
        <v>82877</v>
      </c>
      <c r="V275" s="185">
        <v>46533.96967995508</v>
      </c>
      <c r="Y275" s="12"/>
      <c r="Z275" s="12"/>
      <c r="AA275" s="12"/>
      <c r="AB275" s="12"/>
    </row>
    <row r="276" spans="2:28">
      <c r="B276" s="132">
        <v>4642</v>
      </c>
      <c r="C276" s="132" t="s">
        <v>293</v>
      </c>
      <c r="D276" s="132">
        <v>81046</v>
      </c>
      <c r="E276" s="132">
        <f t="shared" si="67"/>
        <v>38067.637388445277</v>
      </c>
      <c r="F276" s="133">
        <f t="shared" si="68"/>
        <v>1.0473639965685917</v>
      </c>
      <c r="G276" s="134">
        <f t="shared" si="59"/>
        <v>-1032.8990413349384</v>
      </c>
      <c r="H276" s="134">
        <f t="shared" si="60"/>
        <v>-2199.0420590020835</v>
      </c>
      <c r="I276" s="134">
        <f t="shared" si="61"/>
        <v>0</v>
      </c>
      <c r="J276" s="135">
        <f t="shared" si="62"/>
        <v>0</v>
      </c>
      <c r="K276" s="134">
        <f t="shared" si="63"/>
        <v>-432.43639502263034</v>
      </c>
      <c r="L276" s="135">
        <f t="shared" si="64"/>
        <v>-920.65708500317999</v>
      </c>
      <c r="M276" s="136">
        <f t="shared" si="69"/>
        <v>-3119.6991440052634</v>
      </c>
      <c r="N276" s="136">
        <f t="shared" si="65"/>
        <v>77926.300855994734</v>
      </c>
      <c r="O276" s="136">
        <f t="shared" si="66"/>
        <v>36602.301952087706</v>
      </c>
      <c r="P276" s="137">
        <f t="shared" si="70"/>
        <v>1.0070478728418573</v>
      </c>
      <c r="Q276" s="138">
        <v>475.46324461898712</v>
      </c>
      <c r="R276" s="140">
        <f t="shared" si="71"/>
        <v>0.13497087161102397</v>
      </c>
      <c r="S276" s="140">
        <f t="shared" si="72"/>
        <v>0.13337157024191507</v>
      </c>
      <c r="T276" s="139">
        <v>2129</v>
      </c>
      <c r="U276" s="1">
        <v>71408</v>
      </c>
      <c r="V276" s="185">
        <v>33587.958607714012</v>
      </c>
      <c r="Y276" s="12"/>
      <c r="Z276" s="12"/>
      <c r="AA276" s="12"/>
      <c r="AB276" s="12"/>
    </row>
    <row r="277" spans="2:28">
      <c r="B277" s="132">
        <v>4643</v>
      </c>
      <c r="C277" s="132" t="s">
        <v>294</v>
      </c>
      <c r="D277" s="132">
        <v>200075</v>
      </c>
      <c r="E277" s="132">
        <f t="shared" si="67"/>
        <v>38699.226305609285</v>
      </c>
      <c r="F277" s="133">
        <f t="shared" si="68"/>
        <v>1.0647410532458761</v>
      </c>
      <c r="G277" s="134">
        <f t="shared" si="59"/>
        <v>-1411.8523916333434</v>
      </c>
      <c r="H277" s="134">
        <f t="shared" si="60"/>
        <v>-7299.2768647443845</v>
      </c>
      <c r="I277" s="134">
        <f t="shared" si="61"/>
        <v>0</v>
      </c>
      <c r="J277" s="135">
        <f t="shared" si="62"/>
        <v>0</v>
      </c>
      <c r="K277" s="134">
        <f t="shared" si="63"/>
        <v>-432.43639502263034</v>
      </c>
      <c r="L277" s="135">
        <f t="shared" si="64"/>
        <v>-2235.6961622669992</v>
      </c>
      <c r="M277" s="136">
        <f t="shared" si="69"/>
        <v>-9534.9730270113832</v>
      </c>
      <c r="N277" s="136">
        <f t="shared" si="65"/>
        <v>190540.02697298862</v>
      </c>
      <c r="O277" s="136">
        <f t="shared" si="66"/>
        <v>36854.937518953317</v>
      </c>
      <c r="P277" s="137">
        <f t="shared" si="70"/>
        <v>1.0139986955127713</v>
      </c>
      <c r="Q277" s="138">
        <v>186.39237890096774</v>
      </c>
      <c r="R277" s="140">
        <f t="shared" si="71"/>
        <v>0.13186359367751718</v>
      </c>
      <c r="S277" s="140">
        <f t="shared" si="72"/>
        <v>0.13689896363004792</v>
      </c>
      <c r="T277" s="139">
        <v>5170</v>
      </c>
      <c r="U277" s="1">
        <v>176766</v>
      </c>
      <c r="V277" s="185">
        <v>34039.283651068741</v>
      </c>
      <c r="Y277" s="12"/>
      <c r="Z277" s="12"/>
      <c r="AA277" s="12"/>
      <c r="AB277" s="12"/>
    </row>
    <row r="278" spans="2:28">
      <c r="B278" s="132">
        <v>4644</v>
      </c>
      <c r="C278" s="132" t="s">
        <v>295</v>
      </c>
      <c r="D278" s="132">
        <v>176133</v>
      </c>
      <c r="E278" s="132">
        <f t="shared" si="67"/>
        <v>33943.534399691656</v>
      </c>
      <c r="F278" s="133">
        <f t="shared" si="68"/>
        <v>0.9338965663604708</v>
      </c>
      <c r="G278" s="134">
        <f t="shared" si="59"/>
        <v>1441.562751917234</v>
      </c>
      <c r="H278" s="134">
        <f t="shared" si="60"/>
        <v>7480.269119698527</v>
      </c>
      <c r="I278" s="134">
        <f t="shared" si="61"/>
        <v>0</v>
      </c>
      <c r="J278" s="135">
        <f t="shared" si="62"/>
        <v>0</v>
      </c>
      <c r="K278" s="134">
        <f t="shared" si="63"/>
        <v>-432.43639502263034</v>
      </c>
      <c r="L278" s="135">
        <f t="shared" si="64"/>
        <v>-2243.9124537724288</v>
      </c>
      <c r="M278" s="136">
        <f t="shared" si="69"/>
        <v>5236.3566659260978</v>
      </c>
      <c r="N278" s="136">
        <f t="shared" si="65"/>
        <v>181369.35666592611</v>
      </c>
      <c r="O278" s="136">
        <f t="shared" si="66"/>
        <v>34952.660756586265</v>
      </c>
      <c r="P278" s="137">
        <f t="shared" si="70"/>
        <v>0.96166090075860922</v>
      </c>
      <c r="Q278" s="138">
        <v>-1249.2604150643892</v>
      </c>
      <c r="R278" s="140">
        <f t="shared" si="71"/>
        <v>9.5477105646154414E-2</v>
      </c>
      <c r="S278" s="140">
        <f t="shared" si="72"/>
        <v>9.2310376683985951E-2</v>
      </c>
      <c r="T278" s="139">
        <v>5189</v>
      </c>
      <c r="U278" s="1">
        <v>160782</v>
      </c>
      <c r="V278" s="185">
        <v>31074.990336296869</v>
      </c>
      <c r="Y278" s="12"/>
      <c r="Z278" s="12"/>
      <c r="AA278" s="12"/>
      <c r="AB278" s="12"/>
    </row>
    <row r="279" spans="2:28">
      <c r="B279" s="132">
        <v>4645</v>
      </c>
      <c r="C279" s="132" t="s">
        <v>296</v>
      </c>
      <c r="D279" s="132">
        <v>93436</v>
      </c>
      <c r="E279" s="132">
        <f t="shared" si="67"/>
        <v>31239.050484787698</v>
      </c>
      <c r="F279" s="133">
        <f t="shared" si="68"/>
        <v>0.85948745468208076</v>
      </c>
      <c r="G279" s="134">
        <f t="shared" si="59"/>
        <v>3064.2531008596088</v>
      </c>
      <c r="H279" s="134">
        <f t="shared" si="60"/>
        <v>9165.1810246710902</v>
      </c>
      <c r="I279" s="134">
        <f t="shared" si="61"/>
        <v>515.36611098372589</v>
      </c>
      <c r="J279" s="135">
        <f t="shared" si="62"/>
        <v>1541.4600379523242</v>
      </c>
      <c r="K279" s="134">
        <f t="shared" si="63"/>
        <v>82.929715961095553</v>
      </c>
      <c r="L279" s="135">
        <f t="shared" si="64"/>
        <v>248.0427804396368</v>
      </c>
      <c r="M279" s="136">
        <f t="shared" si="69"/>
        <v>9413.223805110727</v>
      </c>
      <c r="N279" s="136">
        <f t="shared" si="65"/>
        <v>102849.22380511073</v>
      </c>
      <c r="O279" s="136">
        <f t="shared" si="66"/>
        <v>34386.233301608401</v>
      </c>
      <c r="P279" s="137">
        <f t="shared" si="70"/>
        <v>0.94607664694852478</v>
      </c>
      <c r="Q279" s="138">
        <v>-260.67112227633152</v>
      </c>
      <c r="R279" s="140">
        <f t="shared" si="71"/>
        <v>0.16224049357531128</v>
      </c>
      <c r="S279" s="140">
        <f t="shared" si="72"/>
        <v>0.17001207828661391</v>
      </c>
      <c r="T279" s="139">
        <v>2991</v>
      </c>
      <c r="U279" s="1">
        <v>80393</v>
      </c>
      <c r="V279" s="185">
        <v>26699.767519096647</v>
      </c>
      <c r="Y279" s="12"/>
      <c r="Z279" s="12"/>
      <c r="AA279" s="12"/>
      <c r="AB279" s="12"/>
    </row>
    <row r="280" spans="2:28">
      <c r="B280" s="132">
        <v>4646</v>
      </c>
      <c r="C280" s="132" t="s">
        <v>297</v>
      </c>
      <c r="D280" s="132">
        <v>82369</v>
      </c>
      <c r="E280" s="132">
        <f t="shared" si="67"/>
        <v>28550.779896013864</v>
      </c>
      <c r="F280" s="133">
        <f t="shared" si="68"/>
        <v>0.78552442411663292</v>
      </c>
      <c r="G280" s="134">
        <f t="shared" si="59"/>
        <v>4677.2154541239088</v>
      </c>
      <c r="H280" s="134">
        <f t="shared" si="60"/>
        <v>13493.766585147478</v>
      </c>
      <c r="I280" s="134">
        <f t="shared" si="61"/>
        <v>1456.2608170545677</v>
      </c>
      <c r="J280" s="135">
        <f t="shared" si="62"/>
        <v>4201.312457202428</v>
      </c>
      <c r="K280" s="134">
        <f t="shared" si="63"/>
        <v>1023.8244220319374</v>
      </c>
      <c r="L280" s="135">
        <f t="shared" si="64"/>
        <v>2953.7334575621394</v>
      </c>
      <c r="M280" s="136">
        <f t="shared" si="69"/>
        <v>16447.500042709617</v>
      </c>
      <c r="N280" s="136">
        <f t="shared" si="65"/>
        <v>98816.500042709609</v>
      </c>
      <c r="O280" s="136">
        <f t="shared" si="66"/>
        <v>34251.819772169707</v>
      </c>
      <c r="P280" s="137">
        <f t="shared" si="70"/>
        <v>0.94237849542025232</v>
      </c>
      <c r="Q280" s="138">
        <v>158.05349790463879</v>
      </c>
      <c r="R280" s="140">
        <f t="shared" si="71"/>
        <v>0.23209130480307541</v>
      </c>
      <c r="S280" s="140">
        <f t="shared" si="72"/>
        <v>0.19664465721255353</v>
      </c>
      <c r="T280" s="139">
        <v>2885</v>
      </c>
      <c r="U280" s="1">
        <v>66853</v>
      </c>
      <c r="V280" s="185">
        <v>23859.029264810852</v>
      </c>
      <c r="Y280" s="12"/>
      <c r="Z280" s="12"/>
      <c r="AA280" s="12"/>
      <c r="AB280" s="12"/>
    </row>
    <row r="281" spans="2:28">
      <c r="B281" s="132">
        <v>4647</v>
      </c>
      <c r="C281" s="132" t="s">
        <v>298</v>
      </c>
      <c r="D281" s="132">
        <v>730307</v>
      </c>
      <c r="E281" s="132">
        <f t="shared" si="67"/>
        <v>33165.622161671206</v>
      </c>
      <c r="F281" s="133">
        <f t="shared" si="68"/>
        <v>0.91249368122003338</v>
      </c>
      <c r="G281" s="134">
        <f t="shared" si="59"/>
        <v>1908.3100947295038</v>
      </c>
      <c r="H281" s="134">
        <f t="shared" si="60"/>
        <v>42020.988285943669</v>
      </c>
      <c r="I281" s="134">
        <f t="shared" si="61"/>
        <v>0</v>
      </c>
      <c r="J281" s="135">
        <f t="shared" si="62"/>
        <v>0</v>
      </c>
      <c r="K281" s="134">
        <f t="shared" si="63"/>
        <v>-432.43639502263034</v>
      </c>
      <c r="L281" s="135">
        <f t="shared" si="64"/>
        <v>-9522.2494183983199</v>
      </c>
      <c r="M281" s="136">
        <f t="shared" si="69"/>
        <v>32498.738867545348</v>
      </c>
      <c r="N281" s="136">
        <f t="shared" si="65"/>
        <v>762805.73886754538</v>
      </c>
      <c r="O281" s="136">
        <f t="shared" si="66"/>
        <v>34641.495861378084</v>
      </c>
      <c r="P281" s="137">
        <f t="shared" si="70"/>
        <v>0.95309974670243414</v>
      </c>
      <c r="Q281" s="138">
        <v>3222.8356254157516</v>
      </c>
      <c r="R281" s="140">
        <f t="shared" si="71"/>
        <v>0.14995032098469949</v>
      </c>
      <c r="S281" s="140">
        <f t="shared" si="72"/>
        <v>0.15047255092156794</v>
      </c>
      <c r="T281" s="139">
        <v>22020</v>
      </c>
      <c r="U281" s="1">
        <v>635077</v>
      </c>
      <c r="V281" s="185">
        <v>28827.82569223786</v>
      </c>
      <c r="Y281" s="12"/>
      <c r="Z281" s="13"/>
      <c r="AA281" s="13"/>
      <c r="AB281" s="12"/>
    </row>
    <row r="282" spans="2:28">
      <c r="B282" s="132">
        <v>4648</v>
      </c>
      <c r="C282" s="132" t="s">
        <v>299</v>
      </c>
      <c r="D282" s="132">
        <v>121858</v>
      </c>
      <c r="E282" s="132">
        <f t="shared" si="67"/>
        <v>33877.675840978591</v>
      </c>
      <c r="F282" s="133">
        <f t="shared" si="68"/>
        <v>0.93208458411008555</v>
      </c>
      <c r="G282" s="134">
        <f t="shared" si="59"/>
        <v>1481.0778871450732</v>
      </c>
      <c r="H282" s="134">
        <f t="shared" si="60"/>
        <v>5327.4371600608283</v>
      </c>
      <c r="I282" s="134">
        <f t="shared" si="61"/>
        <v>0</v>
      </c>
      <c r="J282" s="135">
        <f t="shared" si="62"/>
        <v>0</v>
      </c>
      <c r="K282" s="134">
        <f t="shared" si="63"/>
        <v>-432.43639502263034</v>
      </c>
      <c r="L282" s="135">
        <f t="shared" si="64"/>
        <v>-1555.4737128964014</v>
      </c>
      <c r="M282" s="136">
        <f t="shared" si="69"/>
        <v>3771.9634471644267</v>
      </c>
      <c r="N282" s="136">
        <f t="shared" si="65"/>
        <v>125629.96344716442</v>
      </c>
      <c r="O282" s="136">
        <f t="shared" si="66"/>
        <v>34926.317333101033</v>
      </c>
      <c r="P282" s="137">
        <f t="shared" si="70"/>
        <v>0.96093610785845496</v>
      </c>
      <c r="Q282" s="138">
        <v>1422.6789529800417</v>
      </c>
      <c r="R282" s="140">
        <f t="shared" si="71"/>
        <v>8.5788113695090443E-2</v>
      </c>
      <c r="S282" s="140">
        <f t="shared" si="72"/>
        <v>9.5447613177504304E-2</v>
      </c>
      <c r="T282" s="139">
        <v>3597</v>
      </c>
      <c r="U282" s="1">
        <v>112230</v>
      </c>
      <c r="V282" s="185">
        <v>30925.874896665748</v>
      </c>
      <c r="Y282" s="12"/>
      <c r="Z282" s="12"/>
      <c r="AA282" s="12"/>
      <c r="AB282" s="12"/>
    </row>
    <row r="283" spans="2:28">
      <c r="B283" s="132">
        <v>4649</v>
      </c>
      <c r="C283" s="132" t="s">
        <v>300</v>
      </c>
      <c r="D283" s="132">
        <v>272226</v>
      </c>
      <c r="E283" s="132">
        <f t="shared" si="67"/>
        <v>28604.181990122939</v>
      </c>
      <c r="F283" s="133">
        <f t="shared" si="68"/>
        <v>0.78699368868223973</v>
      </c>
      <c r="G283" s="134">
        <f t="shared" si="59"/>
        <v>4645.1741976584644</v>
      </c>
      <c r="H283" s="134">
        <f t="shared" si="60"/>
        <v>44208.122839115604</v>
      </c>
      <c r="I283" s="134">
        <f t="shared" si="61"/>
        <v>1437.5700841163916</v>
      </c>
      <c r="J283" s="135">
        <f t="shared" si="62"/>
        <v>13681.354490535699</v>
      </c>
      <c r="K283" s="134">
        <f t="shared" si="63"/>
        <v>1005.1336890937613</v>
      </c>
      <c r="L283" s="135">
        <f t="shared" si="64"/>
        <v>9565.8573191053274</v>
      </c>
      <c r="M283" s="136">
        <f t="shared" si="69"/>
        <v>53773.980158220933</v>
      </c>
      <c r="N283" s="136">
        <f t="shared" si="65"/>
        <v>325999.98015822092</v>
      </c>
      <c r="O283" s="136">
        <f t="shared" si="66"/>
        <v>34254.489876875159</v>
      </c>
      <c r="P283" s="137">
        <f t="shared" si="70"/>
        <v>0.9424519586485326</v>
      </c>
      <c r="Q283" s="138">
        <v>3558.1159409214742</v>
      </c>
      <c r="R283" s="140">
        <f t="shared" si="71"/>
        <v>0.13845883622311997</v>
      </c>
      <c r="S283" s="140">
        <f t="shared" si="72"/>
        <v>0.13128141369780885</v>
      </c>
      <c r="T283" s="139">
        <v>9517</v>
      </c>
      <c r="U283" s="1">
        <v>239118</v>
      </c>
      <c r="V283" s="185">
        <v>25284.762609707093</v>
      </c>
      <c r="W283" s="1"/>
      <c r="X283" s="68"/>
      <c r="Y283" s="13"/>
      <c r="Z283" s="13"/>
      <c r="AA283" s="13"/>
      <c r="AB283" s="12"/>
    </row>
    <row r="284" spans="2:28">
      <c r="B284" s="132">
        <v>4650</v>
      </c>
      <c r="C284" s="132" t="s">
        <v>301</v>
      </c>
      <c r="D284" s="132">
        <v>169873</v>
      </c>
      <c r="E284" s="132">
        <f t="shared" si="67"/>
        <v>28865.420560747662</v>
      </c>
      <c r="F284" s="133">
        <f t="shared" si="68"/>
        <v>0.79418120784964741</v>
      </c>
      <c r="G284" s="134">
        <f t="shared" si="59"/>
        <v>4488.4310552836305</v>
      </c>
      <c r="H284" s="134">
        <f t="shared" si="60"/>
        <v>26414.416760344167</v>
      </c>
      <c r="I284" s="134">
        <f t="shared" si="61"/>
        <v>1346.1365843977387</v>
      </c>
      <c r="J284" s="135">
        <f t="shared" si="62"/>
        <v>7922.0137991806923</v>
      </c>
      <c r="K284" s="134">
        <f t="shared" si="63"/>
        <v>913.70018937510838</v>
      </c>
      <c r="L284" s="135">
        <f t="shared" si="64"/>
        <v>5377.125614472513</v>
      </c>
      <c r="M284" s="136">
        <f t="shared" si="69"/>
        <v>31791.54237481668</v>
      </c>
      <c r="N284" s="136">
        <f t="shared" si="65"/>
        <v>201664.54237481666</v>
      </c>
      <c r="O284" s="136">
        <f t="shared" si="66"/>
        <v>34267.551805406401</v>
      </c>
      <c r="P284" s="137">
        <f t="shared" si="70"/>
        <v>0.94281133460690314</v>
      </c>
      <c r="Q284" s="138">
        <v>2114.2982097638924</v>
      </c>
      <c r="R284" s="140">
        <f t="shared" si="71"/>
        <v>0.16530955239238554</v>
      </c>
      <c r="S284" s="140">
        <f t="shared" si="72"/>
        <v>0.15917113333985111</v>
      </c>
      <c r="T284" s="139">
        <v>5885</v>
      </c>
      <c r="U284" s="1">
        <v>145775</v>
      </c>
      <c r="V284" s="185">
        <v>24901.776563033825</v>
      </c>
      <c r="W284" s="1"/>
      <c r="X284" s="1"/>
      <c r="Y284" s="12"/>
      <c r="Z284" s="12"/>
      <c r="AA284" s="12"/>
      <c r="AB284" s="12"/>
    </row>
    <row r="285" spans="2:28">
      <c r="B285" s="132">
        <v>4651</v>
      </c>
      <c r="C285" s="132" t="s">
        <v>302</v>
      </c>
      <c r="D285" s="132">
        <v>215490</v>
      </c>
      <c r="E285" s="132">
        <f t="shared" si="67"/>
        <v>30273.953357684743</v>
      </c>
      <c r="F285" s="133">
        <f t="shared" si="68"/>
        <v>0.83293450699570215</v>
      </c>
      <c r="G285" s="134">
        <f t="shared" si="59"/>
        <v>3643.3113771213821</v>
      </c>
      <c r="H285" s="134">
        <f t="shared" si="60"/>
        <v>25933.090382349998</v>
      </c>
      <c r="I285" s="134">
        <f t="shared" si="61"/>
        <v>853.15010546976043</v>
      </c>
      <c r="J285" s="135">
        <f t="shared" si="62"/>
        <v>6072.7224507337551</v>
      </c>
      <c r="K285" s="134">
        <f t="shared" si="63"/>
        <v>420.7137104471301</v>
      </c>
      <c r="L285" s="135">
        <f t="shared" si="64"/>
        <v>2994.640190962672</v>
      </c>
      <c r="M285" s="136">
        <f t="shared" si="69"/>
        <v>28927.73057331267</v>
      </c>
      <c r="N285" s="136">
        <f t="shared" si="65"/>
        <v>244417.73057331267</v>
      </c>
      <c r="O285" s="136">
        <f t="shared" si="66"/>
        <v>34337.978445253255</v>
      </c>
      <c r="P285" s="137">
        <f t="shared" si="70"/>
        <v>0.94474899956420588</v>
      </c>
      <c r="Q285" s="138">
        <v>1387.1674863380467</v>
      </c>
      <c r="R285" s="140">
        <f t="shared" si="71"/>
        <v>0.14201979946155641</v>
      </c>
      <c r="S285" s="140">
        <f t="shared" si="72"/>
        <v>0.14394509274527917</v>
      </c>
      <c r="T285" s="139">
        <v>7118</v>
      </c>
      <c r="U285" s="1">
        <v>188692</v>
      </c>
      <c r="V285" s="185">
        <v>26464.516129032258</v>
      </c>
      <c r="W285" s="1"/>
      <c r="X285" s="1"/>
      <c r="Y285" s="12"/>
      <c r="Z285" s="12"/>
      <c r="AA285" s="12"/>
      <c r="AB285" s="12"/>
    </row>
    <row r="286" spans="2:28" ht="27.9" customHeight="1">
      <c r="B286" s="132">
        <v>5001</v>
      </c>
      <c r="C286" s="132" t="s">
        <v>303</v>
      </c>
      <c r="D286" s="132">
        <v>7439942</v>
      </c>
      <c r="E286" s="132">
        <f t="shared" si="67"/>
        <v>35838.734073556683</v>
      </c>
      <c r="F286" s="133">
        <f t="shared" si="68"/>
        <v>0.9860396474889378</v>
      </c>
      <c r="G286" s="134">
        <f t="shared" si="59"/>
        <v>304.44294759821787</v>
      </c>
      <c r="H286" s="134">
        <f t="shared" si="60"/>
        <v>63200.83370665204</v>
      </c>
      <c r="I286" s="134">
        <f t="shared" si="61"/>
        <v>0</v>
      </c>
      <c r="J286" s="135">
        <f t="shared" si="62"/>
        <v>0</v>
      </c>
      <c r="K286" s="134">
        <f t="shared" si="63"/>
        <v>-432.43639502263034</v>
      </c>
      <c r="L286" s="135">
        <f t="shared" si="64"/>
        <v>-89771.633424722939</v>
      </c>
      <c r="M286" s="136">
        <f t="shared" si="69"/>
        <v>-26570.799718070899</v>
      </c>
      <c r="N286" s="136">
        <f t="shared" si="65"/>
        <v>7413371.2002819292</v>
      </c>
      <c r="O286" s="136">
        <f t="shared" si="66"/>
        <v>35710.740626132269</v>
      </c>
      <c r="P286" s="137">
        <f t="shared" si="70"/>
        <v>0.98251813320999581</v>
      </c>
      <c r="Q286" s="138">
        <v>25938.949303278547</v>
      </c>
      <c r="R286" s="140">
        <f t="shared" si="71"/>
        <v>0.16572527871470891</v>
      </c>
      <c r="S286" s="140">
        <f t="shared" si="72"/>
        <v>0.15206866907654717</v>
      </c>
      <c r="T286" s="139">
        <v>207595</v>
      </c>
      <c r="U286" s="1">
        <v>6382243</v>
      </c>
      <c r="V286" s="185">
        <v>31108.157903715583</v>
      </c>
      <c r="W286" s="1"/>
      <c r="X286" s="1"/>
      <c r="Y286" s="12"/>
      <c r="Z286" s="13"/>
      <c r="AA286" s="13"/>
      <c r="AB286" s="12"/>
    </row>
    <row r="287" spans="2:28">
      <c r="B287" s="132">
        <v>5006</v>
      </c>
      <c r="C287" s="132" t="s">
        <v>304</v>
      </c>
      <c r="D287" s="132">
        <v>660267</v>
      </c>
      <c r="E287" s="132">
        <f t="shared" si="67"/>
        <v>27337.984431931105</v>
      </c>
      <c r="F287" s="133">
        <f t="shared" si="68"/>
        <v>0.75215649294401077</v>
      </c>
      <c r="G287" s="134">
        <f t="shared" ref="G287:G350" si="73">($E$364-E287)*0.6</f>
        <v>5404.8927325735649</v>
      </c>
      <c r="H287" s="134">
        <f t="shared" ref="H287:H350" si="74">G287*T287/1000</f>
        <v>130538.96927711675</v>
      </c>
      <c r="I287" s="134">
        <f t="shared" ref="I287:I350" si="75">IF(E287&lt;E$364*0.9,(E$364*0.9-E287)*0.35,0)</f>
        <v>1880.7392294835333</v>
      </c>
      <c r="J287" s="135">
        <f t="shared" ref="J287:J350" si="76">I287*T287/1000</f>
        <v>45423.613870486297</v>
      </c>
      <c r="K287" s="134">
        <f t="shared" ref="K287:K350" si="77">I287+J$366</f>
        <v>1448.3028344609029</v>
      </c>
      <c r="L287" s="135">
        <f t="shared" ref="L287:L350" si="78">K287*T287/1000</f>
        <v>34979.410057899731</v>
      </c>
      <c r="M287" s="136">
        <f t="shared" si="69"/>
        <v>165518.37933501648</v>
      </c>
      <c r="N287" s="136">
        <f t="shared" ref="N287:N350" si="79">D287+M287</f>
        <v>825785.37933501648</v>
      </c>
      <c r="O287" s="136">
        <f t="shared" ref="O287:O350" si="80">N287/T287*1000</f>
        <v>34191.17999896557</v>
      </c>
      <c r="P287" s="137">
        <f t="shared" si="70"/>
        <v>0.94071009886162116</v>
      </c>
      <c r="Q287" s="138">
        <v>11057.819560274773</v>
      </c>
      <c r="R287" s="140">
        <f t="shared" si="71"/>
        <v>0.15034705525705086</v>
      </c>
      <c r="S287" s="140">
        <f t="shared" si="72"/>
        <v>0.16011109742033736</v>
      </c>
      <c r="T287" s="139">
        <v>24152</v>
      </c>
      <c r="U287" s="1">
        <v>573972</v>
      </c>
      <c r="V287" s="185">
        <v>23564.971055548715</v>
      </c>
      <c r="W287" s="1"/>
      <c r="X287" s="68"/>
      <c r="Y287" s="13"/>
      <c r="Z287" s="13"/>
      <c r="AA287" s="13"/>
      <c r="AB287" s="69"/>
    </row>
    <row r="288" spans="2:28">
      <c r="B288" s="132">
        <v>5007</v>
      </c>
      <c r="C288" s="132" t="s">
        <v>305</v>
      </c>
      <c r="D288" s="132">
        <v>420192</v>
      </c>
      <c r="E288" s="132">
        <f t="shared" si="67"/>
        <v>27834.658187599362</v>
      </c>
      <c r="F288" s="133">
        <f t="shared" si="68"/>
        <v>0.76582159657046633</v>
      </c>
      <c r="G288" s="134">
        <f t="shared" si="73"/>
        <v>5106.8884791726105</v>
      </c>
      <c r="H288" s="134">
        <f t="shared" si="74"/>
        <v>77093.58848158973</v>
      </c>
      <c r="I288" s="134">
        <f t="shared" si="75"/>
        <v>1706.9034149996437</v>
      </c>
      <c r="J288" s="135">
        <f t="shared" si="76"/>
        <v>25767.41395283462</v>
      </c>
      <c r="K288" s="134">
        <f t="shared" si="77"/>
        <v>1274.4670199770135</v>
      </c>
      <c r="L288" s="135">
        <f t="shared" si="78"/>
        <v>19239.354133572997</v>
      </c>
      <c r="M288" s="136">
        <f t="shared" si="69"/>
        <v>96332.942615162727</v>
      </c>
      <c r="N288" s="136">
        <f t="shared" si="79"/>
        <v>516524.9426151627</v>
      </c>
      <c r="O288" s="136">
        <f t="shared" si="80"/>
        <v>34216.013686748985</v>
      </c>
      <c r="P288" s="137">
        <f t="shared" si="70"/>
        <v>0.941393354042944</v>
      </c>
      <c r="Q288" s="138">
        <v>8712.1757900758093</v>
      </c>
      <c r="R288" s="140">
        <f t="shared" si="71"/>
        <v>0.108212320854938</v>
      </c>
      <c r="S288" s="140">
        <f t="shared" si="72"/>
        <v>0.11804939365531948</v>
      </c>
      <c r="T288" s="139">
        <v>15096</v>
      </c>
      <c r="U288" s="1">
        <v>379162</v>
      </c>
      <c r="V288" s="185">
        <v>24895.732107682208</v>
      </c>
      <c r="W288" s="1"/>
      <c r="X288" s="68"/>
      <c r="Y288" s="13"/>
      <c r="Z288" s="13"/>
      <c r="AA288" s="13"/>
      <c r="AB288" s="12"/>
    </row>
    <row r="289" spans="2:28">
      <c r="B289" s="132">
        <v>5014</v>
      </c>
      <c r="C289" s="132" t="s">
        <v>306</v>
      </c>
      <c r="D289" s="132">
        <v>469674</v>
      </c>
      <c r="E289" s="132">
        <f t="shared" si="67"/>
        <v>90252.49807840123</v>
      </c>
      <c r="F289" s="133">
        <f t="shared" si="68"/>
        <v>2.4831385284862839</v>
      </c>
      <c r="G289" s="134">
        <f t="shared" si="73"/>
        <v>-32343.815455308508</v>
      </c>
      <c r="H289" s="134">
        <f t="shared" si="74"/>
        <v>-168317.21562942545</v>
      </c>
      <c r="I289" s="134">
        <f t="shared" si="75"/>
        <v>0</v>
      </c>
      <c r="J289" s="135">
        <f t="shared" si="76"/>
        <v>0</v>
      </c>
      <c r="K289" s="134">
        <f t="shared" si="77"/>
        <v>-432.43639502263034</v>
      </c>
      <c r="L289" s="135">
        <f t="shared" si="78"/>
        <v>-2250.398999697768</v>
      </c>
      <c r="M289" s="136">
        <f t="shared" si="69"/>
        <v>-170567.61462912321</v>
      </c>
      <c r="N289" s="136">
        <f t="shared" si="79"/>
        <v>299106.38537087676</v>
      </c>
      <c r="O289" s="136">
        <f t="shared" si="80"/>
        <v>57476.246228070086</v>
      </c>
      <c r="P289" s="137">
        <f t="shared" si="70"/>
        <v>1.5813576856089346</v>
      </c>
      <c r="Q289" s="138">
        <v>-3393.4178839843953</v>
      </c>
      <c r="R289" s="137">
        <f t="shared" si="71"/>
        <v>0.20575776713236088</v>
      </c>
      <c r="S289" s="137">
        <f t="shared" si="72"/>
        <v>0.1934777591273617</v>
      </c>
      <c r="T289" s="139">
        <v>5204</v>
      </c>
      <c r="U289" s="1">
        <v>389526</v>
      </c>
      <c r="V289" s="185">
        <v>75621.432731508452</v>
      </c>
      <c r="Y289" s="12"/>
      <c r="Z289" s="12"/>
      <c r="AA289" s="12"/>
      <c r="AB289" s="12"/>
    </row>
    <row r="290" spans="2:28">
      <c r="B290" s="132">
        <v>5020</v>
      </c>
      <c r="C290" s="132" t="s">
        <v>307</v>
      </c>
      <c r="D290" s="132">
        <v>24192</v>
      </c>
      <c r="E290" s="132">
        <f t="shared" si="67"/>
        <v>26153.513513513513</v>
      </c>
      <c r="F290" s="133">
        <f t="shared" si="68"/>
        <v>0.71956786175909593</v>
      </c>
      <c r="G290" s="134">
        <f t="shared" si="73"/>
        <v>6115.5752836241199</v>
      </c>
      <c r="H290" s="134">
        <f t="shared" si="74"/>
        <v>5656.9071373523111</v>
      </c>
      <c r="I290" s="134">
        <f t="shared" si="75"/>
        <v>2295.3040509296907</v>
      </c>
      <c r="J290" s="135">
        <f t="shared" si="76"/>
        <v>2123.1562471099642</v>
      </c>
      <c r="K290" s="134">
        <f t="shared" si="77"/>
        <v>1862.8676559070605</v>
      </c>
      <c r="L290" s="135">
        <f t="shared" si="78"/>
        <v>1723.1525817140309</v>
      </c>
      <c r="M290" s="136">
        <f t="shared" si="69"/>
        <v>7380.059719066342</v>
      </c>
      <c r="N290" s="136">
        <f t="shared" si="79"/>
        <v>31572.059719066343</v>
      </c>
      <c r="O290" s="136">
        <f t="shared" si="80"/>
        <v>34131.956453044695</v>
      </c>
      <c r="P290" s="137">
        <f t="shared" si="70"/>
        <v>0.9390806673023756</v>
      </c>
      <c r="Q290" s="138">
        <v>335.76628615660138</v>
      </c>
      <c r="R290" s="137">
        <f t="shared" si="71"/>
        <v>0.10063694267515924</v>
      </c>
      <c r="S290" s="137">
        <f t="shared" si="72"/>
        <v>0.1280041315200551</v>
      </c>
      <c r="T290" s="139">
        <v>925</v>
      </c>
      <c r="U290" s="1">
        <v>21980</v>
      </c>
      <c r="V290" s="185">
        <v>23185.654008438818</v>
      </c>
      <c r="Y290" s="12"/>
      <c r="Z290" s="12"/>
      <c r="AA290" s="12"/>
      <c r="AB290" s="12"/>
    </row>
    <row r="291" spans="2:28">
      <c r="B291" s="132">
        <v>5021</v>
      </c>
      <c r="C291" s="132" t="s">
        <v>308</v>
      </c>
      <c r="D291" s="132">
        <v>210813</v>
      </c>
      <c r="E291" s="132">
        <f t="shared" si="67"/>
        <v>30198.109153416415</v>
      </c>
      <c r="F291" s="133">
        <f t="shared" si="68"/>
        <v>0.83084778729496367</v>
      </c>
      <c r="G291" s="134">
        <f t="shared" si="73"/>
        <v>3688.8178996823785</v>
      </c>
      <c r="H291" s="134">
        <f t="shared" si="74"/>
        <v>25751.637757682685</v>
      </c>
      <c r="I291" s="134">
        <f t="shared" si="75"/>
        <v>879.69557696367497</v>
      </c>
      <c r="J291" s="135">
        <f t="shared" si="76"/>
        <v>6141.1548227834155</v>
      </c>
      <c r="K291" s="134">
        <f t="shared" si="77"/>
        <v>447.25918194104463</v>
      </c>
      <c r="L291" s="135">
        <f t="shared" si="78"/>
        <v>3122.3163491304326</v>
      </c>
      <c r="M291" s="136">
        <f t="shared" si="69"/>
        <v>28873.954106813118</v>
      </c>
      <c r="N291" s="136">
        <f t="shared" si="79"/>
        <v>239686.95410681312</v>
      </c>
      <c r="O291" s="136">
        <f t="shared" si="80"/>
        <v>34334.186235039837</v>
      </c>
      <c r="P291" s="137">
        <f t="shared" si="70"/>
        <v>0.94464466357916888</v>
      </c>
      <c r="Q291" s="138">
        <v>3166.6653444964686</v>
      </c>
      <c r="R291" s="137">
        <f t="shared" si="71"/>
        <v>0.10234207099941958</v>
      </c>
      <c r="S291" s="137">
        <f t="shared" si="72"/>
        <v>0.10550019181591985</v>
      </c>
      <c r="T291" s="139">
        <v>6981</v>
      </c>
      <c r="U291" s="1">
        <v>191241</v>
      </c>
      <c r="V291" s="185">
        <v>27316.240537066133</v>
      </c>
      <c r="Y291" s="12"/>
      <c r="Z291" s="12"/>
    </row>
    <row r="292" spans="2:28">
      <c r="B292" s="132">
        <v>5022</v>
      </c>
      <c r="C292" s="132" t="s">
        <v>309</v>
      </c>
      <c r="D292" s="132">
        <v>67810</v>
      </c>
      <c r="E292" s="132">
        <f t="shared" si="67"/>
        <v>27632.436837815811</v>
      </c>
      <c r="F292" s="133">
        <f t="shared" si="68"/>
        <v>0.76025783229112387</v>
      </c>
      <c r="G292" s="134">
        <f t="shared" si="73"/>
        <v>5228.2212890427409</v>
      </c>
      <c r="H292" s="134">
        <f t="shared" si="74"/>
        <v>12830.055043310886</v>
      </c>
      <c r="I292" s="134">
        <f t="shared" si="75"/>
        <v>1777.6808874238866</v>
      </c>
      <c r="J292" s="135">
        <f t="shared" si="76"/>
        <v>4362.4288977382175</v>
      </c>
      <c r="K292" s="134">
        <f t="shared" si="77"/>
        <v>1345.2444924012561</v>
      </c>
      <c r="L292" s="135">
        <f t="shared" si="78"/>
        <v>3301.2299843526825</v>
      </c>
      <c r="M292" s="136">
        <f t="shared" si="69"/>
        <v>16131.285027663569</v>
      </c>
      <c r="N292" s="136">
        <f t="shared" si="79"/>
        <v>83941.285027663573</v>
      </c>
      <c r="O292" s="136">
        <f t="shared" si="80"/>
        <v>34205.90261925981</v>
      </c>
      <c r="P292" s="137">
        <f t="shared" si="70"/>
        <v>0.94111516582897703</v>
      </c>
      <c r="Q292" s="138">
        <v>2171.4507743008653</v>
      </c>
      <c r="R292" s="137">
        <f t="shared" si="71"/>
        <v>0.16318163884934045</v>
      </c>
      <c r="S292" s="137">
        <f t="shared" si="72"/>
        <v>0.17834945158087212</v>
      </c>
      <c r="T292" s="139">
        <v>2454</v>
      </c>
      <c r="U292" s="1">
        <v>58297</v>
      </c>
      <c r="V292" s="185">
        <v>23450.120675784394</v>
      </c>
      <c r="Y292" s="12"/>
      <c r="Z292" s="12"/>
    </row>
    <row r="293" spans="2:28">
      <c r="B293" s="132">
        <v>5025</v>
      </c>
      <c r="C293" s="132" t="s">
        <v>310</v>
      </c>
      <c r="D293" s="132">
        <v>170572</v>
      </c>
      <c r="E293" s="132">
        <f t="shared" si="67"/>
        <v>30733.693693693695</v>
      </c>
      <c r="F293" s="133">
        <f t="shared" si="68"/>
        <v>0.84558345262877888</v>
      </c>
      <c r="G293" s="134">
        <f t="shared" si="73"/>
        <v>3367.4671755160111</v>
      </c>
      <c r="H293" s="134">
        <f t="shared" si="74"/>
        <v>18689.442824113859</v>
      </c>
      <c r="I293" s="134">
        <f t="shared" si="75"/>
        <v>692.24098786662717</v>
      </c>
      <c r="J293" s="135">
        <f t="shared" si="76"/>
        <v>3841.9374826597809</v>
      </c>
      <c r="K293" s="134">
        <f t="shared" si="77"/>
        <v>259.80459284399683</v>
      </c>
      <c r="L293" s="135">
        <f t="shared" si="78"/>
        <v>1441.9154902841824</v>
      </c>
      <c r="M293" s="136">
        <f t="shared" si="69"/>
        <v>20131.358314398043</v>
      </c>
      <c r="N293" s="136">
        <f t="shared" si="79"/>
        <v>190703.35831439804</v>
      </c>
      <c r="O293" s="136">
        <f t="shared" si="80"/>
        <v>34360.965462053697</v>
      </c>
      <c r="P293" s="137">
        <f t="shared" si="70"/>
        <v>0.94538144684585956</v>
      </c>
      <c r="Q293" s="138">
        <v>1342.9477169396123</v>
      </c>
      <c r="R293" s="137">
        <f t="shared" si="71"/>
        <v>0.14328228157780087</v>
      </c>
      <c r="S293" s="137">
        <f t="shared" si="72"/>
        <v>0.14966818261003717</v>
      </c>
      <c r="T293" s="139">
        <v>5550</v>
      </c>
      <c r="U293" s="1">
        <v>149195</v>
      </c>
      <c r="V293" s="185">
        <v>26732.66439706146</v>
      </c>
      <c r="Y293" s="12"/>
      <c r="Z293" s="12"/>
    </row>
    <row r="294" spans="2:28">
      <c r="B294" s="132">
        <v>5026</v>
      </c>
      <c r="C294" s="132" t="s">
        <v>311</v>
      </c>
      <c r="D294" s="132">
        <v>50319</v>
      </c>
      <c r="E294" s="132">
        <f t="shared" si="67"/>
        <v>25568.59756097561</v>
      </c>
      <c r="F294" s="133">
        <f t="shared" si="68"/>
        <v>0.70347492950129387</v>
      </c>
      <c r="G294" s="134">
        <f t="shared" si="73"/>
        <v>6466.5248551468621</v>
      </c>
      <c r="H294" s="134">
        <f t="shared" si="74"/>
        <v>12726.120914929024</v>
      </c>
      <c r="I294" s="134">
        <f t="shared" si="75"/>
        <v>2500.024634317957</v>
      </c>
      <c r="J294" s="135">
        <f t="shared" si="76"/>
        <v>4920.0484803377394</v>
      </c>
      <c r="K294" s="134">
        <f t="shared" si="77"/>
        <v>2067.5882392953267</v>
      </c>
      <c r="L294" s="135">
        <f t="shared" si="78"/>
        <v>4069.0136549332028</v>
      </c>
      <c r="M294" s="136">
        <f t="shared" si="69"/>
        <v>16795.134569862228</v>
      </c>
      <c r="N294" s="136">
        <f t="shared" si="79"/>
        <v>67114.134569862232</v>
      </c>
      <c r="O294" s="136">
        <f t="shared" si="80"/>
        <v>34102.710655417803</v>
      </c>
      <c r="P294" s="137">
        <f t="shared" si="70"/>
        <v>0.93827602068948557</v>
      </c>
      <c r="Q294" s="138">
        <v>1227.9457309796671</v>
      </c>
      <c r="R294" s="137">
        <f t="shared" si="71"/>
        <v>0.10883649184662847</v>
      </c>
      <c r="S294" s="137">
        <f t="shared" si="72"/>
        <v>0.11616112314439581</v>
      </c>
      <c r="T294" s="139">
        <v>1968</v>
      </c>
      <c r="U294" s="1">
        <v>45380</v>
      </c>
      <c r="V294" s="185">
        <v>22907.622412922767</v>
      </c>
      <c r="Y294" s="12"/>
      <c r="Z294" s="12"/>
    </row>
    <row r="295" spans="2:28">
      <c r="B295" s="132">
        <v>5027</v>
      </c>
      <c r="C295" s="132" t="s">
        <v>312</v>
      </c>
      <c r="D295" s="132">
        <v>165636</v>
      </c>
      <c r="E295" s="132">
        <f t="shared" si="67"/>
        <v>26531.475252282558</v>
      </c>
      <c r="F295" s="133">
        <f t="shared" si="68"/>
        <v>0.72996681332070024</v>
      </c>
      <c r="G295" s="134">
        <f t="shared" si="73"/>
        <v>5888.7982403626929</v>
      </c>
      <c r="H295" s="134">
        <f t="shared" si="74"/>
        <v>36763.767414584298</v>
      </c>
      <c r="I295" s="134">
        <f t="shared" si="75"/>
        <v>2163.0174423605249</v>
      </c>
      <c r="J295" s="135">
        <f t="shared" si="76"/>
        <v>13503.717892656756</v>
      </c>
      <c r="K295" s="134">
        <f t="shared" si="77"/>
        <v>1730.5810473378947</v>
      </c>
      <c r="L295" s="135">
        <f t="shared" si="78"/>
        <v>10804.017478530475</v>
      </c>
      <c r="M295" s="136">
        <f t="shared" si="69"/>
        <v>47567.784893114775</v>
      </c>
      <c r="N295" s="136">
        <f t="shared" si="79"/>
        <v>213203.78489311476</v>
      </c>
      <c r="O295" s="136">
        <f t="shared" si="80"/>
        <v>34150.854539983142</v>
      </c>
      <c r="P295" s="137">
        <f t="shared" si="70"/>
        <v>0.93960061488045565</v>
      </c>
      <c r="Q295" s="138">
        <v>3875.516945379095</v>
      </c>
      <c r="R295" s="137">
        <f t="shared" si="71"/>
        <v>0.15471650760232286</v>
      </c>
      <c r="S295" s="137">
        <f t="shared" si="72"/>
        <v>0.15379169861016984</v>
      </c>
      <c r="T295" s="139">
        <v>6243</v>
      </c>
      <c r="U295" s="1">
        <v>143443</v>
      </c>
      <c r="V295" s="185">
        <v>22995.030458480283</v>
      </c>
      <c r="Y295" s="12"/>
      <c r="Z295" s="12"/>
    </row>
    <row r="296" spans="2:28">
      <c r="B296" s="132">
        <v>5028</v>
      </c>
      <c r="C296" s="132" t="s">
        <v>313</v>
      </c>
      <c r="D296" s="132">
        <v>485439</v>
      </c>
      <c r="E296" s="132">
        <f t="shared" si="67"/>
        <v>28641.158770428934</v>
      </c>
      <c r="F296" s="133">
        <f t="shared" si="68"/>
        <v>0.78801103966744379</v>
      </c>
      <c r="G296" s="134">
        <f t="shared" si="73"/>
        <v>4622.9881294748675</v>
      </c>
      <c r="H296" s="134">
        <f t="shared" si="74"/>
        <v>78355.025806469523</v>
      </c>
      <c r="I296" s="134">
        <f t="shared" si="75"/>
        <v>1424.6282110092934</v>
      </c>
      <c r="J296" s="135">
        <f t="shared" si="76"/>
        <v>24146.023548396512</v>
      </c>
      <c r="K296" s="134">
        <f t="shared" si="77"/>
        <v>992.19181598666307</v>
      </c>
      <c r="L296" s="135">
        <f t="shared" si="78"/>
        <v>16816.659089157954</v>
      </c>
      <c r="M296" s="136">
        <f t="shared" si="69"/>
        <v>95171.684895627477</v>
      </c>
      <c r="N296" s="136">
        <f t="shared" si="79"/>
        <v>580610.68489562743</v>
      </c>
      <c r="O296" s="136">
        <f t="shared" si="80"/>
        <v>34256.338715890466</v>
      </c>
      <c r="P296" s="137">
        <f t="shared" si="70"/>
        <v>0.94250282619779302</v>
      </c>
      <c r="Q296" s="138">
        <v>10668.930307100774</v>
      </c>
      <c r="R296" s="137">
        <f t="shared" si="71"/>
        <v>0.17442172723379856</v>
      </c>
      <c r="S296" s="137">
        <f t="shared" si="72"/>
        <v>0.15945476203924433</v>
      </c>
      <c r="T296" s="139">
        <v>16949</v>
      </c>
      <c r="U296" s="1">
        <v>413343</v>
      </c>
      <c r="V296" s="185">
        <v>24702.264985358273</v>
      </c>
      <c r="Y296" s="12"/>
      <c r="Z296" s="12"/>
    </row>
    <row r="297" spans="2:28">
      <c r="B297" s="132">
        <v>5029</v>
      </c>
      <c r="C297" s="132" t="s">
        <v>314</v>
      </c>
      <c r="D297" s="132">
        <v>235799</v>
      </c>
      <c r="E297" s="132">
        <f t="shared" si="67"/>
        <v>28182.024620533044</v>
      </c>
      <c r="F297" s="133">
        <f t="shared" si="68"/>
        <v>0.77537877217762996</v>
      </c>
      <c r="G297" s="134">
        <f t="shared" si="73"/>
        <v>4898.4686194124015</v>
      </c>
      <c r="H297" s="134">
        <f t="shared" si="74"/>
        <v>40985.486938623566</v>
      </c>
      <c r="I297" s="134">
        <f t="shared" si="75"/>
        <v>1585.3251634728549</v>
      </c>
      <c r="J297" s="135">
        <f t="shared" si="76"/>
        <v>13264.415642777378</v>
      </c>
      <c r="K297" s="134">
        <f t="shared" si="77"/>
        <v>1152.8887684502247</v>
      </c>
      <c r="L297" s="135">
        <f t="shared" si="78"/>
        <v>9646.2203256230296</v>
      </c>
      <c r="M297" s="136">
        <f t="shared" si="69"/>
        <v>50631.707264246594</v>
      </c>
      <c r="N297" s="136">
        <f t="shared" si="79"/>
        <v>286430.70726424659</v>
      </c>
      <c r="O297" s="136">
        <f t="shared" si="80"/>
        <v>34233.382008395674</v>
      </c>
      <c r="P297" s="137">
        <f t="shared" si="70"/>
        <v>0.94187121282330233</v>
      </c>
      <c r="Q297" s="138">
        <v>5331.4538013754936</v>
      </c>
      <c r="R297" s="137">
        <f t="shared" si="71"/>
        <v>0.16121105272747865</v>
      </c>
      <c r="S297" s="137">
        <f t="shared" si="72"/>
        <v>0.15538209799883576</v>
      </c>
      <c r="T297" s="139">
        <v>8367</v>
      </c>
      <c r="U297" s="1">
        <v>203063</v>
      </c>
      <c r="V297" s="185">
        <v>24391.951951951953</v>
      </c>
      <c r="Y297" s="12"/>
      <c r="Z297" s="12"/>
    </row>
    <row r="298" spans="2:28">
      <c r="B298" s="132">
        <v>5031</v>
      </c>
      <c r="C298" s="132" t="s">
        <v>315</v>
      </c>
      <c r="D298" s="132">
        <v>466120</v>
      </c>
      <c r="E298" s="132">
        <f t="shared" si="67"/>
        <v>32518.487512208736</v>
      </c>
      <c r="F298" s="133">
        <f t="shared" si="68"/>
        <v>0.89468891109829329</v>
      </c>
      <c r="G298" s="134">
        <f t="shared" si="73"/>
        <v>2296.5908844069859</v>
      </c>
      <c r="H298" s="134">
        <f t="shared" si="74"/>
        <v>32919.333737089735</v>
      </c>
      <c r="I298" s="134">
        <f t="shared" si="75"/>
        <v>67.563151386362733</v>
      </c>
      <c r="J298" s="135">
        <f t="shared" si="76"/>
        <v>968.4502119721235</v>
      </c>
      <c r="K298" s="134">
        <f t="shared" si="77"/>
        <v>-364.8732436362676</v>
      </c>
      <c r="L298" s="135">
        <f t="shared" si="78"/>
        <v>-5230.0930742822593</v>
      </c>
      <c r="M298" s="136">
        <f t="shared" si="69"/>
        <v>27689.240662807475</v>
      </c>
      <c r="N298" s="136">
        <f t="shared" si="79"/>
        <v>493809.24066280748</v>
      </c>
      <c r="O298" s="136">
        <f t="shared" si="80"/>
        <v>34450.205152979448</v>
      </c>
      <c r="P298" s="137">
        <f t="shared" si="70"/>
        <v>0.94783671976933526</v>
      </c>
      <c r="Q298" s="138">
        <v>4859.8529120043167</v>
      </c>
      <c r="R298" s="137">
        <f t="shared" si="71"/>
        <v>0.14207308856138287</v>
      </c>
      <c r="S298" s="137">
        <f t="shared" si="72"/>
        <v>0.12725338753777352</v>
      </c>
      <c r="T298" s="139">
        <v>14334</v>
      </c>
      <c r="U298" s="1">
        <v>408135</v>
      </c>
      <c r="V298" s="185">
        <v>28847.540288379983</v>
      </c>
      <c r="Y298" s="12"/>
      <c r="Z298" s="12"/>
    </row>
    <row r="299" spans="2:28">
      <c r="B299" s="132">
        <v>5032</v>
      </c>
      <c r="C299" s="132" t="s">
        <v>316</v>
      </c>
      <c r="D299" s="132">
        <v>114143</v>
      </c>
      <c r="E299" s="132">
        <f t="shared" si="67"/>
        <v>28051.855492750063</v>
      </c>
      <c r="F299" s="133">
        <f t="shared" si="68"/>
        <v>0.77179739788551238</v>
      </c>
      <c r="G299" s="134">
        <f t="shared" si="73"/>
        <v>4976.5700960821896</v>
      </c>
      <c r="H299" s="134">
        <f t="shared" si="74"/>
        <v>20249.66372095843</v>
      </c>
      <c r="I299" s="134">
        <f t="shared" si="75"/>
        <v>1630.8843581968983</v>
      </c>
      <c r="J299" s="135">
        <f t="shared" si="76"/>
        <v>6636.0684535031796</v>
      </c>
      <c r="K299" s="134">
        <f t="shared" si="77"/>
        <v>1198.4479631742679</v>
      </c>
      <c r="L299" s="135">
        <f t="shared" si="78"/>
        <v>4876.4847621560966</v>
      </c>
      <c r="M299" s="136">
        <f t="shared" si="69"/>
        <v>25126.148483114528</v>
      </c>
      <c r="N299" s="136">
        <f t="shared" si="79"/>
        <v>139269.14848311452</v>
      </c>
      <c r="O299" s="136">
        <f t="shared" si="80"/>
        <v>34226.873552006517</v>
      </c>
      <c r="P299" s="137">
        <f t="shared" si="70"/>
        <v>0.94169214410869628</v>
      </c>
      <c r="Q299" s="138">
        <v>2660.1643441850974</v>
      </c>
      <c r="R299" s="137">
        <f t="shared" si="71"/>
        <v>0.11796393696314361</v>
      </c>
      <c r="S299" s="137">
        <f t="shared" si="72"/>
        <v>0.11604067631955992</v>
      </c>
      <c r="T299" s="139">
        <v>4069</v>
      </c>
      <c r="U299" s="1">
        <v>102099</v>
      </c>
      <c r="V299" s="185">
        <v>25135.155096011818</v>
      </c>
      <c r="Y299" s="12"/>
      <c r="Z299" s="12"/>
    </row>
    <row r="300" spans="2:28">
      <c r="B300" s="132">
        <v>5033</v>
      </c>
      <c r="C300" s="132" t="s">
        <v>317</v>
      </c>
      <c r="D300" s="132">
        <v>35378</v>
      </c>
      <c r="E300" s="132">
        <f t="shared" si="67"/>
        <v>46611.330698287216</v>
      </c>
      <c r="F300" s="133">
        <f t="shared" si="68"/>
        <v>1.2824286705104659</v>
      </c>
      <c r="G300" s="134">
        <f t="shared" si="73"/>
        <v>-6159.1150272401019</v>
      </c>
      <c r="H300" s="134">
        <f t="shared" si="74"/>
        <v>-4674.7683056752376</v>
      </c>
      <c r="I300" s="134">
        <f t="shared" si="75"/>
        <v>0</v>
      </c>
      <c r="J300" s="135">
        <f t="shared" si="76"/>
        <v>0</v>
      </c>
      <c r="K300" s="134">
        <f t="shared" si="77"/>
        <v>-432.43639502263034</v>
      </c>
      <c r="L300" s="135">
        <f t="shared" si="78"/>
        <v>-328.21922382217639</v>
      </c>
      <c r="M300" s="136">
        <f t="shared" si="69"/>
        <v>-5002.9875294974136</v>
      </c>
      <c r="N300" s="136">
        <f t="shared" si="79"/>
        <v>30375.012470502588</v>
      </c>
      <c r="O300" s="136">
        <f t="shared" si="80"/>
        <v>40019.779276024492</v>
      </c>
      <c r="P300" s="137">
        <f t="shared" si="70"/>
        <v>1.1010737424186074</v>
      </c>
      <c r="Q300" s="138">
        <v>103.71207264716213</v>
      </c>
      <c r="R300" s="137">
        <f t="shared" si="71"/>
        <v>7.2223064100621306E-2</v>
      </c>
      <c r="S300" s="137">
        <f t="shared" si="72"/>
        <v>8.6349850188903468E-2</v>
      </c>
      <c r="T300" s="139">
        <v>759</v>
      </c>
      <c r="U300" s="1">
        <v>32995</v>
      </c>
      <c r="V300" s="185">
        <v>42906.371911573471</v>
      </c>
      <c r="Y300" s="12"/>
      <c r="Z300" s="12"/>
    </row>
    <row r="301" spans="2:28">
      <c r="B301" s="132">
        <v>5034</v>
      </c>
      <c r="C301" s="132" t="s">
        <v>318</v>
      </c>
      <c r="D301" s="132">
        <v>63651</v>
      </c>
      <c r="E301" s="132">
        <f t="shared" si="67"/>
        <v>26378.367177786989</v>
      </c>
      <c r="F301" s="133">
        <f t="shared" si="68"/>
        <v>0.72575431431073345</v>
      </c>
      <c r="G301" s="134">
        <f t="shared" si="73"/>
        <v>5980.6630850600341</v>
      </c>
      <c r="H301" s="134">
        <f t="shared" si="74"/>
        <v>14431.340024249863</v>
      </c>
      <c r="I301" s="134">
        <f t="shared" si="75"/>
        <v>2216.6052684339738</v>
      </c>
      <c r="J301" s="135">
        <f t="shared" si="76"/>
        <v>5348.6685127311785</v>
      </c>
      <c r="K301" s="134">
        <f t="shared" si="77"/>
        <v>1784.1688734113436</v>
      </c>
      <c r="L301" s="135">
        <f t="shared" si="78"/>
        <v>4305.1994915415717</v>
      </c>
      <c r="M301" s="136">
        <f t="shared" si="69"/>
        <v>18736.539515791435</v>
      </c>
      <c r="N301" s="136">
        <f t="shared" si="79"/>
        <v>82387.539515791432</v>
      </c>
      <c r="O301" s="136">
        <f t="shared" si="80"/>
        <v>34143.199136258358</v>
      </c>
      <c r="P301" s="137">
        <f t="shared" si="70"/>
        <v>0.93938998992995715</v>
      </c>
      <c r="Q301" s="138">
        <v>1656.4008632387886</v>
      </c>
      <c r="R301" s="137">
        <f t="shared" si="71"/>
        <v>0.14186534632151121</v>
      </c>
      <c r="S301" s="137">
        <f t="shared" si="72"/>
        <v>0.14612427218843782</v>
      </c>
      <c r="T301" s="139">
        <v>2413</v>
      </c>
      <c r="U301" s="1">
        <v>55743</v>
      </c>
      <c r="V301" s="185">
        <v>23015.276630883567</v>
      </c>
      <c r="Y301" s="12"/>
      <c r="Z301" s="12"/>
    </row>
    <row r="302" spans="2:28">
      <c r="B302" s="132">
        <v>5035</v>
      </c>
      <c r="C302" s="132" t="s">
        <v>319</v>
      </c>
      <c r="D302" s="132">
        <v>694242</v>
      </c>
      <c r="E302" s="132">
        <f t="shared" si="67"/>
        <v>28589.630605773586</v>
      </c>
      <c r="F302" s="133">
        <f t="shared" si="68"/>
        <v>0.7865933329703203</v>
      </c>
      <c r="G302" s="134">
        <f t="shared" si="73"/>
        <v>4653.9050282680764</v>
      </c>
      <c r="H302" s="134">
        <f t="shared" si="74"/>
        <v>113010.7758014337</v>
      </c>
      <c r="I302" s="134">
        <f t="shared" si="75"/>
        <v>1442.6630686386652</v>
      </c>
      <c r="J302" s="135">
        <f t="shared" si="76"/>
        <v>35032.187295752701</v>
      </c>
      <c r="K302" s="134">
        <f t="shared" si="77"/>
        <v>1010.2266736160349</v>
      </c>
      <c r="L302" s="135">
        <f t="shared" si="78"/>
        <v>24531.334315418175</v>
      </c>
      <c r="M302" s="136">
        <f t="shared" si="69"/>
        <v>137542.11011685187</v>
      </c>
      <c r="N302" s="136">
        <f t="shared" si="79"/>
        <v>831784.11011685187</v>
      </c>
      <c r="O302" s="136">
        <f t="shared" si="80"/>
        <v>34253.762307657693</v>
      </c>
      <c r="P302" s="137">
        <f t="shared" si="70"/>
        <v>0.94243194086293658</v>
      </c>
      <c r="Q302" s="138">
        <v>13846.177812692709</v>
      </c>
      <c r="R302" s="137">
        <f t="shared" si="71"/>
        <v>0.16060403929966749</v>
      </c>
      <c r="S302" s="137">
        <f t="shared" si="72"/>
        <v>0.15400834035705929</v>
      </c>
      <c r="T302" s="139">
        <v>24283</v>
      </c>
      <c r="U302" s="1">
        <v>598173</v>
      </c>
      <c r="V302" s="185">
        <v>24774.197556429903</v>
      </c>
      <c r="Y302" s="12"/>
      <c r="Z302" s="12"/>
    </row>
    <row r="303" spans="2:28">
      <c r="B303" s="132">
        <v>5036</v>
      </c>
      <c r="C303" s="132" t="s">
        <v>320</v>
      </c>
      <c r="D303" s="132">
        <v>70464</v>
      </c>
      <c r="E303" s="132">
        <f t="shared" si="67"/>
        <v>27008.049060942893</v>
      </c>
      <c r="F303" s="133">
        <f t="shared" si="68"/>
        <v>0.74307890230602591</v>
      </c>
      <c r="G303" s="134">
        <f t="shared" si="73"/>
        <v>5602.8539551664917</v>
      </c>
      <c r="H303" s="134">
        <f t="shared" si="74"/>
        <v>14617.845969029377</v>
      </c>
      <c r="I303" s="134">
        <f t="shared" si="75"/>
        <v>1996.2166093294079</v>
      </c>
      <c r="J303" s="135">
        <f t="shared" si="76"/>
        <v>5208.1291337404255</v>
      </c>
      <c r="K303" s="134">
        <f t="shared" si="77"/>
        <v>1563.7802143067775</v>
      </c>
      <c r="L303" s="135">
        <f t="shared" si="78"/>
        <v>4079.9025791263821</v>
      </c>
      <c r="M303" s="136">
        <f t="shared" si="69"/>
        <v>18697.74854815576</v>
      </c>
      <c r="N303" s="136">
        <f t="shared" si="79"/>
        <v>89161.748548155767</v>
      </c>
      <c r="O303" s="136">
        <f t="shared" si="80"/>
        <v>34174.683230416165</v>
      </c>
      <c r="P303" s="137">
        <f t="shared" si="70"/>
        <v>0.94025621932972214</v>
      </c>
      <c r="Q303" s="138">
        <v>413.98458441358162</v>
      </c>
      <c r="R303" s="137">
        <f t="shared" si="71"/>
        <v>0.1681891278038429</v>
      </c>
      <c r="S303" s="137">
        <f t="shared" si="72"/>
        <v>0.17624869250314124</v>
      </c>
      <c r="T303" s="139">
        <v>2609</v>
      </c>
      <c r="U303" s="1">
        <v>60319</v>
      </c>
      <c r="V303" s="185">
        <v>22961.172440045681</v>
      </c>
      <c r="Y303" s="12"/>
      <c r="Z303" s="12"/>
    </row>
    <row r="304" spans="2:28">
      <c r="B304" s="132">
        <v>5037</v>
      </c>
      <c r="C304" s="132" t="s">
        <v>321</v>
      </c>
      <c r="D304" s="132">
        <v>582621</v>
      </c>
      <c r="E304" s="132">
        <f t="shared" si="67"/>
        <v>28885.523054040656</v>
      </c>
      <c r="F304" s="133">
        <f t="shared" si="68"/>
        <v>0.79473429254732653</v>
      </c>
      <c r="G304" s="134">
        <f t="shared" si="73"/>
        <v>4476.3695593078346</v>
      </c>
      <c r="H304" s="134">
        <f t="shared" si="74"/>
        <v>90288.374011239022</v>
      </c>
      <c r="I304" s="134">
        <f t="shared" si="75"/>
        <v>1339.1007117451909</v>
      </c>
      <c r="J304" s="135">
        <f t="shared" si="76"/>
        <v>27009.661355900498</v>
      </c>
      <c r="K304" s="134">
        <f t="shared" si="77"/>
        <v>906.66431672256056</v>
      </c>
      <c r="L304" s="135">
        <f t="shared" si="78"/>
        <v>18287.419268294048</v>
      </c>
      <c r="M304" s="136">
        <f t="shared" si="69"/>
        <v>108575.79327953307</v>
      </c>
      <c r="N304" s="136">
        <f t="shared" si="79"/>
        <v>691196.79327953304</v>
      </c>
      <c r="O304" s="136">
        <f t="shared" si="80"/>
        <v>34268.556930071049</v>
      </c>
      <c r="P304" s="137">
        <f t="shared" si="70"/>
        <v>0.94283898884178696</v>
      </c>
      <c r="Q304" s="138">
        <v>7276.7416127336037</v>
      </c>
      <c r="R304" s="137">
        <f t="shared" si="71"/>
        <v>0.14400918944392083</v>
      </c>
      <c r="S304" s="137">
        <f t="shared" si="72"/>
        <v>0.14366887932311448</v>
      </c>
      <c r="T304" s="139">
        <v>20170</v>
      </c>
      <c r="U304" s="1">
        <v>509280</v>
      </c>
      <c r="V304" s="185">
        <v>25256.893473517161</v>
      </c>
      <c r="Y304" s="12"/>
      <c r="Z304" s="12"/>
    </row>
    <row r="305" spans="2:27">
      <c r="B305" s="132">
        <v>5038</v>
      </c>
      <c r="C305" s="132" t="s">
        <v>322</v>
      </c>
      <c r="D305" s="132">
        <v>400352</v>
      </c>
      <c r="E305" s="132">
        <f t="shared" si="67"/>
        <v>26715.067396236489</v>
      </c>
      <c r="F305" s="133">
        <f t="shared" si="68"/>
        <v>0.73501802781210845</v>
      </c>
      <c r="G305" s="134">
        <f t="shared" si="73"/>
        <v>5778.6429539903338</v>
      </c>
      <c r="H305" s="134">
        <f t="shared" si="74"/>
        <v>86598.743308499135</v>
      </c>
      <c r="I305" s="134">
        <f t="shared" si="75"/>
        <v>2098.7601919766489</v>
      </c>
      <c r="J305" s="135">
        <f t="shared" si="76"/>
        <v>31452.02023696206</v>
      </c>
      <c r="K305" s="134">
        <f t="shared" si="77"/>
        <v>1666.3237969540187</v>
      </c>
      <c r="L305" s="135">
        <f t="shared" si="78"/>
        <v>24971.528421152922</v>
      </c>
      <c r="M305" s="136">
        <f t="shared" si="69"/>
        <v>111570.27172965206</v>
      </c>
      <c r="N305" s="136">
        <f t="shared" si="79"/>
        <v>511922.27172965207</v>
      </c>
      <c r="O305" s="136">
        <f t="shared" si="80"/>
        <v>34160.034147180835</v>
      </c>
      <c r="P305" s="137">
        <f t="shared" si="70"/>
        <v>0.9398531756050259</v>
      </c>
      <c r="Q305" s="138">
        <v>4157.8211506408261</v>
      </c>
      <c r="R305" s="137">
        <f t="shared" si="71"/>
        <v>0.15468389478541764</v>
      </c>
      <c r="S305" s="137">
        <f t="shared" si="72"/>
        <v>0.15175596284882048</v>
      </c>
      <c r="T305" s="139">
        <v>14986</v>
      </c>
      <c r="U305" s="1">
        <v>346720</v>
      </c>
      <c r="V305" s="185">
        <v>23195.076264383195</v>
      </c>
      <c r="Y305" s="12"/>
      <c r="Z305" s="12"/>
    </row>
    <row r="306" spans="2:27">
      <c r="B306" s="132">
        <v>5041</v>
      </c>
      <c r="C306" s="132" t="s">
        <v>323</v>
      </c>
      <c r="D306" s="132">
        <v>51493</v>
      </c>
      <c r="E306" s="132">
        <f t="shared" si="67"/>
        <v>25069.620253164558</v>
      </c>
      <c r="F306" s="133">
        <f t="shared" si="68"/>
        <v>0.68974644769473314</v>
      </c>
      <c r="G306" s="134">
        <f t="shared" si="73"/>
        <v>6765.9112398334928</v>
      </c>
      <c r="H306" s="134">
        <f t="shared" si="74"/>
        <v>13897.181686617994</v>
      </c>
      <c r="I306" s="134">
        <f t="shared" si="75"/>
        <v>2674.6666920518251</v>
      </c>
      <c r="J306" s="135">
        <f t="shared" si="76"/>
        <v>5493.7653854744494</v>
      </c>
      <c r="K306" s="134">
        <f t="shared" si="77"/>
        <v>2242.2302970291948</v>
      </c>
      <c r="L306" s="135">
        <f t="shared" si="78"/>
        <v>4605.5410300979656</v>
      </c>
      <c r="M306" s="136">
        <f t="shared" si="69"/>
        <v>18502.722716715958</v>
      </c>
      <c r="N306" s="136">
        <f t="shared" si="79"/>
        <v>69995.722716715958</v>
      </c>
      <c r="O306" s="136">
        <f t="shared" si="80"/>
        <v>34077.761790027245</v>
      </c>
      <c r="P306" s="137">
        <f t="shared" si="70"/>
        <v>0.93758959659915742</v>
      </c>
      <c r="Q306" s="138">
        <v>1110.2748127196319</v>
      </c>
      <c r="R306" s="137">
        <f t="shared" si="71"/>
        <v>0.1217052237180325</v>
      </c>
      <c r="S306" s="137">
        <f t="shared" si="72"/>
        <v>0.12662019305272684</v>
      </c>
      <c r="T306" s="139">
        <v>2054</v>
      </c>
      <c r="U306" s="1">
        <v>45906</v>
      </c>
      <c r="V306" s="185">
        <v>22252.060106640816</v>
      </c>
      <c r="Y306" s="12"/>
      <c r="Z306" s="12"/>
    </row>
    <row r="307" spans="2:27">
      <c r="B307" s="132">
        <v>5042</v>
      </c>
      <c r="C307" s="132" t="s">
        <v>324</v>
      </c>
      <c r="D307" s="132">
        <v>35803</v>
      </c>
      <c r="E307" s="132">
        <f t="shared" si="67"/>
        <v>26960.090361445782</v>
      </c>
      <c r="F307" s="133">
        <f t="shared" si="68"/>
        <v>0.74175940315605315</v>
      </c>
      <c r="G307" s="134">
        <f t="shared" si="73"/>
        <v>5631.6291748647582</v>
      </c>
      <c r="H307" s="134">
        <f t="shared" si="74"/>
        <v>7478.8035442203991</v>
      </c>
      <c r="I307" s="134">
        <f t="shared" si="75"/>
        <v>2013.0021541533965</v>
      </c>
      <c r="J307" s="135">
        <f t="shared" si="76"/>
        <v>2673.2668607157107</v>
      </c>
      <c r="K307" s="134">
        <f t="shared" si="77"/>
        <v>1580.5657591307663</v>
      </c>
      <c r="L307" s="135">
        <f t="shared" si="78"/>
        <v>2098.9913281256577</v>
      </c>
      <c r="M307" s="136">
        <f t="shared" si="69"/>
        <v>9577.7948723460577</v>
      </c>
      <c r="N307" s="136">
        <f t="shared" si="79"/>
        <v>45380.794872346058</v>
      </c>
      <c r="O307" s="136">
        <f t="shared" si="80"/>
        <v>34172.285295441303</v>
      </c>
      <c r="P307" s="137">
        <f t="shared" si="70"/>
        <v>0.94019024437222332</v>
      </c>
      <c r="Q307" s="138">
        <v>544.66419244969438</v>
      </c>
      <c r="R307" s="137">
        <f t="shared" si="71"/>
        <v>6.4741569023969547E-2</v>
      </c>
      <c r="S307" s="137">
        <f t="shared" si="72"/>
        <v>8.6389176225511066E-2</v>
      </c>
      <c r="T307" s="139">
        <v>1328</v>
      </c>
      <c r="U307" s="1">
        <v>33626</v>
      </c>
      <c r="V307" s="185">
        <v>24816.236162361623</v>
      </c>
      <c r="Y307" s="12"/>
      <c r="Z307" s="12"/>
    </row>
    <row r="308" spans="2:27">
      <c r="B308" s="132">
        <v>5043</v>
      </c>
      <c r="C308" s="132" t="s">
        <v>325</v>
      </c>
      <c r="D308" s="132">
        <v>13438</v>
      </c>
      <c r="E308" s="132">
        <f t="shared" si="67"/>
        <v>29276.688453159044</v>
      </c>
      <c r="F308" s="133">
        <f t="shared" si="68"/>
        <v>0.80549651956865298</v>
      </c>
      <c r="G308" s="134">
        <f t="shared" si="73"/>
        <v>4241.6703198368014</v>
      </c>
      <c r="H308" s="134">
        <f t="shared" si="74"/>
        <v>1946.9266768050918</v>
      </c>
      <c r="I308" s="134">
        <f t="shared" si="75"/>
        <v>1202.1928220537548</v>
      </c>
      <c r="J308" s="135">
        <f t="shared" si="76"/>
        <v>551.8065053226735</v>
      </c>
      <c r="K308" s="134">
        <f t="shared" si="77"/>
        <v>769.75642703112442</v>
      </c>
      <c r="L308" s="135">
        <f t="shared" si="78"/>
        <v>353.31820000728612</v>
      </c>
      <c r="M308" s="136">
        <f t="shared" si="69"/>
        <v>2300.2448768123777</v>
      </c>
      <c r="N308" s="136">
        <f t="shared" si="79"/>
        <v>15738.244876812378</v>
      </c>
      <c r="O308" s="136">
        <f t="shared" si="80"/>
        <v>34288.115200026965</v>
      </c>
      <c r="P308" s="137">
        <f t="shared" si="70"/>
        <v>0.94337710019285326</v>
      </c>
      <c r="Q308" s="138">
        <v>189.40754091446252</v>
      </c>
      <c r="R308" s="137">
        <f t="shared" si="71"/>
        <v>0.11435442408159881</v>
      </c>
      <c r="S308" s="137">
        <f t="shared" si="72"/>
        <v>0.1192099989141984</v>
      </c>
      <c r="T308" s="139">
        <v>459</v>
      </c>
      <c r="U308" s="1">
        <v>12059</v>
      </c>
      <c r="V308" s="185">
        <v>26158.35140997831</v>
      </c>
      <c r="Y308" s="12"/>
      <c r="Z308" s="12"/>
    </row>
    <row r="309" spans="2:27">
      <c r="B309" s="132">
        <v>5044</v>
      </c>
      <c r="C309" s="132" t="s">
        <v>326</v>
      </c>
      <c r="D309" s="132">
        <v>32662</v>
      </c>
      <c r="E309" s="132">
        <f t="shared" si="67"/>
        <v>38607.565011820334</v>
      </c>
      <c r="F309" s="133">
        <f t="shared" si="68"/>
        <v>1.0622191541846386</v>
      </c>
      <c r="G309" s="134">
        <f t="shared" si="73"/>
        <v>-1356.8556153599725</v>
      </c>
      <c r="H309" s="134">
        <f t="shared" si="74"/>
        <v>-1147.8998505945367</v>
      </c>
      <c r="I309" s="134">
        <f t="shared" si="75"/>
        <v>0</v>
      </c>
      <c r="J309" s="135">
        <f t="shared" si="76"/>
        <v>0</v>
      </c>
      <c r="K309" s="134">
        <f t="shared" si="77"/>
        <v>-432.43639502263034</v>
      </c>
      <c r="L309" s="135">
        <f t="shared" si="78"/>
        <v>-365.84119018914527</v>
      </c>
      <c r="M309" s="136">
        <f t="shared" si="69"/>
        <v>-1513.7410407836819</v>
      </c>
      <c r="N309" s="136">
        <f t="shared" si="79"/>
        <v>31148.258959216317</v>
      </c>
      <c r="O309" s="136">
        <f t="shared" si="80"/>
        <v>36818.273001437723</v>
      </c>
      <c r="P309" s="137">
        <f t="shared" si="70"/>
        <v>1.0129899358882761</v>
      </c>
      <c r="Q309" s="138">
        <v>186.23875291106469</v>
      </c>
      <c r="R309" s="137">
        <f t="shared" si="71"/>
        <v>0.14728300958937793</v>
      </c>
      <c r="S309" s="137">
        <f t="shared" si="72"/>
        <v>0.14321463012274896</v>
      </c>
      <c r="T309" s="139">
        <v>846</v>
      </c>
      <c r="U309" s="1">
        <v>28469</v>
      </c>
      <c r="V309" s="185">
        <v>33771.055753262161</v>
      </c>
      <c r="Y309" s="12"/>
      <c r="Z309" s="12"/>
    </row>
    <row r="310" spans="2:27">
      <c r="B310" s="132">
        <v>5045</v>
      </c>
      <c r="C310" s="132" t="s">
        <v>327</v>
      </c>
      <c r="D310" s="132">
        <v>67678</v>
      </c>
      <c r="E310" s="132">
        <f t="shared" si="67"/>
        <v>28835.960801022582</v>
      </c>
      <c r="F310" s="133">
        <f t="shared" si="68"/>
        <v>0.79337067444646403</v>
      </c>
      <c r="G310" s="134">
        <f t="shared" si="73"/>
        <v>4506.106911118678</v>
      </c>
      <c r="H310" s="134">
        <f t="shared" si="74"/>
        <v>10575.832920395536</v>
      </c>
      <c r="I310" s="134">
        <f t="shared" si="75"/>
        <v>1356.4475003015166</v>
      </c>
      <c r="J310" s="135">
        <f t="shared" si="76"/>
        <v>3183.5822832076597</v>
      </c>
      <c r="K310" s="134">
        <f t="shared" si="77"/>
        <v>924.01110527888625</v>
      </c>
      <c r="L310" s="135">
        <f t="shared" si="78"/>
        <v>2168.654064089546</v>
      </c>
      <c r="M310" s="136">
        <f t="shared" si="69"/>
        <v>12744.486984485082</v>
      </c>
      <c r="N310" s="136">
        <f t="shared" si="79"/>
        <v>80422.486984485076</v>
      </c>
      <c r="O310" s="136">
        <f t="shared" si="80"/>
        <v>34266.078817420144</v>
      </c>
      <c r="P310" s="137">
        <f t="shared" si="70"/>
        <v>0.94277080793674384</v>
      </c>
      <c r="Q310" s="138">
        <v>1137.6680795778811</v>
      </c>
      <c r="R310" s="137">
        <f t="shared" si="71"/>
        <v>0.11620926243567753</v>
      </c>
      <c r="S310" s="137">
        <f t="shared" si="72"/>
        <v>0.12191634004506324</v>
      </c>
      <c r="T310" s="139">
        <v>2347</v>
      </c>
      <c r="U310" s="1">
        <v>60632</v>
      </c>
      <c r="V310" s="185">
        <v>25702.416278083932</v>
      </c>
      <c r="Y310" s="12"/>
      <c r="Z310" s="12"/>
    </row>
    <row r="311" spans="2:27">
      <c r="B311" s="132">
        <v>5046</v>
      </c>
      <c r="C311" s="132" t="s">
        <v>328</v>
      </c>
      <c r="D311" s="132">
        <v>29339</v>
      </c>
      <c r="E311" s="132">
        <f t="shared" si="67"/>
        <v>24147.325102880659</v>
      </c>
      <c r="F311" s="133">
        <f t="shared" si="68"/>
        <v>0.66437112101605733</v>
      </c>
      <c r="G311" s="134">
        <f t="shared" si="73"/>
        <v>7319.288330003832</v>
      </c>
      <c r="H311" s="134">
        <f t="shared" si="74"/>
        <v>8892.9353209546571</v>
      </c>
      <c r="I311" s="134">
        <f t="shared" si="75"/>
        <v>2997.4699946511896</v>
      </c>
      <c r="J311" s="135">
        <f t="shared" si="76"/>
        <v>3641.9260435011956</v>
      </c>
      <c r="K311" s="134">
        <f t="shared" si="77"/>
        <v>2565.0335996285594</v>
      </c>
      <c r="L311" s="135">
        <f t="shared" si="78"/>
        <v>3116.5158235486997</v>
      </c>
      <c r="M311" s="136">
        <f t="shared" si="69"/>
        <v>12009.451144503357</v>
      </c>
      <c r="N311" s="136">
        <f t="shared" si="79"/>
        <v>41348.451144503357</v>
      </c>
      <c r="O311" s="136">
        <f t="shared" si="80"/>
        <v>34031.64703251305</v>
      </c>
      <c r="P311" s="137">
        <f t="shared" si="70"/>
        <v>0.93632083026522361</v>
      </c>
      <c r="Q311" s="138">
        <v>654.93760830299652</v>
      </c>
      <c r="R311" s="137">
        <f t="shared" si="71"/>
        <v>6.838789556097738E-2</v>
      </c>
      <c r="S311" s="137">
        <f t="shared" si="72"/>
        <v>8.2457201181533477E-2</v>
      </c>
      <c r="T311" s="139">
        <v>1215</v>
      </c>
      <c r="U311" s="1">
        <v>27461</v>
      </c>
      <c r="V311" s="185">
        <v>22307.879772542648</v>
      </c>
      <c r="Y311" s="12"/>
      <c r="Z311" s="12"/>
    </row>
    <row r="312" spans="2:27">
      <c r="B312" s="132">
        <v>5047</v>
      </c>
      <c r="C312" s="132" t="s">
        <v>329</v>
      </c>
      <c r="D312" s="132">
        <v>104068</v>
      </c>
      <c r="E312" s="132">
        <f t="shared" si="67"/>
        <v>26925.743855109962</v>
      </c>
      <c r="F312" s="133">
        <f t="shared" si="68"/>
        <v>0.74081441952659965</v>
      </c>
      <c r="G312" s="134">
        <f t="shared" si="73"/>
        <v>5652.2370786662505</v>
      </c>
      <c r="H312" s="134">
        <f t="shared" si="74"/>
        <v>21845.896309045056</v>
      </c>
      <c r="I312" s="134">
        <f t="shared" si="75"/>
        <v>2025.0234313709334</v>
      </c>
      <c r="J312" s="135">
        <f t="shared" si="76"/>
        <v>7826.7155622486571</v>
      </c>
      <c r="K312" s="134">
        <f t="shared" si="77"/>
        <v>1592.5870363483032</v>
      </c>
      <c r="L312" s="135">
        <f t="shared" si="78"/>
        <v>6155.3488954861914</v>
      </c>
      <c r="M312" s="136">
        <f t="shared" si="69"/>
        <v>28001.245204531246</v>
      </c>
      <c r="N312" s="136">
        <f t="shared" si="79"/>
        <v>132069.24520453124</v>
      </c>
      <c r="O312" s="136">
        <f t="shared" si="80"/>
        <v>34170.56797012451</v>
      </c>
      <c r="P312" s="137">
        <f t="shared" si="70"/>
        <v>0.94014299519075051</v>
      </c>
      <c r="Q312" s="138">
        <v>2085.572103778657</v>
      </c>
      <c r="R312" s="137">
        <f t="shared" si="71"/>
        <v>0.12605769438853903</v>
      </c>
      <c r="S312" s="137">
        <f t="shared" si="72"/>
        <v>0.13159329495603783</v>
      </c>
      <c r="T312" s="139">
        <v>3865</v>
      </c>
      <c r="U312" s="1">
        <v>92418</v>
      </c>
      <c r="V312" s="185">
        <v>23794.541709577752</v>
      </c>
      <c r="Y312" s="12"/>
      <c r="Z312" s="12"/>
    </row>
    <row r="313" spans="2:27">
      <c r="B313" s="132">
        <v>5049</v>
      </c>
      <c r="C313" s="132" t="s">
        <v>330</v>
      </c>
      <c r="D313" s="132">
        <v>42475</v>
      </c>
      <c r="E313" s="132">
        <f t="shared" si="67"/>
        <v>38613.636363636368</v>
      </c>
      <c r="F313" s="133">
        <f t="shared" si="68"/>
        <v>1.0623861967367605</v>
      </c>
      <c r="G313" s="134">
        <f t="shared" si="73"/>
        <v>-1360.4984264495927</v>
      </c>
      <c r="H313" s="134">
        <f t="shared" si="74"/>
        <v>-1496.5482690945519</v>
      </c>
      <c r="I313" s="134">
        <f t="shared" si="75"/>
        <v>0</v>
      </c>
      <c r="J313" s="135">
        <f t="shared" si="76"/>
        <v>0</v>
      </c>
      <c r="K313" s="134">
        <f t="shared" si="77"/>
        <v>-432.43639502263034</v>
      </c>
      <c r="L313" s="135">
        <f t="shared" si="78"/>
        <v>-475.68003452489341</v>
      </c>
      <c r="M313" s="136">
        <f t="shared" si="69"/>
        <v>-1972.2283036194453</v>
      </c>
      <c r="N313" s="136">
        <f t="shared" si="79"/>
        <v>40502.771696380558</v>
      </c>
      <c r="O313" s="136">
        <f t="shared" si="80"/>
        <v>36820.701542164141</v>
      </c>
      <c r="P313" s="137">
        <f t="shared" si="70"/>
        <v>1.013056752909125</v>
      </c>
      <c r="Q313" s="138">
        <v>-178.61438746788144</v>
      </c>
      <c r="R313" s="137">
        <f t="shared" si="71"/>
        <v>2.8848948745276621E-2</v>
      </c>
      <c r="S313" s="137">
        <f t="shared" si="72"/>
        <v>3.1654900423673055E-2</v>
      </c>
      <c r="T313" s="139">
        <v>1100</v>
      </c>
      <c r="U313" s="1">
        <v>41284</v>
      </c>
      <c r="V313" s="185">
        <v>37428.830462375336</v>
      </c>
      <c r="Y313" s="12"/>
      <c r="Z313" s="12"/>
    </row>
    <row r="314" spans="2:27">
      <c r="B314" s="132">
        <v>5052</v>
      </c>
      <c r="C314" s="132" t="s">
        <v>331</v>
      </c>
      <c r="D314" s="132">
        <v>16669</v>
      </c>
      <c r="E314" s="132">
        <f t="shared" si="67"/>
        <v>29607.460035523978</v>
      </c>
      <c r="F314" s="133">
        <f t="shared" si="68"/>
        <v>0.81459711708990101</v>
      </c>
      <c r="G314" s="134">
        <f t="shared" si="73"/>
        <v>4043.2073704178406</v>
      </c>
      <c r="H314" s="134">
        <f t="shared" si="74"/>
        <v>2276.325749545244</v>
      </c>
      <c r="I314" s="134">
        <f t="shared" si="75"/>
        <v>1086.422768226028</v>
      </c>
      <c r="J314" s="135">
        <f t="shared" si="76"/>
        <v>611.65601851125371</v>
      </c>
      <c r="K314" s="134">
        <f t="shared" si="77"/>
        <v>653.98637320339765</v>
      </c>
      <c r="L314" s="135">
        <f t="shared" si="78"/>
        <v>368.19432811351288</v>
      </c>
      <c r="M314" s="136">
        <f t="shared" si="69"/>
        <v>2644.5200776587567</v>
      </c>
      <c r="N314" s="136">
        <f t="shared" si="79"/>
        <v>19313.520077658755</v>
      </c>
      <c r="O314" s="136">
        <f t="shared" si="80"/>
        <v>34304.653779145214</v>
      </c>
      <c r="P314" s="137">
        <f t="shared" si="70"/>
        <v>0.94383213006891575</v>
      </c>
      <c r="Q314" s="138">
        <v>-83.88170907441463</v>
      </c>
      <c r="R314" s="137">
        <f t="shared" si="71"/>
        <v>0.20484279002529815</v>
      </c>
      <c r="S314" s="137">
        <f t="shared" si="72"/>
        <v>0.19200254714758641</v>
      </c>
      <c r="T314" s="139">
        <v>563</v>
      </c>
      <c r="U314" s="1">
        <v>13835</v>
      </c>
      <c r="V314" s="185">
        <v>24838.420107719925</v>
      </c>
      <c r="Y314" s="12"/>
      <c r="Z314" s="12"/>
    </row>
    <row r="315" spans="2:27">
      <c r="B315" s="132">
        <v>5053</v>
      </c>
      <c r="C315" s="132" t="s">
        <v>332</v>
      </c>
      <c r="D315" s="132">
        <v>193708</v>
      </c>
      <c r="E315" s="132">
        <f t="shared" si="67"/>
        <v>28638.083973979894</v>
      </c>
      <c r="F315" s="133">
        <f t="shared" si="68"/>
        <v>0.78792644205859719</v>
      </c>
      <c r="G315" s="134">
        <f t="shared" si="73"/>
        <v>4624.8330073442912</v>
      </c>
      <c r="H315" s="134">
        <f t="shared" si="74"/>
        <v>31282.370461676786</v>
      </c>
      <c r="I315" s="134">
        <f t="shared" si="75"/>
        <v>1425.7043897664573</v>
      </c>
      <c r="J315" s="135">
        <f t="shared" si="76"/>
        <v>9643.4644923803171</v>
      </c>
      <c r="K315" s="134">
        <f t="shared" si="77"/>
        <v>993.26799474382699</v>
      </c>
      <c r="L315" s="135">
        <f t="shared" si="78"/>
        <v>6718.4647164472453</v>
      </c>
      <c r="M315" s="136">
        <f t="shared" si="69"/>
        <v>38000.835178124034</v>
      </c>
      <c r="N315" s="136">
        <f t="shared" si="79"/>
        <v>231708.83517812402</v>
      </c>
      <c r="O315" s="136">
        <f t="shared" si="80"/>
        <v>34256.184976068012</v>
      </c>
      <c r="P315" s="137">
        <f t="shared" si="70"/>
        <v>0.94249859631735056</v>
      </c>
      <c r="Q315" s="138">
        <v>-186.12198966136202</v>
      </c>
      <c r="R315" s="137">
        <f t="shared" si="71"/>
        <v>0.16336250127622262</v>
      </c>
      <c r="S315" s="137">
        <f t="shared" si="72"/>
        <v>0.17230615149301196</v>
      </c>
      <c r="T315" s="139">
        <v>6764</v>
      </c>
      <c r="U315" s="1">
        <v>166507</v>
      </c>
      <c r="V315" s="185">
        <v>24428.843896713617</v>
      </c>
      <c r="Y315" s="12"/>
      <c r="Z315" s="12"/>
    </row>
    <row r="316" spans="2:27">
      <c r="B316" s="132">
        <v>5054</v>
      </c>
      <c r="C316" s="132" t="s">
        <v>333</v>
      </c>
      <c r="D316" s="132">
        <v>256343</v>
      </c>
      <c r="E316" s="132">
        <f t="shared" si="67"/>
        <v>25768.295134700442</v>
      </c>
      <c r="F316" s="133">
        <f t="shared" si="68"/>
        <v>0.70896925652735132</v>
      </c>
      <c r="G316" s="134">
        <f t="shared" si="73"/>
        <v>6346.7063109119626</v>
      </c>
      <c r="H316" s="134">
        <f t="shared" si="74"/>
        <v>63137.034380952202</v>
      </c>
      <c r="I316" s="134">
        <f t="shared" si="75"/>
        <v>2430.1304835142655</v>
      </c>
      <c r="J316" s="135">
        <f t="shared" si="76"/>
        <v>24174.938049999913</v>
      </c>
      <c r="K316" s="134">
        <f t="shared" si="77"/>
        <v>1997.6940884916353</v>
      </c>
      <c r="L316" s="135">
        <f t="shared" si="78"/>
        <v>19873.060792314787</v>
      </c>
      <c r="M316" s="136">
        <f t="shared" si="69"/>
        <v>83010.095173266993</v>
      </c>
      <c r="N316" s="136">
        <f t="shared" si="79"/>
        <v>339353.09517326701</v>
      </c>
      <c r="O316" s="136">
        <f t="shared" si="80"/>
        <v>34112.695534104045</v>
      </c>
      <c r="P316" s="137">
        <f t="shared" si="70"/>
        <v>0.9385507370407884</v>
      </c>
      <c r="Q316" s="138">
        <v>6020.1686645252776</v>
      </c>
      <c r="R316" s="140">
        <f t="shared" si="71"/>
        <v>0.12039983216489798</v>
      </c>
      <c r="S316" s="140">
        <f t="shared" si="72"/>
        <v>0.135716918732492</v>
      </c>
      <c r="T316" s="139">
        <v>9948</v>
      </c>
      <c r="U316" s="1">
        <v>228796</v>
      </c>
      <c r="V316" s="185">
        <v>22689.012296707657</v>
      </c>
      <c r="W316" s="1"/>
      <c r="X316" s="68"/>
      <c r="Y316" s="13"/>
      <c r="Z316" s="13"/>
    </row>
    <row r="317" spans="2:27">
      <c r="B317" s="132">
        <v>5055</v>
      </c>
      <c r="C317" s="132" t="s">
        <v>334</v>
      </c>
      <c r="D317" s="132">
        <v>176810</v>
      </c>
      <c r="E317" s="132">
        <f t="shared" si="67"/>
        <v>29760.982999495034</v>
      </c>
      <c r="F317" s="133">
        <f t="shared" si="68"/>
        <v>0.81882103105306669</v>
      </c>
      <c r="G317" s="134">
        <f t="shared" si="73"/>
        <v>3951.0935920352072</v>
      </c>
      <c r="H317" s="134">
        <f t="shared" si="74"/>
        <v>23473.447030281168</v>
      </c>
      <c r="I317" s="134">
        <f t="shared" si="75"/>
        <v>1032.6897308361583</v>
      </c>
      <c r="J317" s="135">
        <f t="shared" si="76"/>
        <v>6135.2096908976164</v>
      </c>
      <c r="K317" s="134">
        <f t="shared" si="77"/>
        <v>600.253335813528</v>
      </c>
      <c r="L317" s="135">
        <f t="shared" si="78"/>
        <v>3566.1050680681701</v>
      </c>
      <c r="M317" s="136">
        <f t="shared" si="69"/>
        <v>27039.552098349337</v>
      </c>
      <c r="N317" s="136">
        <f t="shared" si="79"/>
        <v>203849.55209834935</v>
      </c>
      <c r="O317" s="136">
        <f t="shared" si="80"/>
        <v>34312.329927343773</v>
      </c>
      <c r="P317" s="137">
        <f t="shared" si="70"/>
        <v>0.94404332576707417</v>
      </c>
      <c r="Q317" s="138">
        <v>2690.4578443852697</v>
      </c>
      <c r="R317" s="140">
        <f t="shared" si="71"/>
        <v>0.1182155099356177</v>
      </c>
      <c r="S317" s="140">
        <f t="shared" si="72"/>
        <v>0.12235635174988865</v>
      </c>
      <c r="T317" s="139">
        <v>5941</v>
      </c>
      <c r="U317" s="1">
        <v>158118</v>
      </c>
      <c r="V317" s="185">
        <v>26516.518530940801</v>
      </c>
      <c r="W317" s="13"/>
      <c r="X317" s="1"/>
      <c r="Y317" s="94"/>
      <c r="Z317" s="13"/>
      <c r="AA317" s="13"/>
    </row>
    <row r="318" spans="2:27">
      <c r="B318" s="132">
        <v>5056</v>
      </c>
      <c r="C318" s="132" t="s">
        <v>335</v>
      </c>
      <c r="D318" s="132">
        <v>161476</v>
      </c>
      <c r="E318" s="132">
        <f t="shared" si="67"/>
        <v>31415.56420233463</v>
      </c>
      <c r="F318" s="133">
        <f t="shared" si="68"/>
        <v>0.86434391873769478</v>
      </c>
      <c r="G318" s="134">
        <f t="shared" si="73"/>
        <v>2958.3448703314498</v>
      </c>
      <c r="H318" s="134">
        <f t="shared" si="74"/>
        <v>15205.89263350365</v>
      </c>
      <c r="I318" s="134">
        <f t="shared" si="75"/>
        <v>453.58630984229984</v>
      </c>
      <c r="J318" s="135">
        <f t="shared" si="76"/>
        <v>2331.4336325894214</v>
      </c>
      <c r="K318" s="134">
        <f t="shared" si="77"/>
        <v>21.149914819669505</v>
      </c>
      <c r="L318" s="135">
        <f t="shared" si="78"/>
        <v>108.71056217310125</v>
      </c>
      <c r="M318" s="136">
        <f t="shared" si="69"/>
        <v>15314.603195676751</v>
      </c>
      <c r="N318" s="136">
        <f t="shared" si="79"/>
        <v>176790.60319567675</v>
      </c>
      <c r="O318" s="136">
        <f t="shared" si="80"/>
        <v>34395.058987485747</v>
      </c>
      <c r="P318" s="137">
        <f t="shared" si="70"/>
        <v>0.94631947015130546</v>
      </c>
      <c r="Q318" s="138">
        <v>2717.998606318848</v>
      </c>
      <c r="R318" s="140">
        <f t="shared" si="71"/>
        <v>0.10751714677640603</v>
      </c>
      <c r="S318" s="140">
        <f t="shared" si="72"/>
        <v>8.8124823194717927E-2</v>
      </c>
      <c r="T318" s="139">
        <v>5140</v>
      </c>
      <c r="U318" s="1">
        <v>145800</v>
      </c>
      <c r="V318" s="185">
        <v>28871.287128712873</v>
      </c>
      <c r="W318" s="13"/>
      <c r="X318" s="1"/>
      <c r="Y318" s="94"/>
      <c r="Z318" s="13"/>
      <c r="AA318" s="13"/>
    </row>
    <row r="319" spans="2:27">
      <c r="B319" s="132">
        <v>5057</v>
      </c>
      <c r="C319" s="132" t="s">
        <v>336</v>
      </c>
      <c r="D319" s="132">
        <v>300234</v>
      </c>
      <c r="E319" s="132">
        <f t="shared" si="67"/>
        <v>29131.961963904523</v>
      </c>
      <c r="F319" s="133">
        <f t="shared" si="68"/>
        <v>0.80151462511462612</v>
      </c>
      <c r="G319" s="134">
        <f t="shared" si="73"/>
        <v>4328.5062133895135</v>
      </c>
      <c r="H319" s="134">
        <f t="shared" si="74"/>
        <v>44609.585035192329</v>
      </c>
      <c r="I319" s="134">
        <f t="shared" si="75"/>
        <v>1252.8470932928371</v>
      </c>
      <c r="J319" s="135">
        <f t="shared" si="76"/>
        <v>12911.84214347598</v>
      </c>
      <c r="K319" s="134">
        <f t="shared" si="77"/>
        <v>820.41069827020681</v>
      </c>
      <c r="L319" s="135">
        <f t="shared" si="78"/>
        <v>8455.1526563727512</v>
      </c>
      <c r="M319" s="136">
        <f t="shared" si="69"/>
        <v>53064.737691565082</v>
      </c>
      <c r="N319" s="136">
        <f t="shared" si="79"/>
        <v>353298.73769156507</v>
      </c>
      <c r="O319" s="136">
        <f t="shared" si="80"/>
        <v>34280.878875564238</v>
      </c>
      <c r="P319" s="137">
        <f t="shared" si="70"/>
        <v>0.94317800547015185</v>
      </c>
      <c r="Q319" s="138">
        <v>5086.2374001404314</v>
      </c>
      <c r="R319" s="140">
        <f t="shared" si="71"/>
        <v>0.17969673989493165</v>
      </c>
      <c r="S319" s="140">
        <f t="shared" si="72"/>
        <v>0.1816426786275353</v>
      </c>
      <c r="T319" s="139">
        <v>10306</v>
      </c>
      <c r="U319" s="1">
        <v>254501</v>
      </c>
      <c r="V319" s="185">
        <v>24653.78281507314</v>
      </c>
      <c r="W319" s="12"/>
      <c r="Z319" s="13"/>
      <c r="AA319" s="13"/>
    </row>
    <row r="320" spans="2:27">
      <c r="B320" s="132">
        <v>5058</v>
      </c>
      <c r="C320" s="132" t="s">
        <v>337</v>
      </c>
      <c r="D320" s="132">
        <v>129737</v>
      </c>
      <c r="E320" s="132">
        <f t="shared" si="67"/>
        <v>30376.25848747366</v>
      </c>
      <c r="F320" s="133">
        <f t="shared" si="68"/>
        <v>0.83574925245814879</v>
      </c>
      <c r="G320" s="134">
        <f t="shared" si="73"/>
        <v>3581.9282992480316</v>
      </c>
      <c r="H320" s="134">
        <f t="shared" si="74"/>
        <v>15298.415766088343</v>
      </c>
      <c r="I320" s="134">
        <f t="shared" si="75"/>
        <v>817.34331004363912</v>
      </c>
      <c r="J320" s="135">
        <f t="shared" si="76"/>
        <v>3490.8732771963828</v>
      </c>
      <c r="K320" s="134">
        <f t="shared" si="77"/>
        <v>384.90691502100879</v>
      </c>
      <c r="L320" s="135">
        <f t="shared" si="78"/>
        <v>1643.9374340547286</v>
      </c>
      <c r="M320" s="136">
        <f t="shared" si="69"/>
        <v>16942.353200143072</v>
      </c>
      <c r="N320" s="136">
        <f t="shared" si="79"/>
        <v>146679.35320014309</v>
      </c>
      <c r="O320" s="136">
        <f t="shared" si="80"/>
        <v>34343.093701742706</v>
      </c>
      <c r="P320" s="137">
        <f t="shared" si="70"/>
        <v>0.94488973683732835</v>
      </c>
      <c r="Q320" s="138">
        <v>1609.3919547836213</v>
      </c>
      <c r="R320" s="140">
        <f t="shared" si="71"/>
        <v>0.1243251206766559</v>
      </c>
      <c r="S320" s="140">
        <f t="shared" si="72"/>
        <v>0.12880030846675267</v>
      </c>
      <c r="T320" s="139">
        <v>4271</v>
      </c>
      <c r="U320" s="1">
        <v>115391</v>
      </c>
      <c r="V320" s="185">
        <v>26910.214552238805</v>
      </c>
      <c r="W320" s="13"/>
      <c r="X320" s="1"/>
      <c r="Y320" s="12"/>
      <c r="Z320" s="13"/>
      <c r="AA320" s="13"/>
    </row>
    <row r="321" spans="2:27">
      <c r="B321" s="132">
        <v>5059</v>
      </c>
      <c r="C321" s="132" t="s">
        <v>338</v>
      </c>
      <c r="D321" s="132">
        <v>508653</v>
      </c>
      <c r="E321" s="132">
        <f t="shared" si="67"/>
        <v>27795.245901639344</v>
      </c>
      <c r="F321" s="133">
        <f t="shared" si="68"/>
        <v>0.76473723693669726</v>
      </c>
      <c r="G321" s="134">
        <f t="shared" si="73"/>
        <v>5130.5358507486208</v>
      </c>
      <c r="H321" s="134">
        <f t="shared" si="74"/>
        <v>93888.806068699763</v>
      </c>
      <c r="I321" s="134">
        <f t="shared" si="75"/>
        <v>1720.6977150856499</v>
      </c>
      <c r="J321" s="135">
        <f t="shared" si="76"/>
        <v>31488.768186067391</v>
      </c>
      <c r="K321" s="134">
        <f t="shared" si="77"/>
        <v>1288.2613200630194</v>
      </c>
      <c r="L321" s="135">
        <f t="shared" si="78"/>
        <v>23575.182157153256</v>
      </c>
      <c r="M321" s="136">
        <f t="shared" si="69"/>
        <v>117463.98822585301</v>
      </c>
      <c r="N321" s="136">
        <f t="shared" si="79"/>
        <v>626116.98822585307</v>
      </c>
      <c r="O321" s="136">
        <f t="shared" si="80"/>
        <v>34214.043072450986</v>
      </c>
      <c r="P321" s="137">
        <f t="shared" si="70"/>
        <v>0.94133913606125563</v>
      </c>
      <c r="Q321" s="138">
        <v>6471.1627423414029</v>
      </c>
      <c r="R321" s="140">
        <f t="shared" si="71"/>
        <v>0.14488512952329935</v>
      </c>
      <c r="S321" s="140">
        <f t="shared" si="72"/>
        <v>0.1396924811216364</v>
      </c>
      <c r="T321" s="139">
        <v>18300</v>
      </c>
      <c r="U321" s="1">
        <v>444283</v>
      </c>
      <c r="V321" s="185">
        <v>24388.373497282755</v>
      </c>
      <c r="W321" s="13"/>
      <c r="X321" s="1"/>
      <c r="Y321" s="94"/>
      <c r="Z321" s="13"/>
      <c r="AA321" s="13"/>
    </row>
    <row r="322" spans="2:27">
      <c r="B322" s="132">
        <v>5060</v>
      </c>
      <c r="C322" s="132" t="s">
        <v>339</v>
      </c>
      <c r="D322" s="132">
        <v>331249</v>
      </c>
      <c r="E322" s="132">
        <f t="shared" si="67"/>
        <v>34573.530946665269</v>
      </c>
      <c r="F322" s="133">
        <f t="shared" si="68"/>
        <v>0.95122981177650956</v>
      </c>
      <c r="G322" s="134">
        <f t="shared" si="73"/>
        <v>1063.5648237330663</v>
      </c>
      <c r="H322" s="134">
        <f t="shared" si="74"/>
        <v>10190.014576186508</v>
      </c>
      <c r="I322" s="134">
        <f t="shared" si="75"/>
        <v>0</v>
      </c>
      <c r="J322" s="135">
        <f t="shared" si="76"/>
        <v>0</v>
      </c>
      <c r="K322" s="134">
        <f t="shared" si="77"/>
        <v>-432.43639502263034</v>
      </c>
      <c r="L322" s="135">
        <f t="shared" si="78"/>
        <v>-4143.1731007118215</v>
      </c>
      <c r="M322" s="136">
        <f t="shared" si="69"/>
        <v>6046.8414754746864</v>
      </c>
      <c r="N322" s="136">
        <f t="shared" si="79"/>
        <v>337295.84147547471</v>
      </c>
      <c r="O322" s="136">
        <f t="shared" si="80"/>
        <v>35204.659375375712</v>
      </c>
      <c r="P322" s="137">
        <f t="shared" si="70"/>
        <v>0.96859419892502474</v>
      </c>
      <c r="Q322" s="138">
        <v>-5985.9273148451812</v>
      </c>
      <c r="R322" s="140">
        <f t="shared" si="71"/>
        <v>0.19128176910821726</v>
      </c>
      <c r="S322" s="140">
        <f t="shared" si="72"/>
        <v>0.19650396243903279</v>
      </c>
      <c r="T322" s="139">
        <v>9581</v>
      </c>
      <c r="U322" s="1">
        <v>278061</v>
      </c>
      <c r="V322" s="185">
        <v>28895.458796633066</v>
      </c>
      <c r="W322" s="13"/>
      <c r="X322" s="68"/>
      <c r="Y322" s="13"/>
      <c r="Z322" s="13"/>
      <c r="AA322" s="13"/>
    </row>
    <row r="323" spans="2:27">
      <c r="B323" s="132">
        <v>5061</v>
      </c>
      <c r="C323" s="132" t="s">
        <v>340</v>
      </c>
      <c r="D323" s="132">
        <v>53746</v>
      </c>
      <c r="E323" s="132">
        <f t="shared" si="67"/>
        <v>27021.618903971845</v>
      </c>
      <c r="F323" s="133">
        <f t="shared" si="68"/>
        <v>0.74345225263724257</v>
      </c>
      <c r="G323" s="134">
        <f t="shared" si="73"/>
        <v>5594.7120493491211</v>
      </c>
      <c r="H323" s="134">
        <f t="shared" si="74"/>
        <v>11127.8822661554</v>
      </c>
      <c r="I323" s="134">
        <f t="shared" si="75"/>
        <v>1991.4671642692745</v>
      </c>
      <c r="J323" s="135">
        <f t="shared" si="76"/>
        <v>3961.0281897315867</v>
      </c>
      <c r="K323" s="134">
        <f t="shared" si="77"/>
        <v>1559.030769246644</v>
      </c>
      <c r="L323" s="135">
        <f t="shared" si="78"/>
        <v>3100.9122000315747</v>
      </c>
      <c r="M323" s="136">
        <f t="shared" si="69"/>
        <v>14228.794466186975</v>
      </c>
      <c r="N323" s="136">
        <f t="shared" si="79"/>
        <v>67974.79446618697</v>
      </c>
      <c r="O323" s="136">
        <f t="shared" si="80"/>
        <v>34175.361722567606</v>
      </c>
      <c r="P323" s="137">
        <f t="shared" si="70"/>
        <v>0.9402748868462828</v>
      </c>
      <c r="Q323" s="138">
        <v>12.949343962676721</v>
      </c>
      <c r="R323" s="137">
        <f t="shared" si="71"/>
        <v>0.10777665560525176</v>
      </c>
      <c r="S323" s="137">
        <f t="shared" si="72"/>
        <v>0.11557397746471566</v>
      </c>
      <c r="T323" s="139">
        <v>1989</v>
      </c>
      <c r="U323" s="1">
        <v>48517</v>
      </c>
      <c r="V323" s="185">
        <v>24222.166749875185</v>
      </c>
      <c r="W323" s="12"/>
      <c r="Y323" s="12"/>
      <c r="Z323" s="12"/>
      <c r="AA323" s="12"/>
    </row>
    <row r="324" spans="2:27" ht="28.5" customHeight="1">
      <c r="B324" s="132">
        <v>5401</v>
      </c>
      <c r="C324" s="132" t="s">
        <v>341</v>
      </c>
      <c r="D324" s="132">
        <v>2721310</v>
      </c>
      <c r="E324" s="132">
        <f t="shared" si="67"/>
        <v>35298.138660094686</v>
      </c>
      <c r="F324" s="133">
        <f t="shared" si="68"/>
        <v>0.97116611680478593</v>
      </c>
      <c r="G324" s="134">
        <f t="shared" si="73"/>
        <v>628.80019567541603</v>
      </c>
      <c r="H324" s="134">
        <f t="shared" si="74"/>
        <v>48477.351085596194</v>
      </c>
      <c r="I324" s="134">
        <f t="shared" si="75"/>
        <v>0</v>
      </c>
      <c r="J324" s="135">
        <f t="shared" si="76"/>
        <v>0</v>
      </c>
      <c r="K324" s="134">
        <f t="shared" si="77"/>
        <v>-432.43639502263034</v>
      </c>
      <c r="L324" s="135">
        <f t="shared" si="78"/>
        <v>-33338.683874269685</v>
      </c>
      <c r="M324" s="136">
        <f t="shared" si="69"/>
        <v>15138.667211326509</v>
      </c>
      <c r="N324" s="136">
        <f t="shared" si="79"/>
        <v>2736448.6672113263</v>
      </c>
      <c r="O324" s="136">
        <f t="shared" si="80"/>
        <v>35494.50246074747</v>
      </c>
      <c r="P324" s="137">
        <f t="shared" si="70"/>
        <v>0.97656872093633507</v>
      </c>
      <c r="Q324" s="138">
        <v>17081.328907422001</v>
      </c>
      <c r="R324" s="137">
        <f t="shared" si="71"/>
        <v>0.15735515145122864</v>
      </c>
      <c r="S324" s="137">
        <f t="shared" si="72"/>
        <v>0.15553869158579514</v>
      </c>
      <c r="T324" s="139">
        <v>77095</v>
      </c>
      <c r="U324" s="1">
        <v>2351318</v>
      </c>
      <c r="V324" s="185">
        <v>30546.911944292875</v>
      </c>
      <c r="Y324" s="12"/>
      <c r="Z324" s="12"/>
    </row>
    <row r="325" spans="2:27">
      <c r="B325" s="132">
        <v>5402</v>
      </c>
      <c r="C325" s="132" t="s">
        <v>342</v>
      </c>
      <c r="D325" s="132">
        <v>765812</v>
      </c>
      <c r="E325" s="132">
        <f t="shared" si="67"/>
        <v>30956.908400032338</v>
      </c>
      <c r="F325" s="133">
        <f t="shared" si="68"/>
        <v>0.85172481213943474</v>
      </c>
      <c r="G325" s="134">
        <f t="shared" si="73"/>
        <v>3233.5383517128248</v>
      </c>
      <c r="H325" s="134">
        <f t="shared" si="74"/>
        <v>79991.27174467186</v>
      </c>
      <c r="I325" s="134">
        <f t="shared" si="75"/>
        <v>614.11584064810188</v>
      </c>
      <c r="J325" s="135">
        <f t="shared" si="76"/>
        <v>15191.997665952744</v>
      </c>
      <c r="K325" s="134">
        <f t="shared" si="77"/>
        <v>181.67944562547154</v>
      </c>
      <c r="L325" s="135">
        <f t="shared" si="78"/>
        <v>4494.3861258829156</v>
      </c>
      <c r="M325" s="136">
        <f t="shared" si="69"/>
        <v>84485.657870554773</v>
      </c>
      <c r="N325" s="136">
        <f t="shared" si="79"/>
        <v>850297.65787055483</v>
      </c>
      <c r="O325" s="136">
        <f t="shared" si="80"/>
        <v>34372.126197370642</v>
      </c>
      <c r="P325" s="137">
        <f t="shared" si="70"/>
        <v>0.94568851482139271</v>
      </c>
      <c r="Q325" s="138">
        <v>13376.456093991335</v>
      </c>
      <c r="R325" s="137">
        <f t="shared" si="71"/>
        <v>0.15092201565998889</v>
      </c>
      <c r="S325" s="137">
        <f t="shared" si="72"/>
        <v>0.14929365966726119</v>
      </c>
      <c r="T325" s="139">
        <v>24738</v>
      </c>
      <c r="U325" s="1">
        <v>665390</v>
      </c>
      <c r="V325" s="185">
        <v>26935.594867020198</v>
      </c>
      <c r="Y325" s="12"/>
      <c r="Z325" s="12"/>
    </row>
    <row r="326" spans="2:27">
      <c r="B326" s="132">
        <v>5403</v>
      </c>
      <c r="C326" s="132" t="s">
        <v>343</v>
      </c>
      <c r="D326" s="132">
        <v>641506</v>
      </c>
      <c r="E326" s="132">
        <f t="shared" si="67"/>
        <v>30772.101501415073</v>
      </c>
      <c r="F326" s="133">
        <f t="shared" si="68"/>
        <v>0.84664017581293716</v>
      </c>
      <c r="G326" s="134">
        <f t="shared" si="73"/>
        <v>3344.4224908831843</v>
      </c>
      <c r="H326" s="134">
        <f t="shared" si="74"/>
        <v>69721.175667441741</v>
      </c>
      <c r="I326" s="134">
        <f t="shared" si="75"/>
        <v>678.79825516414485</v>
      </c>
      <c r="J326" s="135">
        <f t="shared" si="76"/>
        <v>14150.907225406929</v>
      </c>
      <c r="K326" s="134">
        <f t="shared" si="77"/>
        <v>246.36186014151451</v>
      </c>
      <c r="L326" s="135">
        <f t="shared" si="78"/>
        <v>5135.905698370153</v>
      </c>
      <c r="M326" s="136">
        <f t="shared" si="69"/>
        <v>74857.0813658119</v>
      </c>
      <c r="N326" s="136">
        <f t="shared" si="79"/>
        <v>716363.08136581187</v>
      </c>
      <c r="O326" s="136">
        <f t="shared" si="80"/>
        <v>34362.885852439766</v>
      </c>
      <c r="P326" s="137">
        <f t="shared" si="70"/>
        <v>0.94543428300506749</v>
      </c>
      <c r="Q326" s="138">
        <v>11003.193802709895</v>
      </c>
      <c r="R326" s="137">
        <f t="shared" si="71"/>
        <v>0.13634608367255116</v>
      </c>
      <c r="S326" s="137">
        <f t="shared" si="72"/>
        <v>0.13318457012849177</v>
      </c>
      <c r="T326" s="139">
        <v>20847</v>
      </c>
      <c r="U326" s="1">
        <v>564534</v>
      </c>
      <c r="V326" s="185">
        <v>27155.418731059694</v>
      </c>
      <c r="Y326" s="12"/>
      <c r="Z326" s="12"/>
    </row>
    <row r="327" spans="2:27">
      <c r="B327" s="132">
        <v>5404</v>
      </c>
      <c r="C327" s="132" t="s">
        <v>344</v>
      </c>
      <c r="D327" s="132">
        <v>50391</v>
      </c>
      <c r="E327" s="132">
        <f t="shared" si="67"/>
        <v>25722.817764165393</v>
      </c>
      <c r="F327" s="133">
        <f t="shared" si="68"/>
        <v>0.70771802677355855</v>
      </c>
      <c r="G327" s="134">
        <f t="shared" si="73"/>
        <v>6373.9927332329917</v>
      </c>
      <c r="H327" s="134">
        <f t="shared" si="74"/>
        <v>12486.65176440343</v>
      </c>
      <c r="I327" s="134">
        <f t="shared" si="75"/>
        <v>2446.0475632015327</v>
      </c>
      <c r="J327" s="135">
        <f t="shared" si="76"/>
        <v>4791.8071763118032</v>
      </c>
      <c r="K327" s="134">
        <f t="shared" si="77"/>
        <v>2013.6111681789025</v>
      </c>
      <c r="L327" s="135">
        <f t="shared" si="78"/>
        <v>3944.6642784624701</v>
      </c>
      <c r="M327" s="136">
        <f t="shared" si="69"/>
        <v>16431.316042865899</v>
      </c>
      <c r="N327" s="136">
        <f t="shared" si="79"/>
        <v>66822.316042865903</v>
      </c>
      <c r="O327" s="136">
        <f t="shared" si="80"/>
        <v>34110.421665577283</v>
      </c>
      <c r="P327" s="137">
        <f t="shared" si="70"/>
        <v>0.93848817555309849</v>
      </c>
      <c r="Q327" s="138">
        <v>1117.179896844078</v>
      </c>
      <c r="R327" s="137">
        <f t="shared" si="71"/>
        <v>0.11321963504617152</v>
      </c>
      <c r="S327" s="137">
        <f t="shared" si="72"/>
        <v>0.15299777412388052</v>
      </c>
      <c r="T327" s="139">
        <v>1959</v>
      </c>
      <c r="U327" s="1">
        <v>45266</v>
      </c>
      <c r="V327" s="185">
        <v>22309.512074913753</v>
      </c>
      <c r="Y327" s="12"/>
      <c r="Z327" s="12"/>
    </row>
    <row r="328" spans="2:27">
      <c r="B328" s="132">
        <v>5405</v>
      </c>
      <c r="C328" s="132" t="s">
        <v>345</v>
      </c>
      <c r="D328" s="132">
        <v>171792</v>
      </c>
      <c r="E328" s="132">
        <f t="shared" ref="E328:E331" si="81">D328/T328*1000</f>
        <v>30448.777029422192</v>
      </c>
      <c r="F328" s="133">
        <f t="shared" ref="F328:F362" si="82">E328/E$364</f>
        <v>0.83774447241744143</v>
      </c>
      <c r="G328" s="134">
        <f t="shared" si="73"/>
        <v>3538.4171740789125</v>
      </c>
      <c r="H328" s="134">
        <f t="shared" si="74"/>
        <v>19963.749696153223</v>
      </c>
      <c r="I328" s="134">
        <f t="shared" si="75"/>
        <v>791.96182036165317</v>
      </c>
      <c r="J328" s="135">
        <f t="shared" si="76"/>
        <v>4468.2485904804471</v>
      </c>
      <c r="K328" s="134">
        <f t="shared" si="77"/>
        <v>359.52542533902283</v>
      </c>
      <c r="L328" s="135">
        <f t="shared" si="78"/>
        <v>2028.4424497627667</v>
      </c>
      <c r="M328" s="136">
        <f t="shared" ref="M328:M362" si="83">+H328+L328</f>
        <v>21992.192145915989</v>
      </c>
      <c r="N328" s="136">
        <f t="shared" si="79"/>
        <v>193784.19214591599</v>
      </c>
      <c r="O328" s="136">
        <f t="shared" si="80"/>
        <v>34346.719628840125</v>
      </c>
      <c r="P328" s="137">
        <f t="shared" ref="P328:P364" si="84">O328/O$364</f>
        <v>0.94498949783529274</v>
      </c>
      <c r="Q328" s="138">
        <v>3749.1706881032733</v>
      </c>
      <c r="R328" s="137">
        <f t="shared" ref="R328:R362" si="85">(D328-U328)/U328</f>
        <v>0.14052780082987551</v>
      </c>
      <c r="S328" s="137">
        <f t="shared" ref="S328:S362" si="86">(E328-V328)/V328</f>
        <v>0.17004163615797938</v>
      </c>
      <c r="T328" s="139">
        <v>5642</v>
      </c>
      <c r="U328" s="1">
        <v>150625</v>
      </c>
      <c r="V328" s="185">
        <v>26023.669661368349</v>
      </c>
      <c r="Y328" s="12"/>
      <c r="Z328" s="12"/>
    </row>
    <row r="329" spans="2:27">
      <c r="B329" s="132">
        <v>5406</v>
      </c>
      <c r="C329" s="132" t="s">
        <v>346</v>
      </c>
      <c r="D329" s="132">
        <v>373039</v>
      </c>
      <c r="E329" s="132">
        <f t="shared" si="81"/>
        <v>32921.983937869561</v>
      </c>
      <c r="F329" s="133">
        <f t="shared" si="82"/>
        <v>0.90579040459706073</v>
      </c>
      <c r="G329" s="134">
        <f t="shared" si="73"/>
        <v>2054.4930290104908</v>
      </c>
      <c r="H329" s="134">
        <f t="shared" si="74"/>
        <v>23279.460511717873</v>
      </c>
      <c r="I329" s="134">
        <f t="shared" si="75"/>
        <v>0</v>
      </c>
      <c r="J329" s="135">
        <f t="shared" si="76"/>
        <v>0</v>
      </c>
      <c r="K329" s="134">
        <f t="shared" si="77"/>
        <v>-432.43639502263034</v>
      </c>
      <c r="L329" s="135">
        <f t="shared" si="78"/>
        <v>-4899.9367920014247</v>
      </c>
      <c r="M329" s="136">
        <f t="shared" si="83"/>
        <v>18379.523719716446</v>
      </c>
      <c r="N329" s="136">
        <f t="shared" si="79"/>
        <v>391418.52371971647</v>
      </c>
      <c r="O329" s="136">
        <f t="shared" si="80"/>
        <v>34544.040571857426</v>
      </c>
      <c r="P329" s="137">
        <f t="shared" si="84"/>
        <v>0.95041843605324516</v>
      </c>
      <c r="Q329" s="138">
        <v>4408.1679778195357</v>
      </c>
      <c r="R329" s="137">
        <f>(D329-U329)/U329</f>
        <v>0.12697880413766435</v>
      </c>
      <c r="S329" s="137">
        <f t="shared" si="86"/>
        <v>0.13861559877927643</v>
      </c>
      <c r="T329" s="139">
        <v>11331</v>
      </c>
      <c r="U329" s="1">
        <v>331008</v>
      </c>
      <c r="V329" s="185">
        <v>28914.046121593292</v>
      </c>
      <c r="Y329" s="12"/>
      <c r="Z329" s="12"/>
    </row>
    <row r="330" spans="2:27">
      <c r="B330" s="132">
        <v>5411</v>
      </c>
      <c r="C330" s="132" t="s">
        <v>347</v>
      </c>
      <c r="D330" s="132">
        <v>73554</v>
      </c>
      <c r="E330" s="132">
        <f t="shared" si="81"/>
        <v>26064.493267186393</v>
      </c>
      <c r="F330" s="133">
        <f t="shared" si="82"/>
        <v>0.71711862646725744</v>
      </c>
      <c r="G330" s="134">
        <f t="shared" si="73"/>
        <v>6168.9874314203917</v>
      </c>
      <c r="H330" s="134">
        <f t="shared" si="74"/>
        <v>17408.882531468345</v>
      </c>
      <c r="I330" s="134">
        <f t="shared" si="75"/>
        <v>2326.4611371441824</v>
      </c>
      <c r="J330" s="135">
        <f t="shared" si="76"/>
        <v>6565.2733290208826</v>
      </c>
      <c r="K330" s="134">
        <f t="shared" si="77"/>
        <v>1894.0247421215522</v>
      </c>
      <c r="L330" s="135">
        <f t="shared" si="78"/>
        <v>5344.9378222670202</v>
      </c>
      <c r="M330" s="136">
        <f t="shared" si="83"/>
        <v>22753.820353735366</v>
      </c>
      <c r="N330" s="136">
        <f t="shared" si="79"/>
        <v>96307.820353735369</v>
      </c>
      <c r="O330" s="136">
        <f t="shared" si="80"/>
        <v>34127.505440728331</v>
      </c>
      <c r="P330" s="137">
        <f t="shared" si="84"/>
        <v>0.93895820553778342</v>
      </c>
      <c r="Q330" s="138">
        <v>1867.8926589555958</v>
      </c>
      <c r="R330" s="137">
        <f t="shared" si="85"/>
        <v>0.19108073970916864</v>
      </c>
      <c r="S330" s="137">
        <f t="shared" si="86"/>
        <v>0.19825592488813967</v>
      </c>
      <c r="T330" s="139">
        <v>2822</v>
      </c>
      <c r="U330" s="1">
        <v>61754</v>
      </c>
      <c r="V330" s="185">
        <v>21752.025361042619</v>
      </c>
      <c r="Y330" s="12"/>
      <c r="Z330" s="12"/>
    </row>
    <row r="331" spans="2:27">
      <c r="B331" s="132">
        <v>5412</v>
      </c>
      <c r="C331" s="132" t="s">
        <v>348</v>
      </c>
      <c r="D331" s="132">
        <v>112336</v>
      </c>
      <c r="E331" s="132">
        <f t="shared" si="81"/>
        <v>26689.474934663816</v>
      </c>
      <c r="F331" s="133">
        <f t="shared" si="82"/>
        <v>0.73431389630635546</v>
      </c>
      <c r="G331" s="134">
        <f t="shared" si="73"/>
        <v>5793.9984309339379</v>
      </c>
      <c r="H331" s="134">
        <f t="shared" si="74"/>
        <v>24386.939395800946</v>
      </c>
      <c r="I331" s="134">
        <f t="shared" si="75"/>
        <v>2107.7175535270844</v>
      </c>
      <c r="J331" s="135">
        <f t="shared" si="76"/>
        <v>8871.3831827954982</v>
      </c>
      <c r="K331" s="134">
        <f t="shared" si="77"/>
        <v>1675.2811585044542</v>
      </c>
      <c r="L331" s="135">
        <f t="shared" si="78"/>
        <v>7051.2583961452483</v>
      </c>
      <c r="M331" s="136">
        <f t="shared" si="83"/>
        <v>31438.197791946193</v>
      </c>
      <c r="N331" s="136">
        <f t="shared" si="79"/>
        <v>143774.19779194618</v>
      </c>
      <c r="O331" s="136">
        <f t="shared" si="80"/>
        <v>34158.754524102209</v>
      </c>
      <c r="P331" s="137">
        <f t="shared" si="84"/>
        <v>0.93981796902973846</v>
      </c>
      <c r="Q331" s="138">
        <v>2996.1884307385189</v>
      </c>
      <c r="R331" s="137">
        <f t="shared" si="85"/>
        <v>0.10634442277767929</v>
      </c>
      <c r="S331" s="137">
        <f t="shared" si="86"/>
        <v>0.10818438736771119</v>
      </c>
      <c r="T331" s="139">
        <v>4209</v>
      </c>
      <c r="U331" s="1">
        <v>101538</v>
      </c>
      <c r="V331" s="185">
        <v>24083.965844402275</v>
      </c>
      <c r="Y331" s="12"/>
      <c r="Z331" s="12"/>
    </row>
    <row r="332" spans="2:27">
      <c r="B332" s="132">
        <v>5413</v>
      </c>
      <c r="C332" s="132" t="s">
        <v>349</v>
      </c>
      <c r="D332" s="132">
        <v>37923</v>
      </c>
      <c r="E332" s="132">
        <f t="shared" ref="E332:E354" si="87">D332/T332*1000</f>
        <v>28729.545454545456</v>
      </c>
      <c r="F332" s="133">
        <f t="shared" si="82"/>
        <v>0.79044284361091166</v>
      </c>
      <c r="G332" s="134">
        <f t="shared" si="73"/>
        <v>4569.9561190049544</v>
      </c>
      <c r="H332" s="134">
        <f t="shared" si="74"/>
        <v>6032.3420770865396</v>
      </c>
      <c r="I332" s="134">
        <f t="shared" si="75"/>
        <v>1393.6928715685108</v>
      </c>
      <c r="J332" s="135">
        <f t="shared" si="76"/>
        <v>1839.6745904704342</v>
      </c>
      <c r="K332" s="134">
        <f t="shared" si="77"/>
        <v>961.25647654588045</v>
      </c>
      <c r="L332" s="135">
        <f t="shared" si="78"/>
        <v>1268.8585490405621</v>
      </c>
      <c r="M332" s="136">
        <f t="shared" si="83"/>
        <v>7301.2006261271017</v>
      </c>
      <c r="N332" s="136">
        <f t="shared" si="79"/>
        <v>45224.200626127102</v>
      </c>
      <c r="O332" s="136">
        <f t="shared" si="80"/>
        <v>34260.758050096294</v>
      </c>
      <c r="P332" s="137">
        <f t="shared" si="84"/>
        <v>0.94262441639496641</v>
      </c>
      <c r="Q332" s="138">
        <v>382.55567321806484</v>
      </c>
      <c r="R332" s="137">
        <f t="shared" si="85"/>
        <v>8.8177905308464852E-2</v>
      </c>
      <c r="S332" s="137">
        <f t="shared" si="86"/>
        <v>0.12197737054910661</v>
      </c>
      <c r="T332" s="139">
        <v>1320</v>
      </c>
      <c r="U332" s="1">
        <v>34850</v>
      </c>
      <c r="V332" s="185">
        <v>25606.171932402645</v>
      </c>
      <c r="Y332" s="12"/>
      <c r="Z332" s="12"/>
    </row>
    <row r="333" spans="2:27">
      <c r="B333" s="132">
        <v>5414</v>
      </c>
      <c r="C333" s="132" t="s">
        <v>350</v>
      </c>
      <c r="D333" s="132">
        <v>31521</v>
      </c>
      <c r="E333" s="132">
        <f t="shared" si="87"/>
        <v>28865.384615384617</v>
      </c>
      <c r="F333" s="133">
        <f t="shared" si="82"/>
        <v>0.79418021887629164</v>
      </c>
      <c r="G333" s="134">
        <f t="shared" si="73"/>
        <v>4488.452622501457</v>
      </c>
      <c r="H333" s="134">
        <f t="shared" si="74"/>
        <v>4901.390263771591</v>
      </c>
      <c r="I333" s="134">
        <f t="shared" si="75"/>
        <v>1346.1491652748043</v>
      </c>
      <c r="J333" s="135">
        <f t="shared" si="76"/>
        <v>1469.9948884800863</v>
      </c>
      <c r="K333" s="134">
        <f t="shared" si="77"/>
        <v>913.71277025217398</v>
      </c>
      <c r="L333" s="135">
        <f t="shared" si="78"/>
        <v>997.77434511537399</v>
      </c>
      <c r="M333" s="136">
        <f t="shared" si="83"/>
        <v>5899.1646088869647</v>
      </c>
      <c r="N333" s="136">
        <f t="shared" si="79"/>
        <v>37420.164608886967</v>
      </c>
      <c r="O333" s="136">
        <f t="shared" si="80"/>
        <v>34267.550008138249</v>
      </c>
      <c r="P333" s="137">
        <f t="shared" si="84"/>
        <v>0.94281128515823531</v>
      </c>
      <c r="Q333" s="138">
        <v>714.33787511676564</v>
      </c>
      <c r="R333" s="137">
        <f t="shared" si="85"/>
        <v>0.10429512331838565</v>
      </c>
      <c r="S333" s="137">
        <f t="shared" si="86"/>
        <v>0.10328386404794773</v>
      </c>
      <c r="T333" s="139">
        <v>1092</v>
      </c>
      <c r="U333" s="1">
        <v>28544</v>
      </c>
      <c r="V333" s="185">
        <v>26163.153070577449</v>
      </c>
      <c r="Y333" s="12"/>
      <c r="Z333" s="12"/>
    </row>
    <row r="334" spans="2:27">
      <c r="B334" s="132">
        <v>5415</v>
      </c>
      <c r="C334" s="132" t="s">
        <v>351</v>
      </c>
      <c r="D334" s="132">
        <v>22752</v>
      </c>
      <c r="E334" s="132">
        <f t="shared" si="87"/>
        <v>22305.882352941175</v>
      </c>
      <c r="F334" s="133">
        <f t="shared" si="82"/>
        <v>0.61370706697065747</v>
      </c>
      <c r="G334" s="134">
        <f t="shared" si="73"/>
        <v>8424.1539799675229</v>
      </c>
      <c r="H334" s="134">
        <f t="shared" si="74"/>
        <v>8592.6370595668741</v>
      </c>
      <c r="I334" s="134">
        <f t="shared" si="75"/>
        <v>3641.974957130009</v>
      </c>
      <c r="J334" s="135">
        <f t="shared" si="76"/>
        <v>3714.8144562726093</v>
      </c>
      <c r="K334" s="134">
        <f t="shared" si="77"/>
        <v>3209.5385621073788</v>
      </c>
      <c r="L334" s="135">
        <f t="shared" si="78"/>
        <v>3273.7293333495263</v>
      </c>
      <c r="M334" s="136">
        <f t="shared" si="83"/>
        <v>11866.366392916399</v>
      </c>
      <c r="N334" s="136">
        <f t="shared" si="79"/>
        <v>34618.366392916403</v>
      </c>
      <c r="O334" s="136">
        <f t="shared" si="80"/>
        <v>33939.574895016078</v>
      </c>
      <c r="P334" s="137">
        <f t="shared" si="84"/>
        <v>0.93378762756295364</v>
      </c>
      <c r="Q334" s="138">
        <v>802.9112020321445</v>
      </c>
      <c r="R334" s="137">
        <f t="shared" si="85"/>
        <v>2.9455680738428126E-2</v>
      </c>
      <c r="S334" s="137">
        <f t="shared" si="86"/>
        <v>4.3585464591700526E-2</v>
      </c>
      <c r="T334" s="139">
        <v>1020</v>
      </c>
      <c r="U334" s="1">
        <v>22101</v>
      </c>
      <c r="V334" s="185">
        <v>21374.274661508705</v>
      </c>
      <c r="Y334" s="12"/>
      <c r="Z334" s="12"/>
    </row>
    <row r="335" spans="2:27">
      <c r="B335" s="132">
        <v>5416</v>
      </c>
      <c r="C335" s="132" t="s">
        <v>352</v>
      </c>
      <c r="D335" s="132">
        <v>132709</v>
      </c>
      <c r="E335" s="132">
        <f t="shared" si="87"/>
        <v>33520.838595604953</v>
      </c>
      <c r="F335" s="133">
        <f t="shared" si="82"/>
        <v>0.9222668357789926</v>
      </c>
      <c r="G335" s="134">
        <f t="shared" si="73"/>
        <v>1695.1802343692557</v>
      </c>
      <c r="H335" s="134">
        <f t="shared" si="74"/>
        <v>6711.218547867883</v>
      </c>
      <c r="I335" s="134">
        <f t="shared" si="75"/>
        <v>0</v>
      </c>
      <c r="J335" s="135">
        <f t="shared" si="76"/>
        <v>0</v>
      </c>
      <c r="K335" s="134">
        <f t="shared" si="77"/>
        <v>-432.43639502263034</v>
      </c>
      <c r="L335" s="135">
        <f t="shared" si="78"/>
        <v>-1712.0156878945934</v>
      </c>
      <c r="M335" s="136">
        <f t="shared" si="83"/>
        <v>4999.2028599732894</v>
      </c>
      <c r="N335" s="136">
        <f t="shared" si="79"/>
        <v>137708.2028599733</v>
      </c>
      <c r="O335" s="136">
        <f t="shared" si="80"/>
        <v>34783.582434951575</v>
      </c>
      <c r="P335" s="137">
        <f t="shared" si="84"/>
        <v>0.95700900852601767</v>
      </c>
      <c r="Q335" s="138">
        <v>1498.0520363769715</v>
      </c>
      <c r="R335" s="137">
        <f t="shared" si="85"/>
        <v>8.9421750837328423E-2</v>
      </c>
      <c r="S335" s="137">
        <f t="shared" si="86"/>
        <v>0.1020798464520082</v>
      </c>
      <c r="T335" s="139">
        <v>3959</v>
      </c>
      <c r="U335" s="1">
        <v>121816</v>
      </c>
      <c r="V335" s="185">
        <v>30415.980024968791</v>
      </c>
      <c r="Y335" s="12"/>
      <c r="Z335" s="12"/>
    </row>
    <row r="336" spans="2:27">
      <c r="B336" s="132">
        <v>5417</v>
      </c>
      <c r="C336" s="132" t="s">
        <v>353</v>
      </c>
      <c r="D336" s="132">
        <v>55381</v>
      </c>
      <c r="E336" s="132">
        <f t="shared" si="87"/>
        <v>26510.770703685976</v>
      </c>
      <c r="F336" s="133">
        <f t="shared" si="82"/>
        <v>0.72939716413170574</v>
      </c>
      <c r="G336" s="134">
        <f t="shared" si="73"/>
        <v>5901.220969520642</v>
      </c>
      <c r="H336" s="134">
        <f t="shared" si="74"/>
        <v>12327.650605328621</v>
      </c>
      <c r="I336" s="134">
        <f t="shared" si="75"/>
        <v>2170.2640343693288</v>
      </c>
      <c r="J336" s="135">
        <f t="shared" si="76"/>
        <v>4533.6815677975274</v>
      </c>
      <c r="K336" s="134">
        <f t="shared" si="77"/>
        <v>1737.8276393466986</v>
      </c>
      <c r="L336" s="135">
        <f t="shared" si="78"/>
        <v>3630.3219385952534</v>
      </c>
      <c r="M336" s="136">
        <f t="shared" si="83"/>
        <v>15957.972543923875</v>
      </c>
      <c r="N336" s="136">
        <f t="shared" si="79"/>
        <v>71338.972543923883</v>
      </c>
      <c r="O336" s="136">
        <f t="shared" si="80"/>
        <v>34149.819312553322</v>
      </c>
      <c r="P336" s="137">
        <f t="shared" si="84"/>
        <v>0.93957213242100612</v>
      </c>
      <c r="Q336" s="138">
        <v>888.38083435798944</v>
      </c>
      <c r="R336" s="137">
        <f t="shared" si="85"/>
        <v>-2.1000901553854586E-2</v>
      </c>
      <c r="S336" s="137">
        <f t="shared" si="86"/>
        <v>5.7118550815836262E-3</v>
      </c>
      <c r="T336" s="139">
        <v>2089</v>
      </c>
      <c r="U336" s="1">
        <v>56569</v>
      </c>
      <c r="V336" s="185">
        <v>26360.205032618825</v>
      </c>
      <c r="Y336" s="12"/>
      <c r="Z336" s="12"/>
    </row>
    <row r="337" spans="2:26">
      <c r="B337" s="132">
        <v>5418</v>
      </c>
      <c r="C337" s="132" t="s">
        <v>354</v>
      </c>
      <c r="D337" s="132">
        <v>207409</v>
      </c>
      <c r="E337" s="132">
        <f t="shared" si="87"/>
        <v>31382.811317899832</v>
      </c>
      <c r="F337" s="133">
        <f t="shared" si="82"/>
        <v>0.86344278080810033</v>
      </c>
      <c r="G337" s="134">
        <f t="shared" si="73"/>
        <v>2977.9966009923287</v>
      </c>
      <c r="H337" s="134">
        <f t="shared" si="74"/>
        <v>19681.579535958303</v>
      </c>
      <c r="I337" s="134">
        <f t="shared" si="75"/>
        <v>465.04981939447913</v>
      </c>
      <c r="J337" s="135">
        <f t="shared" si="76"/>
        <v>3073.5142563781123</v>
      </c>
      <c r="K337" s="134">
        <f t="shared" si="77"/>
        <v>32.613424371848794</v>
      </c>
      <c r="L337" s="135">
        <f t="shared" si="78"/>
        <v>215.54212167354868</v>
      </c>
      <c r="M337" s="136">
        <f t="shared" si="83"/>
        <v>19897.121657631851</v>
      </c>
      <c r="N337" s="136">
        <f t="shared" si="79"/>
        <v>227306.12165763185</v>
      </c>
      <c r="O337" s="136">
        <f t="shared" si="80"/>
        <v>34393.42134326401</v>
      </c>
      <c r="P337" s="137">
        <f t="shared" si="84"/>
        <v>0.94627441325482575</v>
      </c>
      <c r="Q337" s="138">
        <v>3760.1442002259337</v>
      </c>
      <c r="R337" s="137">
        <f t="shared" si="85"/>
        <v>9.4864810650450285E-2</v>
      </c>
      <c r="S337" s="137">
        <f t="shared" si="86"/>
        <v>0.10000035447404899</v>
      </c>
      <c r="T337" s="139">
        <v>6609</v>
      </c>
      <c r="U337" s="1">
        <v>189438</v>
      </c>
      <c r="V337" s="185">
        <v>28529.819277108432</v>
      </c>
      <c r="Y337" s="12"/>
      <c r="Z337" s="12"/>
    </row>
    <row r="338" spans="2:26">
      <c r="B338" s="132">
        <v>5419</v>
      </c>
      <c r="C338" s="132" t="s">
        <v>355</v>
      </c>
      <c r="D338" s="132">
        <v>101331</v>
      </c>
      <c r="E338" s="132">
        <f t="shared" si="87"/>
        <v>29244.155844155845</v>
      </c>
      <c r="F338" s="133">
        <f t="shared" si="82"/>
        <v>0.80460144212960139</v>
      </c>
      <c r="G338" s="134">
        <f t="shared" si="73"/>
        <v>4261.1898852387212</v>
      </c>
      <c r="H338" s="134">
        <f t="shared" si="74"/>
        <v>14765.02295235217</v>
      </c>
      <c r="I338" s="134">
        <f t="shared" si="75"/>
        <v>1213.5792352048747</v>
      </c>
      <c r="J338" s="135">
        <f t="shared" si="76"/>
        <v>4205.0520499848908</v>
      </c>
      <c r="K338" s="134">
        <f t="shared" si="77"/>
        <v>781.14284018224441</v>
      </c>
      <c r="L338" s="135">
        <f t="shared" si="78"/>
        <v>2706.6599412314772</v>
      </c>
      <c r="M338" s="136">
        <f t="shared" si="83"/>
        <v>17471.682893583646</v>
      </c>
      <c r="N338" s="136">
        <f t="shared" si="79"/>
        <v>118802.68289358364</v>
      </c>
      <c r="O338" s="136">
        <f t="shared" si="80"/>
        <v>34286.48856957681</v>
      </c>
      <c r="P338" s="137">
        <f t="shared" si="84"/>
        <v>0.94333234632090079</v>
      </c>
      <c r="Q338" s="138">
        <v>2041.846142197428</v>
      </c>
      <c r="R338" s="137">
        <f t="shared" si="85"/>
        <v>0.14857803520623875</v>
      </c>
      <c r="S338" s="137">
        <f t="shared" si="86"/>
        <v>0.14824655525379826</v>
      </c>
      <c r="T338" s="139">
        <v>3465</v>
      </c>
      <c r="U338" s="1">
        <v>88223</v>
      </c>
      <c r="V338" s="185">
        <v>25468.533487297922</v>
      </c>
      <c r="Y338" s="12"/>
      <c r="Z338" s="12"/>
    </row>
    <row r="339" spans="2:26">
      <c r="B339" s="132">
        <v>5420</v>
      </c>
      <c r="C339" s="132" t="s">
        <v>356</v>
      </c>
      <c r="D339" s="132">
        <v>28131</v>
      </c>
      <c r="E339" s="132">
        <f t="shared" si="87"/>
        <v>26463.781749764818</v>
      </c>
      <c r="F339" s="133">
        <f t="shared" si="82"/>
        <v>0.72810434582330241</v>
      </c>
      <c r="G339" s="134">
        <f t="shared" si="73"/>
        <v>5929.4143418733374</v>
      </c>
      <c r="H339" s="134">
        <f t="shared" si="74"/>
        <v>6302.9674454113583</v>
      </c>
      <c r="I339" s="134">
        <f t="shared" si="75"/>
        <v>2186.7101682417342</v>
      </c>
      <c r="J339" s="135">
        <f t="shared" si="76"/>
        <v>2324.4729088409636</v>
      </c>
      <c r="K339" s="134">
        <f t="shared" si="77"/>
        <v>1754.273773219104</v>
      </c>
      <c r="L339" s="135">
        <f t="shared" si="78"/>
        <v>1864.7930209319074</v>
      </c>
      <c r="M339" s="136">
        <f t="shared" si="83"/>
        <v>8167.7604663432658</v>
      </c>
      <c r="N339" s="136">
        <f t="shared" si="79"/>
        <v>36298.760466343265</v>
      </c>
      <c r="O339" s="136">
        <f t="shared" si="80"/>
        <v>34147.469864857259</v>
      </c>
      <c r="P339" s="137">
        <f t="shared" si="84"/>
        <v>0.93950749150558588</v>
      </c>
      <c r="Q339" s="138">
        <v>841.92574290212542</v>
      </c>
      <c r="R339" s="137">
        <f t="shared" si="85"/>
        <v>0.1324423332394026</v>
      </c>
      <c r="S339" s="137">
        <f t="shared" si="86"/>
        <v>0.15374886820157396</v>
      </c>
      <c r="T339" s="139">
        <v>1063</v>
      </c>
      <c r="U339" s="1">
        <v>24841</v>
      </c>
      <c r="V339" s="185">
        <v>22937.211449676823</v>
      </c>
      <c r="Y339" s="12"/>
      <c r="Z339" s="12"/>
    </row>
    <row r="340" spans="2:26">
      <c r="B340" s="132">
        <v>5421</v>
      </c>
      <c r="C340" s="132" t="s">
        <v>357</v>
      </c>
      <c r="D340" s="132">
        <v>449655</v>
      </c>
      <c r="E340" s="132">
        <f t="shared" si="87"/>
        <v>30536.842105263157</v>
      </c>
      <c r="F340" s="133">
        <f t="shared" si="82"/>
        <v>0.84016742787563614</v>
      </c>
      <c r="G340" s="134">
        <f t="shared" si="73"/>
        <v>3485.5781285743337</v>
      </c>
      <c r="H340" s="134">
        <f t="shared" si="74"/>
        <v>51325.137943257061</v>
      </c>
      <c r="I340" s="134">
        <f t="shared" si="75"/>
        <v>761.1390438173155</v>
      </c>
      <c r="J340" s="135">
        <f t="shared" si="76"/>
        <v>11207.772420209971</v>
      </c>
      <c r="K340" s="134">
        <f t="shared" si="77"/>
        <v>328.70264879468516</v>
      </c>
      <c r="L340" s="135">
        <f t="shared" si="78"/>
        <v>4840.1465035017391</v>
      </c>
      <c r="M340" s="136">
        <f t="shared" si="83"/>
        <v>56165.2844467588</v>
      </c>
      <c r="N340" s="136">
        <f t="shared" si="79"/>
        <v>505820.2844467588</v>
      </c>
      <c r="O340" s="136">
        <f t="shared" si="80"/>
        <v>34351.122882632175</v>
      </c>
      <c r="P340" s="137">
        <f t="shared" si="84"/>
        <v>0.94511064560820257</v>
      </c>
      <c r="Q340" s="138">
        <v>6379.6119607091823</v>
      </c>
      <c r="R340" s="137">
        <f t="shared" si="85"/>
        <v>0.19570651335698216</v>
      </c>
      <c r="S340" s="137">
        <f t="shared" si="86"/>
        <v>0.20593802579725226</v>
      </c>
      <c r="T340" s="139">
        <v>14725</v>
      </c>
      <c r="U340" s="1">
        <v>376058</v>
      </c>
      <c r="V340" s="185">
        <v>25322.065854151238</v>
      </c>
      <c r="Y340" s="12"/>
      <c r="Z340" s="12"/>
    </row>
    <row r="341" spans="2:26">
      <c r="B341" s="132">
        <v>5422</v>
      </c>
      <c r="C341" s="132" t="s">
        <v>358</v>
      </c>
      <c r="D341" s="132">
        <v>148285</v>
      </c>
      <c r="E341" s="132">
        <f t="shared" si="87"/>
        <v>26674.761647778378</v>
      </c>
      <c r="F341" s="133">
        <f t="shared" si="82"/>
        <v>0.73390908613130457</v>
      </c>
      <c r="G341" s="134">
        <f t="shared" si="73"/>
        <v>5802.8264030652008</v>
      </c>
      <c r="H341" s="134">
        <f t="shared" si="74"/>
        <v>32257.911974639454</v>
      </c>
      <c r="I341" s="134">
        <f t="shared" si="75"/>
        <v>2112.8672039369881</v>
      </c>
      <c r="J341" s="135">
        <f t="shared" si="76"/>
        <v>11745.428786685716</v>
      </c>
      <c r="K341" s="134">
        <f t="shared" si="77"/>
        <v>1680.4308089143578</v>
      </c>
      <c r="L341" s="135">
        <f t="shared" si="78"/>
        <v>9341.5148667549147</v>
      </c>
      <c r="M341" s="136">
        <f t="shared" si="83"/>
        <v>41599.426841394365</v>
      </c>
      <c r="N341" s="136">
        <f t="shared" si="79"/>
        <v>189884.42684139436</v>
      </c>
      <c r="O341" s="136">
        <f t="shared" si="80"/>
        <v>34158.01885975794</v>
      </c>
      <c r="P341" s="137">
        <f t="shared" si="84"/>
        <v>0.93979772852098609</v>
      </c>
      <c r="Q341" s="138">
        <v>2384.7135510751832</v>
      </c>
      <c r="R341" s="137">
        <f t="shared" si="85"/>
        <v>0.16333895579178598</v>
      </c>
      <c r="S341" s="137">
        <f t="shared" si="86"/>
        <v>0.16333895579178592</v>
      </c>
      <c r="T341" s="139">
        <v>5559</v>
      </c>
      <c r="U341" s="1">
        <v>127465</v>
      </c>
      <c r="V341" s="185">
        <v>22929.483720093544</v>
      </c>
      <c r="Y341" s="12"/>
      <c r="Z341" s="12"/>
    </row>
    <row r="342" spans="2:26">
      <c r="B342" s="132">
        <v>5423</v>
      </c>
      <c r="C342" s="132" t="s">
        <v>359</v>
      </c>
      <c r="D342" s="132">
        <v>63206</v>
      </c>
      <c r="E342" s="132">
        <f t="shared" si="87"/>
        <v>29100.368324125233</v>
      </c>
      <c r="F342" s="133">
        <f t="shared" si="82"/>
        <v>0.80064538176002198</v>
      </c>
      <c r="G342" s="134">
        <f t="shared" si="73"/>
        <v>4347.462397257088</v>
      </c>
      <c r="H342" s="134">
        <f t="shared" si="74"/>
        <v>9442.6883268423953</v>
      </c>
      <c r="I342" s="134">
        <f t="shared" si="75"/>
        <v>1263.9048672155886</v>
      </c>
      <c r="J342" s="135">
        <f t="shared" si="76"/>
        <v>2745.2013715922585</v>
      </c>
      <c r="K342" s="134">
        <f t="shared" si="77"/>
        <v>831.4684721929583</v>
      </c>
      <c r="L342" s="135">
        <f t="shared" si="78"/>
        <v>1805.9495216031053</v>
      </c>
      <c r="M342" s="136">
        <f t="shared" si="83"/>
        <v>11248.6378484455</v>
      </c>
      <c r="N342" s="136">
        <f t="shared" si="79"/>
        <v>74454.637848445505</v>
      </c>
      <c r="O342" s="136">
        <f t="shared" si="80"/>
        <v>34279.29919357528</v>
      </c>
      <c r="P342" s="137">
        <f t="shared" si="84"/>
        <v>0.94313454330242186</v>
      </c>
      <c r="Q342" s="138">
        <v>-229.51202861390993</v>
      </c>
      <c r="R342" s="137">
        <f t="shared" si="85"/>
        <v>0.11606307276676144</v>
      </c>
      <c r="S342" s="137">
        <f t="shared" si="86"/>
        <v>0.13045062619101072</v>
      </c>
      <c r="T342" s="139">
        <v>2172</v>
      </c>
      <c r="U342" s="1">
        <v>56633</v>
      </c>
      <c r="V342" s="185">
        <v>25742.272727272728</v>
      </c>
      <c r="Y342" s="12"/>
      <c r="Z342" s="12"/>
    </row>
    <row r="343" spans="2:26">
      <c r="B343" s="132">
        <v>5424</v>
      </c>
      <c r="C343" s="132" t="s">
        <v>360</v>
      </c>
      <c r="D343" s="132">
        <v>73806</v>
      </c>
      <c r="E343" s="132">
        <f t="shared" si="87"/>
        <v>26615.939415795168</v>
      </c>
      <c r="F343" s="133">
        <f t="shared" si="82"/>
        <v>0.73229069601824437</v>
      </c>
      <c r="G343" s="134">
        <f t="shared" si="73"/>
        <v>5838.1197422551268</v>
      </c>
      <c r="H343" s="134">
        <f t="shared" si="74"/>
        <v>16189.106045273465</v>
      </c>
      <c r="I343" s="134">
        <f t="shared" si="75"/>
        <v>2133.4549851311112</v>
      </c>
      <c r="J343" s="135">
        <f t="shared" si="76"/>
        <v>5916.0706737685714</v>
      </c>
      <c r="K343" s="134">
        <f t="shared" si="77"/>
        <v>1701.018590108481</v>
      </c>
      <c r="L343" s="135">
        <f t="shared" si="78"/>
        <v>4716.924550370818</v>
      </c>
      <c r="M343" s="136">
        <f t="shared" si="83"/>
        <v>20906.030595644283</v>
      </c>
      <c r="N343" s="136">
        <f t="shared" si="79"/>
        <v>94712.03059564429</v>
      </c>
      <c r="O343" s="136">
        <f t="shared" si="80"/>
        <v>34155.077748158772</v>
      </c>
      <c r="P343" s="137">
        <f t="shared" si="84"/>
        <v>0.93971680901533283</v>
      </c>
      <c r="Q343" s="138">
        <v>1679.9842286618878</v>
      </c>
      <c r="R343" s="137">
        <f t="shared" si="85"/>
        <v>0.15948722782543123</v>
      </c>
      <c r="S343" s="137">
        <f t="shared" si="86"/>
        <v>0.16826805428930935</v>
      </c>
      <c r="T343" s="139">
        <v>2773</v>
      </c>
      <c r="U343" s="1">
        <v>63654</v>
      </c>
      <c r="V343" s="185">
        <v>22782.390837508949</v>
      </c>
      <c r="Y343" s="12"/>
      <c r="Z343" s="12"/>
    </row>
    <row r="344" spans="2:26">
      <c r="B344" s="132">
        <v>5425</v>
      </c>
      <c r="C344" s="132" t="s">
        <v>361</v>
      </c>
      <c r="D344" s="132">
        <v>53785</v>
      </c>
      <c r="E344" s="132">
        <f t="shared" si="87"/>
        <v>29374.658656471871</v>
      </c>
      <c r="F344" s="133">
        <f t="shared" si="82"/>
        <v>0.80819199716394774</v>
      </c>
      <c r="G344" s="134">
        <f t="shared" si="73"/>
        <v>4182.8881978491054</v>
      </c>
      <c r="H344" s="134">
        <f t="shared" si="74"/>
        <v>7658.868290261712</v>
      </c>
      <c r="I344" s="134">
        <f t="shared" si="75"/>
        <v>1167.9032508942655</v>
      </c>
      <c r="J344" s="135">
        <f t="shared" si="76"/>
        <v>2138.4308523874001</v>
      </c>
      <c r="K344" s="134">
        <f t="shared" si="77"/>
        <v>735.46685587163518</v>
      </c>
      <c r="L344" s="135">
        <f t="shared" si="78"/>
        <v>1346.6398131009641</v>
      </c>
      <c r="M344" s="136">
        <f t="shared" si="83"/>
        <v>9005.5081033626757</v>
      </c>
      <c r="N344" s="136">
        <f t="shared" si="79"/>
        <v>62790.508103362678</v>
      </c>
      <c r="O344" s="136">
        <f t="shared" si="80"/>
        <v>34293.013710192616</v>
      </c>
      <c r="P344" s="137">
        <f t="shared" si="84"/>
        <v>0.94351187407261827</v>
      </c>
      <c r="Q344" s="138">
        <v>1256.5935891380959</v>
      </c>
      <c r="R344" s="137">
        <f t="shared" si="85"/>
        <v>2.4176151156735847E-4</v>
      </c>
      <c r="S344" s="137">
        <f t="shared" si="86"/>
        <v>-8.5080185436564397E-4</v>
      </c>
      <c r="T344" s="139">
        <v>1831</v>
      </c>
      <c r="U344" s="1">
        <v>53772</v>
      </c>
      <c r="V344" s="185">
        <v>29399.671951886277</v>
      </c>
      <c r="Y344" s="12"/>
      <c r="Z344" s="12"/>
    </row>
    <row r="345" spans="2:26">
      <c r="B345" s="132">
        <v>5426</v>
      </c>
      <c r="C345" s="132" t="s">
        <v>362</v>
      </c>
      <c r="D345" s="132">
        <v>50359</v>
      </c>
      <c r="E345" s="132">
        <f t="shared" si="87"/>
        <v>24304.536679536679</v>
      </c>
      <c r="F345" s="133">
        <f t="shared" si="82"/>
        <v>0.66869652066072449</v>
      </c>
      <c r="G345" s="134">
        <f t="shared" si="73"/>
        <v>7224.9613840102202</v>
      </c>
      <c r="H345" s="134">
        <f t="shared" si="74"/>
        <v>14970.119987669175</v>
      </c>
      <c r="I345" s="134">
        <f t="shared" si="75"/>
        <v>2942.4459428215823</v>
      </c>
      <c r="J345" s="135">
        <f t="shared" si="76"/>
        <v>6096.7479935263182</v>
      </c>
      <c r="K345" s="134">
        <f t="shared" si="77"/>
        <v>2510.0095477989521</v>
      </c>
      <c r="L345" s="135">
        <f t="shared" si="78"/>
        <v>5200.7397830394284</v>
      </c>
      <c r="M345" s="136">
        <f t="shared" si="83"/>
        <v>20170.859770708605</v>
      </c>
      <c r="N345" s="136">
        <f t="shared" si="79"/>
        <v>70529.859770708601</v>
      </c>
      <c r="O345" s="136">
        <f t="shared" si="80"/>
        <v>34039.507611345849</v>
      </c>
      <c r="P345" s="137">
        <f t="shared" si="84"/>
        <v>0.93653710024745684</v>
      </c>
      <c r="Q345" s="138">
        <v>1373.6064809907839</v>
      </c>
      <c r="R345" s="137">
        <f t="shared" si="85"/>
        <v>9.0540950236043138E-2</v>
      </c>
      <c r="S345" s="137">
        <f t="shared" si="86"/>
        <v>9.0014627383612725E-2</v>
      </c>
      <c r="T345" s="139">
        <v>2072</v>
      </c>
      <c r="U345" s="1">
        <v>46178</v>
      </c>
      <c r="V345" s="185">
        <v>22297.440849830997</v>
      </c>
      <c r="Y345" s="12"/>
      <c r="Z345" s="12"/>
    </row>
    <row r="346" spans="2:26">
      <c r="B346" s="132">
        <v>5427</v>
      </c>
      <c r="C346" s="132" t="s">
        <v>363</v>
      </c>
      <c r="D346" s="132">
        <v>80577</v>
      </c>
      <c r="E346" s="132">
        <f t="shared" si="87"/>
        <v>27852.402350501208</v>
      </c>
      <c r="F346" s="133">
        <f t="shared" si="82"/>
        <v>0.76630979596101434</v>
      </c>
      <c r="G346" s="134">
        <f t="shared" si="73"/>
        <v>5096.2419814315026</v>
      </c>
      <c r="H346" s="134">
        <f t="shared" si="74"/>
        <v>14743.428052281337</v>
      </c>
      <c r="I346" s="134">
        <f t="shared" si="75"/>
        <v>1700.6929579839973</v>
      </c>
      <c r="J346" s="135">
        <f t="shared" si="76"/>
        <v>4920.1047274477041</v>
      </c>
      <c r="K346" s="134">
        <f t="shared" si="77"/>
        <v>1268.2565629613669</v>
      </c>
      <c r="L346" s="135">
        <f t="shared" si="78"/>
        <v>3669.0662366472343</v>
      </c>
      <c r="M346" s="136">
        <f t="shared" si="83"/>
        <v>18412.49428892857</v>
      </c>
      <c r="N346" s="136">
        <f t="shared" si="79"/>
        <v>98989.494288928574</v>
      </c>
      <c r="O346" s="136">
        <f t="shared" si="80"/>
        <v>34216.900894894083</v>
      </c>
      <c r="P346" s="137">
        <f t="shared" si="84"/>
        <v>0.94141776401247157</v>
      </c>
      <c r="Q346" s="138">
        <v>1875.3120171362789</v>
      </c>
      <c r="R346" s="137">
        <f t="shared" si="85"/>
        <v>0.10251077512485463</v>
      </c>
      <c r="S346" s="137">
        <f t="shared" si="86"/>
        <v>0.11546803967868975</v>
      </c>
      <c r="T346" s="139">
        <v>2893</v>
      </c>
      <c r="U346" s="1">
        <v>73085</v>
      </c>
      <c r="V346" s="185">
        <v>24969.25179364537</v>
      </c>
      <c r="Y346" s="12"/>
      <c r="Z346" s="12"/>
    </row>
    <row r="347" spans="2:26">
      <c r="B347" s="132">
        <v>5428</v>
      </c>
      <c r="C347" s="132" t="s">
        <v>364</v>
      </c>
      <c r="D347" s="132">
        <v>138136</v>
      </c>
      <c r="E347" s="132">
        <f t="shared" si="87"/>
        <v>28706.566916043226</v>
      </c>
      <c r="F347" s="133">
        <f t="shared" si="82"/>
        <v>0.78981062959470105</v>
      </c>
      <c r="G347" s="134">
        <f t="shared" si="73"/>
        <v>4583.7432421062922</v>
      </c>
      <c r="H347" s="134">
        <f t="shared" si="74"/>
        <v>22056.972481015477</v>
      </c>
      <c r="I347" s="134">
        <f t="shared" si="75"/>
        <v>1401.7353600442912</v>
      </c>
      <c r="J347" s="135">
        <f t="shared" si="76"/>
        <v>6745.1505525331295</v>
      </c>
      <c r="K347" s="134">
        <f t="shared" si="77"/>
        <v>969.29896502166082</v>
      </c>
      <c r="L347" s="135">
        <f t="shared" si="78"/>
        <v>4664.266619684231</v>
      </c>
      <c r="M347" s="136">
        <f t="shared" si="83"/>
        <v>26721.239100699706</v>
      </c>
      <c r="N347" s="136">
        <f t="shared" si="79"/>
        <v>164857.23910069972</v>
      </c>
      <c r="O347" s="136">
        <f t="shared" si="80"/>
        <v>34259.609123171183</v>
      </c>
      <c r="P347" s="137">
        <f t="shared" si="84"/>
        <v>0.94259280569415593</v>
      </c>
      <c r="Q347" s="138">
        <v>2419.449317822211</v>
      </c>
      <c r="R347" s="137">
        <f t="shared" si="85"/>
        <v>9.3774001726144765E-2</v>
      </c>
      <c r="S347" s="137">
        <f t="shared" si="86"/>
        <v>0.10491176691412919</v>
      </c>
      <c r="T347" s="139">
        <v>4812</v>
      </c>
      <c r="U347" s="1">
        <v>126293</v>
      </c>
      <c r="V347" s="185">
        <v>25980.868134128781</v>
      </c>
      <c r="Y347" s="12"/>
      <c r="Z347" s="12"/>
    </row>
    <row r="348" spans="2:26">
      <c r="B348" s="132">
        <v>5429</v>
      </c>
      <c r="C348" s="132" t="s">
        <v>365</v>
      </c>
      <c r="D348" s="132">
        <v>33891</v>
      </c>
      <c r="E348" s="132">
        <f t="shared" si="87"/>
        <v>29066.037735849059</v>
      </c>
      <c r="F348" s="133">
        <f t="shared" si="82"/>
        <v>0.79970083608794407</v>
      </c>
      <c r="G348" s="134">
        <f t="shared" si="73"/>
        <v>4368.0607502227922</v>
      </c>
      <c r="H348" s="134">
        <f t="shared" si="74"/>
        <v>5093.1588347597753</v>
      </c>
      <c r="I348" s="134">
        <f t="shared" si="75"/>
        <v>1275.9205731122497</v>
      </c>
      <c r="J348" s="135">
        <f t="shared" si="76"/>
        <v>1487.7233882488831</v>
      </c>
      <c r="K348" s="134">
        <f t="shared" si="77"/>
        <v>843.48417808961938</v>
      </c>
      <c r="L348" s="135">
        <f t="shared" si="78"/>
        <v>983.50255165249621</v>
      </c>
      <c r="M348" s="136">
        <f t="shared" si="83"/>
        <v>6076.6613864122719</v>
      </c>
      <c r="N348" s="136">
        <f t="shared" si="79"/>
        <v>39967.66138641227</v>
      </c>
      <c r="O348" s="136">
        <f t="shared" si="80"/>
        <v>34277.582664161462</v>
      </c>
      <c r="P348" s="137">
        <f t="shared" si="84"/>
        <v>0.94308731601881768</v>
      </c>
      <c r="Q348" s="138">
        <v>701.67917800929263</v>
      </c>
      <c r="R348" s="137">
        <f t="shared" si="85"/>
        <v>0.11910579844142122</v>
      </c>
      <c r="S348" s="137">
        <f t="shared" si="86"/>
        <v>0.14310034815071418</v>
      </c>
      <c r="T348" s="139">
        <v>1166</v>
      </c>
      <c r="U348" s="1">
        <v>30284</v>
      </c>
      <c r="V348" s="185">
        <v>25427.371956339211</v>
      </c>
      <c r="Y348" s="12"/>
      <c r="Z348" s="12"/>
    </row>
    <row r="349" spans="2:26">
      <c r="B349" s="132">
        <v>5430</v>
      </c>
      <c r="C349" s="132" t="s">
        <v>366</v>
      </c>
      <c r="D349" s="132">
        <v>64493</v>
      </c>
      <c r="E349" s="132">
        <f t="shared" si="87"/>
        <v>22086.64383561644</v>
      </c>
      <c r="F349" s="133">
        <f t="shared" si="82"/>
        <v>0.60767510529770363</v>
      </c>
      <c r="G349" s="134">
        <f t="shared" si="73"/>
        <v>8555.6970903623642</v>
      </c>
      <c r="H349" s="134">
        <f t="shared" si="74"/>
        <v>24982.635503858106</v>
      </c>
      <c r="I349" s="134">
        <f t="shared" si="75"/>
        <v>3718.7084381936661</v>
      </c>
      <c r="J349" s="135">
        <f t="shared" si="76"/>
        <v>10858.628639525505</v>
      </c>
      <c r="K349" s="134">
        <f t="shared" si="77"/>
        <v>3286.2720431710359</v>
      </c>
      <c r="L349" s="135">
        <f t="shared" si="78"/>
        <v>9595.9143660594236</v>
      </c>
      <c r="M349" s="136">
        <f t="shared" si="83"/>
        <v>34578.54986991753</v>
      </c>
      <c r="N349" s="136">
        <f t="shared" si="79"/>
        <v>99071.549869917537</v>
      </c>
      <c r="O349" s="136">
        <f t="shared" si="80"/>
        <v>33928.612969149835</v>
      </c>
      <c r="P349" s="137">
        <f t="shared" si="84"/>
        <v>0.93348602947930581</v>
      </c>
      <c r="Q349" s="138">
        <v>2011.9095195430054</v>
      </c>
      <c r="R349" s="137">
        <f t="shared" si="85"/>
        <v>0.16078113750899928</v>
      </c>
      <c r="S349" s="137">
        <f t="shared" si="86"/>
        <v>0.15680585964081786</v>
      </c>
      <c r="T349" s="139">
        <v>2920</v>
      </c>
      <c r="U349" s="1">
        <v>55560</v>
      </c>
      <c r="V349" s="185">
        <v>19092.783505154639</v>
      </c>
      <c r="Y349" s="12"/>
      <c r="Z349" s="12"/>
    </row>
    <row r="350" spans="2:26">
      <c r="B350" s="132">
        <v>5432</v>
      </c>
      <c r="C350" s="132" t="s">
        <v>367</v>
      </c>
      <c r="D350" s="132">
        <v>24362</v>
      </c>
      <c r="E350" s="132">
        <f t="shared" si="87"/>
        <v>28327.906976744183</v>
      </c>
      <c r="F350" s="133">
        <f t="shared" si="82"/>
        <v>0.77939246827521114</v>
      </c>
      <c r="G350" s="134">
        <f t="shared" si="73"/>
        <v>4810.9392056857178</v>
      </c>
      <c r="H350" s="134">
        <f t="shared" si="74"/>
        <v>4137.4077168897174</v>
      </c>
      <c r="I350" s="134">
        <f t="shared" si="75"/>
        <v>1534.266338798956</v>
      </c>
      <c r="J350" s="135">
        <f t="shared" si="76"/>
        <v>1319.4690513671021</v>
      </c>
      <c r="K350" s="134">
        <f t="shared" si="77"/>
        <v>1101.8299437763258</v>
      </c>
      <c r="L350" s="135">
        <f t="shared" si="78"/>
        <v>947.57375164764017</v>
      </c>
      <c r="M350" s="136">
        <f t="shared" si="83"/>
        <v>5084.9814685373576</v>
      </c>
      <c r="N350" s="136">
        <f t="shared" si="79"/>
        <v>29446.981468537357</v>
      </c>
      <c r="O350" s="136">
        <f t="shared" si="80"/>
        <v>34240.676126206228</v>
      </c>
      <c r="P350" s="137">
        <f t="shared" si="84"/>
        <v>0.94207189762818133</v>
      </c>
      <c r="Q350" s="138">
        <v>431.64081739965422</v>
      </c>
      <c r="R350" s="137">
        <f t="shared" si="85"/>
        <v>0.15306702006815601</v>
      </c>
      <c r="S350" s="137">
        <f t="shared" si="86"/>
        <v>0.19060873700060751</v>
      </c>
      <c r="T350" s="139">
        <v>860</v>
      </c>
      <c r="U350" s="1">
        <v>21128</v>
      </c>
      <c r="V350" s="185">
        <v>23792.792792792792</v>
      </c>
      <c r="Y350" s="12"/>
      <c r="Z350" s="12"/>
    </row>
    <row r="351" spans="2:26">
      <c r="B351" s="132">
        <v>5433</v>
      </c>
      <c r="C351" s="132" t="s">
        <v>368</v>
      </c>
      <c r="D351" s="132">
        <v>25210</v>
      </c>
      <c r="E351" s="132">
        <f t="shared" si="87"/>
        <v>25645.981688708038</v>
      </c>
      <c r="F351" s="133">
        <f t="shared" si="82"/>
        <v>0.70560401748397517</v>
      </c>
      <c r="G351" s="134">
        <f t="shared" ref="G351:G364" si="88">($E$364-E351)*0.6</f>
        <v>6420.0943785074051</v>
      </c>
      <c r="H351" s="134">
        <f t="shared" ref="H351:H362" si="89">G351*T351/1000</f>
        <v>6310.952774072779</v>
      </c>
      <c r="I351" s="134">
        <f t="shared" ref="I351:I364" si="90">IF(E351&lt;E$364*0.9,(E$364*0.9-E351)*0.35,0)</f>
        <v>2472.9401896116069</v>
      </c>
      <c r="J351" s="135">
        <f t="shared" ref="J351:J362" si="91">I351*T351/1000</f>
        <v>2430.9002063882094</v>
      </c>
      <c r="K351" s="134">
        <f t="shared" ref="K351:K362" si="92">I351+J$366</f>
        <v>2040.5037945889767</v>
      </c>
      <c r="L351" s="135">
        <f t="shared" ref="L351:L362" si="93">K351*T351/1000</f>
        <v>2005.8152300809641</v>
      </c>
      <c r="M351" s="136">
        <f t="shared" si="83"/>
        <v>8316.7680041537424</v>
      </c>
      <c r="N351" s="136">
        <f t="shared" ref="N351:N362" si="94">D351+M351</f>
        <v>33526.768004153739</v>
      </c>
      <c r="O351" s="136">
        <f t="shared" ref="O351:O364" si="95">N351/T351*1000</f>
        <v>34106.579861804414</v>
      </c>
      <c r="P351" s="137">
        <f t="shared" si="84"/>
        <v>0.93838247508861927</v>
      </c>
      <c r="Q351" s="138">
        <v>758.89055058587837</v>
      </c>
      <c r="R351" s="137">
        <f t="shared" si="85"/>
        <v>0.12831759387727701</v>
      </c>
      <c r="S351" s="137">
        <f t="shared" si="86"/>
        <v>0.15356986963037991</v>
      </c>
      <c r="T351" s="139">
        <v>983</v>
      </c>
      <c r="U351" s="1">
        <v>22343</v>
      </c>
      <c r="V351" s="185">
        <v>22231.8407960199</v>
      </c>
      <c r="Y351" s="12"/>
      <c r="Z351" s="12"/>
    </row>
    <row r="352" spans="2:26">
      <c r="B352" s="132">
        <v>5434</v>
      </c>
      <c r="C352" s="132" t="s">
        <v>369</v>
      </c>
      <c r="D352" s="132">
        <v>36887</v>
      </c>
      <c r="E352" s="132">
        <f t="shared" si="87"/>
        <v>30816.207184628238</v>
      </c>
      <c r="F352" s="133">
        <f t="shared" si="82"/>
        <v>0.84785366600593637</v>
      </c>
      <c r="G352" s="134">
        <f t="shared" si="88"/>
        <v>3317.9590809552851</v>
      </c>
      <c r="H352" s="134">
        <f t="shared" si="89"/>
        <v>3971.5970199034764</v>
      </c>
      <c r="I352" s="134">
        <f t="shared" si="90"/>
        <v>663.36126603953699</v>
      </c>
      <c r="J352" s="135">
        <f t="shared" si="91"/>
        <v>794.04343544932578</v>
      </c>
      <c r="K352" s="134">
        <f t="shared" si="92"/>
        <v>230.92487101690665</v>
      </c>
      <c r="L352" s="135">
        <f t="shared" si="93"/>
        <v>276.41707060723729</v>
      </c>
      <c r="M352" s="136">
        <f t="shared" si="83"/>
        <v>4248.0140905107137</v>
      </c>
      <c r="N352" s="136">
        <f t="shared" si="94"/>
        <v>41135.014090510711</v>
      </c>
      <c r="O352" s="136">
        <f t="shared" si="95"/>
        <v>34365.091136600429</v>
      </c>
      <c r="P352" s="137">
        <f t="shared" si="84"/>
        <v>0.94549495751471757</v>
      </c>
      <c r="Q352" s="138">
        <v>250.05594003183887</v>
      </c>
      <c r="R352" s="137">
        <f t="shared" si="85"/>
        <v>3.3456642367533456E-3</v>
      </c>
      <c r="S352" s="137">
        <f t="shared" si="86"/>
        <v>2.6815738253987326E-2</v>
      </c>
      <c r="T352" s="139">
        <v>1197</v>
      </c>
      <c r="U352" s="1">
        <v>36764</v>
      </c>
      <c r="V352" s="185">
        <v>30011.428571428572</v>
      </c>
      <c r="Y352" s="12"/>
      <c r="Z352" s="12"/>
    </row>
    <row r="353" spans="2:28">
      <c r="B353" s="132">
        <v>5435</v>
      </c>
      <c r="C353" s="132" t="s">
        <v>370</v>
      </c>
      <c r="D353" s="132">
        <v>93426</v>
      </c>
      <c r="E353" s="132">
        <f t="shared" si="87"/>
        <v>30382.439024390245</v>
      </c>
      <c r="F353" s="133">
        <f t="shared" si="82"/>
        <v>0.83591929904601137</v>
      </c>
      <c r="G353" s="134">
        <f t="shared" si="88"/>
        <v>3578.2199770980806</v>
      </c>
      <c r="H353" s="134">
        <f t="shared" si="89"/>
        <v>11003.026429576597</v>
      </c>
      <c r="I353" s="134">
        <f t="shared" si="90"/>
        <v>815.1801221228344</v>
      </c>
      <c r="J353" s="135">
        <f t="shared" si="91"/>
        <v>2506.6788755277157</v>
      </c>
      <c r="K353" s="134">
        <f t="shared" si="92"/>
        <v>382.74372710020407</v>
      </c>
      <c r="L353" s="135">
        <f t="shared" si="93"/>
        <v>1176.9369608331276</v>
      </c>
      <c r="M353" s="136">
        <f t="shared" si="83"/>
        <v>12179.963390409725</v>
      </c>
      <c r="N353" s="136">
        <f t="shared" si="94"/>
        <v>105605.96339040973</v>
      </c>
      <c r="O353" s="136">
        <f t="shared" si="95"/>
        <v>34343.402728588531</v>
      </c>
      <c r="P353" s="137">
        <f t="shared" si="84"/>
        <v>0.94489823916672133</v>
      </c>
      <c r="Q353" s="138">
        <v>1167.3933296557261</v>
      </c>
      <c r="R353" s="137">
        <f t="shared" si="85"/>
        <v>0.11124855780095869</v>
      </c>
      <c r="S353" s="137">
        <f t="shared" si="86"/>
        <v>0.1426887608997176</v>
      </c>
      <c r="T353" s="139">
        <v>3075</v>
      </c>
      <c r="U353" s="1">
        <v>84073</v>
      </c>
      <c r="V353" s="185">
        <v>26588.551549652118</v>
      </c>
      <c r="Y353" s="12"/>
      <c r="Z353" s="12"/>
    </row>
    <row r="354" spans="2:28">
      <c r="B354" s="132">
        <v>5436</v>
      </c>
      <c r="C354" s="132" t="s">
        <v>371</v>
      </c>
      <c r="D354" s="132">
        <v>110656</v>
      </c>
      <c r="E354" s="132">
        <f t="shared" si="87"/>
        <v>28221.372098954347</v>
      </c>
      <c r="F354" s="133">
        <f t="shared" si="82"/>
        <v>0.77646134874611272</v>
      </c>
      <c r="G354" s="134">
        <f t="shared" si="88"/>
        <v>4874.8601323596195</v>
      </c>
      <c r="H354" s="134">
        <f t="shared" si="89"/>
        <v>19114.326578982065</v>
      </c>
      <c r="I354" s="134">
        <f t="shared" si="90"/>
        <v>1571.5535460253986</v>
      </c>
      <c r="J354" s="135">
        <f t="shared" si="91"/>
        <v>6162.061453965588</v>
      </c>
      <c r="K354" s="134">
        <f t="shared" si="92"/>
        <v>1139.1171510027684</v>
      </c>
      <c r="L354" s="135">
        <f t="shared" si="93"/>
        <v>4466.4783490818554</v>
      </c>
      <c r="M354" s="136">
        <f t="shared" si="83"/>
        <v>23580.804928063921</v>
      </c>
      <c r="N354" s="136">
        <f t="shared" si="94"/>
        <v>134236.80492806391</v>
      </c>
      <c r="O354" s="136">
        <f t="shared" si="95"/>
        <v>34235.349382316737</v>
      </c>
      <c r="P354" s="137">
        <f t="shared" si="84"/>
        <v>0.94192534165172648</v>
      </c>
      <c r="Q354" s="138">
        <v>2304.53173840003</v>
      </c>
      <c r="R354" s="137">
        <f t="shared" si="85"/>
        <v>0.1101234964235195</v>
      </c>
      <c r="S354" s="137">
        <f t="shared" si="86"/>
        <v>0.13192393233900296</v>
      </c>
      <c r="T354" s="139">
        <v>3921</v>
      </c>
      <c r="U354" s="1">
        <v>99679</v>
      </c>
      <c r="V354" s="185">
        <v>24932.216108054028</v>
      </c>
      <c r="Y354" s="12"/>
      <c r="Z354" s="12"/>
    </row>
    <row r="355" spans="2:28">
      <c r="B355" s="132">
        <v>5437</v>
      </c>
      <c r="C355" s="132" t="s">
        <v>372</v>
      </c>
      <c r="D355" s="132">
        <v>71752</v>
      </c>
      <c r="E355" s="132">
        <f t="shared" ref="E355:E364" si="96">D355/T355*1000</f>
        <v>27168.49678152215</v>
      </c>
      <c r="F355" s="133">
        <f t="shared" si="82"/>
        <v>0.74749333875112078</v>
      </c>
      <c r="G355" s="134">
        <f t="shared" si="88"/>
        <v>5506.585322818938</v>
      </c>
      <c r="H355" s="134">
        <f t="shared" si="89"/>
        <v>14542.891837564815</v>
      </c>
      <c r="I355" s="134">
        <f t="shared" si="90"/>
        <v>1940.0599071266677</v>
      </c>
      <c r="J355" s="135">
        <f t="shared" si="91"/>
        <v>5123.6982147215294</v>
      </c>
      <c r="K355" s="134">
        <f t="shared" si="92"/>
        <v>1507.6235121040372</v>
      </c>
      <c r="L355" s="135">
        <f t="shared" si="93"/>
        <v>3981.6336954667622</v>
      </c>
      <c r="M355" s="136">
        <f t="shared" si="83"/>
        <v>18524.525533031578</v>
      </c>
      <c r="N355" s="136">
        <f t="shared" si="94"/>
        <v>90276.525533031585</v>
      </c>
      <c r="O355" s="136">
        <f t="shared" si="95"/>
        <v>34182.705616445128</v>
      </c>
      <c r="P355" s="137">
        <f t="shared" si="84"/>
        <v>0.94047694115197689</v>
      </c>
      <c r="Q355" s="138">
        <v>1667.568661340094</v>
      </c>
      <c r="R355" s="137">
        <f t="shared" si="85"/>
        <v>0.19328122401463496</v>
      </c>
      <c r="S355" s="137">
        <f t="shared" si="86"/>
        <v>0.18740744290437736</v>
      </c>
      <c r="T355" s="139">
        <v>2641</v>
      </c>
      <c r="U355" s="1">
        <v>60130</v>
      </c>
      <c r="V355" s="185">
        <v>22880.517503805175</v>
      </c>
      <c r="Y355" s="12"/>
      <c r="Z355" s="12"/>
    </row>
    <row r="356" spans="2:28">
      <c r="B356" s="132">
        <v>5438</v>
      </c>
      <c r="C356" s="132" t="s">
        <v>373</v>
      </c>
      <c r="D356" s="132">
        <v>39881</v>
      </c>
      <c r="E356" s="132">
        <f t="shared" si="96"/>
        <v>31377.655389457123</v>
      </c>
      <c r="F356" s="133">
        <f t="shared" si="82"/>
        <v>0.86330092451781693</v>
      </c>
      <c r="G356" s="134">
        <f t="shared" si="88"/>
        <v>2981.0901580579543</v>
      </c>
      <c r="H356" s="134">
        <f t="shared" si="89"/>
        <v>3788.9655908916602</v>
      </c>
      <c r="I356" s="134">
        <f t="shared" si="90"/>
        <v>466.85439434942742</v>
      </c>
      <c r="J356" s="135">
        <f t="shared" si="91"/>
        <v>593.37193521812219</v>
      </c>
      <c r="K356" s="134">
        <f t="shared" si="92"/>
        <v>34.417999326797087</v>
      </c>
      <c r="L356" s="135">
        <f t="shared" si="93"/>
        <v>43.7452771443591</v>
      </c>
      <c r="M356" s="136">
        <f t="shared" si="83"/>
        <v>3832.7108680360193</v>
      </c>
      <c r="N356" s="136">
        <f t="shared" si="94"/>
        <v>43713.710868036018</v>
      </c>
      <c r="O356" s="136">
        <f t="shared" si="95"/>
        <v>34393.163546841868</v>
      </c>
      <c r="P356" s="137">
        <f t="shared" si="84"/>
        <v>0.94626732044031137</v>
      </c>
      <c r="Q356" s="138">
        <v>564.19724292436786</v>
      </c>
      <c r="R356" s="137">
        <f t="shared" si="85"/>
        <v>4.9997367173924494E-2</v>
      </c>
      <c r="S356" s="137">
        <f t="shared" si="86"/>
        <v>6.5693629940489884E-2</v>
      </c>
      <c r="T356" s="139">
        <v>1271</v>
      </c>
      <c r="U356" s="1">
        <v>37982</v>
      </c>
      <c r="V356" s="185">
        <v>29443.410852713179</v>
      </c>
      <c r="Y356" s="12"/>
      <c r="Z356" s="12"/>
    </row>
    <row r="357" spans="2:28">
      <c r="B357" s="132">
        <v>5439</v>
      </c>
      <c r="C357" s="132" t="s">
        <v>374</v>
      </c>
      <c r="D357" s="132">
        <v>29754</v>
      </c>
      <c r="E357" s="132">
        <f t="shared" si="96"/>
        <v>27123.062898814951</v>
      </c>
      <c r="F357" s="133">
        <f t="shared" si="82"/>
        <v>0.74624330548831885</v>
      </c>
      <c r="G357" s="134">
        <f t="shared" si="88"/>
        <v>5533.8456524432568</v>
      </c>
      <c r="H357" s="134">
        <f t="shared" si="89"/>
        <v>6070.6286807302522</v>
      </c>
      <c r="I357" s="134">
        <f t="shared" si="90"/>
        <v>1955.9617660741874</v>
      </c>
      <c r="J357" s="135">
        <f t="shared" si="91"/>
        <v>2145.6900573833836</v>
      </c>
      <c r="K357" s="134">
        <f t="shared" si="92"/>
        <v>1523.5253710515572</v>
      </c>
      <c r="L357" s="135">
        <f t="shared" si="93"/>
        <v>1671.3073320435581</v>
      </c>
      <c r="M357" s="136">
        <f t="shared" si="83"/>
        <v>7741.93601277381</v>
      </c>
      <c r="N357" s="136">
        <f t="shared" si="94"/>
        <v>37495.936012773811</v>
      </c>
      <c r="O357" s="136">
        <f t="shared" si="95"/>
        <v>34180.43392230977</v>
      </c>
      <c r="P357" s="137">
        <f t="shared" si="84"/>
        <v>0.94041443948883685</v>
      </c>
      <c r="Q357" s="138">
        <v>334.12444963653161</v>
      </c>
      <c r="R357" s="137">
        <f t="shared" si="85"/>
        <v>3.1370238136503865E-2</v>
      </c>
      <c r="S357" s="137">
        <f t="shared" si="86"/>
        <v>6.427630772153356E-2</v>
      </c>
      <c r="T357" s="139">
        <v>1097</v>
      </c>
      <c r="U357" s="1">
        <v>28849</v>
      </c>
      <c r="V357" s="185">
        <v>25484.98233215548</v>
      </c>
      <c r="Y357" s="12"/>
      <c r="Z357" s="12"/>
    </row>
    <row r="358" spans="2:28">
      <c r="B358" s="132">
        <v>5440</v>
      </c>
      <c r="C358" s="132" t="s">
        <v>375</v>
      </c>
      <c r="D358" s="132">
        <v>29748</v>
      </c>
      <c r="E358" s="132">
        <f t="shared" si="96"/>
        <v>32056.03448275862</v>
      </c>
      <c r="F358" s="133">
        <f t="shared" si="82"/>
        <v>0.88196533048288206</v>
      </c>
      <c r="G358" s="134">
        <f t="shared" si="88"/>
        <v>2574.0627020770557</v>
      </c>
      <c r="H358" s="134">
        <f t="shared" si="89"/>
        <v>2388.7301875275075</v>
      </c>
      <c r="I358" s="134">
        <f t="shared" si="90"/>
        <v>229.42171169390346</v>
      </c>
      <c r="J358" s="135">
        <f t="shared" si="91"/>
        <v>212.90334845194241</v>
      </c>
      <c r="K358" s="134">
        <f t="shared" si="92"/>
        <v>-203.01468332872687</v>
      </c>
      <c r="L358" s="135">
        <f t="shared" si="93"/>
        <v>-188.39762612905855</v>
      </c>
      <c r="M358" s="136">
        <f t="shared" si="83"/>
        <v>2200.3325613984489</v>
      </c>
      <c r="N358" s="136">
        <f t="shared" si="94"/>
        <v>31948.332561398449</v>
      </c>
      <c r="O358" s="136">
        <f t="shared" si="95"/>
        <v>34427.082501506949</v>
      </c>
      <c r="P358" s="137">
        <f t="shared" si="84"/>
        <v>0.94720054073856486</v>
      </c>
      <c r="Q358" s="138">
        <v>-228.66176913154004</v>
      </c>
      <c r="R358" s="137">
        <f t="shared" si="85"/>
        <v>0.16517175198777956</v>
      </c>
      <c r="S358" s="137">
        <f t="shared" si="86"/>
        <v>0.20158336923739759</v>
      </c>
      <c r="T358" s="139">
        <v>928</v>
      </c>
      <c r="U358" s="1">
        <v>25531</v>
      </c>
      <c r="V358" s="185">
        <v>26678.160919540231</v>
      </c>
      <c r="Y358" s="12"/>
      <c r="Z358" s="12"/>
    </row>
    <row r="359" spans="2:28">
      <c r="B359" s="132">
        <v>5441</v>
      </c>
      <c r="C359" s="132" t="s">
        <v>376</v>
      </c>
      <c r="D359" s="132">
        <v>80674</v>
      </c>
      <c r="E359" s="132">
        <f t="shared" si="96"/>
        <v>28516.790385295157</v>
      </c>
      <c r="F359" s="133">
        <f t="shared" si="82"/>
        <v>0.78458926259283002</v>
      </c>
      <c r="G359" s="134">
        <f t="shared" si="88"/>
        <v>4697.6091605551337</v>
      </c>
      <c r="H359" s="134">
        <f t="shared" si="89"/>
        <v>13289.536315210473</v>
      </c>
      <c r="I359" s="134">
        <f t="shared" si="90"/>
        <v>1468.1571458061153</v>
      </c>
      <c r="J359" s="135">
        <f t="shared" si="91"/>
        <v>4153.4165654855005</v>
      </c>
      <c r="K359" s="134">
        <f t="shared" si="92"/>
        <v>1035.7207507834851</v>
      </c>
      <c r="L359" s="135">
        <f t="shared" si="93"/>
        <v>2930.0540039664793</v>
      </c>
      <c r="M359" s="136">
        <f t="shared" si="83"/>
        <v>16219.590319176952</v>
      </c>
      <c r="N359" s="136">
        <f t="shared" si="94"/>
        <v>96893.590319176947</v>
      </c>
      <c r="O359" s="136">
        <f t="shared" si="95"/>
        <v>34250.120296633773</v>
      </c>
      <c r="P359" s="137">
        <f t="shared" si="84"/>
        <v>0.94233173734406217</v>
      </c>
      <c r="Q359" s="138">
        <v>1454.3438632832786</v>
      </c>
      <c r="R359" s="137">
        <f t="shared" si="85"/>
        <v>8.3468754616634652E-2</v>
      </c>
      <c r="S359" s="137">
        <f t="shared" si="86"/>
        <v>0.11755455142147041</v>
      </c>
      <c r="T359" s="139">
        <v>2829</v>
      </c>
      <c r="U359" s="1">
        <v>74459</v>
      </c>
      <c r="V359" s="185">
        <v>25517.135023989034</v>
      </c>
      <c r="Y359" s="12"/>
      <c r="Z359" s="12"/>
    </row>
    <row r="360" spans="2:28">
      <c r="B360" s="132">
        <v>5442</v>
      </c>
      <c r="C360" s="132" t="s">
        <v>377</v>
      </c>
      <c r="D360" s="132">
        <v>24264</v>
      </c>
      <c r="E360" s="132">
        <f t="shared" si="96"/>
        <v>27572.727272727276</v>
      </c>
      <c r="F360" s="133">
        <f t="shared" si="82"/>
        <v>0.75861502877047549</v>
      </c>
      <c r="G360" s="134">
        <f t="shared" si="88"/>
        <v>5264.0470280958625</v>
      </c>
      <c r="H360" s="134">
        <f t="shared" si="89"/>
        <v>4632.3613847243587</v>
      </c>
      <c r="I360" s="134">
        <f t="shared" si="90"/>
        <v>1798.5792352048736</v>
      </c>
      <c r="J360" s="135">
        <f t="shared" si="91"/>
        <v>1582.7497269802886</v>
      </c>
      <c r="K360" s="134">
        <f t="shared" si="92"/>
        <v>1366.1428401822432</v>
      </c>
      <c r="L360" s="135">
        <f t="shared" si="93"/>
        <v>1202.205699360374</v>
      </c>
      <c r="M360" s="136">
        <f t="shared" si="83"/>
        <v>5834.5670840847324</v>
      </c>
      <c r="N360" s="136">
        <f t="shared" si="94"/>
        <v>30098.567084084731</v>
      </c>
      <c r="O360" s="136">
        <f t="shared" si="95"/>
        <v>34202.917141005382</v>
      </c>
      <c r="P360" s="137">
        <f t="shared" si="84"/>
        <v>0.94103302565294455</v>
      </c>
      <c r="Q360" s="138">
        <v>305.38711547871117</v>
      </c>
      <c r="R360" s="137">
        <f t="shared" si="85"/>
        <v>0.20142602495543671</v>
      </c>
      <c r="S360" s="137">
        <f t="shared" si="86"/>
        <v>0.26422783989628923</v>
      </c>
      <c r="T360" s="139">
        <v>880</v>
      </c>
      <c r="U360" s="1">
        <v>20196</v>
      </c>
      <c r="V360" s="185">
        <v>21809.935205183585</v>
      </c>
      <c r="Y360" s="12"/>
      <c r="Z360" s="12"/>
    </row>
    <row r="361" spans="2:28">
      <c r="B361" s="132">
        <v>5443</v>
      </c>
      <c r="C361" s="132" t="s">
        <v>378</v>
      </c>
      <c r="D361" s="132">
        <v>60652</v>
      </c>
      <c r="E361" s="132">
        <f t="shared" si="96"/>
        <v>27569.090909090912</v>
      </c>
      <c r="F361" s="133">
        <f t="shared" si="82"/>
        <v>0.75851498062952327</v>
      </c>
      <c r="G361" s="134">
        <f t="shared" si="88"/>
        <v>5266.2288462776805</v>
      </c>
      <c r="H361" s="134">
        <f t="shared" si="89"/>
        <v>11585.703461810897</v>
      </c>
      <c r="I361" s="134">
        <f t="shared" si="90"/>
        <v>1799.8519624776011</v>
      </c>
      <c r="J361" s="135">
        <f t="shared" si="91"/>
        <v>3959.6743174507224</v>
      </c>
      <c r="K361" s="134">
        <f t="shared" si="92"/>
        <v>1367.4155674549706</v>
      </c>
      <c r="L361" s="135">
        <f t="shared" si="93"/>
        <v>3008.3142484009354</v>
      </c>
      <c r="M361" s="136">
        <f t="shared" si="83"/>
        <v>14594.017710211832</v>
      </c>
      <c r="N361" s="136">
        <f t="shared" si="94"/>
        <v>75246.017710211832</v>
      </c>
      <c r="O361" s="136">
        <f t="shared" si="95"/>
        <v>34202.735322823559</v>
      </c>
      <c r="P361" s="137">
        <f t="shared" si="84"/>
        <v>0.94102802324589674</v>
      </c>
      <c r="Q361" s="138">
        <v>1633.1927886967715</v>
      </c>
      <c r="R361" s="137">
        <f t="shared" si="85"/>
        <v>4.5435741864313296E-2</v>
      </c>
      <c r="S361" s="137">
        <f t="shared" si="86"/>
        <v>5.5414901218472749E-2</v>
      </c>
      <c r="T361" s="139">
        <v>2200</v>
      </c>
      <c r="U361" s="1">
        <v>58016</v>
      </c>
      <c r="V361" s="185">
        <v>26121.566861773976</v>
      </c>
      <c r="Y361" s="12"/>
      <c r="Z361" s="12"/>
    </row>
    <row r="362" spans="2:28">
      <c r="B362" s="132">
        <v>5444</v>
      </c>
      <c r="C362" s="132" t="s">
        <v>379</v>
      </c>
      <c r="D362" s="132">
        <v>305105</v>
      </c>
      <c r="E362" s="132">
        <f t="shared" si="96"/>
        <v>30199.445709195286</v>
      </c>
      <c r="F362" s="133">
        <f t="shared" si="82"/>
        <v>0.83088456027322632</v>
      </c>
      <c r="G362" s="134">
        <f t="shared" si="88"/>
        <v>3688.0159662150559</v>
      </c>
      <c r="H362" s="134">
        <f t="shared" si="89"/>
        <v>37260.025306670708</v>
      </c>
      <c r="I362" s="134">
        <f t="shared" si="90"/>
        <v>879.22778244107008</v>
      </c>
      <c r="J362" s="135">
        <f t="shared" si="91"/>
        <v>8882.838286002132</v>
      </c>
      <c r="K362" s="134">
        <f t="shared" si="92"/>
        <v>446.79138741843974</v>
      </c>
      <c r="L362" s="135">
        <f t="shared" si="93"/>
        <v>4513.9333870884966</v>
      </c>
      <c r="M362" s="136">
        <f t="shared" si="83"/>
        <v>41773.958693759203</v>
      </c>
      <c r="N362" s="136">
        <f t="shared" si="94"/>
        <v>346878.95869375922</v>
      </c>
      <c r="O362" s="136">
        <f t="shared" si="95"/>
        <v>34334.253062828786</v>
      </c>
      <c r="P362" s="137">
        <f t="shared" si="84"/>
        <v>0.94464650222808211</v>
      </c>
      <c r="Q362" s="138">
        <v>6590.2024746379975</v>
      </c>
      <c r="R362" s="137">
        <f t="shared" si="85"/>
        <v>0.14293795046226232</v>
      </c>
      <c r="S362" s="137">
        <f t="shared" si="86"/>
        <v>0.14916002185446489</v>
      </c>
      <c r="T362" s="139">
        <v>10103</v>
      </c>
      <c r="U362" s="1">
        <v>266948</v>
      </c>
      <c r="V362" s="185">
        <v>26279.582594999018</v>
      </c>
      <c r="Y362" s="12"/>
      <c r="Z362" s="12"/>
    </row>
    <row r="363" spans="2:28">
      <c r="B363" s="132"/>
      <c r="C363" s="132"/>
      <c r="D363" s="132"/>
      <c r="E363" s="132"/>
      <c r="F363" s="133"/>
      <c r="G363" s="134"/>
      <c r="H363" s="134"/>
      <c r="I363" s="134"/>
      <c r="J363" s="135"/>
      <c r="K363" s="134"/>
      <c r="L363" s="135"/>
      <c r="M363" s="136"/>
      <c r="N363" s="136"/>
      <c r="O363" s="136"/>
      <c r="P363" s="137"/>
      <c r="Q363" s="138"/>
      <c r="R363" s="137"/>
      <c r="S363" s="137"/>
      <c r="T363" s="139"/>
      <c r="U363" s="1"/>
      <c r="V363" s="186"/>
      <c r="Y363" s="12"/>
      <c r="Z363" s="12"/>
    </row>
    <row r="364" spans="2:28" ht="23.25" customHeight="1">
      <c r="C364" s="142" t="s">
        <v>381</v>
      </c>
      <c r="D364" s="143">
        <f>SUM(D7:D362)</f>
        <v>195955447</v>
      </c>
      <c r="E364" s="144">
        <f t="shared" si="96"/>
        <v>36346.13898622038</v>
      </c>
      <c r="F364" s="145">
        <f>E364/E$364</f>
        <v>1</v>
      </c>
      <c r="G364" s="146">
        <f t="shared" si="88"/>
        <v>0</v>
      </c>
      <c r="H364" s="143">
        <f>SUM(H7:H362)</f>
        <v>-1.1452357284724712E-8</v>
      </c>
      <c r="I364" s="147">
        <f t="shared" si="90"/>
        <v>0</v>
      </c>
      <c r="J364" s="143">
        <f>SUM(J7:J362)</f>
        <v>2331424.1745967637</v>
      </c>
      <c r="K364" s="142"/>
      <c r="L364" s="143">
        <f>SUM(L7:L362)</f>
        <v>-1.2150849215686321E-9</v>
      </c>
      <c r="M364" s="143">
        <f>SUM(M7:M362)</f>
        <v>-1.1699739843606949E-8</v>
      </c>
      <c r="N364" s="143">
        <f>SUM(N7:N362)</f>
        <v>195955446.99999985</v>
      </c>
      <c r="O364" s="148">
        <f t="shared" si="95"/>
        <v>36346.13898622035</v>
      </c>
      <c r="P364" s="145">
        <f t="shared" si="84"/>
        <v>1</v>
      </c>
      <c r="Q364" s="149">
        <f>SUM(Q7:Q362)</f>
        <v>-5.868059815838933E-9</v>
      </c>
      <c r="R364" s="145">
        <f>(D364-U364)/U364</f>
        <v>0.160238236383168</v>
      </c>
      <c r="S364" s="145">
        <f>(E364-V364)/V364</f>
        <v>0.15511877462766219</v>
      </c>
      <c r="T364" s="150">
        <f>SUM(T7:T362)</f>
        <v>5391369</v>
      </c>
      <c r="U364" s="189">
        <v>168892423</v>
      </c>
      <c r="V364" s="186">
        <v>31465.282864903736</v>
      </c>
      <c r="W364" s="9"/>
      <c r="X364" s="96"/>
      <c r="Y364" s="10"/>
      <c r="Z364" s="9"/>
      <c r="AA364" s="11"/>
      <c r="AB364" s="9"/>
    </row>
    <row r="366" spans="2:28" ht="19.5" customHeight="1">
      <c r="B366" s="151" t="s">
        <v>427</v>
      </c>
      <c r="C366" s="152" t="s">
        <v>428</v>
      </c>
      <c r="D366" s="153"/>
      <c r="E366" s="153"/>
      <c r="F366" s="153"/>
      <c r="G366" s="153"/>
      <c r="H366" s="153"/>
      <c r="I366" s="153"/>
      <c r="J366" s="154">
        <f>-J364*1000/$T$364</f>
        <v>-432.43639502263034</v>
      </c>
      <c r="S366" s="155"/>
    </row>
    <row r="367" spans="2:28" ht="20.25" customHeight="1">
      <c r="B367" s="156"/>
      <c r="C367" s="157" t="s">
        <v>425</v>
      </c>
      <c r="D367" s="157"/>
      <c r="E367" s="157"/>
      <c r="F367" s="157"/>
      <c r="G367" s="157"/>
      <c r="H367" s="157"/>
      <c r="I367" s="157"/>
      <c r="J367" s="158">
        <f>J364/D364</f>
        <v>1.1897725785580043E-2</v>
      </c>
    </row>
    <row r="368" spans="2:28" ht="21.75" customHeight="1">
      <c r="B368" s="156" t="s">
        <v>426</v>
      </c>
      <c r="C368" s="157" t="s">
        <v>441</v>
      </c>
      <c r="D368" s="159"/>
      <c r="E368" s="159"/>
      <c r="F368" s="159"/>
      <c r="G368" s="159"/>
      <c r="H368" s="159"/>
      <c r="I368" s="159"/>
      <c r="J368" s="159"/>
    </row>
  </sheetData>
  <sheetProtection sheet="1" objects="1" scenarios="1"/>
  <mergeCells count="10">
    <mergeCell ref="R1:S1"/>
    <mergeCell ref="D2:F2"/>
    <mergeCell ref="G2:H2"/>
    <mergeCell ref="N2:P2"/>
    <mergeCell ref="G3:H3"/>
    <mergeCell ref="D1:F1"/>
    <mergeCell ref="G1:H1"/>
    <mergeCell ref="I1:L1"/>
    <mergeCell ref="N1:P1"/>
    <mergeCell ref="R2:S2"/>
  </mergeCells>
  <pageMargins left="0.7" right="0.7" top="0.75" bottom="0.75" header="0.3" footer="0.3"/>
  <pageSetup paperSize="9" orientation="portrait" r:id="rId1"/>
  <ignoredErrors>
    <ignoredError sqref="P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4"/>
  <sheetViews>
    <sheetView workbookViewId="0">
      <selection activeCell="B22" sqref="B22"/>
    </sheetView>
  </sheetViews>
  <sheetFormatPr baseColWidth="10" defaultRowHeight="14.4"/>
  <cols>
    <col min="2" max="2" width="18.88671875" customWidth="1"/>
    <col min="11" max="11" width="12.5546875" customWidth="1"/>
  </cols>
  <sheetData>
    <row r="1" spans="1:20" ht="33" customHeight="1">
      <c r="A1" s="74"/>
      <c r="B1" s="2"/>
      <c r="C1" s="205" t="s">
        <v>432</v>
      </c>
      <c r="D1" s="205"/>
      <c r="E1" s="205"/>
      <c r="F1" s="206" t="s">
        <v>385</v>
      </c>
      <c r="G1" s="206"/>
      <c r="H1" s="206" t="s">
        <v>433</v>
      </c>
      <c r="I1" s="206"/>
      <c r="J1" s="206"/>
      <c r="K1" s="4" t="s">
        <v>386</v>
      </c>
      <c r="L1" s="75" t="s">
        <v>5</v>
      </c>
      <c r="M1" s="63"/>
      <c r="N1" s="207" t="s">
        <v>387</v>
      </c>
      <c r="O1" s="208"/>
      <c r="Q1" s="177"/>
      <c r="R1" s="178"/>
    </row>
    <row r="2" spans="1:20">
      <c r="A2" s="165"/>
      <c r="B2" s="166"/>
      <c r="C2" s="209" t="s">
        <v>440</v>
      </c>
      <c r="D2" s="209"/>
      <c r="E2" s="209"/>
      <c r="F2" s="210" t="str">
        <f>C2</f>
        <v>jan-des</v>
      </c>
      <c r="G2" s="210"/>
      <c r="H2" s="210" t="str">
        <f>C2</f>
        <v>jan-des</v>
      </c>
      <c r="I2" s="211"/>
      <c r="J2" s="211"/>
      <c r="K2" s="162" t="s">
        <v>388</v>
      </c>
      <c r="L2" s="163" t="s">
        <v>11</v>
      </c>
      <c r="M2" s="164"/>
      <c r="N2" s="212" t="str">
        <f>C2</f>
        <v>jan-des</v>
      </c>
      <c r="O2" s="213"/>
      <c r="P2" s="36"/>
      <c r="Q2" s="214" t="str">
        <f>C2</f>
        <v>jan-des</v>
      </c>
      <c r="R2" s="215"/>
      <c r="S2" s="216"/>
      <c r="T2" s="216"/>
    </row>
    <row r="3" spans="1:20">
      <c r="C3" s="217"/>
      <c r="D3" s="218"/>
      <c r="E3" s="71" t="s">
        <v>13</v>
      </c>
      <c r="F3" s="3"/>
      <c r="G3" s="3"/>
      <c r="H3" s="219"/>
      <c r="I3" s="219"/>
      <c r="J3" s="72" t="s">
        <v>19</v>
      </c>
      <c r="K3" s="160" t="str">
        <f>RIGHT(H2,3)</f>
        <v>des</v>
      </c>
      <c r="L3" s="76" t="s">
        <v>431</v>
      </c>
      <c r="M3" s="63"/>
      <c r="N3" s="174" t="s">
        <v>389</v>
      </c>
      <c r="O3" s="77" t="s">
        <v>389</v>
      </c>
      <c r="Q3" s="220" t="s">
        <v>393</v>
      </c>
      <c r="R3" s="221"/>
      <c r="S3" s="222"/>
      <c r="T3" s="223"/>
    </row>
    <row r="4" spans="1:20">
      <c r="A4" s="74" t="s">
        <v>383</v>
      </c>
      <c r="B4" s="2" t="s">
        <v>384</v>
      </c>
      <c r="C4" s="167" t="s">
        <v>20</v>
      </c>
      <c r="D4" s="167" t="s">
        <v>21</v>
      </c>
      <c r="E4" s="167" t="s">
        <v>22</v>
      </c>
      <c r="F4" s="167" t="s">
        <v>21</v>
      </c>
      <c r="G4" s="167" t="s">
        <v>20</v>
      </c>
      <c r="H4" s="167" t="s">
        <v>20</v>
      </c>
      <c r="I4" s="167" t="s">
        <v>21</v>
      </c>
      <c r="J4" s="167" t="s">
        <v>24</v>
      </c>
      <c r="K4" s="168" t="s">
        <v>390</v>
      </c>
      <c r="L4" s="169"/>
      <c r="M4" s="170"/>
      <c r="N4" s="175" t="s">
        <v>25</v>
      </c>
      <c r="O4" s="171" t="s">
        <v>424</v>
      </c>
      <c r="P4" s="172"/>
      <c r="Q4" s="181" t="s">
        <v>25</v>
      </c>
      <c r="R4" s="173" t="s">
        <v>391</v>
      </c>
      <c r="S4" s="30"/>
      <c r="T4" s="30"/>
    </row>
    <row r="5" spans="1:20">
      <c r="A5" s="5"/>
      <c r="B5" s="5"/>
      <c r="C5" s="6">
        <v>1</v>
      </c>
      <c r="D5" s="6">
        <v>2</v>
      </c>
      <c r="E5" s="6">
        <v>3</v>
      </c>
      <c r="F5" s="6"/>
      <c r="G5" s="6"/>
      <c r="H5" s="6"/>
      <c r="I5" s="6"/>
      <c r="J5" s="6"/>
      <c r="K5" s="6"/>
      <c r="L5" s="78"/>
      <c r="M5" s="42"/>
      <c r="N5" s="176"/>
      <c r="O5" s="6"/>
      <c r="Q5" s="182"/>
      <c r="R5" s="14"/>
      <c r="S5" s="31"/>
      <c r="T5" s="31"/>
    </row>
    <row r="6" spans="1:20">
      <c r="A6" s="15"/>
      <c r="B6" s="16"/>
      <c r="C6" s="17"/>
      <c r="D6" s="17"/>
      <c r="E6" s="17"/>
      <c r="F6" s="17"/>
      <c r="G6" s="17"/>
      <c r="H6" s="17"/>
      <c r="I6" s="17"/>
      <c r="J6" s="17"/>
      <c r="K6" s="18"/>
      <c r="L6" s="19"/>
      <c r="N6" s="177"/>
      <c r="O6" s="178"/>
      <c r="Q6" s="183"/>
      <c r="R6" s="184"/>
      <c r="S6" s="32"/>
      <c r="T6" s="32"/>
    </row>
    <row r="7" spans="1:20">
      <c r="A7" s="28">
        <v>3</v>
      </c>
      <c r="B7" t="s">
        <v>26</v>
      </c>
      <c r="C7" s="194">
        <v>6800015</v>
      </c>
      <c r="D7" s="79">
        <f t="shared" ref="D7:D17" si="0">C7*1000/L7</f>
        <v>9755.9791107731598</v>
      </c>
      <c r="E7" s="54">
        <f t="shared" ref="E7:E17" si="1">D7/D$19</f>
        <v>1.3003067931656642</v>
      </c>
      <c r="F7" s="80">
        <f t="shared" ref="F7:F17" si="2">($D$19-D7)*0.875</f>
        <v>-1971.5066200553574</v>
      </c>
      <c r="G7" s="79">
        <f t="shared" ref="G7:G17" si="3">(F7*L7)/1000</f>
        <v>-1374159.8292447845</v>
      </c>
      <c r="H7" s="79">
        <f t="shared" ref="H7:H17" si="4">G7+C7</f>
        <v>5425855.170755215</v>
      </c>
      <c r="I7" s="81">
        <f t="shared" ref="I7:I17" si="5">H7*1000/L7</f>
        <v>7784.4724907178015</v>
      </c>
      <c r="J7" s="54">
        <f t="shared" ref="J7:J17" si="6">I7/I$19</f>
        <v>1.037538349145708</v>
      </c>
      <c r="K7" s="82">
        <v>-168897.80603836407</v>
      </c>
      <c r="L7" s="91">
        <v>697010</v>
      </c>
      <c r="N7" s="179">
        <f t="shared" ref="N7:N17" si="7">(C7-Q7)/Q7</f>
        <v>0.19634029754325025</v>
      </c>
      <c r="O7" s="38">
        <f t="shared" ref="O7:O17" si="8">(D7-R7)/R7</f>
        <v>0.19030547381595492</v>
      </c>
      <c r="Q7" s="1">
        <v>5684014</v>
      </c>
      <c r="R7" s="7">
        <v>8196.1978041626899</v>
      </c>
      <c r="S7" s="33"/>
      <c r="T7" s="9"/>
    </row>
    <row r="8" spans="1:20">
      <c r="A8" s="28">
        <v>11</v>
      </c>
      <c r="B8" t="s">
        <v>394</v>
      </c>
      <c r="C8" s="194">
        <v>3774273</v>
      </c>
      <c r="D8" s="79">
        <f t="shared" si="0"/>
        <v>7819.9774161132927</v>
      </c>
      <c r="E8" s="54">
        <f t="shared" si="1"/>
        <v>1.0422705544075679</v>
      </c>
      <c r="F8" s="80">
        <f t="shared" si="2"/>
        <v>-277.50513722797359</v>
      </c>
      <c r="G8" s="79">
        <f t="shared" si="3"/>
        <v>-133936.46695739531</v>
      </c>
      <c r="H8" s="79">
        <f t="shared" si="4"/>
        <v>3640336.5330426046</v>
      </c>
      <c r="I8" s="81">
        <f t="shared" si="5"/>
        <v>7542.4722788853187</v>
      </c>
      <c r="J8" s="54">
        <f t="shared" si="6"/>
        <v>1.0052838193009459</v>
      </c>
      <c r="K8" s="82">
        <v>15694.583730310085</v>
      </c>
      <c r="L8" s="91">
        <v>482645</v>
      </c>
      <c r="N8" s="179">
        <f t="shared" si="7"/>
        <v>0.16407021296872876</v>
      </c>
      <c r="O8" s="38">
        <f t="shared" si="8"/>
        <v>0.15743037354989523</v>
      </c>
      <c r="Q8" s="1">
        <v>3242307</v>
      </c>
      <c r="R8" s="7">
        <v>6756.3264234452754</v>
      </c>
      <c r="S8" s="33"/>
      <c r="T8" s="9"/>
    </row>
    <row r="9" spans="1:20">
      <c r="A9" s="29">
        <v>15</v>
      </c>
      <c r="B9" t="s">
        <v>395</v>
      </c>
      <c r="C9" s="194">
        <v>1802934</v>
      </c>
      <c r="D9" s="79">
        <f t="shared" si="0"/>
        <v>6789.586659837918</v>
      </c>
      <c r="E9" s="54">
        <f t="shared" si="1"/>
        <v>0.90493691676985932</v>
      </c>
      <c r="F9" s="80">
        <f t="shared" si="2"/>
        <v>624.08677451297933</v>
      </c>
      <c r="G9" s="79">
        <f t="shared" si="3"/>
        <v>165722.49845127459</v>
      </c>
      <c r="H9" s="79">
        <f t="shared" si="4"/>
        <v>1968656.4984512746</v>
      </c>
      <c r="I9" s="81">
        <f t="shared" si="5"/>
        <v>7413.673434350897</v>
      </c>
      <c r="J9" s="54">
        <f t="shared" si="6"/>
        <v>0.98811711459623242</v>
      </c>
      <c r="K9" s="82">
        <v>21918.536233839637</v>
      </c>
      <c r="L9" s="91">
        <v>265544</v>
      </c>
      <c r="N9" s="179">
        <f t="shared" si="7"/>
        <v>0.15628060359672227</v>
      </c>
      <c r="O9" s="38">
        <f t="shared" si="8"/>
        <v>0.15494816202507838</v>
      </c>
      <c r="Q9" s="1">
        <v>1559253</v>
      </c>
      <c r="R9" s="7">
        <v>5878.6938523137715</v>
      </c>
      <c r="S9" s="33"/>
      <c r="T9" s="9"/>
    </row>
    <row r="10" spans="1:20">
      <c r="A10" s="29">
        <v>18</v>
      </c>
      <c r="B10" t="s">
        <v>396</v>
      </c>
      <c r="C10" s="194">
        <v>1609881</v>
      </c>
      <c r="D10" s="79">
        <f t="shared" si="0"/>
        <v>6698.2088248143291</v>
      </c>
      <c r="E10" s="54">
        <f t="shared" si="1"/>
        <v>0.89275779888975471</v>
      </c>
      <c r="F10" s="80">
        <f t="shared" si="2"/>
        <v>704.04238015861961</v>
      </c>
      <c r="G10" s="79">
        <f t="shared" si="3"/>
        <v>169213.06585922342</v>
      </c>
      <c r="H10" s="79">
        <f t="shared" si="4"/>
        <v>1779094.0658592235</v>
      </c>
      <c r="I10" s="81">
        <f t="shared" si="5"/>
        <v>7402.2512049729485</v>
      </c>
      <c r="J10" s="54">
        <f t="shared" si="6"/>
        <v>0.98659472486121935</v>
      </c>
      <c r="K10" s="82">
        <v>22498.274393781059</v>
      </c>
      <c r="L10" s="91">
        <v>240345</v>
      </c>
      <c r="N10" s="179">
        <f t="shared" si="7"/>
        <v>0.1558063098766283</v>
      </c>
      <c r="O10" s="38">
        <f t="shared" si="8"/>
        <v>0.16008627249615509</v>
      </c>
      <c r="Q10" s="1">
        <v>1392864</v>
      </c>
      <c r="R10" s="7">
        <v>5773.8885319294468</v>
      </c>
      <c r="S10" s="33"/>
      <c r="T10" s="9"/>
    </row>
    <row r="11" spans="1:20">
      <c r="A11" s="29">
        <v>30</v>
      </c>
      <c r="B11" t="s">
        <v>397</v>
      </c>
      <c r="C11" s="194">
        <v>9829793</v>
      </c>
      <c r="D11" s="79">
        <f t="shared" si="0"/>
        <v>7848.8650445869634</v>
      </c>
      <c r="E11" s="54">
        <f t="shared" si="1"/>
        <v>1.0461207860569244</v>
      </c>
      <c r="F11" s="80">
        <f t="shared" si="2"/>
        <v>-302.78181214243546</v>
      </c>
      <c r="G11" s="79">
        <f t="shared" si="3"/>
        <v>-379199.09701819188</v>
      </c>
      <c r="H11" s="79">
        <f t="shared" si="4"/>
        <v>9450593.9029818084</v>
      </c>
      <c r="I11" s="81">
        <f t="shared" si="5"/>
        <v>7546.0832324445282</v>
      </c>
      <c r="J11" s="54">
        <f t="shared" si="6"/>
        <v>1.0057650982571156</v>
      </c>
      <c r="K11" s="82">
        <v>-36323.762473710522</v>
      </c>
      <c r="L11" s="91">
        <v>1252384</v>
      </c>
      <c r="N11" s="179">
        <f t="shared" si="7"/>
        <v>0.19616598217273584</v>
      </c>
      <c r="O11" s="38">
        <f t="shared" si="8"/>
        <v>0.18545058964616568</v>
      </c>
      <c r="Q11" s="1">
        <v>8217750</v>
      </c>
      <c r="R11" s="7">
        <v>6620.9972082680388</v>
      </c>
      <c r="S11" s="33"/>
      <c r="T11" s="9"/>
    </row>
    <row r="12" spans="1:20">
      <c r="A12" s="29">
        <v>34</v>
      </c>
      <c r="B12" t="s">
        <v>398</v>
      </c>
      <c r="C12" s="194">
        <v>2322595</v>
      </c>
      <c r="D12" s="79">
        <f t="shared" si="0"/>
        <v>6267.070153236752</v>
      </c>
      <c r="E12" s="54">
        <f t="shared" si="1"/>
        <v>0.83529431551373146</v>
      </c>
      <c r="F12" s="80">
        <f t="shared" si="2"/>
        <v>1081.2887177889995</v>
      </c>
      <c r="G12" s="79">
        <f t="shared" si="3"/>
        <v>400728.84267875657</v>
      </c>
      <c r="H12" s="79">
        <f t="shared" si="4"/>
        <v>2723323.8426787565</v>
      </c>
      <c r="I12" s="81">
        <f t="shared" si="5"/>
        <v>7348.3588710257509</v>
      </c>
      <c r="J12" s="54">
        <f t="shared" si="6"/>
        <v>0.97941178943921636</v>
      </c>
      <c r="K12" s="82">
        <v>27349.792589437857</v>
      </c>
      <c r="L12" s="91">
        <v>370603</v>
      </c>
      <c r="N12" s="179">
        <f t="shared" si="7"/>
        <v>0.16261474250325619</v>
      </c>
      <c r="O12" s="38">
        <f t="shared" si="8"/>
        <v>0.16506794641320166</v>
      </c>
      <c r="Q12" s="1">
        <v>1997734</v>
      </c>
      <c r="R12" s="7">
        <v>5379.145630545122</v>
      </c>
      <c r="S12" s="33"/>
      <c r="T12" s="9"/>
    </row>
    <row r="13" spans="1:20">
      <c r="A13" s="29">
        <v>38</v>
      </c>
      <c r="B13" t="s">
        <v>399</v>
      </c>
      <c r="C13" s="194">
        <v>2868340</v>
      </c>
      <c r="D13" s="79">
        <f t="shared" si="0"/>
        <v>6798.9153365158982</v>
      </c>
      <c r="E13" s="54">
        <f t="shared" si="1"/>
        <v>0.90618027138531032</v>
      </c>
      <c r="F13" s="80">
        <f t="shared" si="2"/>
        <v>615.92418241974667</v>
      </c>
      <c r="G13" s="79">
        <f t="shared" si="3"/>
        <v>259847.32592760757</v>
      </c>
      <c r="H13" s="79">
        <f t="shared" si="4"/>
        <v>3128187.3259276077</v>
      </c>
      <c r="I13" s="81">
        <f t="shared" si="5"/>
        <v>7414.8395189356443</v>
      </c>
      <c r="J13" s="54">
        <f t="shared" si="6"/>
        <v>0.98827253392316372</v>
      </c>
      <c r="K13" s="82">
        <v>10678.259062169382</v>
      </c>
      <c r="L13" s="91">
        <v>421882</v>
      </c>
      <c r="N13" s="179">
        <f t="shared" si="7"/>
        <v>0.18492220635444556</v>
      </c>
      <c r="O13" s="38">
        <f t="shared" si="8"/>
        <v>0.17793988284930168</v>
      </c>
      <c r="Q13" s="1">
        <v>2420699</v>
      </c>
      <c r="R13" s="7">
        <v>5771.8695457276654</v>
      </c>
      <c r="S13" s="33"/>
      <c r="T13" s="9"/>
    </row>
    <row r="14" spans="1:20">
      <c r="A14" s="29">
        <v>42</v>
      </c>
      <c r="B14" t="s">
        <v>400</v>
      </c>
      <c r="C14" s="194">
        <v>1972535</v>
      </c>
      <c r="D14" s="79">
        <f t="shared" si="0"/>
        <v>6386.8535145688911</v>
      </c>
      <c r="E14" s="54">
        <f t="shared" si="1"/>
        <v>0.85125940898921904</v>
      </c>
      <c r="F14" s="80">
        <f t="shared" si="2"/>
        <v>976.47827662337784</v>
      </c>
      <c r="G14" s="79">
        <f t="shared" si="3"/>
        <v>301578.48038719385</v>
      </c>
      <c r="H14" s="79">
        <f t="shared" si="4"/>
        <v>2274113.4803871941</v>
      </c>
      <c r="I14" s="81">
        <f t="shared" si="5"/>
        <v>7363.3317911922695</v>
      </c>
      <c r="J14" s="54">
        <f t="shared" si="6"/>
        <v>0.9814074261236525</v>
      </c>
      <c r="K14" s="82">
        <v>19939.748183230462</v>
      </c>
      <c r="L14" s="91">
        <v>308843</v>
      </c>
      <c r="N14" s="179">
        <f t="shared" si="7"/>
        <v>0.16695536837272809</v>
      </c>
      <c r="O14" s="38">
        <f t="shared" si="8"/>
        <v>0.16086446764382434</v>
      </c>
      <c r="Q14" s="1">
        <v>1690326</v>
      </c>
      <c r="R14" s="7">
        <v>5501.8080857725945</v>
      </c>
      <c r="S14" s="33"/>
      <c r="T14" s="9"/>
    </row>
    <row r="15" spans="1:20">
      <c r="A15" s="29">
        <v>46</v>
      </c>
      <c r="B15" t="s">
        <v>401</v>
      </c>
      <c r="C15" s="194">
        <v>4669744</v>
      </c>
      <c r="D15" s="79">
        <f t="shared" si="0"/>
        <v>7309.9412824562751</v>
      </c>
      <c r="E15" s="54">
        <f t="shared" si="1"/>
        <v>0.97429137550364631</v>
      </c>
      <c r="F15" s="80">
        <f t="shared" si="2"/>
        <v>168.77647972191687</v>
      </c>
      <c r="G15" s="79">
        <f t="shared" si="3"/>
        <v>107817.95955243465</v>
      </c>
      <c r="H15" s="79">
        <f t="shared" si="4"/>
        <v>4777561.9595524343</v>
      </c>
      <c r="I15" s="81">
        <f t="shared" si="5"/>
        <v>7478.7177621781912</v>
      </c>
      <c r="J15" s="54">
        <f t="shared" si="6"/>
        <v>0.99678642193795564</v>
      </c>
      <c r="K15" s="82">
        <v>29270.568496888285</v>
      </c>
      <c r="L15" s="91">
        <v>638821</v>
      </c>
      <c r="N15" s="179">
        <f t="shared" si="7"/>
        <v>0.16889858435367253</v>
      </c>
      <c r="O15" s="38">
        <f t="shared" si="8"/>
        <v>0.1647084000012955</v>
      </c>
      <c r="Q15" s="1">
        <v>3994995</v>
      </c>
      <c r="R15" s="7">
        <v>6276.1986454705266</v>
      </c>
      <c r="S15" s="33"/>
      <c r="T15" s="9"/>
    </row>
    <row r="16" spans="1:20">
      <c r="A16" s="29">
        <v>50</v>
      </c>
      <c r="B16" t="s">
        <v>402</v>
      </c>
      <c r="C16" s="194">
        <v>3179688</v>
      </c>
      <c r="D16" s="79">
        <f t="shared" si="0"/>
        <v>6749.1530892079363</v>
      </c>
      <c r="E16" s="54">
        <f t="shared" si="1"/>
        <v>0.89954780656727074</v>
      </c>
      <c r="F16" s="80">
        <f t="shared" si="2"/>
        <v>659.46614881421328</v>
      </c>
      <c r="G16" s="79">
        <f t="shared" si="3"/>
        <v>310690.3298939474</v>
      </c>
      <c r="H16" s="79">
        <f t="shared" si="4"/>
        <v>3490378.3298939476</v>
      </c>
      <c r="I16" s="81">
        <f t="shared" si="5"/>
        <v>7408.6192380221501</v>
      </c>
      <c r="J16" s="54">
        <f t="shared" si="6"/>
        <v>0.98744347582090886</v>
      </c>
      <c r="K16" s="82">
        <v>32852.759906574734</v>
      </c>
      <c r="L16" s="91">
        <v>471124</v>
      </c>
      <c r="N16" s="179">
        <f t="shared" si="7"/>
        <v>0.17064140876587194</v>
      </c>
      <c r="O16" s="38">
        <f t="shared" si="8"/>
        <v>0.16462326175567712</v>
      </c>
      <c r="Q16" s="1">
        <v>2716193</v>
      </c>
      <c r="R16" s="7">
        <v>5795.1384888479251</v>
      </c>
      <c r="S16" s="33"/>
      <c r="T16" s="9"/>
    </row>
    <row r="17" spans="1:20">
      <c r="A17" s="29">
        <v>54</v>
      </c>
      <c r="B17" t="s">
        <v>403</v>
      </c>
      <c r="C17" s="194">
        <v>1620720</v>
      </c>
      <c r="D17" s="79">
        <f t="shared" si="0"/>
        <v>6692.5440190281124</v>
      </c>
      <c r="E17" s="54">
        <f t="shared" si="1"/>
        <v>0.89200277621472179</v>
      </c>
      <c r="F17" s="80">
        <f t="shared" si="2"/>
        <v>708.9990852215592</v>
      </c>
      <c r="G17" s="79">
        <f t="shared" si="3"/>
        <v>171696.89046993456</v>
      </c>
      <c r="H17" s="79">
        <f t="shared" si="4"/>
        <v>1792416.8904699346</v>
      </c>
      <c r="I17" s="81">
        <f t="shared" si="5"/>
        <v>7401.5431042496712</v>
      </c>
      <c r="J17" s="54">
        <f t="shared" si="6"/>
        <v>0.9865003470268402</v>
      </c>
      <c r="K17" s="82">
        <v>25019.04591584258</v>
      </c>
      <c r="L17" s="91">
        <v>242168</v>
      </c>
      <c r="N17" s="179">
        <f t="shared" si="7"/>
        <v>0.15353244043085937</v>
      </c>
      <c r="O17" s="38">
        <f t="shared" si="8"/>
        <v>0.15897695654947322</v>
      </c>
      <c r="Q17" s="1">
        <v>1405006</v>
      </c>
      <c r="R17" s="7">
        <v>5774.5272511312678</v>
      </c>
      <c r="S17" s="33"/>
      <c r="T17" s="9"/>
    </row>
    <row r="18" spans="1:20">
      <c r="A18" s="20"/>
      <c r="B18" s="21"/>
      <c r="C18" s="83"/>
      <c r="D18" s="79"/>
      <c r="E18" s="54"/>
      <c r="F18" s="84"/>
      <c r="G18" s="79"/>
      <c r="H18" s="79"/>
      <c r="I18" s="81"/>
      <c r="J18" s="54"/>
      <c r="K18" s="85"/>
      <c r="L18" s="22"/>
      <c r="N18" s="179"/>
      <c r="O18" s="38"/>
      <c r="Q18" s="23"/>
      <c r="R18" s="23"/>
      <c r="S18" s="34"/>
      <c r="T18" s="35"/>
    </row>
    <row r="19" spans="1:20">
      <c r="A19" s="24" t="s">
        <v>381</v>
      </c>
      <c r="B19" s="25"/>
      <c r="C19" s="86">
        <f>SUM(C7:C17)</f>
        <v>40450518</v>
      </c>
      <c r="D19" s="86">
        <f>C19*1000/L19</f>
        <v>7502.8286878527515</v>
      </c>
      <c r="E19" s="87">
        <f>D19/D$19</f>
        <v>1</v>
      </c>
      <c r="F19" s="88"/>
      <c r="G19" s="86">
        <f>SUM(G7:G17)</f>
        <v>9.8953023552894592E-10</v>
      </c>
      <c r="H19" s="86">
        <f>SUM(H7:H18)</f>
        <v>40450518</v>
      </c>
      <c r="I19" s="89">
        <f>H19*1000/L19</f>
        <v>7502.8286878527515</v>
      </c>
      <c r="J19" s="87">
        <f>I19/I$19</f>
        <v>1</v>
      </c>
      <c r="K19" s="90">
        <f>SUM(K7:K17)</f>
        <v>-5.0931703299283981E-10</v>
      </c>
      <c r="L19" s="26">
        <f>SUM(L7:L17)</f>
        <v>5391369</v>
      </c>
      <c r="N19" s="180">
        <f>(C19-Q19)/Q19</f>
        <v>0.17858896357787174</v>
      </c>
      <c r="O19" s="188">
        <f>(D19-R19)/R19</f>
        <v>0.17338853065358961</v>
      </c>
      <c r="Q19" s="187">
        <v>34321141</v>
      </c>
      <c r="R19" s="27">
        <v>6394.1554667093924</v>
      </c>
      <c r="S19" s="34"/>
      <c r="T19" s="33"/>
    </row>
    <row r="20" spans="1:20">
      <c r="A20" s="12"/>
      <c r="B20" s="12"/>
      <c r="C20" s="12"/>
      <c r="D20" s="12"/>
      <c r="E20" s="12"/>
      <c r="S20" s="10"/>
      <c r="T20" s="10"/>
    </row>
    <row r="21" spans="1:20">
      <c r="A21" s="92" t="s">
        <v>427</v>
      </c>
      <c r="B21" s="192" t="str">
        <f>komm!C368</f>
        <v>Utbetales/trekkes ved 2. termin rammetilskudd i februar 2022</v>
      </c>
      <c r="C21" s="93"/>
      <c r="D21" s="93"/>
      <c r="E21" s="93"/>
      <c r="O21" s="97">
        <f>N19-O19</f>
        <v>5.2004329242821279E-3</v>
      </c>
      <c r="Q21" s="68"/>
      <c r="S21" s="10"/>
      <c r="T21" s="10"/>
    </row>
    <row r="22" spans="1:20">
      <c r="S22" s="10"/>
      <c r="T22" s="10"/>
    </row>
    <row r="23" spans="1:20">
      <c r="S23" s="10"/>
      <c r="T23" s="10"/>
    </row>
    <row r="24" spans="1:20">
      <c r="S24" s="10"/>
      <c r="T24" s="10"/>
    </row>
  </sheetData>
  <sheetProtection sheet="1" objects="1" scenarios="1"/>
  <mergeCells count="14">
    <mergeCell ref="Q2:R2"/>
    <mergeCell ref="S2:T2"/>
    <mergeCell ref="C3:D3"/>
    <mergeCell ref="H3:I3"/>
    <mergeCell ref="Q3:R3"/>
    <mergeCell ref="S3:T3"/>
    <mergeCell ref="C1:E1"/>
    <mergeCell ref="F1:G1"/>
    <mergeCell ref="H1:J1"/>
    <mergeCell ref="N1:O1"/>
    <mergeCell ref="C2:E2"/>
    <mergeCell ref="F2:G2"/>
    <mergeCell ref="H2:J2"/>
    <mergeCell ref="N2:O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R61"/>
  <sheetViews>
    <sheetView workbookViewId="0">
      <selection activeCell="B40" sqref="B40:E40"/>
    </sheetView>
  </sheetViews>
  <sheetFormatPr baseColWidth="10" defaultRowHeight="14.4"/>
  <cols>
    <col min="1" max="1" width="18.5546875" style="42" customWidth="1"/>
    <col min="2" max="4" width="11.77734375" style="42" bestFit="1" customWidth="1"/>
    <col min="5" max="5" width="12.6640625" style="42" bestFit="1" customWidth="1"/>
    <col min="6" max="9" width="11.6640625" style="42" bestFit="1" customWidth="1"/>
    <col min="10" max="10" width="12.6640625" style="42" customWidth="1"/>
    <col min="11" max="12" width="14.6640625" style="42" customWidth="1"/>
    <col min="13" max="14" width="11.6640625" style="42" bestFit="1" customWidth="1"/>
    <col min="15" max="15" width="12.44140625" style="42" bestFit="1" customWidth="1"/>
    <col min="16" max="16384" width="11.5546875" style="42"/>
  </cols>
  <sheetData>
    <row r="1" spans="1:14">
      <c r="A1" s="230" t="s">
        <v>404</v>
      </c>
      <c r="B1" s="224" t="s">
        <v>405</v>
      </c>
      <c r="C1" s="224"/>
      <c r="D1" s="224"/>
      <c r="E1" s="193"/>
      <c r="F1" s="224" t="s">
        <v>406</v>
      </c>
      <c r="G1" s="224"/>
      <c r="H1" s="224"/>
      <c r="I1" s="193"/>
      <c r="J1" s="224" t="s">
        <v>407</v>
      </c>
      <c r="K1" s="224"/>
      <c r="L1" s="224"/>
    </row>
    <row r="2" spans="1:14">
      <c r="A2" s="231"/>
      <c r="B2" s="229">
        <v>2019</v>
      </c>
      <c r="C2" s="229">
        <v>2020</v>
      </c>
      <c r="D2" s="229">
        <v>2021</v>
      </c>
      <c r="E2" s="229"/>
      <c r="F2" s="229">
        <f>B2</f>
        <v>2019</v>
      </c>
      <c r="G2" s="229">
        <f>C2</f>
        <v>2020</v>
      </c>
      <c r="H2" s="229">
        <f>D2</f>
        <v>2021</v>
      </c>
      <c r="I2" s="229"/>
      <c r="J2" s="229">
        <f>F2</f>
        <v>2019</v>
      </c>
      <c r="K2" s="229">
        <f>G2</f>
        <v>2020</v>
      </c>
      <c r="L2" s="229">
        <f>H2</f>
        <v>2021</v>
      </c>
    </row>
    <row r="3" spans="1:14">
      <c r="A3" s="8" t="s">
        <v>392</v>
      </c>
      <c r="B3" s="39">
        <v>20271993</v>
      </c>
      <c r="C3" s="40">
        <v>20895278</v>
      </c>
      <c r="D3" s="40">
        <v>21035195</v>
      </c>
      <c r="E3" s="8"/>
      <c r="F3" s="41">
        <v>4221785</v>
      </c>
      <c r="G3" s="40">
        <v>4333234</v>
      </c>
      <c r="H3" s="43">
        <v>4256424</v>
      </c>
      <c r="I3" s="8"/>
      <c r="J3" s="39">
        <f t="shared" ref="J3:L15" si="0">B3+F3</f>
        <v>24493778</v>
      </c>
      <c r="K3" s="39">
        <f t="shared" si="0"/>
        <v>25228512</v>
      </c>
      <c r="L3" s="39">
        <f t="shared" si="0"/>
        <v>25291619</v>
      </c>
    </row>
    <row r="4" spans="1:14">
      <c r="A4" s="8" t="s">
        <v>408</v>
      </c>
      <c r="B4" s="39">
        <v>21402754</v>
      </c>
      <c r="C4" s="39">
        <v>21969380</v>
      </c>
      <c r="D4" s="40">
        <v>22196274</v>
      </c>
      <c r="E4" s="8"/>
      <c r="F4" s="43">
        <v>4438156</v>
      </c>
      <c r="G4" s="43">
        <v>4538293</v>
      </c>
      <c r="H4" s="43">
        <v>4477215</v>
      </c>
      <c r="I4" s="8"/>
      <c r="J4" s="39">
        <f t="shared" si="0"/>
        <v>25840910</v>
      </c>
      <c r="K4" s="39">
        <f t="shared" si="0"/>
        <v>26507673</v>
      </c>
      <c r="L4" s="39">
        <f t="shared" si="0"/>
        <v>26673489</v>
      </c>
    </row>
    <row r="5" spans="1:14">
      <c r="A5" s="8" t="s">
        <v>409</v>
      </c>
      <c r="B5" s="39">
        <v>48737223</v>
      </c>
      <c r="C5" s="39">
        <v>49516015</v>
      </c>
      <c r="D5" s="39">
        <v>53484714</v>
      </c>
      <c r="E5" s="39"/>
      <c r="F5" s="39">
        <v>10100968</v>
      </c>
      <c r="G5" s="39">
        <v>10251816</v>
      </c>
      <c r="H5" s="39">
        <v>10944789</v>
      </c>
      <c r="I5" s="39"/>
      <c r="J5" s="39">
        <f t="shared" si="0"/>
        <v>58838191</v>
      </c>
      <c r="K5" s="39">
        <f t="shared" si="0"/>
        <v>59767831</v>
      </c>
      <c r="L5" s="39">
        <f t="shared" si="0"/>
        <v>64429503</v>
      </c>
    </row>
    <row r="6" spans="1:14">
      <c r="A6" s="8" t="s">
        <v>410</v>
      </c>
      <c r="B6" s="39">
        <v>50342453</v>
      </c>
      <c r="C6" s="39">
        <v>50925564</v>
      </c>
      <c r="D6" s="39">
        <v>55218728</v>
      </c>
      <c r="E6" s="39"/>
      <c r="F6" s="39">
        <v>10420229</v>
      </c>
      <c r="G6" s="39">
        <v>10525519</v>
      </c>
      <c r="H6" s="39">
        <v>11281613</v>
      </c>
      <c r="I6" s="39"/>
      <c r="J6" s="39">
        <f t="shared" si="0"/>
        <v>60762682</v>
      </c>
      <c r="K6" s="39">
        <f t="shared" si="0"/>
        <v>61451083</v>
      </c>
      <c r="L6" s="39">
        <f t="shared" si="0"/>
        <v>66500341</v>
      </c>
    </row>
    <row r="7" spans="1:14">
      <c r="A7" s="8" t="s">
        <v>411</v>
      </c>
      <c r="B7" s="39">
        <v>81779766</v>
      </c>
      <c r="C7" s="39">
        <v>78894813</v>
      </c>
      <c r="D7" s="232">
        <v>86991741</v>
      </c>
      <c r="E7" s="39"/>
      <c r="F7" s="39">
        <v>16924243</v>
      </c>
      <c r="G7" s="39">
        <v>16042280</v>
      </c>
      <c r="H7" s="161">
        <v>17844123</v>
      </c>
      <c r="I7" s="39"/>
      <c r="J7" s="39">
        <f t="shared" si="0"/>
        <v>98704009</v>
      </c>
      <c r="K7" s="39">
        <f t="shared" si="0"/>
        <v>94937093</v>
      </c>
      <c r="L7" s="39">
        <f t="shared" si="0"/>
        <v>104835864</v>
      </c>
    </row>
    <row r="8" spans="1:14">
      <c r="A8" s="8" t="s">
        <v>412</v>
      </c>
      <c r="B8" s="39">
        <v>82657070</v>
      </c>
      <c r="C8" s="39">
        <v>80756707</v>
      </c>
      <c r="D8" s="39">
        <v>90692438</v>
      </c>
      <c r="E8" s="39"/>
      <c r="F8" s="39">
        <v>17106488</v>
      </c>
      <c r="G8" s="39">
        <v>16422853</v>
      </c>
      <c r="H8" s="161">
        <v>18598039</v>
      </c>
      <c r="I8" s="39"/>
      <c r="J8" s="39">
        <f t="shared" si="0"/>
        <v>99763558</v>
      </c>
      <c r="K8" s="39">
        <f t="shared" si="0"/>
        <v>97179560</v>
      </c>
      <c r="L8" s="39">
        <f t="shared" si="0"/>
        <v>109290477</v>
      </c>
    </row>
    <row r="9" spans="1:14">
      <c r="A9" s="8" t="s">
        <v>413</v>
      </c>
      <c r="B9" s="39">
        <v>101394190</v>
      </c>
      <c r="C9" s="39">
        <v>101810468</v>
      </c>
      <c r="D9" s="39">
        <v>112974018</v>
      </c>
      <c r="E9" s="39"/>
      <c r="F9" s="39">
        <v>20994769</v>
      </c>
      <c r="G9" s="39">
        <v>20681027</v>
      </c>
      <c r="H9" s="39">
        <v>23210943</v>
      </c>
      <c r="I9" s="39"/>
      <c r="J9" s="39">
        <f t="shared" si="0"/>
        <v>122388959</v>
      </c>
      <c r="K9" s="39">
        <f t="shared" si="0"/>
        <v>122491495</v>
      </c>
      <c r="L9" s="39">
        <f t="shared" si="0"/>
        <v>136184961</v>
      </c>
    </row>
    <row r="10" spans="1:14">
      <c r="A10" s="8" t="s">
        <v>414</v>
      </c>
      <c r="B10" s="39">
        <v>103223757</v>
      </c>
      <c r="C10" s="39">
        <v>103805940</v>
      </c>
      <c r="D10" s="190">
        <v>115926311</v>
      </c>
      <c r="E10" s="39"/>
      <c r="F10" s="39">
        <v>21373193</v>
      </c>
      <c r="G10" s="39">
        <v>21089756</v>
      </c>
      <c r="H10" s="161">
        <v>23805587</v>
      </c>
      <c r="I10" s="39"/>
      <c r="J10" s="39">
        <f t="shared" si="0"/>
        <v>124596950</v>
      </c>
      <c r="K10" s="39">
        <f t="shared" si="0"/>
        <v>124895696</v>
      </c>
      <c r="L10" s="39">
        <f t="shared" si="0"/>
        <v>139731898</v>
      </c>
    </row>
    <row r="11" spans="1:14">
      <c r="A11" s="8" t="s">
        <v>415</v>
      </c>
      <c r="B11" s="39">
        <v>132960286</v>
      </c>
      <c r="C11" s="39">
        <v>132835039</v>
      </c>
      <c r="D11" s="39">
        <v>150576254</v>
      </c>
      <c r="E11" s="39"/>
      <c r="F11" s="39">
        <v>27533397</v>
      </c>
      <c r="G11" s="39">
        <v>26965786</v>
      </c>
      <c r="H11" s="39">
        <v>30954025</v>
      </c>
      <c r="I11" s="39"/>
      <c r="J11" s="39">
        <f t="shared" si="0"/>
        <v>160493683</v>
      </c>
      <c r="K11" s="39">
        <f t="shared" si="0"/>
        <v>159800825</v>
      </c>
      <c r="L11" s="39">
        <f t="shared" si="0"/>
        <v>181530279</v>
      </c>
    </row>
    <row r="12" spans="1:14" ht="15" thickBot="1">
      <c r="A12" s="8" t="s">
        <v>416</v>
      </c>
      <c r="B12" s="39">
        <v>134624617</v>
      </c>
      <c r="C12" s="39">
        <v>134729423</v>
      </c>
      <c r="D12" s="39">
        <v>152418472</v>
      </c>
      <c r="E12" s="39"/>
      <c r="F12" s="39">
        <v>27888268</v>
      </c>
      <c r="G12" s="39">
        <v>27353442</v>
      </c>
      <c r="H12" s="39">
        <v>31323277</v>
      </c>
      <c r="I12" s="39"/>
      <c r="J12" s="39">
        <f t="shared" si="0"/>
        <v>162512885</v>
      </c>
      <c r="K12" s="39">
        <f t="shared" si="0"/>
        <v>162082865</v>
      </c>
      <c r="L12" s="39">
        <f t="shared" si="0"/>
        <v>183741749</v>
      </c>
    </row>
    <row r="13" spans="1:14">
      <c r="A13" s="8" t="s">
        <v>417</v>
      </c>
      <c r="B13" s="39">
        <v>168773287</v>
      </c>
      <c r="C13" s="39">
        <v>167283488</v>
      </c>
      <c r="D13" s="39">
        <v>190287729</v>
      </c>
      <c r="E13" s="44" t="s">
        <v>21</v>
      </c>
      <c r="F13" s="43">
        <v>34866802</v>
      </c>
      <c r="G13" s="43">
        <v>33998418</v>
      </c>
      <c r="H13" s="39">
        <v>39300433</v>
      </c>
      <c r="I13" s="44" t="s">
        <v>21</v>
      </c>
      <c r="J13" s="39">
        <f t="shared" si="0"/>
        <v>203640089</v>
      </c>
      <c r="K13" s="39">
        <f t="shared" si="0"/>
        <v>201281906</v>
      </c>
      <c r="L13" s="39">
        <f t="shared" si="0"/>
        <v>229588162</v>
      </c>
      <c r="M13" s="45"/>
      <c r="N13" s="233"/>
    </row>
    <row r="14" spans="1:14">
      <c r="A14" s="46" t="s">
        <v>418</v>
      </c>
      <c r="B14" s="47">
        <v>170121597</v>
      </c>
      <c r="C14" s="47">
        <v>168892423</v>
      </c>
      <c r="D14" s="234">
        <v>195955447</v>
      </c>
      <c r="E14" s="48">
        <f>D14*1000/$N$15</f>
        <v>36346.13898622038</v>
      </c>
      <c r="F14" s="225">
        <v>35141606</v>
      </c>
      <c r="G14" s="47">
        <v>34321141</v>
      </c>
      <c r="H14" s="235">
        <v>40450518</v>
      </c>
      <c r="I14" s="48">
        <f>H14*1000/$N$15</f>
        <v>7502.8286878527515</v>
      </c>
      <c r="J14" s="39">
        <f t="shared" si="0"/>
        <v>205263203</v>
      </c>
      <c r="K14" s="39">
        <f t="shared" si="0"/>
        <v>203213564</v>
      </c>
      <c r="L14" s="39">
        <f>D14+H14</f>
        <v>236405965</v>
      </c>
      <c r="N14" s="236" t="s">
        <v>434</v>
      </c>
    </row>
    <row r="15" spans="1:14">
      <c r="A15" s="57" t="s">
        <v>423</v>
      </c>
      <c r="B15" s="55"/>
      <c r="C15" s="55"/>
      <c r="D15" s="58">
        <v>180635000</v>
      </c>
      <c r="E15" s="59">
        <f>D15*1000/$N$15</f>
        <v>33504.477248728479</v>
      </c>
      <c r="F15" s="55"/>
      <c r="G15" s="55"/>
      <c r="H15" s="60">
        <v>37500000</v>
      </c>
      <c r="I15" s="59">
        <f>H15*1000/$N$15</f>
        <v>6955.5617506425551</v>
      </c>
      <c r="J15" s="55"/>
      <c r="K15" s="55"/>
      <c r="L15" s="61">
        <f t="shared" si="0"/>
        <v>218135000</v>
      </c>
      <c r="M15" s="49"/>
      <c r="N15" s="237">
        <v>5391369</v>
      </c>
    </row>
    <row r="16" spans="1:14">
      <c r="A16" s="8" t="s">
        <v>436</v>
      </c>
      <c r="B16" s="8"/>
      <c r="C16" s="62"/>
      <c r="D16" s="55">
        <v>183358000</v>
      </c>
      <c r="E16" s="59">
        <f>D16*1000/$N$15</f>
        <v>34009.543772648467</v>
      </c>
      <c r="F16" s="8"/>
      <c r="G16" s="62"/>
      <c r="H16" s="55">
        <v>37969000</v>
      </c>
      <c r="I16" s="59">
        <f>H16*1000/$N$15</f>
        <v>7042.5526429372576</v>
      </c>
      <c r="J16" s="63"/>
      <c r="K16" s="62"/>
      <c r="L16" s="55">
        <f>D16+H16</f>
        <v>221327000</v>
      </c>
      <c r="M16" s="50"/>
      <c r="N16" s="49"/>
    </row>
    <row r="17" spans="1:14" ht="15" thickBot="1">
      <c r="A17" s="57" t="s">
        <v>437</v>
      </c>
      <c r="B17" s="64"/>
      <c r="C17" s="62"/>
      <c r="D17" s="65">
        <v>188400000</v>
      </c>
      <c r="E17" s="66">
        <f>D17*1000/$N$15</f>
        <v>34944.742235228194</v>
      </c>
      <c r="F17" s="64"/>
      <c r="G17" s="62"/>
      <c r="H17" s="55">
        <v>38800000</v>
      </c>
      <c r="I17" s="66">
        <f>H17*1000/$N$15</f>
        <v>7196.6878913314968</v>
      </c>
      <c r="J17" s="63"/>
      <c r="K17" s="62"/>
      <c r="L17" s="55">
        <f>D17+H17</f>
        <v>227200000</v>
      </c>
      <c r="M17" s="50"/>
      <c r="N17" s="49"/>
    </row>
    <row r="18" spans="1:14">
      <c r="A18" s="238"/>
      <c r="B18" s="49"/>
      <c r="C18" s="239"/>
      <c r="D18" s="240"/>
      <c r="E18" s="241"/>
      <c r="F18" s="49"/>
      <c r="G18" s="239"/>
      <c r="H18" s="240"/>
      <c r="I18" s="241"/>
      <c r="J18" s="49"/>
      <c r="K18" s="239"/>
      <c r="L18" s="242"/>
      <c r="M18" s="50"/>
      <c r="N18" s="49"/>
    </row>
    <row r="19" spans="1:14">
      <c r="A19" s="238"/>
      <c r="B19" s="49"/>
      <c r="C19" s="239"/>
      <c r="D19" s="243"/>
      <c r="E19" s="241"/>
      <c r="F19" s="49"/>
      <c r="G19" s="239"/>
      <c r="H19" s="243"/>
      <c r="I19" s="241"/>
      <c r="J19" s="49"/>
      <c r="K19" s="239"/>
      <c r="L19" s="242"/>
      <c r="M19" s="244"/>
      <c r="N19" s="49"/>
    </row>
    <row r="20" spans="1:14">
      <c r="A20" s="238"/>
      <c r="B20" s="49"/>
      <c r="C20" s="239"/>
      <c r="D20" s="243"/>
      <c r="E20" s="241"/>
      <c r="F20" s="49"/>
      <c r="G20" s="239"/>
      <c r="H20" s="243"/>
      <c r="I20" s="241"/>
      <c r="J20" s="49"/>
      <c r="K20" s="239"/>
      <c r="L20" s="242"/>
      <c r="M20" s="50"/>
      <c r="N20" s="49"/>
    </row>
    <row r="21" spans="1:14">
      <c r="A21" s="51" t="s">
        <v>419</v>
      </c>
      <c r="B21" s="224" t="s">
        <v>405</v>
      </c>
      <c r="C21" s="224"/>
      <c r="D21" s="224"/>
      <c r="E21" s="52"/>
      <c r="F21" s="224" t="s">
        <v>406</v>
      </c>
      <c r="G21" s="224"/>
      <c r="H21" s="224"/>
      <c r="I21" s="52"/>
      <c r="J21" s="224" t="s">
        <v>407</v>
      </c>
      <c r="K21" s="224"/>
      <c r="L21" s="224"/>
    </row>
    <row r="22" spans="1:14">
      <c r="A22" s="53" t="s">
        <v>420</v>
      </c>
      <c r="B22" s="229">
        <f>B2</f>
        <v>2019</v>
      </c>
      <c r="C22" s="229">
        <f t="shared" ref="C22:L22" si="1">C2</f>
        <v>2020</v>
      </c>
      <c r="D22" s="229">
        <v>2021</v>
      </c>
      <c r="E22" s="229"/>
      <c r="F22" s="229">
        <f t="shared" si="1"/>
        <v>2019</v>
      </c>
      <c r="G22" s="229">
        <f t="shared" si="1"/>
        <v>2020</v>
      </c>
      <c r="H22" s="229">
        <f t="shared" si="1"/>
        <v>2021</v>
      </c>
      <c r="I22" s="229"/>
      <c r="J22" s="229">
        <f t="shared" si="1"/>
        <v>2019</v>
      </c>
      <c r="K22" s="229">
        <f t="shared" si="1"/>
        <v>2020</v>
      </c>
      <c r="L22" s="229">
        <f t="shared" si="1"/>
        <v>2021</v>
      </c>
    </row>
    <row r="23" spans="1:14">
      <c r="A23" s="8" t="s">
        <v>392</v>
      </c>
      <c r="B23" s="54">
        <v>4.9103484239644855E-2</v>
      </c>
      <c r="C23" s="54">
        <f>(C3-B3)/B3</f>
        <v>3.0746113615962672E-2</v>
      </c>
      <c r="D23" s="54">
        <f>(D3-C3)/C3</f>
        <v>6.6961061728874824E-3</v>
      </c>
      <c r="E23" s="8"/>
      <c r="F23" s="54">
        <v>4.1320075431998185E-2</v>
      </c>
      <c r="G23" s="54">
        <f>(G3-F3)/F3</f>
        <v>2.6398549428736897E-2</v>
      </c>
      <c r="H23" s="54">
        <f>(H3-G3)/G3</f>
        <v>-1.7725790945053971E-2</v>
      </c>
      <c r="I23" s="8"/>
      <c r="J23" s="54">
        <v>4.7748577618323636E-2</v>
      </c>
      <c r="K23" s="54">
        <f>(K3-J3)/J3</f>
        <v>2.9996760810031022E-2</v>
      </c>
      <c r="L23" s="54">
        <f>(L3-K3)/K3</f>
        <v>2.501415858374842E-3</v>
      </c>
      <c r="N23" s="245"/>
    </row>
    <row r="24" spans="1:14">
      <c r="A24" s="8" t="s">
        <v>408</v>
      </c>
      <c r="B24" s="54">
        <v>4.5865236941296537E-2</v>
      </c>
      <c r="C24" s="54">
        <f t="shared" ref="C24:C34" si="2">(C4-B4)/B4</f>
        <v>2.6474443429102629E-2</v>
      </c>
      <c r="D24" s="54">
        <f t="shared" ref="D24:D34" si="3">(D4-C4)/C4</f>
        <v>1.0327737969847123E-2</v>
      </c>
      <c r="E24" s="8"/>
      <c r="F24" s="54">
        <v>3.8524943327311094E-2</v>
      </c>
      <c r="G24" s="54">
        <f t="shared" ref="G24:G34" si="4">(G4-F4)/F4</f>
        <v>2.2562749033607651E-2</v>
      </c>
      <c r="H24" s="54">
        <f t="shared" ref="H24:H34" si="5">(H4-G4)/G4</f>
        <v>-1.3458364191117674E-2</v>
      </c>
      <c r="I24" s="8"/>
      <c r="J24" s="54">
        <v>4.4592352899124013E-2</v>
      </c>
      <c r="K24" s="54">
        <f t="shared" ref="K24:K34" si="6">(K4-J4)/J4</f>
        <v>2.5802612988474478E-2</v>
      </c>
      <c r="L24" s="54">
        <f t="shared" ref="L24:L34" si="7">(L4-K4)/K4</f>
        <v>6.2553963148707925E-3</v>
      </c>
      <c r="N24" s="245"/>
    </row>
    <row r="25" spans="1:14">
      <c r="A25" s="8" t="s">
        <v>409</v>
      </c>
      <c r="B25" s="54">
        <v>3.9248145295024808E-2</v>
      </c>
      <c r="C25" s="54">
        <f t="shared" si="2"/>
        <v>1.5979408592894182E-2</v>
      </c>
      <c r="D25" s="54">
        <f t="shared" si="3"/>
        <v>8.0149806077892169E-2</v>
      </c>
      <c r="E25" s="8"/>
      <c r="F25" s="54">
        <v>3.3206145517100619E-2</v>
      </c>
      <c r="G25" s="54">
        <f t="shared" si="4"/>
        <v>1.4934014244971374E-2</v>
      </c>
      <c r="H25" s="54">
        <f t="shared" si="5"/>
        <v>6.759514606973048E-2</v>
      </c>
      <c r="I25" s="8"/>
      <c r="J25" s="54">
        <v>3.8202237664901717E-2</v>
      </c>
      <c r="K25" s="54">
        <f t="shared" si="6"/>
        <v>1.579994191187829E-2</v>
      </c>
      <c r="L25" s="54">
        <f t="shared" si="7"/>
        <v>7.7996338866638815E-2</v>
      </c>
      <c r="N25" s="245"/>
    </row>
    <row r="26" spans="1:14">
      <c r="A26" s="8" t="s">
        <v>410</v>
      </c>
      <c r="B26" s="54">
        <v>4.6107293275969206E-2</v>
      </c>
      <c r="C26" s="54">
        <f t="shared" si="2"/>
        <v>1.1582888104399681E-2</v>
      </c>
      <c r="D26" s="54">
        <f t="shared" si="3"/>
        <v>8.4302728586373638E-2</v>
      </c>
      <c r="E26" s="8"/>
      <c r="F26" s="54">
        <v>4.012973357675334E-2</v>
      </c>
      <c r="G26" s="54">
        <f t="shared" si="4"/>
        <v>1.0104384462184084E-2</v>
      </c>
      <c r="H26" s="54">
        <f t="shared" si="5"/>
        <v>7.1834367502448093E-2</v>
      </c>
      <c r="I26" s="8"/>
      <c r="J26" s="54">
        <v>4.507412779319607E-2</v>
      </c>
      <c r="K26" s="54">
        <f t="shared" si="6"/>
        <v>1.1329338622676334E-2</v>
      </c>
      <c r="L26" s="54">
        <f t="shared" si="7"/>
        <v>8.2167111684589844E-2</v>
      </c>
      <c r="N26" s="245"/>
    </row>
    <row r="27" spans="1:14">
      <c r="A27" s="8" t="s">
        <v>411</v>
      </c>
      <c r="B27" s="54">
        <v>3.9351978070671333E-2</v>
      </c>
      <c r="C27" s="54">
        <f t="shared" si="2"/>
        <v>-3.5277100205936024E-2</v>
      </c>
      <c r="D27" s="54">
        <f t="shared" si="3"/>
        <v>0.10262940860256554</v>
      </c>
      <c r="E27" s="8"/>
      <c r="F27" s="54">
        <v>3.339628059778383E-2</v>
      </c>
      <c r="G27" s="54">
        <f t="shared" si="4"/>
        <v>-5.2112404672988916E-2</v>
      </c>
      <c r="H27" s="54">
        <f t="shared" si="5"/>
        <v>0.11231838616456015</v>
      </c>
      <c r="I27" s="8"/>
      <c r="J27" s="54">
        <v>3.8322574485050213E-2</v>
      </c>
      <c r="K27" s="54">
        <f t="shared" si="6"/>
        <v>-3.8163758880351048E-2</v>
      </c>
      <c r="L27" s="54">
        <f t="shared" si="7"/>
        <v>0.10426663264273323</v>
      </c>
      <c r="N27" s="245"/>
    </row>
    <row r="28" spans="1:14">
      <c r="A28" s="8" t="s">
        <v>412</v>
      </c>
      <c r="B28" s="54">
        <v>3.7824573782937063E-2</v>
      </c>
      <c r="C28" s="54">
        <f t="shared" si="2"/>
        <v>-2.2990931084298054E-2</v>
      </c>
      <c r="D28" s="54">
        <f t="shared" si="3"/>
        <v>0.1230328893920848</v>
      </c>
      <c r="E28" s="8"/>
      <c r="F28" s="54">
        <v>3.1675999172740228E-2</v>
      </c>
      <c r="G28" s="54">
        <f t="shared" si="4"/>
        <v>-3.9963492214182127E-2</v>
      </c>
      <c r="H28" s="54">
        <f t="shared" si="5"/>
        <v>0.13244872861006549</v>
      </c>
      <c r="I28" s="8"/>
      <c r="J28" s="54">
        <v>3.6761625119360992E-2</v>
      </c>
      <c r="K28" s="54">
        <f t="shared" si="6"/>
        <v>-2.5901221365821778E-2</v>
      </c>
      <c r="L28" s="54">
        <f t="shared" si="7"/>
        <v>0.12462411848746795</v>
      </c>
      <c r="N28" s="245"/>
    </row>
    <row r="29" spans="1:14">
      <c r="A29" s="8" t="s">
        <v>413</v>
      </c>
      <c r="B29" s="54">
        <v>4.0255859949535996E-2</v>
      </c>
      <c r="C29" s="54">
        <f t="shared" si="2"/>
        <v>4.1055409585105422E-3</v>
      </c>
      <c r="D29" s="54">
        <f t="shared" si="3"/>
        <v>0.10965031611484194</v>
      </c>
      <c r="E29" s="8"/>
      <c r="F29" s="54">
        <v>3.4325777095012035E-2</v>
      </c>
      <c r="G29" s="54">
        <f t="shared" si="4"/>
        <v>-1.4943817671916276E-2</v>
      </c>
      <c r="H29" s="54">
        <f t="shared" si="5"/>
        <v>0.12233028852967505</v>
      </c>
      <c r="I29" s="8"/>
      <c r="J29" s="54">
        <v>3.9230438036182237E-2</v>
      </c>
      <c r="K29" s="54">
        <f t="shared" si="6"/>
        <v>8.3778799033661197E-4</v>
      </c>
      <c r="L29" s="54">
        <f t="shared" si="7"/>
        <v>0.11179115741872528</v>
      </c>
      <c r="N29" s="245"/>
    </row>
    <row r="30" spans="1:14">
      <c r="A30" s="8" t="s">
        <v>414</v>
      </c>
      <c r="B30" s="54">
        <v>3.2705689682058718E-2</v>
      </c>
      <c r="C30" s="54">
        <f t="shared" si="2"/>
        <v>5.640009789606863E-3</v>
      </c>
      <c r="D30" s="54">
        <f t="shared" si="3"/>
        <v>0.11675989832566422</v>
      </c>
      <c r="E30" s="8"/>
      <c r="F30" s="54">
        <v>2.679858750973331E-2</v>
      </c>
      <c r="G30" s="54">
        <f t="shared" si="4"/>
        <v>-1.3261331612922787E-2</v>
      </c>
      <c r="H30" s="54">
        <f t="shared" si="5"/>
        <v>0.12877488957197988</v>
      </c>
      <c r="I30" s="8"/>
      <c r="J30" s="54">
        <v>3.1684219769647567E-2</v>
      </c>
      <c r="K30" s="54">
        <f t="shared" si="6"/>
        <v>2.3976991411105968E-3</v>
      </c>
      <c r="L30" s="54">
        <f t="shared" si="7"/>
        <v>0.11878873712349543</v>
      </c>
      <c r="N30" s="245"/>
    </row>
    <row r="31" spans="1:14">
      <c r="A31" s="8" t="s">
        <v>415</v>
      </c>
      <c r="B31" s="54">
        <v>3.8289238094520478E-2</v>
      </c>
      <c r="C31" s="54">
        <f t="shared" si="2"/>
        <v>-9.4198804596434154E-4</v>
      </c>
      <c r="D31" s="54">
        <f t="shared" si="3"/>
        <v>0.13355824738380964</v>
      </c>
      <c r="E31" s="8"/>
      <c r="F31" s="54">
        <v>3.239649424523465E-2</v>
      </c>
      <c r="G31" s="54">
        <f t="shared" si="4"/>
        <v>-2.0615363952366648E-2</v>
      </c>
      <c r="H31" s="54">
        <f t="shared" si="5"/>
        <v>0.1478999722092284</v>
      </c>
      <c r="I31" s="8"/>
      <c r="J31" s="54">
        <v>3.7270239601218141E-2</v>
      </c>
      <c r="K31" s="54">
        <f t="shared" si="6"/>
        <v>-4.3170421853924307E-3</v>
      </c>
      <c r="L31" s="54">
        <f t="shared" si="7"/>
        <v>0.13597835931072322</v>
      </c>
      <c r="N31" s="245"/>
    </row>
    <row r="32" spans="1:14">
      <c r="A32" s="8" t="s">
        <v>416</v>
      </c>
      <c r="B32" s="54">
        <v>4.5742049579744731E-2</v>
      </c>
      <c r="C32" s="54">
        <f t="shared" si="2"/>
        <v>7.7850546456893538E-4</v>
      </c>
      <c r="D32" s="54">
        <f t="shared" si="3"/>
        <v>0.13129314002925702</v>
      </c>
      <c r="E32" s="8"/>
      <c r="F32" s="54">
        <v>3.9742970451783502E-2</v>
      </c>
      <c r="G32" s="54">
        <f t="shared" si="4"/>
        <v>-1.9177454835129955E-2</v>
      </c>
      <c r="H32" s="54">
        <f t="shared" si="5"/>
        <v>0.14513109538463204</v>
      </c>
      <c r="I32" s="8"/>
      <c r="J32" s="54">
        <v>4.4704568292644256E-2</v>
      </c>
      <c r="K32" s="54">
        <f t="shared" si="6"/>
        <v>-2.646067110309438E-3</v>
      </c>
      <c r="L32" s="54">
        <f t="shared" si="7"/>
        <v>0.133628462206662</v>
      </c>
      <c r="N32" s="245"/>
    </row>
    <row r="33" spans="1:18">
      <c r="A33" s="8" t="s">
        <v>417</v>
      </c>
      <c r="B33" s="54">
        <v>3.8921751244789651E-2</v>
      </c>
      <c r="C33" s="54">
        <f t="shared" si="2"/>
        <v>-8.8272203882596659E-3</v>
      </c>
      <c r="D33" s="54">
        <f t="shared" si="3"/>
        <v>0.13751650730764295</v>
      </c>
      <c r="E33" s="55"/>
      <c r="F33" s="56">
        <v>3.5032410505661492E-2</v>
      </c>
      <c r="G33" s="54">
        <f t="shared" si="4"/>
        <v>-2.4905754189902474E-2</v>
      </c>
      <c r="H33" s="54">
        <f t="shared" si="5"/>
        <v>0.15594887385642472</v>
      </c>
      <c r="I33" s="55"/>
      <c r="J33" s="56">
        <v>3.8255834704755347E-2</v>
      </c>
      <c r="K33" s="54">
        <f t="shared" si="6"/>
        <v>-1.1580151096869733E-2</v>
      </c>
      <c r="L33" s="54">
        <f t="shared" si="7"/>
        <v>0.14062990838331985</v>
      </c>
      <c r="N33" s="245"/>
    </row>
    <row r="34" spans="1:18">
      <c r="A34" s="55" t="s">
        <v>418</v>
      </c>
      <c r="B34" s="56">
        <v>3.800896552084413E-2</v>
      </c>
      <c r="C34" s="56">
        <f t="shared" si="2"/>
        <v>-7.2252672304739772E-3</v>
      </c>
      <c r="D34" s="54">
        <f t="shared" si="3"/>
        <v>0.160238236383168</v>
      </c>
      <c r="E34" s="55"/>
      <c r="F34" s="56">
        <v>3.4093783432044202E-2</v>
      </c>
      <c r="G34" s="56">
        <f t="shared" si="4"/>
        <v>-2.3347396245920006E-2</v>
      </c>
      <c r="H34" s="54">
        <f t="shared" si="5"/>
        <v>0.17858896357787174</v>
      </c>
      <c r="I34" s="55"/>
      <c r="J34" s="56">
        <v>3.73386432072043E-2</v>
      </c>
      <c r="K34" s="56">
        <f t="shared" si="6"/>
        <v>-9.985418574999046E-3</v>
      </c>
      <c r="L34" s="54">
        <f t="shared" si="7"/>
        <v>0.1633375270166513</v>
      </c>
      <c r="N34" s="245"/>
    </row>
    <row r="35" spans="1:18">
      <c r="A35" s="226" t="str">
        <f>A15</f>
        <v>Anslag NB2021</v>
      </c>
      <c r="B35" s="227"/>
      <c r="C35" s="227"/>
      <c r="D35" s="228">
        <f>(D15-C$14)/C$14</f>
        <v>6.9526961549956565E-2</v>
      </c>
      <c r="E35" s="227"/>
      <c r="F35" s="227"/>
      <c r="G35" s="227"/>
      <c r="H35" s="228">
        <f>(H15-G$14)/G$14</f>
        <v>9.2621017465590663E-2</v>
      </c>
      <c r="I35" s="227"/>
      <c r="J35" s="227"/>
      <c r="K35" s="227"/>
      <c r="L35" s="228">
        <f>(L15-K$14)/K$14</f>
        <v>7.3427362358548076E-2</v>
      </c>
      <c r="O35" s="45"/>
      <c r="P35" s="246"/>
      <c r="Q35" s="246"/>
      <c r="R35" s="246"/>
    </row>
    <row r="36" spans="1:18">
      <c r="A36" s="8" t="str">
        <f>A16</f>
        <v>Anslag RNB2021</v>
      </c>
      <c r="D36" s="54">
        <f>(D16-C$14)/C$14</f>
        <v>8.5649650487872986E-2</v>
      </c>
      <c r="H36" s="54">
        <f>(H16-G$14)/G$14</f>
        <v>0.10628606432402699</v>
      </c>
      <c r="L36" s="54">
        <f>(L16-K$14)/K$14</f>
        <v>8.9134975261789123E-2</v>
      </c>
      <c r="O36" s="45"/>
      <c r="P36" s="246"/>
      <c r="Q36" s="246"/>
      <c r="R36" s="246"/>
    </row>
    <row r="37" spans="1:18">
      <c r="A37" s="8" t="str">
        <f>A17</f>
        <v>Anslag NB2022</v>
      </c>
      <c r="D37" s="54">
        <f>(D17-C$14)/C$14</f>
        <v>0.11550297315587686</v>
      </c>
      <c r="H37" s="54">
        <f>(H17-G$14)/G$14</f>
        <v>0.13049854607106448</v>
      </c>
      <c r="L37" s="54">
        <f>(L17-K$14)/K$14</f>
        <v>0.11803560514297166</v>
      </c>
    </row>
    <row r="38" spans="1:18">
      <c r="A38" s="238"/>
      <c r="D38" s="247"/>
      <c r="G38" s="248"/>
      <c r="H38" s="247"/>
      <c r="L38" s="247"/>
    </row>
    <row r="39" spans="1:18">
      <c r="A39" s="243"/>
      <c r="B39" s="249"/>
      <c r="C39" s="249"/>
      <c r="D39" s="250"/>
      <c r="E39" s="249"/>
      <c r="F39" s="249"/>
      <c r="G39" s="249"/>
      <c r="H39" s="250"/>
      <c r="I39" s="249"/>
      <c r="J39" s="249"/>
      <c r="K39" s="249"/>
      <c r="L39" s="250"/>
    </row>
    <row r="40" spans="1:18">
      <c r="A40" s="8" t="s">
        <v>421</v>
      </c>
      <c r="B40" s="251" t="s">
        <v>405</v>
      </c>
      <c r="C40" s="251"/>
      <c r="D40" s="251"/>
      <c r="E40" s="251"/>
      <c r="F40" s="251" t="s">
        <v>406</v>
      </c>
      <c r="G40" s="251"/>
      <c r="H40" s="251"/>
      <c r="I40" s="251"/>
      <c r="J40" s="251" t="s">
        <v>407</v>
      </c>
      <c r="K40" s="251"/>
      <c r="L40" s="251"/>
      <c r="M40" s="251"/>
    </row>
    <row r="41" spans="1:18">
      <c r="A41" s="252"/>
      <c r="B41" s="253">
        <f>B22</f>
        <v>2019</v>
      </c>
      <c r="C41" s="253">
        <f>C22</f>
        <v>2020</v>
      </c>
      <c r="D41" s="253">
        <f>D22</f>
        <v>2021</v>
      </c>
      <c r="E41" s="254" t="s">
        <v>435</v>
      </c>
      <c r="F41" s="253">
        <f>F22</f>
        <v>2019</v>
      </c>
      <c r="G41" s="253">
        <f>G22</f>
        <v>2020</v>
      </c>
      <c r="H41" s="253">
        <f>H22</f>
        <v>2021</v>
      </c>
      <c r="I41" s="255" t="str">
        <f>E41</f>
        <v>endring 20-21</v>
      </c>
      <c r="J41" s="253">
        <f>J22</f>
        <v>2019</v>
      </c>
      <c r="K41" s="253">
        <f>K22</f>
        <v>2020</v>
      </c>
      <c r="L41" s="253">
        <f>L22</f>
        <v>2021</v>
      </c>
      <c r="M41" s="255" t="str">
        <f>I41</f>
        <v>endring 20-21</v>
      </c>
    </row>
    <row r="42" spans="1:18">
      <c r="A42" s="52" t="str">
        <f>A3</f>
        <v>Januar</v>
      </c>
      <c r="B42" s="52">
        <f>B3</f>
        <v>20271993</v>
      </c>
      <c r="C42" s="52">
        <f>C3</f>
        <v>20895278</v>
      </c>
      <c r="D42" s="52">
        <f>D3</f>
        <v>21035195</v>
      </c>
      <c r="E42" s="256">
        <f t="shared" ref="E42:E47" si="8">(D42-C42)/C42</f>
        <v>6.6961061728874824E-3</v>
      </c>
      <c r="F42" s="52">
        <f>F3</f>
        <v>4221785</v>
      </c>
      <c r="G42" s="52">
        <f>G3</f>
        <v>4333234</v>
      </c>
      <c r="H42" s="52">
        <f>H3</f>
        <v>4256424</v>
      </c>
      <c r="I42" s="256">
        <f t="shared" ref="I42:I43" si="9">(H42-G42)/G42</f>
        <v>-1.7725790945053971E-2</v>
      </c>
      <c r="J42" s="52">
        <f t="shared" ref="J42:L54" si="10">B42+F42</f>
        <v>24493778</v>
      </c>
      <c r="K42" s="52">
        <f t="shared" si="10"/>
        <v>25228512</v>
      </c>
      <c r="L42" s="52">
        <f t="shared" si="10"/>
        <v>25291619</v>
      </c>
      <c r="M42" s="256">
        <f t="shared" ref="M42:M45" si="11">(L42-K42)/K42</f>
        <v>2.501415858374842E-3</v>
      </c>
    </row>
    <row r="43" spans="1:18">
      <c r="A43" s="257" t="str">
        <f t="shared" ref="A43:A53" si="12">A4</f>
        <v>Februar</v>
      </c>
      <c r="B43" s="257">
        <f t="shared" ref="B43:D53" si="13">B4-B3</f>
        <v>1130761</v>
      </c>
      <c r="C43" s="257">
        <f t="shared" si="13"/>
        <v>1074102</v>
      </c>
      <c r="D43" s="257">
        <f t="shared" si="13"/>
        <v>1161079</v>
      </c>
      <c r="E43" s="258">
        <f t="shared" si="8"/>
        <v>8.0976480818395272E-2</v>
      </c>
      <c r="F43" s="257">
        <f t="shared" ref="F43:H53" si="14">F4-F3</f>
        <v>216371</v>
      </c>
      <c r="G43" s="257">
        <f t="shared" si="14"/>
        <v>205059</v>
      </c>
      <c r="H43" s="257">
        <f t="shared" si="14"/>
        <v>220791</v>
      </c>
      <c r="I43" s="258">
        <f t="shared" si="9"/>
        <v>7.6719383201907743E-2</v>
      </c>
      <c r="J43" s="257">
        <f t="shared" si="10"/>
        <v>1347132</v>
      </c>
      <c r="K43" s="257">
        <f t="shared" si="10"/>
        <v>1279161</v>
      </c>
      <c r="L43" s="257">
        <f t="shared" si="10"/>
        <v>1381870</v>
      </c>
      <c r="M43" s="258">
        <f t="shared" si="11"/>
        <v>8.0294036481725131E-2</v>
      </c>
    </row>
    <row r="44" spans="1:18">
      <c r="A44" s="257" t="str">
        <f t="shared" si="12"/>
        <v>Mars</v>
      </c>
      <c r="B44" s="257">
        <f t="shared" si="13"/>
        <v>27334469</v>
      </c>
      <c r="C44" s="257">
        <f t="shared" si="13"/>
        <v>27546635</v>
      </c>
      <c r="D44" s="257">
        <f t="shared" si="13"/>
        <v>31288440</v>
      </c>
      <c r="E44" s="258">
        <f t="shared" si="8"/>
        <v>0.13583528441858689</v>
      </c>
      <c r="F44" s="257">
        <f t="shared" si="14"/>
        <v>5662812</v>
      </c>
      <c r="G44" s="257">
        <f t="shared" si="14"/>
        <v>5713523</v>
      </c>
      <c r="H44" s="257">
        <f t="shared" si="14"/>
        <v>6467574</v>
      </c>
      <c r="I44" s="258">
        <f t="shared" ref="I44" si="15">(H44-G44)/G44</f>
        <v>0.13197654056875241</v>
      </c>
      <c r="J44" s="257">
        <f t="shared" si="10"/>
        <v>32997281</v>
      </c>
      <c r="K44" s="257">
        <f t="shared" si="10"/>
        <v>33260158</v>
      </c>
      <c r="L44" s="257">
        <f t="shared" si="10"/>
        <v>37756014</v>
      </c>
      <c r="M44" s="258">
        <f t="shared" si="11"/>
        <v>0.13517241860366389</v>
      </c>
    </row>
    <row r="45" spans="1:18">
      <c r="A45" s="257" t="str">
        <f t="shared" si="12"/>
        <v>April</v>
      </c>
      <c r="B45" s="257">
        <f t="shared" si="13"/>
        <v>1605230</v>
      </c>
      <c r="C45" s="257">
        <f t="shared" si="13"/>
        <v>1409549</v>
      </c>
      <c r="D45" s="257">
        <f t="shared" si="13"/>
        <v>1734014</v>
      </c>
      <c r="E45" s="258">
        <f t="shared" si="8"/>
        <v>0.23019064963332242</v>
      </c>
      <c r="F45" s="257">
        <f t="shared" si="14"/>
        <v>319261</v>
      </c>
      <c r="G45" s="257">
        <f t="shared" si="14"/>
        <v>273703</v>
      </c>
      <c r="H45" s="257">
        <f t="shared" si="14"/>
        <v>336824</v>
      </c>
      <c r="I45" s="258">
        <f t="shared" ref="I45" si="16">(H45-G45)/G45</f>
        <v>0.23061859022370965</v>
      </c>
      <c r="J45" s="257">
        <f t="shared" si="10"/>
        <v>1924491</v>
      </c>
      <c r="K45" s="257">
        <f t="shared" si="10"/>
        <v>1683252</v>
      </c>
      <c r="L45" s="257">
        <f t="shared" ref="L45" si="17">D45+H45</f>
        <v>2070838</v>
      </c>
      <c r="M45" s="258">
        <f t="shared" si="11"/>
        <v>0.23026023435587778</v>
      </c>
    </row>
    <row r="46" spans="1:18">
      <c r="A46" s="257" t="str">
        <f t="shared" si="12"/>
        <v>Mai</v>
      </c>
      <c r="B46" s="257">
        <f t="shared" si="13"/>
        <v>31437313</v>
      </c>
      <c r="C46" s="257">
        <f t="shared" si="13"/>
        <v>27969249</v>
      </c>
      <c r="D46" s="257">
        <f t="shared" si="13"/>
        <v>31773013</v>
      </c>
      <c r="E46" s="258">
        <f t="shared" si="8"/>
        <v>0.13599807417067222</v>
      </c>
      <c r="F46" s="257">
        <f t="shared" si="14"/>
        <v>6504014</v>
      </c>
      <c r="G46" s="257">
        <f t="shared" si="14"/>
        <v>5516761</v>
      </c>
      <c r="H46" s="257">
        <f t="shared" si="14"/>
        <v>6562510</v>
      </c>
      <c r="I46" s="258">
        <f t="shared" ref="I46" si="18">(H46-G46)/G46</f>
        <v>0.18955851087259354</v>
      </c>
      <c r="J46" s="257">
        <f t="shared" si="10"/>
        <v>37941327</v>
      </c>
      <c r="K46" s="257">
        <f t="shared" si="10"/>
        <v>33486010</v>
      </c>
      <c r="L46" s="257">
        <f t="shared" ref="L46" si="19">D46+H46</f>
        <v>38335523</v>
      </c>
      <c r="M46" s="258">
        <f t="shared" ref="M46" si="20">(L46-K46)/K46</f>
        <v>0.14482206151165816</v>
      </c>
      <c r="N46" s="258"/>
      <c r="O46" s="259"/>
      <c r="P46" s="259"/>
    </row>
    <row r="47" spans="1:18">
      <c r="A47" s="257" t="str">
        <f t="shared" si="12"/>
        <v>Juni</v>
      </c>
      <c r="B47" s="257">
        <f t="shared" si="13"/>
        <v>877304</v>
      </c>
      <c r="C47" s="257">
        <f t="shared" si="13"/>
        <v>1861894</v>
      </c>
      <c r="D47" s="257">
        <f t="shared" si="13"/>
        <v>3700697</v>
      </c>
      <c r="E47" s="258">
        <f t="shared" si="8"/>
        <v>0.9875981124596781</v>
      </c>
      <c r="F47" s="257">
        <f t="shared" si="14"/>
        <v>182245</v>
      </c>
      <c r="G47" s="257">
        <f t="shared" si="14"/>
        <v>380573</v>
      </c>
      <c r="H47" s="257">
        <f t="shared" si="14"/>
        <v>753916</v>
      </c>
      <c r="I47" s="258">
        <f t="shared" ref="I47" si="21">(H47-G47)/G47</f>
        <v>0.981002330696082</v>
      </c>
      <c r="J47" s="257">
        <f t="shared" si="10"/>
        <v>1059549</v>
      </c>
      <c r="K47" s="257">
        <f t="shared" si="10"/>
        <v>2242467</v>
      </c>
      <c r="L47" s="257">
        <f t="shared" ref="L47" si="22">D47+H47</f>
        <v>4454613</v>
      </c>
      <c r="M47" s="258">
        <f t="shared" ref="M47" si="23">(L47-K47)/K47</f>
        <v>0.98647873079068726</v>
      </c>
    </row>
    <row r="48" spans="1:18">
      <c r="A48" s="257" t="str">
        <f t="shared" si="12"/>
        <v>Juli</v>
      </c>
      <c r="B48" s="257">
        <f t="shared" si="13"/>
        <v>18737120</v>
      </c>
      <c r="C48" s="257">
        <f t="shared" si="13"/>
        <v>21053761</v>
      </c>
      <c r="D48" s="257">
        <f t="shared" si="13"/>
        <v>22281580</v>
      </c>
      <c r="E48" s="258">
        <f t="shared" ref="E48" si="24">(D48-C48)/C48</f>
        <v>5.8318273870402539E-2</v>
      </c>
      <c r="F48" s="257">
        <f t="shared" si="14"/>
        <v>3888281</v>
      </c>
      <c r="G48" s="257">
        <f t="shared" si="14"/>
        <v>4258174</v>
      </c>
      <c r="H48" s="257">
        <f t="shared" si="14"/>
        <v>4612904</v>
      </c>
      <c r="I48" s="258">
        <f t="shared" ref="I48" si="25">(H48-G48)/G48</f>
        <v>8.3305661065048067E-2</v>
      </c>
      <c r="J48" s="257">
        <f t="shared" si="10"/>
        <v>22625401</v>
      </c>
      <c r="K48" s="257">
        <f t="shared" si="10"/>
        <v>25311935</v>
      </c>
      <c r="L48" s="257">
        <f t="shared" ref="L48" si="26">D48+H48</f>
        <v>26894484</v>
      </c>
      <c r="M48" s="258">
        <f t="shared" ref="M48" si="27">(L48-K48)/K48</f>
        <v>6.2521849870426735E-2</v>
      </c>
    </row>
    <row r="49" spans="1:16">
      <c r="A49" s="257" t="str">
        <f t="shared" si="12"/>
        <v>August</v>
      </c>
      <c r="B49" s="257">
        <f t="shared" si="13"/>
        <v>1829567</v>
      </c>
      <c r="C49" s="257">
        <f t="shared" si="13"/>
        <v>1995472</v>
      </c>
      <c r="D49" s="257">
        <f t="shared" si="13"/>
        <v>2952293</v>
      </c>
      <c r="E49" s="258">
        <f t="shared" ref="E49" si="28">(D49-C49)/C49</f>
        <v>0.4794960791231348</v>
      </c>
      <c r="F49" s="257">
        <f t="shared" si="14"/>
        <v>378424</v>
      </c>
      <c r="G49" s="257">
        <f t="shared" si="14"/>
        <v>408729</v>
      </c>
      <c r="H49" s="257">
        <f t="shared" si="14"/>
        <v>594644</v>
      </c>
      <c r="I49" s="258">
        <f t="shared" ref="I49" si="29">(H49-G49)/G49</f>
        <v>0.45486128950967514</v>
      </c>
      <c r="J49" s="257">
        <f t="shared" si="10"/>
        <v>2207991</v>
      </c>
      <c r="K49" s="257">
        <f t="shared" si="10"/>
        <v>2404201</v>
      </c>
      <c r="L49" s="257">
        <f t="shared" ref="L49" si="30">D49+H49</f>
        <v>3546937</v>
      </c>
      <c r="M49" s="258">
        <f t="shared" ref="M49" si="31">(L49-K49)/K49</f>
        <v>0.47530801293236297</v>
      </c>
    </row>
    <row r="50" spans="1:16">
      <c r="A50" s="257" t="str">
        <f t="shared" si="12"/>
        <v>September</v>
      </c>
      <c r="B50" s="257">
        <f t="shared" si="13"/>
        <v>29736529</v>
      </c>
      <c r="C50" s="257">
        <f t="shared" si="13"/>
        <v>29029099</v>
      </c>
      <c r="D50" s="257">
        <f t="shared" si="13"/>
        <v>34649943</v>
      </c>
      <c r="E50" s="258">
        <f t="shared" ref="E50" si="32">(D50-C50)/C50</f>
        <v>0.19362791797292778</v>
      </c>
      <c r="F50" s="257">
        <f t="shared" si="14"/>
        <v>6160204</v>
      </c>
      <c r="G50" s="257">
        <f t="shared" si="14"/>
        <v>5876030</v>
      </c>
      <c r="H50" s="257">
        <f t="shared" si="14"/>
        <v>7148438</v>
      </c>
      <c r="I50" s="258">
        <f t="shared" ref="I50" si="33">(H50-G50)/G50</f>
        <v>0.21654212112599833</v>
      </c>
      <c r="J50" s="257">
        <f t="shared" si="10"/>
        <v>35896733</v>
      </c>
      <c r="K50" s="257">
        <f t="shared" si="10"/>
        <v>34905129</v>
      </c>
      <c r="L50" s="257">
        <f t="shared" ref="L50" si="34">D50+H50</f>
        <v>41798381</v>
      </c>
      <c r="M50" s="258">
        <f t="shared" ref="M50" si="35">(L50-K50)/K50</f>
        <v>0.1974853609622815</v>
      </c>
    </row>
    <row r="51" spans="1:16">
      <c r="A51" s="257" t="str">
        <f t="shared" si="12"/>
        <v>Oktober</v>
      </c>
      <c r="B51" s="257">
        <f t="shared" si="13"/>
        <v>1664331</v>
      </c>
      <c r="C51" s="257">
        <f t="shared" si="13"/>
        <v>1894384</v>
      </c>
      <c r="D51" s="257">
        <f t="shared" si="13"/>
        <v>1842218</v>
      </c>
      <c r="E51" s="258">
        <f t="shared" ref="E51" si="36">(D51-C51)/C51</f>
        <v>-2.7537183591077628E-2</v>
      </c>
      <c r="F51" s="257">
        <f t="shared" si="14"/>
        <v>354871</v>
      </c>
      <c r="G51" s="257">
        <f t="shared" si="14"/>
        <v>387656</v>
      </c>
      <c r="H51" s="257">
        <f t="shared" si="14"/>
        <v>369252</v>
      </c>
      <c r="I51" s="258">
        <f t="shared" ref="I51" si="37">(H51-G51)/G51</f>
        <v>-4.7475080999649172E-2</v>
      </c>
      <c r="J51" s="257">
        <f t="shared" si="10"/>
        <v>2019202</v>
      </c>
      <c r="K51" s="257">
        <f t="shared" si="10"/>
        <v>2282040</v>
      </c>
      <c r="L51" s="257">
        <f t="shared" ref="L51" si="38">D51+H51</f>
        <v>2211470</v>
      </c>
      <c r="M51" s="258">
        <f t="shared" ref="M51" si="39">(L51-K51)/K51</f>
        <v>-3.0924085467388826E-2</v>
      </c>
      <c r="O51" s="45"/>
      <c r="P51" s="45"/>
    </row>
    <row r="52" spans="1:16">
      <c r="A52" s="257" t="str">
        <f t="shared" si="12"/>
        <v>November</v>
      </c>
      <c r="B52" s="257">
        <f t="shared" si="13"/>
        <v>34148670</v>
      </c>
      <c r="C52" s="257">
        <f t="shared" si="13"/>
        <v>32554065</v>
      </c>
      <c r="D52" s="257">
        <f t="shared" si="13"/>
        <v>37869257</v>
      </c>
      <c r="E52" s="258">
        <f t="shared" ref="E52:E54" si="40">(D52-C52)/C52</f>
        <v>0.16327275871692215</v>
      </c>
      <c r="F52" s="257">
        <f t="shared" si="14"/>
        <v>6978534</v>
      </c>
      <c r="G52" s="257">
        <f t="shared" si="14"/>
        <v>6644976</v>
      </c>
      <c r="H52" s="257">
        <f t="shared" si="14"/>
        <v>7977156</v>
      </c>
      <c r="I52" s="258">
        <f t="shared" ref="I52:I54" si="41">(H52-G52)/G52</f>
        <v>0.20047927938340185</v>
      </c>
      <c r="J52" s="257">
        <f t="shared" si="10"/>
        <v>41127204</v>
      </c>
      <c r="K52" s="257">
        <f t="shared" si="10"/>
        <v>39199041</v>
      </c>
      <c r="L52" s="257">
        <f t="shared" ref="L52:L53" si="42">D52+H52</f>
        <v>45846413</v>
      </c>
      <c r="M52" s="258">
        <f t="shared" ref="M52:M53" si="43">(L52-K52)/K52</f>
        <v>0.1695799649792453</v>
      </c>
      <c r="O52" s="45"/>
    </row>
    <row r="53" spans="1:16">
      <c r="A53" s="257" t="str">
        <f t="shared" si="12"/>
        <v>Desember</v>
      </c>
      <c r="B53" s="257">
        <f t="shared" si="13"/>
        <v>1348310</v>
      </c>
      <c r="C53" s="257">
        <f t="shared" si="13"/>
        <v>1608935</v>
      </c>
      <c r="D53" s="257">
        <f t="shared" si="13"/>
        <v>5667718</v>
      </c>
      <c r="E53" s="258">
        <f t="shared" si="40"/>
        <v>2.522651940569383</v>
      </c>
      <c r="F53" s="257">
        <f t="shared" si="14"/>
        <v>274804</v>
      </c>
      <c r="G53" s="257">
        <f t="shared" si="14"/>
        <v>322723</v>
      </c>
      <c r="H53" s="257">
        <f t="shared" si="14"/>
        <v>1150085</v>
      </c>
      <c r="I53" s="258">
        <f t="shared" si="41"/>
        <v>2.5636908432308823</v>
      </c>
      <c r="J53" s="257">
        <f t="shared" si="10"/>
        <v>1623114</v>
      </c>
      <c r="K53" s="257">
        <f t="shared" si="10"/>
        <v>1931658</v>
      </c>
      <c r="L53" s="257">
        <f t="shared" si="42"/>
        <v>6817803</v>
      </c>
      <c r="M53" s="258">
        <f t="shared" si="43"/>
        <v>2.5295083291141598</v>
      </c>
    </row>
    <row r="54" spans="1:16">
      <c r="A54" s="260" t="s">
        <v>422</v>
      </c>
      <c r="B54" s="260">
        <f>SUM(B42:B53)</f>
        <v>170121597</v>
      </c>
      <c r="C54" s="260">
        <f>SUM(C42:C53)</f>
        <v>168892423</v>
      </c>
      <c r="D54" s="260">
        <f>SUM(D42:D53)</f>
        <v>195955447</v>
      </c>
      <c r="E54" s="261">
        <f t="shared" si="40"/>
        <v>0.160238236383168</v>
      </c>
      <c r="F54" s="260">
        <f>SUM(F42:F53)</f>
        <v>35141606</v>
      </c>
      <c r="G54" s="260">
        <f>SUM(G42:G53)</f>
        <v>34321141</v>
      </c>
      <c r="H54" s="260">
        <f>SUM(H42:H53)</f>
        <v>40450518</v>
      </c>
      <c r="I54" s="261">
        <f t="shared" si="41"/>
        <v>0.17858896357787174</v>
      </c>
      <c r="J54" s="260">
        <f t="shared" si="10"/>
        <v>205263203</v>
      </c>
      <c r="K54" s="260">
        <f>C54+G54</f>
        <v>203213564</v>
      </c>
      <c r="L54" s="260">
        <f t="shared" ref="L54" si="44">D54+H54</f>
        <v>236405965</v>
      </c>
      <c r="M54" s="261">
        <f t="shared" ref="M54" si="45">(L54-K54)/K54</f>
        <v>0.1633375270166513</v>
      </c>
    </row>
    <row r="55" spans="1:16">
      <c r="A55" s="52"/>
      <c r="B55" s="52"/>
      <c r="C55" s="227"/>
      <c r="D55" s="52"/>
      <c r="E55" s="262"/>
      <c r="F55" s="227"/>
      <c r="G55" s="227"/>
      <c r="H55" s="52"/>
      <c r="I55" s="262"/>
      <c r="J55" s="227"/>
      <c r="K55" s="227"/>
      <c r="L55" s="52"/>
      <c r="M55" s="262"/>
    </row>
    <row r="56" spans="1:16">
      <c r="A56" s="45"/>
      <c r="D56" s="45"/>
      <c r="H56" s="45"/>
      <c r="L56" s="45"/>
    </row>
    <row r="57" spans="1:16">
      <c r="A57" s="45"/>
      <c r="E57" s="263"/>
      <c r="F57" s="263"/>
      <c r="G57" s="263"/>
      <c r="H57" s="263"/>
      <c r="I57" s="263"/>
      <c r="J57" s="263"/>
      <c r="K57" s="263"/>
      <c r="L57" s="264"/>
    </row>
    <row r="58" spans="1:16">
      <c r="A58" s="45"/>
      <c r="E58" s="246"/>
      <c r="H58" s="45"/>
      <c r="I58" s="246"/>
      <c r="L58" s="246"/>
    </row>
    <row r="59" spans="1:16">
      <c r="A59" s="45"/>
      <c r="E59" s="246"/>
      <c r="I59" s="246"/>
      <c r="L59" s="246"/>
    </row>
    <row r="60" spans="1:16">
      <c r="A60" s="45"/>
      <c r="E60" s="246"/>
      <c r="I60" s="246"/>
      <c r="L60" s="246"/>
    </row>
    <row r="61" spans="1:16">
      <c r="A61" s="45"/>
      <c r="E61" s="246"/>
      <c r="I61" s="246"/>
      <c r="L61" s="246"/>
    </row>
  </sheetData>
  <sheetProtection sheet="1" objects="1" scenarios="1"/>
  <mergeCells count="9">
    <mergeCell ref="B40:E40"/>
    <mergeCell ref="F40:I40"/>
    <mergeCell ref="J40:M40"/>
    <mergeCell ref="B1:D1"/>
    <mergeCell ref="F1:H1"/>
    <mergeCell ref="J1:L1"/>
    <mergeCell ref="B21:D21"/>
    <mergeCell ref="F21:H21"/>
    <mergeCell ref="J21:L21"/>
  </mergeCells>
  <pageMargins left="0.7" right="0.7" top="0.75" bottom="0.75" header="0.3" footer="0.3"/>
  <pageSetup paperSize="9" orientation="portrait" r:id="rId1"/>
  <ignoredErrors>
    <ignoredError sqref="I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</dc:creator>
  <cp:lastModifiedBy>Martin Fjordholm</cp:lastModifiedBy>
  <dcterms:created xsi:type="dcterms:W3CDTF">2019-11-19T09:55:59Z</dcterms:created>
  <dcterms:modified xsi:type="dcterms:W3CDTF">2022-01-18T12:44:09Z</dcterms:modified>
</cp:coreProperties>
</file>