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4\Nett2024\"/>
    </mc:Choice>
  </mc:AlternateContent>
  <xr:revisionPtr revIDLastSave="0" documentId="13_ncr:1_{93676D19-61BB-4A6C-8CED-2A2828D1AB55}" xr6:coauthVersionLast="47" xr6:coauthVersionMax="47" xr10:uidLastSave="{00000000-0000-0000-0000-000000000000}"/>
  <bookViews>
    <workbookView xWindow="4545" yWindow="1680" windowWidth="21600" windowHeight="1264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" l="1"/>
  <c r="I25" i="4" l="1"/>
  <c r="I45" i="4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V7" i="1"/>
  <c r="U7" i="1"/>
  <c r="N23" i="3" l="1"/>
  <c r="Q23" i="3"/>
  <c r="J7" i="3" l="1"/>
  <c r="E7" i="3"/>
  <c r="O23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M7" i="1"/>
  <c r="E45" i="4"/>
  <c r="E25" i="4"/>
  <c r="M45" i="4" l="1"/>
  <c r="D365" i="1"/>
  <c r="N11" i="3"/>
  <c r="N12" i="3"/>
  <c r="N13" i="3"/>
  <c r="O13" i="3"/>
  <c r="N14" i="3"/>
  <c r="N15" i="3"/>
  <c r="N16" i="3"/>
  <c r="N17" i="3"/>
  <c r="O17" i="3"/>
  <c r="N18" i="3"/>
  <c r="N19" i="3"/>
  <c r="N20" i="3"/>
  <c r="N21" i="3"/>
  <c r="O21" i="3"/>
  <c r="D11" i="3"/>
  <c r="O11" i="3" s="1"/>
  <c r="D12" i="3"/>
  <c r="O12" i="3" s="1"/>
  <c r="D13" i="3"/>
  <c r="D14" i="3"/>
  <c r="O14" i="3" s="1"/>
  <c r="D15" i="3"/>
  <c r="O15" i="3" s="1"/>
  <c r="D16" i="3"/>
  <c r="O16" i="3" s="1"/>
  <c r="D17" i="3"/>
  <c r="D18" i="3"/>
  <c r="O18" i="3" s="1"/>
  <c r="D19" i="3"/>
  <c r="O19" i="3" s="1"/>
  <c r="D20" i="3"/>
  <c r="O20" i="3" s="1"/>
  <c r="D21" i="3"/>
  <c r="Y92" i="1" l="1"/>
  <c r="E363" i="1"/>
  <c r="S363" i="1" s="1"/>
  <c r="Y363" i="1"/>
  <c r="R363" i="1"/>
  <c r="H24" i="4"/>
  <c r="M15" i="4"/>
  <c r="E36" i="4"/>
  <c r="I36" i="4"/>
  <c r="T365" i="1" l="1"/>
  <c r="E365" i="1" s="1"/>
  <c r="U365" i="1"/>
  <c r="R365" i="1" s="1"/>
  <c r="S365" i="1" l="1"/>
  <c r="F363" i="1"/>
  <c r="F365" i="1"/>
  <c r="I365" i="1"/>
  <c r="G365" i="1"/>
  <c r="E24" i="4"/>
  <c r="I24" i="4"/>
  <c r="X365" i="1" l="1"/>
  <c r="J43" i="4" l="1"/>
  <c r="I44" i="4"/>
  <c r="M46" i="4"/>
  <c r="I47" i="4"/>
  <c r="I48" i="4"/>
  <c r="I49" i="4"/>
  <c r="I50" i="4"/>
  <c r="I51" i="4"/>
  <c r="I52" i="4"/>
  <c r="I53" i="4"/>
  <c r="I54" i="4"/>
  <c r="I55" i="4"/>
  <c r="E44" i="4"/>
  <c r="E47" i="4"/>
  <c r="M47" i="4" s="1"/>
  <c r="E48" i="4"/>
  <c r="E49" i="4"/>
  <c r="E50" i="4"/>
  <c r="E51" i="4"/>
  <c r="E52" i="4"/>
  <c r="E53" i="4"/>
  <c r="M53" i="4" s="1"/>
  <c r="E54" i="4"/>
  <c r="M54" i="4" s="1"/>
  <c r="E55" i="4"/>
  <c r="M55" i="4" s="1"/>
  <c r="D44" i="4"/>
  <c r="M16" i="4"/>
  <c r="M17" i="4"/>
  <c r="M18" i="4"/>
  <c r="E23" i="4"/>
  <c r="E43" i="4" s="1"/>
  <c r="D24" i="4"/>
  <c r="J16" i="4"/>
  <c r="J17" i="4"/>
  <c r="J18" i="4"/>
  <c r="J15" i="4"/>
  <c r="J14" i="4"/>
  <c r="F16" i="4"/>
  <c r="F17" i="4"/>
  <c r="F18" i="4"/>
  <c r="F15" i="4"/>
  <c r="F14" i="4"/>
  <c r="B38" i="4"/>
  <c r="B37" i="4"/>
  <c r="I23" i="4"/>
  <c r="I43" i="4" s="1"/>
  <c r="M3" i="4"/>
  <c r="M4" i="4"/>
  <c r="M5" i="4"/>
  <c r="M6" i="4"/>
  <c r="M7" i="4"/>
  <c r="M8" i="4"/>
  <c r="M9" i="4"/>
  <c r="M10" i="4"/>
  <c r="M11" i="4"/>
  <c r="M12" i="4"/>
  <c r="M13" i="4"/>
  <c r="M14" i="4"/>
  <c r="H55" i="4"/>
  <c r="D55" i="4"/>
  <c r="H35" i="4"/>
  <c r="D35" i="4"/>
  <c r="H54" i="4"/>
  <c r="D54" i="4"/>
  <c r="H34" i="4"/>
  <c r="D34" i="4"/>
  <c r="F44" i="4" l="1"/>
  <c r="M48" i="4"/>
  <c r="M2" i="4"/>
  <c r="M23" i="4" s="1"/>
  <c r="M43" i="4" s="1"/>
  <c r="M52" i="4"/>
  <c r="M50" i="4"/>
  <c r="M51" i="4"/>
  <c r="M49" i="4"/>
  <c r="E56" i="4"/>
  <c r="I56" i="4"/>
  <c r="M44" i="4"/>
  <c r="L55" i="4"/>
  <c r="E7" i="1"/>
  <c r="M56" i="4" l="1"/>
  <c r="R15" i="1"/>
  <c r="R23" i="1"/>
  <c r="R31" i="1"/>
  <c r="R39" i="1"/>
  <c r="R47" i="1"/>
  <c r="R55" i="1"/>
  <c r="E210" i="1"/>
  <c r="E218" i="1"/>
  <c r="E226" i="1"/>
  <c r="S226" i="1" s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E281" i="1"/>
  <c r="E282" i="1"/>
  <c r="E289" i="1"/>
  <c r="E290" i="1"/>
  <c r="E297" i="1"/>
  <c r="E298" i="1"/>
  <c r="E305" i="1"/>
  <c r="S305" i="1" s="1"/>
  <c r="E306" i="1"/>
  <c r="E313" i="1"/>
  <c r="S313" i="1" s="1"/>
  <c r="E314" i="1"/>
  <c r="E321" i="1"/>
  <c r="S321" i="1" s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Y36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 s="1"/>
  <c r="Y325" i="1"/>
  <c r="R325" i="1"/>
  <c r="E325" i="1"/>
  <c r="S325" i="1" s="1"/>
  <c r="Y324" i="1"/>
  <c r="R324" i="1"/>
  <c r="E324" i="1"/>
  <c r="S324" i="1" s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R318" i="1"/>
  <c r="E318" i="1"/>
  <c r="Y317" i="1"/>
  <c r="R317" i="1"/>
  <c r="E317" i="1"/>
  <c r="S317" i="1" s="1"/>
  <c r="Y316" i="1"/>
  <c r="R316" i="1"/>
  <c r="E316" i="1"/>
  <c r="S316" i="1" s="1"/>
  <c r="Y315" i="1"/>
  <c r="R315" i="1"/>
  <c r="E315" i="1"/>
  <c r="S315" i="1" s="1"/>
  <c r="Y314" i="1"/>
  <c r="Y313" i="1"/>
  <c r="Y312" i="1"/>
  <c r="R312" i="1"/>
  <c r="E312" i="1"/>
  <c r="S312" i="1" s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 s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R294" i="1"/>
  <c r="E294" i="1"/>
  <c r="S294" i="1" s="1"/>
  <c r="Y293" i="1"/>
  <c r="R293" i="1"/>
  <c r="E293" i="1"/>
  <c r="Y292" i="1"/>
  <c r="R292" i="1"/>
  <c r="E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R286" i="1"/>
  <c r="E286" i="1"/>
  <c r="S286" i="1" s="1"/>
  <c r="Y285" i="1"/>
  <c r="R285" i="1"/>
  <c r="E285" i="1"/>
  <c r="Y284" i="1"/>
  <c r="R284" i="1"/>
  <c r="E284" i="1"/>
  <c r="S284" i="1" s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 s="1"/>
  <c r="Y276" i="1"/>
  <c r="R276" i="1"/>
  <c r="E276" i="1"/>
  <c r="S276" i="1" s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 s="1"/>
  <c r="Y269" i="1"/>
  <c r="R269" i="1"/>
  <c r="E269" i="1"/>
  <c r="S269" i="1" s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 s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 s="1"/>
  <c r="Y253" i="1"/>
  <c r="R253" i="1"/>
  <c r="E253" i="1"/>
  <c r="S253" i="1" s="1"/>
  <c r="Y252" i="1"/>
  <c r="R252" i="1"/>
  <c r="E252" i="1"/>
  <c r="S252" i="1" s="1"/>
  <c r="Y251" i="1"/>
  <c r="R251" i="1"/>
  <c r="E251" i="1"/>
  <c r="Y250" i="1"/>
  <c r="R250" i="1"/>
  <c r="Y249" i="1"/>
  <c r="R249" i="1"/>
  <c r="E249" i="1"/>
  <c r="S249" i="1" s="1"/>
  <c r="Y248" i="1"/>
  <c r="R248" i="1"/>
  <c r="E248" i="1"/>
  <c r="Y247" i="1"/>
  <c r="Y246" i="1"/>
  <c r="R246" i="1"/>
  <c r="E246" i="1"/>
  <c r="S246" i="1" s="1"/>
  <c r="Y245" i="1"/>
  <c r="R245" i="1"/>
  <c r="E245" i="1"/>
  <c r="S245" i="1" s="1"/>
  <c r="Y244" i="1"/>
  <c r="R244" i="1"/>
  <c r="E244" i="1"/>
  <c r="S244" i="1" s="1"/>
  <c r="Y243" i="1"/>
  <c r="R243" i="1"/>
  <c r="E243" i="1"/>
  <c r="Y242" i="1"/>
  <c r="R242" i="1"/>
  <c r="Y241" i="1"/>
  <c r="R241" i="1"/>
  <c r="E241" i="1"/>
  <c r="Y240" i="1"/>
  <c r="R240" i="1"/>
  <c r="E240" i="1"/>
  <c r="S240" i="1" s="1"/>
  <c r="Y239" i="1"/>
  <c r="Y238" i="1"/>
  <c r="R238" i="1"/>
  <c r="E238" i="1"/>
  <c r="Y237" i="1"/>
  <c r="R237" i="1"/>
  <c r="E237" i="1"/>
  <c r="Y236" i="1"/>
  <c r="R236" i="1"/>
  <c r="E236" i="1"/>
  <c r="S236" i="1" s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 s="1"/>
  <c r="Y227" i="1"/>
  <c r="R227" i="1"/>
  <c r="E227" i="1"/>
  <c r="S227" i="1" s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 s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 s="1"/>
  <c r="Y211" i="1"/>
  <c r="R211" i="1"/>
  <c r="E211" i="1"/>
  <c r="S211" i="1" s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 s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 s="1"/>
  <c r="Y197" i="1"/>
  <c r="R197" i="1"/>
  <c r="E197" i="1"/>
  <c r="Y196" i="1"/>
  <c r="R196" i="1"/>
  <c r="E196" i="1"/>
  <c r="S196" i="1" s="1"/>
  <c r="Y195" i="1"/>
  <c r="R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R190" i="1"/>
  <c r="E190" i="1"/>
  <c r="Y189" i="1"/>
  <c r="R189" i="1"/>
  <c r="E189" i="1"/>
  <c r="Y188" i="1"/>
  <c r="R188" i="1"/>
  <c r="E188" i="1"/>
  <c r="S188" i="1" s="1"/>
  <c r="Y187" i="1"/>
  <c r="R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R182" i="1"/>
  <c r="E182" i="1"/>
  <c r="Y181" i="1"/>
  <c r="R181" i="1"/>
  <c r="E181" i="1"/>
  <c r="Y180" i="1"/>
  <c r="R180" i="1"/>
  <c r="E180" i="1"/>
  <c r="S180" i="1" s="1"/>
  <c r="Y179" i="1"/>
  <c r="R179" i="1"/>
  <c r="E179" i="1"/>
  <c r="Y178" i="1"/>
  <c r="R178" i="1"/>
  <c r="E178" i="1"/>
  <c r="Y177" i="1"/>
  <c r="R177" i="1"/>
  <c r="E177" i="1"/>
  <c r="S177" i="1" s="1"/>
  <c r="Y176" i="1"/>
  <c r="R176" i="1"/>
  <c r="E176" i="1"/>
  <c r="Y175" i="1"/>
  <c r="Y174" i="1"/>
  <c r="R174" i="1"/>
  <c r="E174" i="1"/>
  <c r="S174" i="1" s="1"/>
  <c r="Y173" i="1"/>
  <c r="R173" i="1"/>
  <c r="E173" i="1"/>
  <c r="S173" i="1" s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 s="1"/>
  <c r="Y168" i="1"/>
  <c r="R168" i="1"/>
  <c r="E168" i="1"/>
  <c r="S168" i="1" s="1"/>
  <c r="Y167" i="1"/>
  <c r="Y166" i="1"/>
  <c r="R166" i="1"/>
  <c r="E166" i="1"/>
  <c r="S166" i="1" s="1"/>
  <c r="Y165" i="1"/>
  <c r="R165" i="1"/>
  <c r="E165" i="1"/>
  <c r="Y164" i="1"/>
  <c r="R164" i="1"/>
  <c r="E164" i="1"/>
  <c r="S164" i="1" s="1"/>
  <c r="Y163" i="1"/>
  <c r="R163" i="1"/>
  <c r="E163" i="1"/>
  <c r="Y162" i="1"/>
  <c r="R162" i="1"/>
  <c r="E162" i="1"/>
  <c r="Y161" i="1"/>
  <c r="R161" i="1"/>
  <c r="E161" i="1"/>
  <c r="S161" i="1" s="1"/>
  <c r="Y160" i="1"/>
  <c r="R160" i="1"/>
  <c r="E160" i="1"/>
  <c r="S160" i="1" s="1"/>
  <c r="Y159" i="1"/>
  <c r="Y158" i="1"/>
  <c r="R158" i="1"/>
  <c r="E158" i="1"/>
  <c r="S158" i="1" s="1"/>
  <c r="Y157" i="1"/>
  <c r="R157" i="1"/>
  <c r="E157" i="1"/>
  <c r="Y156" i="1"/>
  <c r="R156" i="1"/>
  <c r="E156" i="1"/>
  <c r="S156" i="1" s="1"/>
  <c r="Y155" i="1"/>
  <c r="R155" i="1"/>
  <c r="E155" i="1"/>
  <c r="Y154" i="1"/>
  <c r="R154" i="1"/>
  <c r="E154" i="1"/>
  <c r="S154" i="1" s="1"/>
  <c r="Y153" i="1"/>
  <c r="R153" i="1"/>
  <c r="E153" i="1"/>
  <c r="Y152" i="1"/>
  <c r="R152" i="1"/>
  <c r="E152" i="1"/>
  <c r="Y151" i="1"/>
  <c r="Y150" i="1"/>
  <c r="R150" i="1"/>
  <c r="E150" i="1"/>
  <c r="S150" i="1" s="1"/>
  <c r="Y149" i="1"/>
  <c r="R149" i="1"/>
  <c r="E149" i="1"/>
  <c r="Y148" i="1"/>
  <c r="R148" i="1"/>
  <c r="E148" i="1"/>
  <c r="S148" i="1" s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 s="1"/>
  <c r="Y137" i="1"/>
  <c r="R137" i="1"/>
  <c r="E137" i="1"/>
  <c r="Y136" i="1"/>
  <c r="R136" i="1"/>
  <c r="E136" i="1"/>
  <c r="S136" i="1" s="1"/>
  <c r="Y135" i="1"/>
  <c r="Y134" i="1"/>
  <c r="R134" i="1"/>
  <c r="E134" i="1"/>
  <c r="S134" i="1" s="1"/>
  <c r="Y133" i="1"/>
  <c r="R133" i="1"/>
  <c r="E133" i="1"/>
  <c r="Y132" i="1"/>
  <c r="R132" i="1"/>
  <c r="E132" i="1"/>
  <c r="Y131" i="1"/>
  <c r="R131" i="1"/>
  <c r="E131" i="1"/>
  <c r="S131" i="1" s="1"/>
  <c r="Y130" i="1"/>
  <c r="R130" i="1"/>
  <c r="E130" i="1"/>
  <c r="Y129" i="1"/>
  <c r="R129" i="1"/>
  <c r="E129" i="1"/>
  <c r="Y128" i="1"/>
  <c r="R128" i="1"/>
  <c r="E128" i="1"/>
  <c r="S128" i="1" s="1"/>
  <c r="Y127" i="1"/>
  <c r="Y126" i="1"/>
  <c r="R126" i="1"/>
  <c r="E126" i="1"/>
  <c r="S126" i="1" s="1"/>
  <c r="Y125" i="1"/>
  <c r="R125" i="1"/>
  <c r="E125" i="1"/>
  <c r="Y124" i="1"/>
  <c r="R124" i="1"/>
  <c r="E124" i="1"/>
  <c r="S124" i="1" s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 s="1"/>
  <c r="Y119" i="1"/>
  <c r="Y118" i="1"/>
  <c r="R118" i="1"/>
  <c r="E118" i="1"/>
  <c r="S118" i="1" s="1"/>
  <c r="Y117" i="1"/>
  <c r="R117" i="1"/>
  <c r="E117" i="1"/>
  <c r="Y116" i="1"/>
  <c r="R116" i="1"/>
  <c r="E116" i="1"/>
  <c r="S116" i="1" s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 s="1"/>
  <c r="Y111" i="1"/>
  <c r="Y110" i="1"/>
  <c r="R110" i="1"/>
  <c r="E110" i="1"/>
  <c r="S110" i="1" s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 s="1"/>
  <c r="Y103" i="1"/>
  <c r="Y102" i="1"/>
  <c r="R102" i="1"/>
  <c r="E102" i="1"/>
  <c r="Y101" i="1"/>
  <c r="R101" i="1"/>
  <c r="E101" i="1"/>
  <c r="Y100" i="1"/>
  <c r="R100" i="1"/>
  <c r="E100" i="1"/>
  <c r="S100" i="1" s="1"/>
  <c r="Y99" i="1"/>
  <c r="R99" i="1"/>
  <c r="E99" i="1"/>
  <c r="S99" i="1" s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R92" i="1"/>
  <c r="E92" i="1"/>
  <c r="S92" i="1" s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 s="1"/>
  <c r="Y83" i="1"/>
  <c r="R83" i="1"/>
  <c r="E83" i="1"/>
  <c r="Y82" i="1"/>
  <c r="R82" i="1"/>
  <c r="E82" i="1"/>
  <c r="S82" i="1" s="1"/>
  <c r="Y81" i="1"/>
  <c r="R81" i="1"/>
  <c r="E81" i="1"/>
  <c r="Y80" i="1"/>
  <c r="R80" i="1"/>
  <c r="E80" i="1"/>
  <c r="S80" i="1" s="1"/>
  <c r="Y79" i="1"/>
  <c r="Y78" i="1"/>
  <c r="R78" i="1"/>
  <c r="E78" i="1"/>
  <c r="S78" i="1" s="1"/>
  <c r="Y77" i="1"/>
  <c r="R77" i="1"/>
  <c r="E77" i="1"/>
  <c r="Y76" i="1"/>
  <c r="R76" i="1"/>
  <c r="E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R70" i="1"/>
  <c r="E70" i="1"/>
  <c r="S70" i="1" s="1"/>
  <c r="Y69" i="1"/>
  <c r="R69" i="1"/>
  <c r="E69" i="1"/>
  <c r="Y68" i="1"/>
  <c r="R68" i="1"/>
  <c r="E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S64" i="1" s="1"/>
  <c r="Y63" i="1"/>
  <c r="Y62" i="1"/>
  <c r="R62" i="1"/>
  <c r="E62" i="1"/>
  <c r="S62" i="1" s="1"/>
  <c r="Y61" i="1"/>
  <c r="R61" i="1"/>
  <c r="E61" i="1"/>
  <c r="Y60" i="1"/>
  <c r="R60" i="1"/>
  <c r="E60" i="1"/>
  <c r="Y59" i="1"/>
  <c r="R59" i="1"/>
  <c r="E59" i="1"/>
  <c r="S59" i="1" s="1"/>
  <c r="Y58" i="1"/>
  <c r="R58" i="1"/>
  <c r="E58" i="1"/>
  <c r="Y57" i="1"/>
  <c r="R57" i="1"/>
  <c r="E57" i="1"/>
  <c r="Y56" i="1"/>
  <c r="R56" i="1"/>
  <c r="E56" i="1"/>
  <c r="S56" i="1" s="1"/>
  <c r="Y55" i="1"/>
  <c r="Y54" i="1"/>
  <c r="R54" i="1"/>
  <c r="E54" i="1"/>
  <c r="Y53" i="1"/>
  <c r="R53" i="1"/>
  <c r="E53" i="1"/>
  <c r="Y52" i="1"/>
  <c r="R52" i="1"/>
  <c r="E52" i="1"/>
  <c r="S52" i="1" s="1"/>
  <c r="Y51" i="1"/>
  <c r="R51" i="1"/>
  <c r="E51" i="1"/>
  <c r="Y50" i="1"/>
  <c r="R50" i="1"/>
  <c r="E50" i="1"/>
  <c r="Y49" i="1"/>
  <c r="R49" i="1"/>
  <c r="E49" i="1"/>
  <c r="Y48" i="1"/>
  <c r="R48" i="1"/>
  <c r="E48" i="1"/>
  <c r="S48" i="1" s="1"/>
  <c r="Y47" i="1"/>
  <c r="Y46" i="1"/>
  <c r="R46" i="1"/>
  <c r="E46" i="1"/>
  <c r="Y45" i="1"/>
  <c r="R45" i="1"/>
  <c r="E45" i="1"/>
  <c r="Y44" i="1"/>
  <c r="R44" i="1"/>
  <c r="E44" i="1"/>
  <c r="S44" i="1" s="1"/>
  <c r="Y43" i="1"/>
  <c r="R43" i="1"/>
  <c r="E43" i="1"/>
  <c r="S43" i="1" s="1"/>
  <c r="Y42" i="1"/>
  <c r="R42" i="1"/>
  <c r="E42" i="1"/>
  <c r="Y41" i="1"/>
  <c r="R41" i="1"/>
  <c r="E41" i="1"/>
  <c r="Y40" i="1"/>
  <c r="R40" i="1"/>
  <c r="E40" i="1"/>
  <c r="S40" i="1" s="1"/>
  <c r="Y39" i="1"/>
  <c r="E39" i="1"/>
  <c r="Y38" i="1"/>
  <c r="R38" i="1"/>
  <c r="E38" i="1"/>
  <c r="Y37" i="1"/>
  <c r="R37" i="1"/>
  <c r="E37" i="1"/>
  <c r="Y36" i="1"/>
  <c r="R36" i="1"/>
  <c r="E36" i="1"/>
  <c r="S36" i="1" s="1"/>
  <c r="Y35" i="1"/>
  <c r="R35" i="1"/>
  <c r="E35" i="1"/>
  <c r="S35" i="1" s="1"/>
  <c r="Y34" i="1"/>
  <c r="R34" i="1"/>
  <c r="E34" i="1"/>
  <c r="Y33" i="1"/>
  <c r="R33" i="1"/>
  <c r="E33" i="1"/>
  <c r="Y32" i="1"/>
  <c r="R32" i="1"/>
  <c r="E32" i="1"/>
  <c r="S32" i="1" s="1"/>
  <c r="Y31" i="1"/>
  <c r="E31" i="1"/>
  <c r="S31" i="1" s="1"/>
  <c r="Y30" i="1"/>
  <c r="R30" i="1"/>
  <c r="E30" i="1"/>
  <c r="Y29" i="1"/>
  <c r="R29" i="1"/>
  <c r="E29" i="1"/>
  <c r="Y28" i="1"/>
  <c r="R28" i="1"/>
  <c r="E28" i="1"/>
  <c r="S28" i="1" s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 s="1"/>
  <c r="Y21" i="1"/>
  <c r="R21" i="1"/>
  <c r="E21" i="1"/>
  <c r="Y20" i="1"/>
  <c r="R20" i="1"/>
  <c r="E20" i="1"/>
  <c r="S20" i="1" s="1"/>
  <c r="Y19" i="1"/>
  <c r="R19" i="1"/>
  <c r="E19" i="1"/>
  <c r="S19" i="1" s="1"/>
  <c r="Y18" i="1"/>
  <c r="R18" i="1"/>
  <c r="E18" i="1"/>
  <c r="Y17" i="1"/>
  <c r="R17" i="1"/>
  <c r="E17" i="1"/>
  <c r="Y16" i="1"/>
  <c r="R16" i="1"/>
  <c r="E16" i="1"/>
  <c r="Y15" i="1"/>
  <c r="E15" i="1"/>
  <c r="S15" i="1" s="1"/>
  <c r="Y14" i="1"/>
  <c r="R14" i="1"/>
  <c r="E14" i="1"/>
  <c r="Y13" i="1"/>
  <c r="R13" i="1"/>
  <c r="E13" i="1"/>
  <c r="Y12" i="1"/>
  <c r="R12" i="1"/>
  <c r="E12" i="1"/>
  <c r="S12" i="1" s="1"/>
  <c r="Y11" i="1"/>
  <c r="R11" i="1"/>
  <c r="E11" i="1"/>
  <c r="S11" i="1" s="1"/>
  <c r="Y10" i="1"/>
  <c r="R10" i="1"/>
  <c r="E10" i="1"/>
  <c r="Y9" i="1"/>
  <c r="R9" i="1"/>
  <c r="E9" i="1"/>
  <c r="Y8" i="1"/>
  <c r="R8" i="1"/>
  <c r="E8" i="1"/>
  <c r="Y7" i="1"/>
  <c r="R7" i="1"/>
  <c r="U2" i="1"/>
  <c r="V2" i="1" s="1"/>
  <c r="N2" i="1"/>
  <c r="Q2" i="1" s="1"/>
  <c r="M2" i="1"/>
  <c r="B25" i="3"/>
  <c r="H53" i="4"/>
  <c r="D53" i="4"/>
  <c r="H33" i="4"/>
  <c r="D33" i="4"/>
  <c r="H52" i="4"/>
  <c r="D52" i="4"/>
  <c r="H32" i="4"/>
  <c r="D32" i="4"/>
  <c r="I363" i="1" l="1"/>
  <c r="J363" i="1" s="1"/>
  <c r="G74" i="1"/>
  <c r="H74" i="1" s="1"/>
  <c r="G363" i="1"/>
  <c r="H363" i="1" s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I341" i="1"/>
  <c r="S352" i="1"/>
  <c r="S360" i="1"/>
  <c r="S330" i="1"/>
  <c r="R359" i="1"/>
  <c r="E359" i="1"/>
  <c r="R319" i="1"/>
  <c r="E319" i="1"/>
  <c r="S319" i="1" s="1"/>
  <c r="R287" i="1"/>
  <c r="E287" i="1"/>
  <c r="S287" i="1" s="1"/>
  <c r="R255" i="1"/>
  <c r="E255" i="1"/>
  <c r="S255" i="1" s="1"/>
  <c r="R223" i="1"/>
  <c r="E223" i="1"/>
  <c r="S223" i="1" s="1"/>
  <c r="R191" i="1"/>
  <c r="E191" i="1"/>
  <c r="S191" i="1" s="1"/>
  <c r="R159" i="1"/>
  <c r="E159" i="1"/>
  <c r="S159" i="1" s="1"/>
  <c r="R127" i="1"/>
  <c r="E127" i="1"/>
  <c r="S127" i="1" s="1"/>
  <c r="R95" i="1"/>
  <c r="E95" i="1"/>
  <c r="S95" i="1" s="1"/>
  <c r="E357" i="1"/>
  <c r="R335" i="1"/>
  <c r="E335" i="1"/>
  <c r="S335" i="1" s="1"/>
  <c r="R303" i="1"/>
  <c r="E303" i="1"/>
  <c r="S303" i="1" s="1"/>
  <c r="R279" i="1"/>
  <c r="E279" i="1"/>
  <c r="S279" i="1" s="1"/>
  <c r="R247" i="1"/>
  <c r="E247" i="1"/>
  <c r="S247" i="1" s="1"/>
  <c r="R215" i="1"/>
  <c r="E215" i="1"/>
  <c r="S215" i="1" s="1"/>
  <c r="R175" i="1"/>
  <c r="E175" i="1"/>
  <c r="S175" i="1" s="1"/>
  <c r="R143" i="1"/>
  <c r="E143" i="1"/>
  <c r="S143" i="1" s="1"/>
  <c r="R111" i="1"/>
  <c r="E111" i="1"/>
  <c r="S111" i="1" s="1"/>
  <c r="R79" i="1"/>
  <c r="E79" i="1"/>
  <c r="S79" i="1" s="1"/>
  <c r="R343" i="1"/>
  <c r="E343" i="1"/>
  <c r="R311" i="1"/>
  <c r="E311" i="1"/>
  <c r="S311" i="1" s="1"/>
  <c r="R271" i="1"/>
  <c r="E271" i="1"/>
  <c r="S271" i="1" s="1"/>
  <c r="R239" i="1"/>
  <c r="E239" i="1"/>
  <c r="S239" i="1" s="1"/>
  <c r="R199" i="1"/>
  <c r="E199" i="1"/>
  <c r="S199" i="1" s="1"/>
  <c r="R167" i="1"/>
  <c r="E167" i="1"/>
  <c r="S167" i="1" s="1"/>
  <c r="R135" i="1"/>
  <c r="E135" i="1"/>
  <c r="S135" i="1" s="1"/>
  <c r="R103" i="1"/>
  <c r="E103" i="1"/>
  <c r="R71" i="1"/>
  <c r="E71" i="1"/>
  <c r="S71" i="1" s="1"/>
  <c r="R290" i="1"/>
  <c r="R306" i="1"/>
  <c r="R322" i="1"/>
  <c r="R338" i="1"/>
  <c r="R354" i="1"/>
  <c r="E55" i="1"/>
  <c r="S55" i="1" s="1"/>
  <c r="R361" i="1"/>
  <c r="R351" i="1"/>
  <c r="E351" i="1"/>
  <c r="R327" i="1"/>
  <c r="E327" i="1"/>
  <c r="S327" i="1" s="1"/>
  <c r="R295" i="1"/>
  <c r="E295" i="1"/>
  <c r="S295" i="1" s="1"/>
  <c r="R263" i="1"/>
  <c r="E263" i="1"/>
  <c r="S263" i="1" s="1"/>
  <c r="R231" i="1"/>
  <c r="E231" i="1"/>
  <c r="S231" i="1" s="1"/>
  <c r="R207" i="1"/>
  <c r="E207" i="1"/>
  <c r="S207" i="1" s="1"/>
  <c r="R183" i="1"/>
  <c r="E183" i="1"/>
  <c r="S183" i="1" s="1"/>
  <c r="R151" i="1"/>
  <c r="E151" i="1"/>
  <c r="S151" i="1" s="1"/>
  <c r="R119" i="1"/>
  <c r="E119" i="1"/>
  <c r="S119" i="1" s="1"/>
  <c r="R87" i="1"/>
  <c r="E87" i="1"/>
  <c r="S87" i="1" s="1"/>
  <c r="R63" i="1"/>
  <c r="E63" i="1"/>
  <c r="S63" i="1" s="1"/>
  <c r="R258" i="1"/>
  <c r="R274" i="1"/>
  <c r="E47" i="1"/>
  <c r="S47" i="1" s="1"/>
  <c r="R265" i="1"/>
  <c r="R281" i="1"/>
  <c r="R297" i="1"/>
  <c r="R313" i="1"/>
  <c r="R329" i="1"/>
  <c r="R345" i="1"/>
  <c r="R362" i="1"/>
  <c r="R314" i="1"/>
  <c r="R330" i="1"/>
  <c r="R346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L52" i="4"/>
  <c r="D51" i="4"/>
  <c r="H31" i="4"/>
  <c r="D31" i="4"/>
  <c r="I340" i="1" l="1"/>
  <c r="I345" i="1"/>
  <c r="J345" i="1" s="1"/>
  <c r="I362" i="1"/>
  <c r="J362" i="1" s="1"/>
  <c r="I330" i="1"/>
  <c r="J330" i="1" s="1"/>
  <c r="I329" i="1"/>
  <c r="J329" i="1" s="1"/>
  <c r="I356" i="1"/>
  <c r="J356" i="1" s="1"/>
  <c r="I361" i="1"/>
  <c r="J361" i="1" s="1"/>
  <c r="I349" i="1"/>
  <c r="J349" i="1" s="1"/>
  <c r="I355" i="1"/>
  <c r="I350" i="1"/>
  <c r="J350" i="1" s="1"/>
  <c r="I337" i="1"/>
  <c r="I360" i="1"/>
  <c r="J360" i="1" s="1"/>
  <c r="I334" i="1"/>
  <c r="J334" i="1" s="1"/>
  <c r="I348" i="1"/>
  <c r="J348" i="1" s="1"/>
  <c r="I347" i="1"/>
  <c r="J347" i="1" s="1"/>
  <c r="I333" i="1"/>
  <c r="J333" i="1" s="1"/>
  <c r="I335" i="1"/>
  <c r="J335" i="1" s="1"/>
  <c r="I346" i="1"/>
  <c r="I339" i="1"/>
  <c r="J339" i="1" s="1"/>
  <c r="I352" i="1"/>
  <c r="J352" i="1" s="1"/>
  <c r="I336" i="1"/>
  <c r="J336" i="1" s="1"/>
  <c r="I344" i="1"/>
  <c r="J344" i="1" s="1"/>
  <c r="I354" i="1"/>
  <c r="J354" i="1" s="1"/>
  <c r="I332" i="1"/>
  <c r="J332" i="1" s="1"/>
  <c r="S357" i="1"/>
  <c r="I357" i="1"/>
  <c r="J357" i="1" s="1"/>
  <c r="S351" i="1"/>
  <c r="I351" i="1"/>
  <c r="J351" i="1" s="1"/>
  <c r="S343" i="1"/>
  <c r="I343" i="1"/>
  <c r="J343" i="1" s="1"/>
  <c r="I8" i="1"/>
  <c r="J8" i="1" s="1"/>
  <c r="I16" i="1"/>
  <c r="J16" i="1" s="1"/>
  <c r="I24" i="1"/>
  <c r="J24" i="1" s="1"/>
  <c r="I32" i="1"/>
  <c r="J32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11" i="1"/>
  <c r="J11" i="1" s="1"/>
  <c r="I35" i="1"/>
  <c r="J35" i="1" s="1"/>
  <c r="I59" i="1"/>
  <c r="J59" i="1" s="1"/>
  <c r="I75" i="1"/>
  <c r="J75" i="1" s="1"/>
  <c r="I99" i="1"/>
  <c r="J99" i="1" s="1"/>
  <c r="I115" i="1"/>
  <c r="J115" i="1" s="1"/>
  <c r="I139" i="1"/>
  <c r="J139" i="1" s="1"/>
  <c r="I163" i="1"/>
  <c r="J163" i="1" s="1"/>
  <c r="I195" i="1"/>
  <c r="J195" i="1" s="1"/>
  <c r="I211" i="1"/>
  <c r="J211" i="1" s="1"/>
  <c r="I227" i="1"/>
  <c r="J227" i="1" s="1"/>
  <c r="I251" i="1"/>
  <c r="J251" i="1" s="1"/>
  <c r="I259" i="1"/>
  <c r="J259" i="1" s="1"/>
  <c r="I283" i="1"/>
  <c r="J283" i="1" s="1"/>
  <c r="I315" i="1"/>
  <c r="J315" i="1" s="1"/>
  <c r="I7" i="1"/>
  <c r="J7" i="1" s="1"/>
  <c r="I229" i="1"/>
  <c r="J229" i="1" s="1"/>
  <c r="I269" i="1"/>
  <c r="J269" i="1" s="1"/>
  <c r="I301" i="1"/>
  <c r="J301" i="1" s="1"/>
  <c r="I30" i="1"/>
  <c r="J30" i="1" s="1"/>
  <c r="I54" i="1"/>
  <c r="J54" i="1" s="1"/>
  <c r="I78" i="1"/>
  <c r="J78" i="1" s="1"/>
  <c r="I110" i="1"/>
  <c r="J110" i="1" s="1"/>
  <c r="I126" i="1"/>
  <c r="J126" i="1" s="1"/>
  <c r="I142" i="1"/>
  <c r="J142" i="1" s="1"/>
  <c r="I166" i="1"/>
  <c r="J166" i="1" s="1"/>
  <c r="I182" i="1"/>
  <c r="J182" i="1" s="1"/>
  <c r="I198" i="1"/>
  <c r="J198" i="1" s="1"/>
  <c r="I222" i="1"/>
  <c r="J222" i="1" s="1"/>
  <c r="I246" i="1"/>
  <c r="J246" i="1" s="1"/>
  <c r="I270" i="1"/>
  <c r="J270" i="1" s="1"/>
  <c r="I294" i="1"/>
  <c r="J294" i="1" s="1"/>
  <c r="I318" i="1"/>
  <c r="J318" i="1" s="1"/>
  <c r="I39" i="1"/>
  <c r="J39" i="1" s="1"/>
  <c r="I63" i="1"/>
  <c r="J63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J313" i="1" s="1"/>
  <c r="I321" i="1"/>
  <c r="J321" i="1" s="1"/>
  <c r="I27" i="1"/>
  <c r="J27" i="1" s="1"/>
  <c r="I51" i="1"/>
  <c r="J51" i="1" s="1"/>
  <c r="I83" i="1"/>
  <c r="J83" i="1" s="1"/>
  <c r="I107" i="1"/>
  <c r="J107" i="1" s="1"/>
  <c r="I131" i="1"/>
  <c r="J131" i="1" s="1"/>
  <c r="I147" i="1"/>
  <c r="J147" i="1" s="1"/>
  <c r="I171" i="1"/>
  <c r="J171" i="1" s="1"/>
  <c r="I179" i="1"/>
  <c r="J179" i="1" s="1"/>
  <c r="I203" i="1"/>
  <c r="J203" i="1" s="1"/>
  <c r="I235" i="1"/>
  <c r="J235" i="1" s="1"/>
  <c r="I267" i="1"/>
  <c r="J267" i="1" s="1"/>
  <c r="I299" i="1"/>
  <c r="J299" i="1" s="1"/>
  <c r="I125" i="1"/>
  <c r="J125" i="1" s="1"/>
  <c r="I157" i="1"/>
  <c r="J157" i="1" s="1"/>
  <c r="I181" i="1"/>
  <c r="J181" i="1" s="1"/>
  <c r="I213" i="1"/>
  <c r="J213" i="1" s="1"/>
  <c r="I245" i="1"/>
  <c r="J245" i="1" s="1"/>
  <c r="I277" i="1"/>
  <c r="J277" i="1" s="1"/>
  <c r="I309" i="1"/>
  <c r="J309" i="1" s="1"/>
  <c r="I22" i="1"/>
  <c r="J22" i="1" s="1"/>
  <c r="I46" i="1"/>
  <c r="J46" i="1" s="1"/>
  <c r="I70" i="1"/>
  <c r="J70" i="1" s="1"/>
  <c r="I94" i="1"/>
  <c r="J94" i="1" s="1"/>
  <c r="I118" i="1"/>
  <c r="J118" i="1" s="1"/>
  <c r="I150" i="1"/>
  <c r="J150" i="1" s="1"/>
  <c r="I190" i="1"/>
  <c r="J190" i="1" s="1"/>
  <c r="I214" i="1"/>
  <c r="J214" i="1" s="1"/>
  <c r="I230" i="1"/>
  <c r="J230" i="1" s="1"/>
  <c r="I254" i="1"/>
  <c r="J254" i="1" s="1"/>
  <c r="I278" i="1"/>
  <c r="J278" i="1" s="1"/>
  <c r="I302" i="1"/>
  <c r="J302" i="1" s="1"/>
  <c r="I326" i="1"/>
  <c r="J326" i="1" s="1"/>
  <c r="I31" i="1"/>
  <c r="J31" i="1" s="1"/>
  <c r="I47" i="1"/>
  <c r="J47" i="1" s="1"/>
  <c r="I79" i="1"/>
  <c r="J79" i="1" s="1"/>
  <c r="I10" i="1"/>
  <c r="J10" i="1" s="1"/>
  <c r="I18" i="1"/>
  <c r="J18" i="1" s="1"/>
  <c r="I26" i="1"/>
  <c r="J26" i="1" s="1"/>
  <c r="I34" i="1"/>
  <c r="J34" i="1" s="1"/>
  <c r="I42" i="1"/>
  <c r="J42" i="1" s="1"/>
  <c r="I50" i="1"/>
  <c r="J50" i="1" s="1"/>
  <c r="I58" i="1"/>
  <c r="J58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J306" i="1" s="1"/>
  <c r="I314" i="1"/>
  <c r="J314" i="1" s="1"/>
  <c r="I322" i="1"/>
  <c r="J322" i="1" s="1"/>
  <c r="I19" i="1"/>
  <c r="J19" i="1" s="1"/>
  <c r="I43" i="1"/>
  <c r="J43" i="1" s="1"/>
  <c r="I67" i="1"/>
  <c r="J67" i="1" s="1"/>
  <c r="I91" i="1"/>
  <c r="J91" i="1" s="1"/>
  <c r="I123" i="1"/>
  <c r="J123" i="1" s="1"/>
  <c r="I155" i="1"/>
  <c r="J155" i="1" s="1"/>
  <c r="I187" i="1"/>
  <c r="J187" i="1" s="1"/>
  <c r="I219" i="1"/>
  <c r="J219" i="1" s="1"/>
  <c r="I243" i="1"/>
  <c r="J243" i="1" s="1"/>
  <c r="I275" i="1"/>
  <c r="J275" i="1" s="1"/>
  <c r="I291" i="1"/>
  <c r="J291" i="1" s="1"/>
  <c r="I307" i="1"/>
  <c r="J307" i="1" s="1"/>
  <c r="I323" i="1"/>
  <c r="J323" i="1" s="1"/>
  <c r="I109" i="1"/>
  <c r="J109" i="1" s="1"/>
  <c r="I141" i="1"/>
  <c r="J141" i="1" s="1"/>
  <c r="I173" i="1"/>
  <c r="J173" i="1" s="1"/>
  <c r="I197" i="1"/>
  <c r="J197" i="1" s="1"/>
  <c r="I221" i="1"/>
  <c r="J221" i="1" s="1"/>
  <c r="I253" i="1"/>
  <c r="J253" i="1" s="1"/>
  <c r="I285" i="1"/>
  <c r="J285" i="1" s="1"/>
  <c r="I317" i="1"/>
  <c r="J317" i="1" s="1"/>
  <c r="I14" i="1"/>
  <c r="J14" i="1" s="1"/>
  <c r="I38" i="1"/>
  <c r="J38" i="1" s="1"/>
  <c r="I62" i="1"/>
  <c r="J62" i="1" s="1"/>
  <c r="I86" i="1"/>
  <c r="J86" i="1" s="1"/>
  <c r="I102" i="1"/>
  <c r="J102" i="1" s="1"/>
  <c r="I134" i="1"/>
  <c r="J134" i="1" s="1"/>
  <c r="I158" i="1"/>
  <c r="J158" i="1" s="1"/>
  <c r="I174" i="1"/>
  <c r="J174" i="1" s="1"/>
  <c r="I206" i="1"/>
  <c r="J206" i="1" s="1"/>
  <c r="I238" i="1"/>
  <c r="J238" i="1" s="1"/>
  <c r="I262" i="1"/>
  <c r="J262" i="1" s="1"/>
  <c r="I286" i="1"/>
  <c r="J286" i="1" s="1"/>
  <c r="I310" i="1"/>
  <c r="J310" i="1" s="1"/>
  <c r="I15" i="1"/>
  <c r="J15" i="1" s="1"/>
  <c r="I55" i="1"/>
  <c r="J55" i="1" s="1"/>
  <c r="I71" i="1"/>
  <c r="J71" i="1" s="1"/>
  <c r="I23" i="1"/>
  <c r="J23" i="1" s="1"/>
  <c r="I12" i="1"/>
  <c r="J12" i="1" s="1"/>
  <c r="I20" i="1"/>
  <c r="J20" i="1" s="1"/>
  <c r="I28" i="1"/>
  <c r="J28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17" i="1"/>
  <c r="J117" i="1" s="1"/>
  <c r="I133" i="1"/>
  <c r="J133" i="1" s="1"/>
  <c r="I149" i="1"/>
  <c r="J149" i="1" s="1"/>
  <c r="I165" i="1"/>
  <c r="J165" i="1" s="1"/>
  <c r="I189" i="1"/>
  <c r="J189" i="1" s="1"/>
  <c r="I205" i="1"/>
  <c r="J205" i="1" s="1"/>
  <c r="I237" i="1"/>
  <c r="J237" i="1" s="1"/>
  <c r="I261" i="1"/>
  <c r="J261" i="1" s="1"/>
  <c r="I293" i="1"/>
  <c r="J293" i="1" s="1"/>
  <c r="I325" i="1"/>
  <c r="J325" i="1" s="1"/>
  <c r="I87" i="1"/>
  <c r="J87" i="1" s="1"/>
  <c r="I151" i="1"/>
  <c r="J151" i="1" s="1"/>
  <c r="I215" i="1"/>
  <c r="J215" i="1" s="1"/>
  <c r="I279" i="1"/>
  <c r="J279" i="1" s="1"/>
  <c r="I223" i="1"/>
  <c r="J223" i="1" s="1"/>
  <c r="I183" i="1"/>
  <c r="J183" i="1" s="1"/>
  <c r="I127" i="1"/>
  <c r="J127" i="1" s="1"/>
  <c r="I135" i="1"/>
  <c r="J135" i="1" s="1"/>
  <c r="I271" i="1"/>
  <c r="J271" i="1" s="1"/>
  <c r="I95" i="1"/>
  <c r="J95" i="1" s="1"/>
  <c r="I159" i="1"/>
  <c r="J159" i="1" s="1"/>
  <c r="I287" i="1"/>
  <c r="J287" i="1" s="1"/>
  <c r="I119" i="1"/>
  <c r="J119" i="1" s="1"/>
  <c r="I319" i="1"/>
  <c r="J319" i="1" s="1"/>
  <c r="I207" i="1"/>
  <c r="J207" i="1" s="1"/>
  <c r="I103" i="1"/>
  <c r="J103" i="1" s="1"/>
  <c r="I167" i="1"/>
  <c r="J167" i="1" s="1"/>
  <c r="I231" i="1"/>
  <c r="J231" i="1" s="1"/>
  <c r="I295" i="1"/>
  <c r="J295" i="1" s="1"/>
  <c r="I247" i="1"/>
  <c r="J247" i="1" s="1"/>
  <c r="I191" i="1"/>
  <c r="I199" i="1"/>
  <c r="J199" i="1" s="1"/>
  <c r="I111" i="1"/>
  <c r="J111" i="1" s="1"/>
  <c r="I175" i="1"/>
  <c r="J175" i="1" s="1"/>
  <c r="I239" i="1"/>
  <c r="J239" i="1" s="1"/>
  <c r="I303" i="1"/>
  <c r="J303" i="1" s="1"/>
  <c r="I311" i="1"/>
  <c r="J311" i="1" s="1"/>
  <c r="I255" i="1"/>
  <c r="J255" i="1" s="1"/>
  <c r="I327" i="1"/>
  <c r="J327" i="1" s="1"/>
  <c r="I263" i="1"/>
  <c r="J263" i="1" s="1"/>
  <c r="I143" i="1"/>
  <c r="J143" i="1" s="1"/>
  <c r="S359" i="1"/>
  <c r="I359" i="1"/>
  <c r="J359" i="1" s="1"/>
  <c r="I353" i="1"/>
  <c r="J353" i="1" s="1"/>
  <c r="I338" i="1"/>
  <c r="J338" i="1" s="1"/>
  <c r="I331" i="1"/>
  <c r="J331" i="1" s="1"/>
  <c r="I342" i="1"/>
  <c r="J342" i="1" s="1"/>
  <c r="I328" i="1"/>
  <c r="J328" i="1" s="1"/>
  <c r="G9" i="1"/>
  <c r="H9" i="1" s="1"/>
  <c r="G8" i="1"/>
  <c r="H8" i="1" s="1"/>
  <c r="G7" i="1"/>
  <c r="H7" i="1" s="1"/>
  <c r="F7" i="1"/>
  <c r="G323" i="1"/>
  <c r="H323" i="1" s="1"/>
  <c r="F21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 s="1"/>
  <c r="F216" i="1"/>
  <c r="F222" i="1"/>
  <c r="F125" i="1"/>
  <c r="F10" i="1"/>
  <c r="F107" i="1"/>
  <c r="F211" i="1"/>
  <c r="F221" i="1"/>
  <c r="F188" i="1"/>
  <c r="F146" i="1"/>
  <c r="F101" i="1"/>
  <c r="F167" i="1"/>
  <c r="F322" i="1"/>
  <c r="F343" i="1"/>
  <c r="F204" i="1"/>
  <c r="F105" i="1"/>
  <c r="F72" i="1"/>
  <c r="G22" i="1"/>
  <c r="H22" i="1" s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 s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 s="1"/>
  <c r="F62" i="1"/>
  <c r="F23" i="1"/>
  <c r="F84" i="1"/>
  <c r="F159" i="1"/>
  <c r="F323" i="1"/>
  <c r="F331" i="1"/>
  <c r="F361" i="1"/>
  <c r="F315" i="1"/>
  <c r="F349" i="1"/>
  <c r="G314" i="1"/>
  <c r="H314" i="1" s="1"/>
  <c r="F319" i="1"/>
  <c r="F252" i="1"/>
  <c r="G228" i="1"/>
  <c r="H228" i="1" s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 s="1"/>
  <c r="F155" i="1"/>
  <c r="F309" i="1"/>
  <c r="F274" i="1"/>
  <c r="F127" i="1"/>
  <c r="F353" i="1"/>
  <c r="F276" i="1"/>
  <c r="F238" i="1"/>
  <c r="F194" i="1"/>
  <c r="F184" i="1"/>
  <c r="F113" i="1"/>
  <c r="F124" i="1"/>
  <c r="J191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 s="1"/>
  <c r="F215" i="1"/>
  <c r="F360" i="1"/>
  <c r="F193" i="1"/>
  <c r="F177" i="1"/>
  <c r="F11" i="1"/>
  <c r="F347" i="1"/>
  <c r="F139" i="1"/>
  <c r="F293" i="1"/>
  <c r="F130" i="1"/>
  <c r="F39" i="1"/>
  <c r="F326" i="1"/>
  <c r="F345" i="1"/>
  <c r="F229" i="1"/>
  <c r="F129" i="1"/>
  <c r="G49" i="1"/>
  <c r="H49" i="1" s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32" i="1"/>
  <c r="F65" i="1"/>
  <c r="F283" i="1"/>
  <c r="F282" i="1"/>
  <c r="F339" i="1"/>
  <c r="F308" i="1"/>
  <c r="F334" i="1"/>
  <c r="F288" i="1"/>
  <c r="G335" i="1"/>
  <c r="H335" i="1" s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33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F341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J346" i="1"/>
  <c r="G166" i="1"/>
  <c r="H166" i="1" s="1"/>
  <c r="G360" i="1"/>
  <c r="H360" i="1" s="1"/>
  <c r="G113" i="1"/>
  <c r="H113" i="1" s="1"/>
  <c r="G42" i="1"/>
  <c r="H42" i="1" s="1"/>
  <c r="G151" i="1"/>
  <c r="H151" i="1" s="1"/>
  <c r="G12" i="1"/>
  <c r="H12" i="1" s="1"/>
  <c r="G352" i="1"/>
  <c r="H352" i="1" s="1"/>
  <c r="G340" i="1"/>
  <c r="H340" i="1" s="1"/>
  <c r="G316" i="1"/>
  <c r="H316" i="1" s="1"/>
  <c r="G333" i="1"/>
  <c r="H333" i="1" s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J355" i="1"/>
  <c r="G265" i="1"/>
  <c r="H265" i="1" s="1"/>
  <c r="G259" i="1"/>
  <c r="H259" i="1" s="1"/>
  <c r="G67" i="1"/>
  <c r="H67" i="1" s="1"/>
  <c r="G173" i="1"/>
  <c r="H173" i="1" s="1"/>
  <c r="J358" i="1"/>
  <c r="G337" i="1"/>
  <c r="H337" i="1" s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G128" i="1"/>
  <c r="H128" i="1" s="1"/>
  <c r="G147" i="1"/>
  <c r="H147" i="1" s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 s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J340" i="1"/>
  <c r="G145" i="1"/>
  <c r="H145" i="1" s="1"/>
  <c r="G234" i="1"/>
  <c r="H234" i="1" s="1"/>
  <c r="G126" i="1"/>
  <c r="H126" i="1" s="1"/>
  <c r="G73" i="1"/>
  <c r="H73" i="1" s="1"/>
  <c r="G25" i="1"/>
  <c r="H25" i="1" s="1"/>
  <c r="G15" i="1"/>
  <c r="H15" i="1" s="1"/>
  <c r="G78" i="1"/>
  <c r="H78" i="1" s="1"/>
  <c r="G18" i="1"/>
  <c r="H18" i="1" s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G294" i="1"/>
  <c r="H294" i="1" s="1"/>
  <c r="G361" i="1"/>
  <c r="H361" i="1" s="1"/>
  <c r="G322" i="1"/>
  <c r="H322" i="1" s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J341" i="1"/>
  <c r="G276" i="1"/>
  <c r="H276" i="1" s="1"/>
  <c r="G252" i="1"/>
  <c r="H252" i="1" s="1"/>
  <c r="G226" i="1"/>
  <c r="H226" i="1" s="1"/>
  <c r="G269" i="1"/>
  <c r="H269" i="1" s="1"/>
  <c r="G86" i="1"/>
  <c r="H86" i="1" s="1"/>
  <c r="G14" i="1"/>
  <c r="H14" i="1" s="1"/>
  <c r="G34" i="1"/>
  <c r="H34" i="1" s="1"/>
  <c r="G56" i="1"/>
  <c r="H56" i="1" s="1"/>
  <c r="G97" i="1"/>
  <c r="H97" i="1" s="1"/>
  <c r="G139" i="1"/>
  <c r="H139" i="1" s="1"/>
  <c r="G104" i="1"/>
  <c r="H104" i="1" s="1"/>
  <c r="G163" i="1"/>
  <c r="H163" i="1" s="1"/>
  <c r="G170" i="1"/>
  <c r="H170" i="1" s="1"/>
  <c r="G184" i="1"/>
  <c r="H184" i="1" s="1"/>
  <c r="G264" i="1"/>
  <c r="H264" i="1" s="1"/>
  <c r="G179" i="1"/>
  <c r="H179" i="1" s="1"/>
  <c r="G233" i="1"/>
  <c r="H233" i="1" s="1"/>
  <c r="G248" i="1"/>
  <c r="H248" i="1" s="1"/>
  <c r="G306" i="1"/>
  <c r="H306" i="1" s="1"/>
  <c r="J337" i="1"/>
  <c r="G324" i="1"/>
  <c r="H324" i="1" s="1"/>
  <c r="G362" i="1"/>
  <c r="H362" i="1" s="1"/>
  <c r="G348" i="1"/>
  <c r="H348" i="1" s="1"/>
  <c r="G286" i="1"/>
  <c r="H286" i="1" s="1"/>
  <c r="G244" i="1"/>
  <c r="H244" i="1" s="1"/>
  <c r="G238" i="1"/>
  <c r="H238" i="1" s="1"/>
  <c r="G112" i="1"/>
  <c r="H112" i="1" s="1"/>
  <c r="G72" i="1"/>
  <c r="H72" i="1" s="1"/>
  <c r="G181" i="1"/>
  <c r="H181" i="1" s="1"/>
  <c r="G122" i="1"/>
  <c r="H122" i="1" s="1"/>
  <c r="G80" i="1"/>
  <c r="H80" i="1" s="1"/>
  <c r="G200" i="1"/>
  <c r="H200" i="1" s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 s="1"/>
  <c r="G336" i="1"/>
  <c r="H336" i="1" s="1"/>
  <c r="G327" i="1"/>
  <c r="H327" i="1" s="1"/>
  <c r="G332" i="1"/>
  <c r="H332" i="1" s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 s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 s="1"/>
  <c r="G164" i="1"/>
  <c r="H164" i="1" s="1"/>
  <c r="G100" i="1"/>
  <c r="H100" i="1" s="1"/>
  <c r="G347" i="1"/>
  <c r="H347" i="1" s="1"/>
  <c r="G27" i="1"/>
  <c r="H27" i="1" s="1"/>
  <c r="G13" i="1"/>
  <c r="H13" i="1" s="1"/>
  <c r="G109" i="1"/>
  <c r="H109" i="1" s="1"/>
  <c r="G167" i="1"/>
  <c r="H167" i="1" s="1"/>
  <c r="G211" i="1"/>
  <c r="H211" i="1" s="1"/>
  <c r="G213" i="1"/>
  <c r="H213" i="1" s="1"/>
  <c r="G203" i="1"/>
  <c r="H203" i="1" s="1"/>
  <c r="G92" i="1"/>
  <c r="H92" i="1" s="1"/>
  <c r="G45" i="1"/>
  <c r="H45" i="1" s="1"/>
  <c r="G43" i="1"/>
  <c r="H43" i="1" s="1"/>
  <c r="G46" i="1"/>
  <c r="H46" i="1" s="1"/>
  <c r="H50" i="4"/>
  <c r="D50" i="4"/>
  <c r="H30" i="4"/>
  <c r="D30" i="4"/>
  <c r="D7" i="3"/>
  <c r="N9" i="3"/>
  <c r="H49" i="4"/>
  <c r="D49" i="4"/>
  <c r="H29" i="4"/>
  <c r="D29" i="4"/>
  <c r="H48" i="4"/>
  <c r="D48" i="4"/>
  <c r="H28" i="4"/>
  <c r="D28" i="4"/>
  <c r="D27" i="4"/>
  <c r="H27" i="4"/>
  <c r="H47" i="4"/>
  <c r="D47" i="4"/>
  <c r="H46" i="4"/>
  <c r="H26" i="4"/>
  <c r="H25" i="4"/>
  <c r="D25" i="4"/>
  <c r="D8" i="3"/>
  <c r="F2" i="3"/>
  <c r="H45" i="4"/>
  <c r="J45" i="4" s="1"/>
  <c r="D45" i="4"/>
  <c r="F45" i="4" s="1"/>
  <c r="D9" i="3"/>
  <c r="D23" i="4"/>
  <c r="D43" i="4" s="1"/>
  <c r="L53" i="4"/>
  <c r="H51" i="4"/>
  <c r="L6" i="4"/>
  <c r="K6" i="4"/>
  <c r="K5" i="4"/>
  <c r="B39" i="4"/>
  <c r="B36" i="4"/>
  <c r="K2" i="4"/>
  <c r="K23" i="4" s="1"/>
  <c r="K43" i="4" s="1"/>
  <c r="H23" i="4"/>
  <c r="H43" i="4" s="1"/>
  <c r="L4" i="4"/>
  <c r="M25" i="4" s="1"/>
  <c r="B55" i="4"/>
  <c r="B54" i="4"/>
  <c r="B53" i="4"/>
  <c r="B52" i="4"/>
  <c r="K51" i="4"/>
  <c r="B51" i="4"/>
  <c r="B50" i="4"/>
  <c r="B49" i="4"/>
  <c r="B48" i="4"/>
  <c r="B47" i="4"/>
  <c r="B46" i="4"/>
  <c r="B45" i="4"/>
  <c r="H44" i="4"/>
  <c r="J44" i="4" s="1"/>
  <c r="B44" i="4"/>
  <c r="N43" i="4"/>
  <c r="C23" i="4"/>
  <c r="C43" i="4" s="1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3" i="4"/>
  <c r="M24" i="4" s="1"/>
  <c r="K3" i="4"/>
  <c r="L23" i="3"/>
  <c r="D10" i="3"/>
  <c r="Q2" i="3"/>
  <c r="N2" i="3"/>
  <c r="H2" i="3"/>
  <c r="N8" i="3"/>
  <c r="N10" i="3"/>
  <c r="O8" i="3" l="1"/>
  <c r="O10" i="3"/>
  <c r="O9" i="3"/>
  <c r="J365" i="1"/>
  <c r="J367" i="1" s="1"/>
  <c r="H365" i="1"/>
  <c r="M36" i="4"/>
  <c r="L34" i="4"/>
  <c r="L35" i="4"/>
  <c r="K54" i="4"/>
  <c r="D46" i="4"/>
  <c r="L46" i="4" s="1"/>
  <c r="K55" i="4"/>
  <c r="L5" i="4"/>
  <c r="L26" i="4" s="1"/>
  <c r="L2" i="4"/>
  <c r="L23" i="4" s="1"/>
  <c r="L43" i="4" s="1"/>
  <c r="L25" i="4"/>
  <c r="K47" i="4"/>
  <c r="L33" i="4"/>
  <c r="L29" i="4"/>
  <c r="L32" i="4"/>
  <c r="G23" i="4"/>
  <c r="G43" i="4" s="1"/>
  <c r="L50" i="4"/>
  <c r="L24" i="4"/>
  <c r="L28" i="4"/>
  <c r="K53" i="4"/>
  <c r="K49" i="4"/>
  <c r="K44" i="4"/>
  <c r="K48" i="4"/>
  <c r="K45" i="4"/>
  <c r="L47" i="4"/>
  <c r="L27" i="4"/>
  <c r="L48" i="4"/>
  <c r="G56" i="4"/>
  <c r="D26" i="4"/>
  <c r="K52" i="4"/>
  <c r="L45" i="4"/>
  <c r="N45" i="4" s="1"/>
  <c r="K50" i="4"/>
  <c r="L49" i="4"/>
  <c r="L54" i="4"/>
  <c r="L51" i="4"/>
  <c r="C56" i="4"/>
  <c r="L30" i="4"/>
  <c r="K46" i="4"/>
  <c r="L44" i="4"/>
  <c r="N44" i="4" s="1"/>
  <c r="L31" i="4"/>
  <c r="H56" i="4"/>
  <c r="O7" i="3"/>
  <c r="C23" i="3"/>
  <c r="N7" i="3"/>
  <c r="K7" i="1" l="1"/>
  <c r="K363" i="1"/>
  <c r="L363" i="1" s="1"/>
  <c r="M363" i="1" s="1"/>
  <c r="N363" i="1" s="1"/>
  <c r="O363" i="1" s="1"/>
  <c r="D56" i="4"/>
  <c r="L56" i="4" s="1"/>
  <c r="J368" i="1"/>
  <c r="K56" i="4"/>
  <c r="D23" i="3"/>
  <c r="F15" i="3" l="1"/>
  <c r="G15" i="3" s="1"/>
  <c r="H15" i="3" s="1"/>
  <c r="I15" i="3" s="1"/>
  <c r="F19" i="3"/>
  <c r="G19" i="3" s="1"/>
  <c r="H19" i="3" s="1"/>
  <c r="I19" i="3" s="1"/>
  <c r="F17" i="3"/>
  <c r="G17" i="3" s="1"/>
  <c r="H17" i="3" s="1"/>
  <c r="I17" i="3" s="1"/>
  <c r="F12" i="3"/>
  <c r="G12" i="3" s="1"/>
  <c r="H12" i="3" s="1"/>
  <c r="I12" i="3" s="1"/>
  <c r="F14" i="3"/>
  <c r="G14" i="3" s="1"/>
  <c r="H14" i="3" s="1"/>
  <c r="I14" i="3" s="1"/>
  <c r="F16" i="3"/>
  <c r="G16" i="3" s="1"/>
  <c r="H16" i="3" s="1"/>
  <c r="I16" i="3" s="1"/>
  <c r="F18" i="3"/>
  <c r="G18" i="3" s="1"/>
  <c r="H18" i="3" s="1"/>
  <c r="I18" i="3" s="1"/>
  <c r="F20" i="3"/>
  <c r="G20" i="3" s="1"/>
  <c r="H20" i="3" s="1"/>
  <c r="I20" i="3" s="1"/>
  <c r="F13" i="3"/>
  <c r="G13" i="3" s="1"/>
  <c r="H13" i="3" s="1"/>
  <c r="I13" i="3" s="1"/>
  <c r="F21" i="3"/>
  <c r="G21" i="3" s="1"/>
  <c r="H21" i="3" s="1"/>
  <c r="I21" i="3" s="1"/>
  <c r="F11" i="3"/>
  <c r="G11" i="3" s="1"/>
  <c r="H11" i="3" s="1"/>
  <c r="I11" i="3" s="1"/>
  <c r="E11" i="3"/>
  <c r="E12" i="3"/>
  <c r="E20" i="3"/>
  <c r="E15" i="3"/>
  <c r="E16" i="3"/>
  <c r="E19" i="3"/>
  <c r="E10" i="3"/>
  <c r="E9" i="3"/>
  <c r="E8" i="3"/>
  <c r="E14" i="3"/>
  <c r="E13" i="3"/>
  <c r="E17" i="3"/>
  <c r="E21" i="3"/>
  <c r="E18" i="3"/>
  <c r="K317" i="1"/>
  <c r="L317" i="1" s="1"/>
  <c r="M317" i="1" s="1"/>
  <c r="N317" i="1" s="1"/>
  <c r="O317" i="1" s="1"/>
  <c r="K308" i="1"/>
  <c r="L308" i="1" s="1"/>
  <c r="M308" i="1" s="1"/>
  <c r="N308" i="1" s="1"/>
  <c r="O308" i="1" s="1"/>
  <c r="K313" i="1"/>
  <c r="L313" i="1" s="1"/>
  <c r="M313" i="1" s="1"/>
  <c r="N313" i="1" s="1"/>
  <c r="O313" i="1" s="1"/>
  <c r="K300" i="1"/>
  <c r="L300" i="1" s="1"/>
  <c r="M300" i="1" s="1"/>
  <c r="N300" i="1" s="1"/>
  <c r="O300" i="1" s="1"/>
  <c r="K284" i="1"/>
  <c r="L284" i="1" s="1"/>
  <c r="M284" i="1" s="1"/>
  <c r="N284" i="1" s="1"/>
  <c r="O284" i="1" s="1"/>
  <c r="K266" i="1"/>
  <c r="L266" i="1" s="1"/>
  <c r="M266" i="1" s="1"/>
  <c r="N266" i="1" s="1"/>
  <c r="O266" i="1" s="1"/>
  <c r="K250" i="1"/>
  <c r="L250" i="1" s="1"/>
  <c r="M250" i="1" s="1"/>
  <c r="N250" i="1" s="1"/>
  <c r="O250" i="1" s="1"/>
  <c r="K318" i="1"/>
  <c r="L318" i="1" s="1"/>
  <c r="M318" i="1" s="1"/>
  <c r="N318" i="1" s="1"/>
  <c r="O318" i="1" s="1"/>
  <c r="K349" i="1"/>
  <c r="L349" i="1" s="1"/>
  <c r="M349" i="1" s="1"/>
  <c r="N349" i="1" s="1"/>
  <c r="O349" i="1" s="1"/>
  <c r="K246" i="1"/>
  <c r="L246" i="1" s="1"/>
  <c r="M246" i="1" s="1"/>
  <c r="N246" i="1" s="1"/>
  <c r="O246" i="1" s="1"/>
  <c r="K310" i="1"/>
  <c r="L310" i="1" s="1"/>
  <c r="M310" i="1" s="1"/>
  <c r="N310" i="1" s="1"/>
  <c r="O310" i="1" s="1"/>
  <c r="K277" i="1"/>
  <c r="L277" i="1" s="1"/>
  <c r="M277" i="1" s="1"/>
  <c r="N277" i="1" s="1"/>
  <c r="O277" i="1" s="1"/>
  <c r="K269" i="1"/>
  <c r="L269" i="1" s="1"/>
  <c r="M269" i="1" s="1"/>
  <c r="N269" i="1" s="1"/>
  <c r="O269" i="1" s="1"/>
  <c r="K253" i="1"/>
  <c r="L253" i="1" s="1"/>
  <c r="M253" i="1" s="1"/>
  <c r="N253" i="1" s="1"/>
  <c r="O253" i="1" s="1"/>
  <c r="K254" i="1"/>
  <c r="L254" i="1" s="1"/>
  <c r="M254" i="1" s="1"/>
  <c r="N254" i="1" s="1"/>
  <c r="O254" i="1" s="1"/>
  <c r="K261" i="1"/>
  <c r="L261" i="1" s="1"/>
  <c r="M261" i="1" s="1"/>
  <c r="N261" i="1" s="1"/>
  <c r="O261" i="1" s="1"/>
  <c r="K185" i="1"/>
  <c r="L185" i="1" s="1"/>
  <c r="M185" i="1" s="1"/>
  <c r="N185" i="1" s="1"/>
  <c r="O185" i="1" s="1"/>
  <c r="K142" i="1"/>
  <c r="L142" i="1" s="1"/>
  <c r="M142" i="1" s="1"/>
  <c r="N142" i="1" s="1"/>
  <c r="O142" i="1" s="1"/>
  <c r="K193" i="1"/>
  <c r="L193" i="1" s="1"/>
  <c r="M193" i="1" s="1"/>
  <c r="N193" i="1" s="1"/>
  <c r="O193" i="1" s="1"/>
  <c r="K103" i="1"/>
  <c r="L103" i="1" s="1"/>
  <c r="M103" i="1" s="1"/>
  <c r="N103" i="1" s="1"/>
  <c r="O103" i="1" s="1"/>
  <c r="K192" i="1"/>
  <c r="L192" i="1" s="1"/>
  <c r="M192" i="1" s="1"/>
  <c r="N192" i="1" s="1"/>
  <c r="O192" i="1" s="1"/>
  <c r="K153" i="1"/>
  <c r="L153" i="1" s="1"/>
  <c r="M153" i="1" s="1"/>
  <c r="N153" i="1" s="1"/>
  <c r="O153" i="1" s="1"/>
  <c r="K119" i="1"/>
  <c r="L119" i="1" s="1"/>
  <c r="M119" i="1" s="1"/>
  <c r="N119" i="1" s="1"/>
  <c r="O119" i="1" s="1"/>
  <c r="K111" i="1"/>
  <c r="L111" i="1" s="1"/>
  <c r="M111" i="1" s="1"/>
  <c r="N111" i="1" s="1"/>
  <c r="O111" i="1" s="1"/>
  <c r="K127" i="1"/>
  <c r="L127" i="1" s="1"/>
  <c r="M127" i="1" s="1"/>
  <c r="N127" i="1" s="1"/>
  <c r="O127" i="1" s="1"/>
  <c r="K14" i="1"/>
  <c r="L14" i="1" s="1"/>
  <c r="M14" i="1" s="1"/>
  <c r="N14" i="1" s="1"/>
  <c r="O14" i="1" s="1"/>
  <c r="K31" i="1"/>
  <c r="L31" i="1" s="1"/>
  <c r="M31" i="1" s="1"/>
  <c r="N31" i="1" s="1"/>
  <c r="O31" i="1" s="1"/>
  <c r="K55" i="1"/>
  <c r="L55" i="1" s="1"/>
  <c r="M55" i="1" s="1"/>
  <c r="N55" i="1" s="1"/>
  <c r="O55" i="1" s="1"/>
  <c r="K22" i="1"/>
  <c r="L22" i="1" s="1"/>
  <c r="M22" i="1" s="1"/>
  <c r="N22" i="1" s="1"/>
  <c r="O22" i="1" s="1"/>
  <c r="K15" i="1"/>
  <c r="L15" i="1" s="1"/>
  <c r="M15" i="1" s="1"/>
  <c r="N15" i="1" s="1"/>
  <c r="O15" i="1" s="1"/>
  <c r="C4" i="1"/>
  <c r="K23" i="1"/>
  <c r="L23" i="1" s="1"/>
  <c r="M23" i="1" s="1"/>
  <c r="N23" i="1" s="1"/>
  <c r="O23" i="1" s="1"/>
  <c r="K63" i="1"/>
  <c r="L63" i="1" s="1"/>
  <c r="M63" i="1" s="1"/>
  <c r="N63" i="1" s="1"/>
  <c r="O63" i="1" s="1"/>
  <c r="K135" i="1"/>
  <c r="L135" i="1" s="1"/>
  <c r="M135" i="1" s="1"/>
  <c r="N135" i="1" s="1"/>
  <c r="O135" i="1" s="1"/>
  <c r="L7" i="1"/>
  <c r="K47" i="1"/>
  <c r="L47" i="1" s="1"/>
  <c r="M47" i="1" s="1"/>
  <c r="N47" i="1" s="1"/>
  <c r="O47" i="1" s="1"/>
  <c r="K126" i="1"/>
  <c r="L126" i="1" s="1"/>
  <c r="M126" i="1" s="1"/>
  <c r="N126" i="1" s="1"/>
  <c r="O126" i="1" s="1"/>
  <c r="K168" i="1"/>
  <c r="L168" i="1" s="1"/>
  <c r="M168" i="1" s="1"/>
  <c r="N168" i="1" s="1"/>
  <c r="O168" i="1" s="1"/>
  <c r="K52" i="1"/>
  <c r="L52" i="1" s="1"/>
  <c r="M52" i="1" s="1"/>
  <c r="N52" i="1" s="1"/>
  <c r="O52" i="1" s="1"/>
  <c r="K132" i="1"/>
  <c r="L132" i="1" s="1"/>
  <c r="M132" i="1" s="1"/>
  <c r="N132" i="1" s="1"/>
  <c r="O132" i="1" s="1"/>
  <c r="K21" i="1"/>
  <c r="L21" i="1" s="1"/>
  <c r="M21" i="1" s="1"/>
  <c r="N21" i="1" s="1"/>
  <c r="O21" i="1" s="1"/>
  <c r="K79" i="1"/>
  <c r="L79" i="1" s="1"/>
  <c r="M79" i="1" s="1"/>
  <c r="N79" i="1" s="1"/>
  <c r="O79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107" i="1"/>
  <c r="L107" i="1" s="1"/>
  <c r="M107" i="1" s="1"/>
  <c r="N107" i="1" s="1"/>
  <c r="O107" i="1" s="1"/>
  <c r="K118" i="1"/>
  <c r="L118" i="1" s="1"/>
  <c r="M118" i="1" s="1"/>
  <c r="N118" i="1" s="1"/>
  <c r="O118" i="1" s="1"/>
  <c r="K141" i="1"/>
  <c r="L141" i="1" s="1"/>
  <c r="M141" i="1" s="1"/>
  <c r="N141" i="1" s="1"/>
  <c r="O141" i="1" s="1"/>
  <c r="K125" i="1"/>
  <c r="L125" i="1" s="1"/>
  <c r="M125" i="1" s="1"/>
  <c r="N125" i="1" s="1"/>
  <c r="O125" i="1" s="1"/>
  <c r="K82" i="1"/>
  <c r="L82" i="1" s="1"/>
  <c r="M82" i="1" s="1"/>
  <c r="N82" i="1" s="1"/>
  <c r="O82" i="1" s="1"/>
  <c r="K123" i="1"/>
  <c r="L123" i="1" s="1"/>
  <c r="M123" i="1" s="1"/>
  <c r="N123" i="1" s="1"/>
  <c r="O123" i="1" s="1"/>
  <c r="K148" i="1"/>
  <c r="L148" i="1" s="1"/>
  <c r="M148" i="1" s="1"/>
  <c r="N148" i="1" s="1"/>
  <c r="O148" i="1" s="1"/>
  <c r="K240" i="1"/>
  <c r="L240" i="1" s="1"/>
  <c r="M240" i="1" s="1"/>
  <c r="N240" i="1" s="1"/>
  <c r="O240" i="1" s="1"/>
  <c r="K221" i="1"/>
  <c r="L221" i="1" s="1"/>
  <c r="M221" i="1" s="1"/>
  <c r="N221" i="1" s="1"/>
  <c r="O221" i="1" s="1"/>
  <c r="K188" i="1"/>
  <c r="L188" i="1" s="1"/>
  <c r="M188" i="1" s="1"/>
  <c r="N188" i="1" s="1"/>
  <c r="O188" i="1" s="1"/>
  <c r="K217" i="1"/>
  <c r="L217" i="1" s="1"/>
  <c r="M217" i="1" s="1"/>
  <c r="N217" i="1" s="1"/>
  <c r="O217" i="1" s="1"/>
  <c r="K216" i="1"/>
  <c r="L216" i="1" s="1"/>
  <c r="M216" i="1" s="1"/>
  <c r="N216" i="1" s="1"/>
  <c r="O216" i="1" s="1"/>
  <c r="K282" i="1"/>
  <c r="L282" i="1" s="1"/>
  <c r="M282" i="1" s="1"/>
  <c r="N282" i="1" s="1"/>
  <c r="O282" i="1" s="1"/>
  <c r="K267" i="1"/>
  <c r="L267" i="1" s="1"/>
  <c r="M267" i="1" s="1"/>
  <c r="N267" i="1" s="1"/>
  <c r="O267" i="1" s="1"/>
  <c r="K323" i="1"/>
  <c r="L323" i="1" s="1"/>
  <c r="M323" i="1" s="1"/>
  <c r="N323" i="1" s="1"/>
  <c r="O323" i="1" s="1"/>
  <c r="K332" i="1"/>
  <c r="L332" i="1" s="1"/>
  <c r="M332" i="1" s="1"/>
  <c r="N332" i="1" s="1"/>
  <c r="O332" i="1" s="1"/>
  <c r="K340" i="1"/>
  <c r="L340" i="1" s="1"/>
  <c r="M340" i="1" s="1"/>
  <c r="N340" i="1" s="1"/>
  <c r="O340" i="1" s="1"/>
  <c r="K78" i="1"/>
  <c r="L78" i="1" s="1"/>
  <c r="M78" i="1" s="1"/>
  <c r="N78" i="1" s="1"/>
  <c r="O78" i="1" s="1"/>
  <c r="K37" i="1"/>
  <c r="L37" i="1" s="1"/>
  <c r="M37" i="1" s="1"/>
  <c r="N37" i="1" s="1"/>
  <c r="O37" i="1" s="1"/>
  <c r="K13" i="1"/>
  <c r="L13" i="1" s="1"/>
  <c r="M13" i="1" s="1"/>
  <c r="N13" i="1" s="1"/>
  <c r="O13" i="1" s="1"/>
  <c r="K76" i="1"/>
  <c r="L76" i="1" s="1"/>
  <c r="M76" i="1" s="1"/>
  <c r="N76" i="1" s="1"/>
  <c r="O76" i="1" s="1"/>
  <c r="K182" i="1"/>
  <c r="L182" i="1" s="1"/>
  <c r="M182" i="1" s="1"/>
  <c r="N182" i="1" s="1"/>
  <c r="O182" i="1" s="1"/>
  <c r="K99" i="1"/>
  <c r="L99" i="1" s="1"/>
  <c r="M99" i="1" s="1"/>
  <c r="N99" i="1" s="1"/>
  <c r="O99" i="1" s="1"/>
  <c r="K152" i="1"/>
  <c r="L152" i="1" s="1"/>
  <c r="M152" i="1" s="1"/>
  <c r="N152" i="1" s="1"/>
  <c r="O152" i="1" s="1"/>
  <c r="K156" i="1"/>
  <c r="L156" i="1" s="1"/>
  <c r="M156" i="1" s="1"/>
  <c r="N156" i="1" s="1"/>
  <c r="O156" i="1" s="1"/>
  <c r="K208" i="1"/>
  <c r="L208" i="1" s="1"/>
  <c r="M208" i="1" s="1"/>
  <c r="N208" i="1" s="1"/>
  <c r="O208" i="1" s="1"/>
  <c r="K237" i="1"/>
  <c r="L237" i="1" s="1"/>
  <c r="M237" i="1" s="1"/>
  <c r="N237" i="1" s="1"/>
  <c r="O237" i="1" s="1"/>
  <c r="K224" i="1"/>
  <c r="L224" i="1" s="1"/>
  <c r="M224" i="1" s="1"/>
  <c r="N224" i="1" s="1"/>
  <c r="O224" i="1" s="1"/>
  <c r="K295" i="1"/>
  <c r="L295" i="1" s="1"/>
  <c r="M295" i="1" s="1"/>
  <c r="N295" i="1" s="1"/>
  <c r="O295" i="1" s="1"/>
  <c r="K232" i="1"/>
  <c r="L232" i="1" s="1"/>
  <c r="M232" i="1" s="1"/>
  <c r="N232" i="1" s="1"/>
  <c r="O232" i="1" s="1"/>
  <c r="K252" i="1"/>
  <c r="L252" i="1" s="1"/>
  <c r="M252" i="1" s="1"/>
  <c r="N252" i="1" s="1"/>
  <c r="O252" i="1" s="1"/>
  <c r="K309" i="1"/>
  <c r="L309" i="1" s="1"/>
  <c r="M309" i="1" s="1"/>
  <c r="N309" i="1" s="1"/>
  <c r="O309" i="1" s="1"/>
  <c r="K328" i="1"/>
  <c r="L328" i="1" s="1"/>
  <c r="M328" i="1" s="1"/>
  <c r="N328" i="1" s="1"/>
  <c r="O328" i="1" s="1"/>
  <c r="K326" i="1"/>
  <c r="L326" i="1" s="1"/>
  <c r="M326" i="1" s="1"/>
  <c r="N326" i="1" s="1"/>
  <c r="O326" i="1" s="1"/>
  <c r="K150" i="1"/>
  <c r="L150" i="1" s="1"/>
  <c r="M150" i="1" s="1"/>
  <c r="N150" i="1" s="1"/>
  <c r="O150" i="1" s="1"/>
  <c r="K347" i="1"/>
  <c r="L347" i="1" s="1"/>
  <c r="M347" i="1" s="1"/>
  <c r="N347" i="1" s="1"/>
  <c r="O347" i="1" s="1"/>
  <c r="K134" i="1"/>
  <c r="L134" i="1" s="1"/>
  <c r="M134" i="1" s="1"/>
  <c r="N134" i="1" s="1"/>
  <c r="O134" i="1" s="1"/>
  <c r="K226" i="1"/>
  <c r="L226" i="1" s="1"/>
  <c r="M226" i="1" s="1"/>
  <c r="N226" i="1" s="1"/>
  <c r="O226" i="1" s="1"/>
  <c r="K292" i="1"/>
  <c r="L292" i="1" s="1"/>
  <c r="M292" i="1" s="1"/>
  <c r="N292" i="1" s="1"/>
  <c r="O292" i="1" s="1"/>
  <c r="K356" i="1"/>
  <c r="L356" i="1" s="1"/>
  <c r="M356" i="1" s="1"/>
  <c r="N356" i="1" s="1"/>
  <c r="O356" i="1" s="1"/>
  <c r="K84" i="1"/>
  <c r="L84" i="1" s="1"/>
  <c r="M84" i="1" s="1"/>
  <c r="N84" i="1" s="1"/>
  <c r="O84" i="1" s="1"/>
  <c r="K92" i="1"/>
  <c r="L92" i="1" s="1"/>
  <c r="M92" i="1" s="1"/>
  <c r="N92" i="1" s="1"/>
  <c r="O92" i="1" s="1"/>
  <c r="K133" i="1"/>
  <c r="L133" i="1" s="1"/>
  <c r="M133" i="1" s="1"/>
  <c r="N133" i="1" s="1"/>
  <c r="O133" i="1" s="1"/>
  <c r="K93" i="1"/>
  <c r="L93" i="1" s="1"/>
  <c r="M93" i="1" s="1"/>
  <c r="N93" i="1" s="1"/>
  <c r="O93" i="1" s="1"/>
  <c r="K91" i="1"/>
  <c r="L91" i="1" s="1"/>
  <c r="M91" i="1" s="1"/>
  <c r="N91" i="1" s="1"/>
  <c r="O91" i="1" s="1"/>
  <c r="K201" i="1"/>
  <c r="L201" i="1" s="1"/>
  <c r="M201" i="1" s="1"/>
  <c r="N201" i="1" s="1"/>
  <c r="O201" i="1" s="1"/>
  <c r="K288" i="1"/>
  <c r="L288" i="1" s="1"/>
  <c r="M288" i="1" s="1"/>
  <c r="N288" i="1" s="1"/>
  <c r="O288" i="1" s="1"/>
  <c r="K173" i="1"/>
  <c r="L173" i="1" s="1"/>
  <c r="M173" i="1" s="1"/>
  <c r="N173" i="1" s="1"/>
  <c r="O173" i="1" s="1"/>
  <c r="K172" i="1"/>
  <c r="L172" i="1" s="1"/>
  <c r="M172" i="1" s="1"/>
  <c r="N172" i="1" s="1"/>
  <c r="O172" i="1" s="1"/>
  <c r="K262" i="1"/>
  <c r="L262" i="1" s="1"/>
  <c r="M262" i="1" s="1"/>
  <c r="N262" i="1" s="1"/>
  <c r="O262" i="1" s="1"/>
  <c r="K274" i="1"/>
  <c r="L274" i="1" s="1"/>
  <c r="M274" i="1" s="1"/>
  <c r="N274" i="1" s="1"/>
  <c r="O274" i="1" s="1"/>
  <c r="K199" i="1"/>
  <c r="L199" i="1" s="1"/>
  <c r="M199" i="1" s="1"/>
  <c r="N199" i="1" s="1"/>
  <c r="O199" i="1" s="1"/>
  <c r="K234" i="1"/>
  <c r="L234" i="1" s="1"/>
  <c r="M234" i="1" s="1"/>
  <c r="N234" i="1" s="1"/>
  <c r="O234" i="1" s="1"/>
  <c r="K243" i="1"/>
  <c r="L243" i="1" s="1"/>
  <c r="M243" i="1" s="1"/>
  <c r="N243" i="1" s="1"/>
  <c r="O243" i="1" s="1"/>
  <c r="K258" i="1"/>
  <c r="L258" i="1" s="1"/>
  <c r="M258" i="1" s="1"/>
  <c r="N258" i="1" s="1"/>
  <c r="O258" i="1" s="1"/>
  <c r="K276" i="1"/>
  <c r="L276" i="1" s="1"/>
  <c r="M276" i="1" s="1"/>
  <c r="N276" i="1" s="1"/>
  <c r="O276" i="1" s="1"/>
  <c r="K293" i="1"/>
  <c r="L293" i="1" s="1"/>
  <c r="M293" i="1" s="1"/>
  <c r="N293" i="1" s="1"/>
  <c r="O293" i="1" s="1"/>
  <c r="K283" i="1"/>
  <c r="L283" i="1" s="1"/>
  <c r="M283" i="1" s="1"/>
  <c r="N283" i="1" s="1"/>
  <c r="O283" i="1" s="1"/>
  <c r="K325" i="1"/>
  <c r="L325" i="1" s="1"/>
  <c r="M325" i="1" s="1"/>
  <c r="N325" i="1" s="1"/>
  <c r="O325" i="1" s="1"/>
  <c r="K355" i="1"/>
  <c r="L355" i="1" s="1"/>
  <c r="M355" i="1" s="1"/>
  <c r="N355" i="1" s="1"/>
  <c r="O355" i="1" s="1"/>
  <c r="K177" i="1"/>
  <c r="L177" i="1" s="1"/>
  <c r="M177" i="1" s="1"/>
  <c r="N177" i="1" s="1"/>
  <c r="O177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9" i="1"/>
  <c r="L39" i="1" s="1"/>
  <c r="M39" i="1" s="1"/>
  <c r="N39" i="1" s="1"/>
  <c r="O39" i="1" s="1"/>
  <c r="K28" i="1"/>
  <c r="L28" i="1" s="1"/>
  <c r="M28" i="1" s="1"/>
  <c r="N28" i="1" s="1"/>
  <c r="O28" i="1" s="1"/>
  <c r="K87" i="1"/>
  <c r="L87" i="1" s="1"/>
  <c r="M87" i="1" s="1"/>
  <c r="N87" i="1" s="1"/>
  <c r="O87" i="1" s="1"/>
  <c r="K85" i="1"/>
  <c r="L85" i="1" s="1"/>
  <c r="M85" i="1" s="1"/>
  <c r="N85" i="1" s="1"/>
  <c r="O85" i="1" s="1"/>
  <c r="K62" i="1"/>
  <c r="L62" i="1" s="1"/>
  <c r="M62" i="1" s="1"/>
  <c r="N62" i="1" s="1"/>
  <c r="O62" i="1" s="1"/>
  <c r="K100" i="1"/>
  <c r="L100" i="1" s="1"/>
  <c r="M100" i="1" s="1"/>
  <c r="N100" i="1" s="1"/>
  <c r="O100" i="1" s="1"/>
  <c r="K110" i="1"/>
  <c r="L110" i="1" s="1"/>
  <c r="M110" i="1" s="1"/>
  <c r="N110" i="1" s="1"/>
  <c r="O110" i="1" s="1"/>
  <c r="K108" i="1"/>
  <c r="L108" i="1" s="1"/>
  <c r="M108" i="1" s="1"/>
  <c r="N108" i="1" s="1"/>
  <c r="O108" i="1" s="1"/>
  <c r="K176" i="1"/>
  <c r="L176" i="1" s="1"/>
  <c r="M176" i="1" s="1"/>
  <c r="N176" i="1" s="1"/>
  <c r="O176" i="1" s="1"/>
  <c r="K164" i="1"/>
  <c r="L164" i="1" s="1"/>
  <c r="M164" i="1" s="1"/>
  <c r="N164" i="1" s="1"/>
  <c r="O164" i="1" s="1"/>
  <c r="K184" i="1"/>
  <c r="L184" i="1" s="1"/>
  <c r="M184" i="1" s="1"/>
  <c r="N184" i="1" s="1"/>
  <c r="O184" i="1" s="1"/>
  <c r="K202" i="1"/>
  <c r="L202" i="1" s="1"/>
  <c r="M202" i="1" s="1"/>
  <c r="N202" i="1" s="1"/>
  <c r="O202" i="1" s="1"/>
  <c r="K205" i="1"/>
  <c r="L205" i="1" s="1"/>
  <c r="M205" i="1" s="1"/>
  <c r="N205" i="1" s="1"/>
  <c r="O205" i="1" s="1"/>
  <c r="K316" i="1"/>
  <c r="L316" i="1" s="1"/>
  <c r="M316" i="1" s="1"/>
  <c r="N316" i="1" s="1"/>
  <c r="O316" i="1" s="1"/>
  <c r="K260" i="1"/>
  <c r="L260" i="1" s="1"/>
  <c r="M260" i="1" s="1"/>
  <c r="N260" i="1" s="1"/>
  <c r="O260" i="1" s="1"/>
  <c r="K200" i="1"/>
  <c r="L200" i="1" s="1"/>
  <c r="M200" i="1" s="1"/>
  <c r="N200" i="1" s="1"/>
  <c r="O200" i="1" s="1"/>
  <c r="K320" i="1"/>
  <c r="L320" i="1" s="1"/>
  <c r="M320" i="1" s="1"/>
  <c r="N320" i="1" s="1"/>
  <c r="O320" i="1" s="1"/>
  <c r="K333" i="1"/>
  <c r="L333" i="1" s="1"/>
  <c r="M333" i="1" s="1"/>
  <c r="N333" i="1" s="1"/>
  <c r="O333" i="1" s="1"/>
  <c r="K189" i="1"/>
  <c r="L189" i="1" s="1"/>
  <c r="M189" i="1" s="1"/>
  <c r="N189" i="1" s="1"/>
  <c r="O189" i="1" s="1"/>
  <c r="K69" i="1"/>
  <c r="L69" i="1" s="1"/>
  <c r="M69" i="1" s="1"/>
  <c r="N69" i="1" s="1"/>
  <c r="O69" i="1" s="1"/>
  <c r="K20" i="1"/>
  <c r="L20" i="1" s="1"/>
  <c r="M20" i="1" s="1"/>
  <c r="N20" i="1" s="1"/>
  <c r="O20" i="1" s="1"/>
  <c r="K124" i="1"/>
  <c r="L124" i="1" s="1"/>
  <c r="M124" i="1" s="1"/>
  <c r="N124" i="1" s="1"/>
  <c r="O124" i="1" s="1"/>
  <c r="K231" i="1"/>
  <c r="L231" i="1" s="1"/>
  <c r="M231" i="1" s="1"/>
  <c r="N231" i="1" s="1"/>
  <c r="O231" i="1" s="1"/>
  <c r="K259" i="1"/>
  <c r="L259" i="1" s="1"/>
  <c r="M259" i="1" s="1"/>
  <c r="N259" i="1" s="1"/>
  <c r="O259" i="1" s="1"/>
  <c r="K190" i="1"/>
  <c r="L190" i="1" s="1"/>
  <c r="M190" i="1" s="1"/>
  <c r="N190" i="1" s="1"/>
  <c r="O190" i="1" s="1"/>
  <c r="K303" i="1"/>
  <c r="L303" i="1" s="1"/>
  <c r="M303" i="1" s="1"/>
  <c r="N303" i="1" s="1"/>
  <c r="O303" i="1" s="1"/>
  <c r="K71" i="1"/>
  <c r="L71" i="1" s="1"/>
  <c r="M71" i="1" s="1"/>
  <c r="N71" i="1" s="1"/>
  <c r="O71" i="1" s="1"/>
  <c r="K44" i="1"/>
  <c r="L44" i="1" s="1"/>
  <c r="M44" i="1" s="1"/>
  <c r="N44" i="1" s="1"/>
  <c r="O44" i="1" s="1"/>
  <c r="K12" i="1"/>
  <c r="L12" i="1" s="1"/>
  <c r="M12" i="1" s="1"/>
  <c r="N12" i="1" s="1"/>
  <c r="O12" i="1" s="1"/>
  <c r="K36" i="1"/>
  <c r="L36" i="1" s="1"/>
  <c r="M36" i="1" s="1"/>
  <c r="N36" i="1" s="1"/>
  <c r="O36" i="1" s="1"/>
  <c r="K68" i="1"/>
  <c r="L68" i="1" s="1"/>
  <c r="M68" i="1" s="1"/>
  <c r="N68" i="1" s="1"/>
  <c r="O68" i="1" s="1"/>
  <c r="K116" i="1"/>
  <c r="L116" i="1" s="1"/>
  <c r="M116" i="1" s="1"/>
  <c r="N116" i="1" s="1"/>
  <c r="O116" i="1" s="1"/>
  <c r="K109" i="1"/>
  <c r="L109" i="1" s="1"/>
  <c r="M109" i="1" s="1"/>
  <c r="N109" i="1" s="1"/>
  <c r="O109" i="1" s="1"/>
  <c r="K140" i="1"/>
  <c r="L140" i="1" s="1"/>
  <c r="M140" i="1" s="1"/>
  <c r="N140" i="1" s="1"/>
  <c r="O140" i="1" s="1"/>
  <c r="K166" i="1"/>
  <c r="L166" i="1" s="1"/>
  <c r="M166" i="1" s="1"/>
  <c r="N166" i="1" s="1"/>
  <c r="O166" i="1" s="1"/>
  <c r="K215" i="1"/>
  <c r="L215" i="1" s="1"/>
  <c r="M215" i="1" s="1"/>
  <c r="N215" i="1" s="1"/>
  <c r="O215" i="1" s="1"/>
  <c r="K242" i="1"/>
  <c r="L242" i="1" s="1"/>
  <c r="M242" i="1" s="1"/>
  <c r="N242" i="1" s="1"/>
  <c r="O242" i="1" s="1"/>
  <c r="K245" i="1"/>
  <c r="L245" i="1" s="1"/>
  <c r="M245" i="1" s="1"/>
  <c r="N245" i="1" s="1"/>
  <c r="O245" i="1" s="1"/>
  <c r="K304" i="1"/>
  <c r="L304" i="1" s="1"/>
  <c r="M304" i="1" s="1"/>
  <c r="N304" i="1" s="1"/>
  <c r="O304" i="1" s="1"/>
  <c r="K312" i="1"/>
  <c r="L312" i="1" s="1"/>
  <c r="M312" i="1" s="1"/>
  <c r="N312" i="1" s="1"/>
  <c r="O312" i="1" s="1"/>
  <c r="K285" i="1"/>
  <c r="L285" i="1" s="1"/>
  <c r="M285" i="1" s="1"/>
  <c r="N285" i="1" s="1"/>
  <c r="O285" i="1" s="1"/>
  <c r="K327" i="1"/>
  <c r="L327" i="1" s="1"/>
  <c r="M327" i="1" s="1"/>
  <c r="N327" i="1" s="1"/>
  <c r="O327" i="1" s="1"/>
  <c r="K315" i="1"/>
  <c r="L315" i="1" s="1"/>
  <c r="M315" i="1" s="1"/>
  <c r="N315" i="1" s="1"/>
  <c r="O315" i="1" s="1"/>
  <c r="K61" i="1"/>
  <c r="L61" i="1" s="1"/>
  <c r="M61" i="1" s="1"/>
  <c r="N61" i="1" s="1"/>
  <c r="O61" i="1" s="1"/>
  <c r="K38" i="1"/>
  <c r="L38" i="1" s="1"/>
  <c r="M38" i="1" s="1"/>
  <c r="N38" i="1" s="1"/>
  <c r="O38" i="1" s="1"/>
  <c r="K131" i="1"/>
  <c r="L131" i="1" s="1"/>
  <c r="M131" i="1" s="1"/>
  <c r="N131" i="1" s="1"/>
  <c r="O131" i="1" s="1"/>
  <c r="K218" i="1"/>
  <c r="L218" i="1" s="1"/>
  <c r="M218" i="1" s="1"/>
  <c r="N218" i="1" s="1"/>
  <c r="O218" i="1" s="1"/>
  <c r="K287" i="1"/>
  <c r="L287" i="1" s="1"/>
  <c r="M287" i="1" s="1"/>
  <c r="N287" i="1" s="1"/>
  <c r="O287" i="1" s="1"/>
  <c r="K302" i="1"/>
  <c r="L302" i="1" s="1"/>
  <c r="M302" i="1" s="1"/>
  <c r="N302" i="1" s="1"/>
  <c r="O302" i="1" s="1"/>
  <c r="K294" i="1"/>
  <c r="L294" i="1" s="1"/>
  <c r="M294" i="1" s="1"/>
  <c r="N294" i="1" s="1"/>
  <c r="O294" i="1" s="1"/>
  <c r="K30" i="1"/>
  <c r="L30" i="1" s="1"/>
  <c r="M30" i="1" s="1"/>
  <c r="N30" i="1" s="1"/>
  <c r="O30" i="1" s="1"/>
  <c r="K60" i="1"/>
  <c r="L60" i="1" s="1"/>
  <c r="M60" i="1" s="1"/>
  <c r="N60" i="1" s="1"/>
  <c r="O60" i="1" s="1"/>
  <c r="K46" i="1"/>
  <c r="L46" i="1" s="1"/>
  <c r="M46" i="1" s="1"/>
  <c r="N46" i="1" s="1"/>
  <c r="O46" i="1" s="1"/>
  <c r="K102" i="1"/>
  <c r="L102" i="1" s="1"/>
  <c r="M102" i="1" s="1"/>
  <c r="N102" i="1" s="1"/>
  <c r="O102" i="1" s="1"/>
  <c r="K54" i="1"/>
  <c r="L54" i="1" s="1"/>
  <c r="M54" i="1" s="1"/>
  <c r="N54" i="1" s="1"/>
  <c r="O54" i="1" s="1"/>
  <c r="K70" i="1"/>
  <c r="L70" i="1" s="1"/>
  <c r="M70" i="1" s="1"/>
  <c r="N70" i="1" s="1"/>
  <c r="O70" i="1" s="1"/>
  <c r="K101" i="1"/>
  <c r="L101" i="1" s="1"/>
  <c r="M101" i="1" s="1"/>
  <c r="N101" i="1" s="1"/>
  <c r="O101" i="1" s="1"/>
  <c r="K115" i="1"/>
  <c r="L115" i="1" s="1"/>
  <c r="M115" i="1" s="1"/>
  <c r="N115" i="1" s="1"/>
  <c r="O115" i="1" s="1"/>
  <c r="K151" i="1"/>
  <c r="L151" i="1" s="1"/>
  <c r="M151" i="1" s="1"/>
  <c r="N151" i="1" s="1"/>
  <c r="O151" i="1" s="1"/>
  <c r="K167" i="1"/>
  <c r="L167" i="1" s="1"/>
  <c r="M167" i="1" s="1"/>
  <c r="N167" i="1" s="1"/>
  <c r="O167" i="1" s="1"/>
  <c r="K159" i="1"/>
  <c r="L159" i="1" s="1"/>
  <c r="M159" i="1" s="1"/>
  <c r="N159" i="1" s="1"/>
  <c r="O159" i="1" s="1"/>
  <c r="K279" i="1"/>
  <c r="L279" i="1" s="1"/>
  <c r="M279" i="1" s="1"/>
  <c r="N279" i="1" s="1"/>
  <c r="O279" i="1" s="1"/>
  <c r="K275" i="1"/>
  <c r="L275" i="1" s="1"/>
  <c r="M275" i="1" s="1"/>
  <c r="N275" i="1" s="1"/>
  <c r="O275" i="1" s="1"/>
  <c r="K207" i="1"/>
  <c r="L207" i="1" s="1"/>
  <c r="M207" i="1" s="1"/>
  <c r="N207" i="1" s="1"/>
  <c r="O207" i="1" s="1"/>
  <c r="K191" i="1"/>
  <c r="L191" i="1" s="1"/>
  <c r="M191" i="1" s="1"/>
  <c r="N191" i="1" s="1"/>
  <c r="O191" i="1" s="1"/>
  <c r="K268" i="1"/>
  <c r="L268" i="1" s="1"/>
  <c r="M268" i="1" s="1"/>
  <c r="N268" i="1" s="1"/>
  <c r="O268" i="1" s="1"/>
  <c r="K251" i="1"/>
  <c r="L251" i="1" s="1"/>
  <c r="M251" i="1" s="1"/>
  <c r="N251" i="1" s="1"/>
  <c r="O251" i="1" s="1"/>
  <c r="K301" i="1"/>
  <c r="L301" i="1" s="1"/>
  <c r="M301" i="1" s="1"/>
  <c r="N301" i="1" s="1"/>
  <c r="O301" i="1" s="1"/>
  <c r="K341" i="1"/>
  <c r="L341" i="1" s="1"/>
  <c r="M341" i="1" s="1"/>
  <c r="N341" i="1" s="1"/>
  <c r="O341" i="1" s="1"/>
  <c r="K286" i="1"/>
  <c r="L286" i="1" s="1"/>
  <c r="M286" i="1" s="1"/>
  <c r="N286" i="1" s="1"/>
  <c r="O286" i="1" s="1"/>
  <c r="K339" i="1"/>
  <c r="L339" i="1" s="1"/>
  <c r="M339" i="1" s="1"/>
  <c r="N339" i="1" s="1"/>
  <c r="O339" i="1" s="1"/>
  <c r="K331" i="1"/>
  <c r="L331" i="1" s="1"/>
  <c r="M331" i="1" s="1"/>
  <c r="N331" i="1" s="1"/>
  <c r="O331" i="1" s="1"/>
  <c r="K53" i="1"/>
  <c r="L53" i="1" s="1"/>
  <c r="M53" i="1" s="1"/>
  <c r="N53" i="1" s="1"/>
  <c r="O53" i="1" s="1"/>
  <c r="K117" i="1"/>
  <c r="L117" i="1" s="1"/>
  <c r="M117" i="1" s="1"/>
  <c r="N117" i="1" s="1"/>
  <c r="O117" i="1" s="1"/>
  <c r="K83" i="1"/>
  <c r="L83" i="1" s="1"/>
  <c r="M83" i="1" s="1"/>
  <c r="N83" i="1" s="1"/>
  <c r="O83" i="1" s="1"/>
  <c r="K183" i="1"/>
  <c r="L183" i="1" s="1"/>
  <c r="M183" i="1" s="1"/>
  <c r="N183" i="1" s="1"/>
  <c r="O183" i="1" s="1"/>
  <c r="K324" i="1"/>
  <c r="L324" i="1" s="1"/>
  <c r="M324" i="1" s="1"/>
  <c r="N324" i="1" s="1"/>
  <c r="O324" i="1" s="1"/>
  <c r="K357" i="1"/>
  <c r="L357" i="1" s="1"/>
  <c r="M357" i="1" s="1"/>
  <c r="N357" i="1" s="1"/>
  <c r="O357" i="1" s="1"/>
  <c r="K160" i="1"/>
  <c r="L160" i="1" s="1"/>
  <c r="M160" i="1" s="1"/>
  <c r="N160" i="1" s="1"/>
  <c r="O160" i="1" s="1"/>
  <c r="K29" i="1"/>
  <c r="L29" i="1" s="1"/>
  <c r="M29" i="1" s="1"/>
  <c r="N29" i="1" s="1"/>
  <c r="O29" i="1" s="1"/>
  <c r="K144" i="1"/>
  <c r="L144" i="1" s="1"/>
  <c r="M144" i="1" s="1"/>
  <c r="N144" i="1" s="1"/>
  <c r="O144" i="1" s="1"/>
  <c r="K197" i="1"/>
  <c r="L197" i="1" s="1"/>
  <c r="M197" i="1" s="1"/>
  <c r="N197" i="1" s="1"/>
  <c r="O197" i="1" s="1"/>
  <c r="K348" i="1"/>
  <c r="L348" i="1" s="1"/>
  <c r="M348" i="1" s="1"/>
  <c r="N348" i="1" s="1"/>
  <c r="O348" i="1" s="1"/>
  <c r="K272" i="1"/>
  <c r="L272" i="1" s="1"/>
  <c r="M272" i="1" s="1"/>
  <c r="N272" i="1" s="1"/>
  <c r="O272" i="1" s="1"/>
  <c r="K175" i="1"/>
  <c r="L175" i="1" s="1"/>
  <c r="M175" i="1" s="1"/>
  <c r="N175" i="1" s="1"/>
  <c r="O175" i="1" s="1"/>
  <c r="K137" i="1"/>
  <c r="L137" i="1" s="1"/>
  <c r="M137" i="1" s="1"/>
  <c r="N137" i="1" s="1"/>
  <c r="O137" i="1" s="1"/>
  <c r="K163" i="1"/>
  <c r="L163" i="1" s="1"/>
  <c r="M163" i="1" s="1"/>
  <c r="N163" i="1" s="1"/>
  <c r="O163" i="1" s="1"/>
  <c r="K280" i="1"/>
  <c r="L280" i="1" s="1"/>
  <c r="M280" i="1" s="1"/>
  <c r="N280" i="1" s="1"/>
  <c r="O280" i="1" s="1"/>
  <c r="K350" i="1"/>
  <c r="L350" i="1" s="1"/>
  <c r="M350" i="1" s="1"/>
  <c r="N350" i="1" s="1"/>
  <c r="O350" i="1" s="1"/>
  <c r="K337" i="1"/>
  <c r="L337" i="1" s="1"/>
  <c r="M337" i="1" s="1"/>
  <c r="N337" i="1" s="1"/>
  <c r="O337" i="1" s="1"/>
  <c r="K307" i="1"/>
  <c r="L307" i="1" s="1"/>
  <c r="M307" i="1" s="1"/>
  <c r="N307" i="1" s="1"/>
  <c r="O307" i="1" s="1"/>
  <c r="K96" i="1"/>
  <c r="L96" i="1" s="1"/>
  <c r="M96" i="1" s="1"/>
  <c r="N96" i="1" s="1"/>
  <c r="O96" i="1" s="1"/>
  <c r="K353" i="1"/>
  <c r="L353" i="1" s="1"/>
  <c r="M353" i="1" s="1"/>
  <c r="N353" i="1" s="1"/>
  <c r="O353" i="1" s="1"/>
  <c r="K187" i="1"/>
  <c r="L187" i="1" s="1"/>
  <c r="M187" i="1" s="1"/>
  <c r="N187" i="1" s="1"/>
  <c r="O187" i="1" s="1"/>
  <c r="K94" i="1"/>
  <c r="L94" i="1" s="1"/>
  <c r="M94" i="1" s="1"/>
  <c r="N94" i="1" s="1"/>
  <c r="O94" i="1" s="1"/>
  <c r="K57" i="1"/>
  <c r="L57" i="1" s="1"/>
  <c r="M57" i="1" s="1"/>
  <c r="N57" i="1" s="1"/>
  <c r="O57" i="1" s="1"/>
  <c r="K322" i="1"/>
  <c r="L322" i="1" s="1"/>
  <c r="M322" i="1" s="1"/>
  <c r="N322" i="1" s="1"/>
  <c r="O322" i="1" s="1"/>
  <c r="K170" i="1"/>
  <c r="L170" i="1" s="1"/>
  <c r="M170" i="1" s="1"/>
  <c r="N170" i="1" s="1"/>
  <c r="O170" i="1" s="1"/>
  <c r="K247" i="1"/>
  <c r="L247" i="1" s="1"/>
  <c r="M247" i="1" s="1"/>
  <c r="N247" i="1" s="1"/>
  <c r="O247" i="1" s="1"/>
  <c r="K227" i="1"/>
  <c r="L227" i="1" s="1"/>
  <c r="M227" i="1" s="1"/>
  <c r="N227" i="1" s="1"/>
  <c r="O227" i="1" s="1"/>
  <c r="K65" i="1"/>
  <c r="L65" i="1" s="1"/>
  <c r="M65" i="1" s="1"/>
  <c r="N65" i="1" s="1"/>
  <c r="O65" i="1" s="1"/>
  <c r="K338" i="1"/>
  <c r="L338" i="1" s="1"/>
  <c r="M338" i="1" s="1"/>
  <c r="N338" i="1" s="1"/>
  <c r="O338" i="1" s="1"/>
  <c r="K128" i="1"/>
  <c r="L128" i="1" s="1"/>
  <c r="M128" i="1" s="1"/>
  <c r="N128" i="1" s="1"/>
  <c r="O128" i="1" s="1"/>
  <c r="K42" i="1"/>
  <c r="L42" i="1" s="1"/>
  <c r="M42" i="1" s="1"/>
  <c r="N42" i="1" s="1"/>
  <c r="O42" i="1" s="1"/>
  <c r="K120" i="1"/>
  <c r="L120" i="1" s="1"/>
  <c r="M120" i="1" s="1"/>
  <c r="N120" i="1" s="1"/>
  <c r="O120" i="1" s="1"/>
  <c r="K106" i="1"/>
  <c r="L106" i="1" s="1"/>
  <c r="M106" i="1" s="1"/>
  <c r="N106" i="1" s="1"/>
  <c r="O106" i="1" s="1"/>
  <c r="K49" i="1"/>
  <c r="L49" i="1" s="1"/>
  <c r="M49" i="1" s="1"/>
  <c r="N49" i="1" s="1"/>
  <c r="O49" i="1" s="1"/>
  <c r="K342" i="1"/>
  <c r="L342" i="1" s="1"/>
  <c r="M342" i="1" s="1"/>
  <c r="N342" i="1" s="1"/>
  <c r="O342" i="1" s="1"/>
  <c r="K95" i="1"/>
  <c r="L95" i="1" s="1"/>
  <c r="M95" i="1" s="1"/>
  <c r="N95" i="1" s="1"/>
  <c r="O95" i="1" s="1"/>
  <c r="K72" i="1"/>
  <c r="L72" i="1" s="1"/>
  <c r="M72" i="1" s="1"/>
  <c r="N72" i="1" s="1"/>
  <c r="O72" i="1" s="1"/>
  <c r="K51" i="1"/>
  <c r="L51" i="1" s="1"/>
  <c r="M51" i="1" s="1"/>
  <c r="N51" i="1" s="1"/>
  <c r="O51" i="1" s="1"/>
  <c r="K180" i="1"/>
  <c r="L180" i="1" s="1"/>
  <c r="M180" i="1" s="1"/>
  <c r="N180" i="1" s="1"/>
  <c r="O180" i="1" s="1"/>
  <c r="K297" i="1"/>
  <c r="L297" i="1" s="1"/>
  <c r="M297" i="1" s="1"/>
  <c r="N297" i="1" s="1"/>
  <c r="O297" i="1" s="1"/>
  <c r="K8" i="1"/>
  <c r="L8" i="1" s="1"/>
  <c r="M8" i="1" s="1"/>
  <c r="N8" i="1" s="1"/>
  <c r="O8" i="1" s="1"/>
  <c r="K273" i="1"/>
  <c r="L273" i="1" s="1"/>
  <c r="M273" i="1" s="1"/>
  <c r="N273" i="1" s="1"/>
  <c r="O273" i="1" s="1"/>
  <c r="K138" i="1"/>
  <c r="L138" i="1" s="1"/>
  <c r="M138" i="1" s="1"/>
  <c r="N138" i="1" s="1"/>
  <c r="O138" i="1" s="1"/>
  <c r="K26" i="1"/>
  <c r="L26" i="1" s="1"/>
  <c r="M26" i="1" s="1"/>
  <c r="N26" i="1" s="1"/>
  <c r="O26" i="1" s="1"/>
  <c r="K230" i="1"/>
  <c r="L230" i="1" s="1"/>
  <c r="M230" i="1" s="1"/>
  <c r="N230" i="1" s="1"/>
  <c r="O230" i="1" s="1"/>
  <c r="K314" i="1"/>
  <c r="L314" i="1" s="1"/>
  <c r="M314" i="1" s="1"/>
  <c r="N314" i="1" s="1"/>
  <c r="O314" i="1" s="1"/>
  <c r="K169" i="1"/>
  <c r="L169" i="1" s="1"/>
  <c r="M169" i="1" s="1"/>
  <c r="N169" i="1" s="1"/>
  <c r="O169" i="1" s="1"/>
  <c r="K64" i="1"/>
  <c r="L64" i="1" s="1"/>
  <c r="M64" i="1" s="1"/>
  <c r="N64" i="1" s="1"/>
  <c r="O64" i="1" s="1"/>
  <c r="K249" i="1"/>
  <c r="L249" i="1" s="1"/>
  <c r="M249" i="1" s="1"/>
  <c r="N249" i="1" s="1"/>
  <c r="O249" i="1" s="1"/>
  <c r="K73" i="1"/>
  <c r="L73" i="1" s="1"/>
  <c r="M73" i="1" s="1"/>
  <c r="N73" i="1" s="1"/>
  <c r="O73" i="1" s="1"/>
  <c r="K311" i="1"/>
  <c r="L311" i="1" s="1"/>
  <c r="M311" i="1" s="1"/>
  <c r="N311" i="1" s="1"/>
  <c r="O311" i="1" s="1"/>
  <c r="K56" i="1"/>
  <c r="L56" i="1" s="1"/>
  <c r="M56" i="1" s="1"/>
  <c r="N56" i="1" s="1"/>
  <c r="O56" i="1" s="1"/>
  <c r="K257" i="1"/>
  <c r="L257" i="1" s="1"/>
  <c r="M257" i="1" s="1"/>
  <c r="N257" i="1" s="1"/>
  <c r="O257" i="1" s="1"/>
  <c r="K165" i="1"/>
  <c r="L165" i="1" s="1"/>
  <c r="M165" i="1" s="1"/>
  <c r="N165" i="1" s="1"/>
  <c r="O165" i="1" s="1"/>
  <c r="K121" i="1"/>
  <c r="L121" i="1" s="1"/>
  <c r="M121" i="1" s="1"/>
  <c r="N121" i="1" s="1"/>
  <c r="O121" i="1" s="1"/>
  <c r="K80" i="1"/>
  <c r="L80" i="1" s="1"/>
  <c r="M80" i="1" s="1"/>
  <c r="N80" i="1" s="1"/>
  <c r="O80" i="1" s="1"/>
  <c r="K334" i="1"/>
  <c r="L334" i="1" s="1"/>
  <c r="M334" i="1" s="1"/>
  <c r="N334" i="1" s="1"/>
  <c r="O334" i="1" s="1"/>
  <c r="K291" i="1"/>
  <c r="L291" i="1" s="1"/>
  <c r="M291" i="1" s="1"/>
  <c r="N291" i="1" s="1"/>
  <c r="O291" i="1" s="1"/>
  <c r="K290" i="1"/>
  <c r="L290" i="1" s="1"/>
  <c r="M290" i="1" s="1"/>
  <c r="N290" i="1" s="1"/>
  <c r="O290" i="1" s="1"/>
  <c r="K40" i="1"/>
  <c r="L40" i="1" s="1"/>
  <c r="M40" i="1" s="1"/>
  <c r="N40" i="1" s="1"/>
  <c r="O40" i="1" s="1"/>
  <c r="K171" i="1"/>
  <c r="L171" i="1" s="1"/>
  <c r="M171" i="1" s="1"/>
  <c r="N171" i="1" s="1"/>
  <c r="O171" i="1" s="1"/>
  <c r="K19" i="1"/>
  <c r="L19" i="1" s="1"/>
  <c r="M19" i="1" s="1"/>
  <c r="N19" i="1" s="1"/>
  <c r="O19" i="1" s="1"/>
  <c r="K248" i="1"/>
  <c r="L248" i="1" s="1"/>
  <c r="M248" i="1" s="1"/>
  <c r="N248" i="1" s="1"/>
  <c r="O248" i="1" s="1"/>
  <c r="K351" i="1"/>
  <c r="L351" i="1" s="1"/>
  <c r="M351" i="1" s="1"/>
  <c r="N351" i="1" s="1"/>
  <c r="O351" i="1" s="1"/>
  <c r="K352" i="1"/>
  <c r="L352" i="1" s="1"/>
  <c r="M352" i="1" s="1"/>
  <c r="N352" i="1" s="1"/>
  <c r="O352" i="1" s="1"/>
  <c r="K158" i="1"/>
  <c r="L158" i="1" s="1"/>
  <c r="M158" i="1" s="1"/>
  <c r="N158" i="1" s="1"/>
  <c r="O158" i="1" s="1"/>
  <c r="K81" i="1"/>
  <c r="L81" i="1" s="1"/>
  <c r="M81" i="1" s="1"/>
  <c r="N81" i="1" s="1"/>
  <c r="O81" i="1" s="1"/>
  <c r="K241" i="1"/>
  <c r="L241" i="1" s="1"/>
  <c r="M241" i="1" s="1"/>
  <c r="N241" i="1" s="1"/>
  <c r="O241" i="1" s="1"/>
  <c r="K139" i="1"/>
  <c r="L139" i="1" s="1"/>
  <c r="M139" i="1" s="1"/>
  <c r="N139" i="1" s="1"/>
  <c r="O139" i="1" s="1"/>
  <c r="K319" i="1"/>
  <c r="L319" i="1" s="1"/>
  <c r="M319" i="1" s="1"/>
  <c r="N319" i="1" s="1"/>
  <c r="O319" i="1" s="1"/>
  <c r="K17" i="1"/>
  <c r="L17" i="1" s="1"/>
  <c r="M17" i="1" s="1"/>
  <c r="N17" i="1" s="1"/>
  <c r="O17" i="1" s="1"/>
  <c r="K299" i="1"/>
  <c r="L299" i="1" s="1"/>
  <c r="M299" i="1" s="1"/>
  <c r="N299" i="1" s="1"/>
  <c r="O299" i="1" s="1"/>
  <c r="K112" i="1"/>
  <c r="L112" i="1" s="1"/>
  <c r="M112" i="1" s="1"/>
  <c r="N112" i="1" s="1"/>
  <c r="O112" i="1" s="1"/>
  <c r="K214" i="1"/>
  <c r="L214" i="1" s="1"/>
  <c r="M214" i="1" s="1"/>
  <c r="N214" i="1" s="1"/>
  <c r="O214" i="1" s="1"/>
  <c r="K265" i="1"/>
  <c r="L265" i="1" s="1"/>
  <c r="M265" i="1" s="1"/>
  <c r="N265" i="1" s="1"/>
  <c r="O265" i="1" s="1"/>
  <c r="K198" i="1"/>
  <c r="L198" i="1" s="1"/>
  <c r="M198" i="1" s="1"/>
  <c r="N198" i="1" s="1"/>
  <c r="O198" i="1" s="1"/>
  <c r="K178" i="1"/>
  <c r="L178" i="1" s="1"/>
  <c r="M178" i="1" s="1"/>
  <c r="N178" i="1" s="1"/>
  <c r="O178" i="1" s="1"/>
  <c r="K113" i="1"/>
  <c r="L113" i="1" s="1"/>
  <c r="M113" i="1" s="1"/>
  <c r="N113" i="1" s="1"/>
  <c r="O113" i="1" s="1"/>
  <c r="K114" i="1"/>
  <c r="L114" i="1" s="1"/>
  <c r="M114" i="1" s="1"/>
  <c r="N114" i="1" s="1"/>
  <c r="O114" i="1" s="1"/>
  <c r="K33" i="1"/>
  <c r="L33" i="1" s="1"/>
  <c r="M33" i="1" s="1"/>
  <c r="N33" i="1" s="1"/>
  <c r="O33" i="1" s="1"/>
  <c r="K270" i="1"/>
  <c r="L270" i="1" s="1"/>
  <c r="M270" i="1" s="1"/>
  <c r="N270" i="1" s="1"/>
  <c r="O270" i="1" s="1"/>
  <c r="K196" i="1"/>
  <c r="L196" i="1" s="1"/>
  <c r="M196" i="1" s="1"/>
  <c r="N196" i="1" s="1"/>
  <c r="O196" i="1" s="1"/>
  <c r="K154" i="1"/>
  <c r="L154" i="1" s="1"/>
  <c r="M154" i="1" s="1"/>
  <c r="N154" i="1" s="1"/>
  <c r="O154" i="1" s="1"/>
  <c r="K58" i="1"/>
  <c r="L58" i="1" s="1"/>
  <c r="M58" i="1" s="1"/>
  <c r="N58" i="1" s="1"/>
  <c r="O58" i="1" s="1"/>
  <c r="K90" i="1"/>
  <c r="L90" i="1" s="1"/>
  <c r="M90" i="1" s="1"/>
  <c r="N90" i="1" s="1"/>
  <c r="O90" i="1" s="1"/>
  <c r="K321" i="1"/>
  <c r="L321" i="1" s="1"/>
  <c r="M321" i="1" s="1"/>
  <c r="N321" i="1" s="1"/>
  <c r="O321" i="1" s="1"/>
  <c r="K145" i="1"/>
  <c r="L145" i="1" s="1"/>
  <c r="M145" i="1" s="1"/>
  <c r="N145" i="1" s="1"/>
  <c r="O145" i="1" s="1"/>
  <c r="K186" i="1"/>
  <c r="L186" i="1" s="1"/>
  <c r="M186" i="1" s="1"/>
  <c r="N186" i="1" s="1"/>
  <c r="O186" i="1" s="1"/>
  <c r="K35" i="1"/>
  <c r="L35" i="1" s="1"/>
  <c r="M35" i="1" s="1"/>
  <c r="N35" i="1" s="1"/>
  <c r="O35" i="1" s="1"/>
  <c r="K344" i="1"/>
  <c r="L344" i="1" s="1"/>
  <c r="M344" i="1" s="1"/>
  <c r="N344" i="1" s="1"/>
  <c r="O344" i="1" s="1"/>
  <c r="K298" i="1"/>
  <c r="L298" i="1" s="1"/>
  <c r="M298" i="1" s="1"/>
  <c r="N298" i="1" s="1"/>
  <c r="O298" i="1" s="1"/>
  <c r="K223" i="1"/>
  <c r="L223" i="1" s="1"/>
  <c r="M223" i="1" s="1"/>
  <c r="N223" i="1" s="1"/>
  <c r="O223" i="1" s="1"/>
  <c r="K211" i="1"/>
  <c r="L211" i="1" s="1"/>
  <c r="M211" i="1" s="1"/>
  <c r="N211" i="1" s="1"/>
  <c r="O211" i="1" s="1"/>
  <c r="K256" i="1"/>
  <c r="L256" i="1" s="1"/>
  <c r="M256" i="1" s="1"/>
  <c r="N256" i="1" s="1"/>
  <c r="O256" i="1" s="1"/>
  <c r="K204" i="1"/>
  <c r="L204" i="1" s="1"/>
  <c r="M204" i="1" s="1"/>
  <c r="N204" i="1" s="1"/>
  <c r="O204" i="1" s="1"/>
  <c r="K209" i="1"/>
  <c r="L209" i="1" s="1"/>
  <c r="M209" i="1" s="1"/>
  <c r="N209" i="1" s="1"/>
  <c r="O209" i="1" s="1"/>
  <c r="K41" i="1"/>
  <c r="L41" i="1" s="1"/>
  <c r="M41" i="1" s="1"/>
  <c r="N41" i="1" s="1"/>
  <c r="O41" i="1" s="1"/>
  <c r="K354" i="1"/>
  <c r="L354" i="1" s="1"/>
  <c r="M354" i="1" s="1"/>
  <c r="N354" i="1" s="1"/>
  <c r="O354" i="1" s="1"/>
  <c r="K143" i="1"/>
  <c r="L143" i="1" s="1"/>
  <c r="M143" i="1" s="1"/>
  <c r="N143" i="1" s="1"/>
  <c r="O143" i="1" s="1"/>
  <c r="K24" i="1"/>
  <c r="L24" i="1" s="1"/>
  <c r="M24" i="1" s="1"/>
  <c r="N24" i="1" s="1"/>
  <c r="O24" i="1" s="1"/>
  <c r="K104" i="1"/>
  <c r="L104" i="1" s="1"/>
  <c r="M104" i="1" s="1"/>
  <c r="N104" i="1" s="1"/>
  <c r="O104" i="1" s="1"/>
  <c r="K343" i="1"/>
  <c r="L343" i="1" s="1"/>
  <c r="M343" i="1" s="1"/>
  <c r="N343" i="1" s="1"/>
  <c r="O343" i="1" s="1"/>
  <c r="K67" i="1"/>
  <c r="L67" i="1" s="1"/>
  <c r="M67" i="1" s="1"/>
  <c r="N67" i="1" s="1"/>
  <c r="O67" i="1" s="1"/>
  <c r="K74" i="1"/>
  <c r="L74" i="1" s="1"/>
  <c r="M74" i="1" s="1"/>
  <c r="N74" i="1" s="1"/>
  <c r="O74" i="1" s="1"/>
  <c r="K9" i="1"/>
  <c r="L9" i="1" s="1"/>
  <c r="M9" i="1" s="1"/>
  <c r="N9" i="1" s="1"/>
  <c r="O9" i="1" s="1"/>
  <c r="K346" i="1"/>
  <c r="L346" i="1" s="1"/>
  <c r="M346" i="1" s="1"/>
  <c r="N346" i="1" s="1"/>
  <c r="O346" i="1" s="1"/>
  <c r="K130" i="1"/>
  <c r="L130" i="1" s="1"/>
  <c r="M130" i="1" s="1"/>
  <c r="N130" i="1" s="1"/>
  <c r="O130" i="1" s="1"/>
  <c r="K281" i="1"/>
  <c r="L281" i="1" s="1"/>
  <c r="M281" i="1" s="1"/>
  <c r="N281" i="1" s="1"/>
  <c r="O281" i="1" s="1"/>
  <c r="K238" i="1"/>
  <c r="L238" i="1" s="1"/>
  <c r="M238" i="1" s="1"/>
  <c r="N238" i="1" s="1"/>
  <c r="O238" i="1" s="1"/>
  <c r="K235" i="1"/>
  <c r="L235" i="1" s="1"/>
  <c r="M235" i="1" s="1"/>
  <c r="N235" i="1" s="1"/>
  <c r="O235" i="1" s="1"/>
  <c r="K233" i="1"/>
  <c r="L233" i="1" s="1"/>
  <c r="M233" i="1" s="1"/>
  <c r="N233" i="1" s="1"/>
  <c r="O233" i="1" s="1"/>
  <c r="K174" i="1"/>
  <c r="L174" i="1" s="1"/>
  <c r="M174" i="1" s="1"/>
  <c r="N174" i="1" s="1"/>
  <c r="O174" i="1" s="1"/>
  <c r="K50" i="1"/>
  <c r="L50" i="1" s="1"/>
  <c r="M50" i="1" s="1"/>
  <c r="N50" i="1" s="1"/>
  <c r="O50" i="1" s="1"/>
  <c r="K149" i="1"/>
  <c r="L149" i="1" s="1"/>
  <c r="M149" i="1" s="1"/>
  <c r="N149" i="1" s="1"/>
  <c r="O149" i="1" s="1"/>
  <c r="K18" i="1"/>
  <c r="L18" i="1" s="1"/>
  <c r="M18" i="1" s="1"/>
  <c r="N18" i="1" s="1"/>
  <c r="O18" i="1" s="1"/>
  <c r="K264" i="1"/>
  <c r="L264" i="1" s="1"/>
  <c r="M264" i="1" s="1"/>
  <c r="N264" i="1" s="1"/>
  <c r="O264" i="1" s="1"/>
  <c r="K98" i="1"/>
  <c r="L98" i="1" s="1"/>
  <c r="M98" i="1" s="1"/>
  <c r="N98" i="1" s="1"/>
  <c r="O98" i="1" s="1"/>
  <c r="K122" i="1"/>
  <c r="L122" i="1" s="1"/>
  <c r="M122" i="1" s="1"/>
  <c r="N122" i="1" s="1"/>
  <c r="O122" i="1" s="1"/>
  <c r="K195" i="1"/>
  <c r="L195" i="1" s="1"/>
  <c r="M195" i="1" s="1"/>
  <c r="N195" i="1" s="1"/>
  <c r="O195" i="1" s="1"/>
  <c r="K206" i="1"/>
  <c r="L206" i="1" s="1"/>
  <c r="M206" i="1" s="1"/>
  <c r="N206" i="1" s="1"/>
  <c r="O206" i="1" s="1"/>
  <c r="K34" i="1"/>
  <c r="L34" i="1" s="1"/>
  <c r="M34" i="1" s="1"/>
  <c r="N34" i="1" s="1"/>
  <c r="O34" i="1" s="1"/>
  <c r="K244" i="1"/>
  <c r="L244" i="1" s="1"/>
  <c r="M244" i="1" s="1"/>
  <c r="N244" i="1" s="1"/>
  <c r="O244" i="1" s="1"/>
  <c r="K147" i="1"/>
  <c r="L147" i="1" s="1"/>
  <c r="M147" i="1" s="1"/>
  <c r="N147" i="1" s="1"/>
  <c r="O147" i="1" s="1"/>
  <c r="K289" i="1"/>
  <c r="L289" i="1" s="1"/>
  <c r="M289" i="1" s="1"/>
  <c r="N289" i="1" s="1"/>
  <c r="O289" i="1" s="1"/>
  <c r="K225" i="1"/>
  <c r="L225" i="1" s="1"/>
  <c r="M225" i="1" s="1"/>
  <c r="N225" i="1" s="1"/>
  <c r="O225" i="1" s="1"/>
  <c r="K88" i="1"/>
  <c r="L88" i="1" s="1"/>
  <c r="M88" i="1" s="1"/>
  <c r="N88" i="1" s="1"/>
  <c r="O88" i="1" s="1"/>
  <c r="K361" i="1"/>
  <c r="L361" i="1" s="1"/>
  <c r="M361" i="1" s="1"/>
  <c r="N361" i="1" s="1"/>
  <c r="O361" i="1" s="1"/>
  <c r="K305" i="1"/>
  <c r="L305" i="1" s="1"/>
  <c r="M305" i="1" s="1"/>
  <c r="N305" i="1" s="1"/>
  <c r="O305" i="1" s="1"/>
  <c r="K27" i="1"/>
  <c r="L27" i="1" s="1"/>
  <c r="M27" i="1" s="1"/>
  <c r="N27" i="1" s="1"/>
  <c r="O27" i="1" s="1"/>
  <c r="K329" i="1"/>
  <c r="L329" i="1" s="1"/>
  <c r="M329" i="1" s="1"/>
  <c r="N329" i="1" s="1"/>
  <c r="O329" i="1" s="1"/>
  <c r="K296" i="1"/>
  <c r="L296" i="1" s="1"/>
  <c r="M296" i="1" s="1"/>
  <c r="N296" i="1" s="1"/>
  <c r="O296" i="1" s="1"/>
  <c r="K97" i="1"/>
  <c r="L97" i="1" s="1"/>
  <c r="M97" i="1" s="1"/>
  <c r="N97" i="1" s="1"/>
  <c r="O97" i="1" s="1"/>
  <c r="K162" i="1"/>
  <c r="L162" i="1" s="1"/>
  <c r="M162" i="1" s="1"/>
  <c r="N162" i="1" s="1"/>
  <c r="O162" i="1" s="1"/>
  <c r="K66" i="1"/>
  <c r="L66" i="1" s="1"/>
  <c r="M66" i="1" s="1"/>
  <c r="N66" i="1" s="1"/>
  <c r="O66" i="1" s="1"/>
  <c r="K16" i="1"/>
  <c r="L16" i="1" s="1"/>
  <c r="M16" i="1" s="1"/>
  <c r="N16" i="1" s="1"/>
  <c r="O16" i="1" s="1"/>
  <c r="K362" i="1"/>
  <c r="L362" i="1" s="1"/>
  <c r="M362" i="1" s="1"/>
  <c r="N362" i="1" s="1"/>
  <c r="O362" i="1" s="1"/>
  <c r="K212" i="1"/>
  <c r="L212" i="1" s="1"/>
  <c r="M212" i="1" s="1"/>
  <c r="N212" i="1" s="1"/>
  <c r="O212" i="1" s="1"/>
  <c r="K263" i="1"/>
  <c r="L263" i="1" s="1"/>
  <c r="M263" i="1" s="1"/>
  <c r="N263" i="1" s="1"/>
  <c r="O263" i="1" s="1"/>
  <c r="K358" i="1"/>
  <c r="L358" i="1" s="1"/>
  <c r="M358" i="1" s="1"/>
  <c r="N358" i="1" s="1"/>
  <c r="O358" i="1" s="1"/>
  <c r="K136" i="1"/>
  <c r="L136" i="1" s="1"/>
  <c r="M136" i="1" s="1"/>
  <c r="N136" i="1" s="1"/>
  <c r="O136" i="1" s="1"/>
  <c r="K157" i="1"/>
  <c r="L157" i="1" s="1"/>
  <c r="M157" i="1" s="1"/>
  <c r="N157" i="1" s="1"/>
  <c r="O157" i="1" s="1"/>
  <c r="K25" i="1"/>
  <c r="L25" i="1" s="1"/>
  <c r="M25" i="1" s="1"/>
  <c r="N25" i="1" s="1"/>
  <c r="O25" i="1" s="1"/>
  <c r="K336" i="1"/>
  <c r="L336" i="1" s="1"/>
  <c r="M336" i="1" s="1"/>
  <c r="N336" i="1" s="1"/>
  <c r="O336" i="1" s="1"/>
  <c r="K345" i="1"/>
  <c r="L345" i="1" s="1"/>
  <c r="M345" i="1" s="1"/>
  <c r="N345" i="1" s="1"/>
  <c r="O345" i="1" s="1"/>
  <c r="K220" i="1"/>
  <c r="L220" i="1" s="1"/>
  <c r="M220" i="1" s="1"/>
  <c r="N220" i="1" s="1"/>
  <c r="O220" i="1" s="1"/>
  <c r="K105" i="1"/>
  <c r="L105" i="1" s="1"/>
  <c r="M105" i="1" s="1"/>
  <c r="N105" i="1" s="1"/>
  <c r="O105" i="1" s="1"/>
  <c r="K203" i="1"/>
  <c r="L203" i="1" s="1"/>
  <c r="M203" i="1" s="1"/>
  <c r="N203" i="1" s="1"/>
  <c r="O203" i="1" s="1"/>
  <c r="K32" i="1"/>
  <c r="L32" i="1" s="1"/>
  <c r="M32" i="1" s="1"/>
  <c r="N32" i="1" s="1"/>
  <c r="O32" i="1" s="1"/>
  <c r="K219" i="1"/>
  <c r="L219" i="1" s="1"/>
  <c r="M219" i="1" s="1"/>
  <c r="N219" i="1" s="1"/>
  <c r="O219" i="1" s="1"/>
  <c r="K181" i="1"/>
  <c r="L181" i="1" s="1"/>
  <c r="M181" i="1" s="1"/>
  <c r="N181" i="1" s="1"/>
  <c r="O181" i="1" s="1"/>
  <c r="K359" i="1"/>
  <c r="L359" i="1" s="1"/>
  <c r="M359" i="1" s="1"/>
  <c r="N359" i="1" s="1"/>
  <c r="O359" i="1" s="1"/>
  <c r="K43" i="1"/>
  <c r="L43" i="1" s="1"/>
  <c r="M43" i="1" s="1"/>
  <c r="N43" i="1" s="1"/>
  <c r="O43" i="1" s="1"/>
  <c r="K75" i="1"/>
  <c r="L75" i="1" s="1"/>
  <c r="M75" i="1" s="1"/>
  <c r="N75" i="1" s="1"/>
  <c r="O75" i="1" s="1"/>
  <c r="K306" i="1"/>
  <c r="L306" i="1" s="1"/>
  <c r="M306" i="1" s="1"/>
  <c r="N306" i="1" s="1"/>
  <c r="O306" i="1" s="1"/>
  <c r="K48" i="1"/>
  <c r="L48" i="1" s="1"/>
  <c r="M48" i="1" s="1"/>
  <c r="N48" i="1" s="1"/>
  <c r="O48" i="1" s="1"/>
  <c r="K360" i="1"/>
  <c r="L360" i="1" s="1"/>
  <c r="M360" i="1" s="1"/>
  <c r="N360" i="1" s="1"/>
  <c r="O360" i="1" s="1"/>
  <c r="K89" i="1"/>
  <c r="L89" i="1" s="1"/>
  <c r="M89" i="1" s="1"/>
  <c r="N89" i="1" s="1"/>
  <c r="O89" i="1" s="1"/>
  <c r="K255" i="1"/>
  <c r="L255" i="1" s="1"/>
  <c r="M255" i="1" s="1"/>
  <c r="N255" i="1" s="1"/>
  <c r="O255" i="1" s="1"/>
  <c r="K229" i="1"/>
  <c r="L229" i="1" s="1"/>
  <c r="M229" i="1" s="1"/>
  <c r="N229" i="1" s="1"/>
  <c r="O229" i="1" s="1"/>
  <c r="K194" i="1"/>
  <c r="L194" i="1" s="1"/>
  <c r="M194" i="1" s="1"/>
  <c r="N194" i="1" s="1"/>
  <c r="O194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155" i="1"/>
  <c r="L155" i="1" s="1"/>
  <c r="M155" i="1" s="1"/>
  <c r="N155" i="1" s="1"/>
  <c r="O155" i="1" s="1"/>
  <c r="K129" i="1"/>
  <c r="L129" i="1" s="1"/>
  <c r="M129" i="1" s="1"/>
  <c r="N129" i="1" s="1"/>
  <c r="O129" i="1" s="1"/>
  <c r="K222" i="1"/>
  <c r="L222" i="1" s="1"/>
  <c r="M222" i="1" s="1"/>
  <c r="N222" i="1" s="1"/>
  <c r="O222" i="1" s="1"/>
  <c r="K271" i="1"/>
  <c r="L271" i="1" s="1"/>
  <c r="M271" i="1" s="1"/>
  <c r="N271" i="1" s="1"/>
  <c r="O271" i="1" s="1"/>
  <c r="K236" i="1"/>
  <c r="L236" i="1" s="1"/>
  <c r="M236" i="1" s="1"/>
  <c r="N236" i="1" s="1"/>
  <c r="O236" i="1" s="1"/>
  <c r="K213" i="1"/>
  <c r="L213" i="1" s="1"/>
  <c r="M213" i="1" s="1"/>
  <c r="N213" i="1" s="1"/>
  <c r="O213" i="1" s="1"/>
  <c r="K228" i="1"/>
  <c r="L228" i="1" s="1"/>
  <c r="M228" i="1" s="1"/>
  <c r="N228" i="1" s="1"/>
  <c r="O228" i="1" s="1"/>
  <c r="K59" i="1"/>
  <c r="L59" i="1" s="1"/>
  <c r="M59" i="1" s="1"/>
  <c r="N59" i="1" s="1"/>
  <c r="O59" i="1" s="1"/>
  <c r="K330" i="1"/>
  <c r="L330" i="1" s="1"/>
  <c r="M330" i="1" s="1"/>
  <c r="N330" i="1" s="1"/>
  <c r="O330" i="1" s="1"/>
  <c r="K86" i="1"/>
  <c r="L86" i="1" s="1"/>
  <c r="M86" i="1" s="1"/>
  <c r="N86" i="1" s="1"/>
  <c r="O86" i="1" s="1"/>
  <c r="K146" i="1"/>
  <c r="L146" i="1" s="1"/>
  <c r="M146" i="1" s="1"/>
  <c r="N146" i="1" s="1"/>
  <c r="O146" i="1" s="1"/>
  <c r="K161" i="1"/>
  <c r="L161" i="1" s="1"/>
  <c r="M161" i="1" s="1"/>
  <c r="N161" i="1" s="1"/>
  <c r="O161" i="1" s="1"/>
  <c r="K239" i="1"/>
  <c r="L239" i="1" s="1"/>
  <c r="M239" i="1" s="1"/>
  <c r="N239" i="1" s="1"/>
  <c r="O239" i="1" s="1"/>
  <c r="F8" i="3"/>
  <c r="G8" i="3" s="1"/>
  <c r="F9" i="3"/>
  <c r="G9" i="3" s="1"/>
  <c r="F10" i="3"/>
  <c r="G10" i="3" s="1"/>
  <c r="F7" i="3"/>
  <c r="G7" i="3" s="1"/>
  <c r="E23" i="3"/>
  <c r="L365" i="1" l="1"/>
  <c r="H10" i="3"/>
  <c r="I10" i="3" s="1"/>
  <c r="K23" i="3"/>
  <c r="H8" i="3"/>
  <c r="I8" i="3" s="1"/>
  <c r="H9" i="3"/>
  <c r="I9" i="3" s="1"/>
  <c r="M365" i="1"/>
  <c r="G23" i="3"/>
  <c r="H7" i="3"/>
  <c r="N7" i="1" l="1"/>
  <c r="N365" i="1" s="1"/>
  <c r="O365" i="1" s="1"/>
  <c r="H23" i="3"/>
  <c r="I23" i="3" s="1"/>
  <c r="J13" i="3" s="1"/>
  <c r="I7" i="3"/>
  <c r="J16" i="3" l="1"/>
  <c r="J10" i="3"/>
  <c r="J14" i="3"/>
  <c r="J12" i="3"/>
  <c r="J11" i="3"/>
  <c r="J20" i="3"/>
  <c r="J15" i="3"/>
  <c r="J9" i="3"/>
  <c r="J8" i="3"/>
  <c r="J21" i="3"/>
  <c r="J18" i="3"/>
  <c r="J19" i="3"/>
  <c r="J17" i="3"/>
  <c r="P365" i="1"/>
  <c r="P363" i="1"/>
  <c r="O7" i="1"/>
  <c r="J23" i="3"/>
  <c r="P7" i="1" l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5" i="1" l="1"/>
</calcChain>
</file>

<file path=xl/sharedStrings.xml><?xml version="1.0" encoding="utf-8"?>
<sst xmlns="http://schemas.openxmlformats.org/spreadsheetml/2006/main" count="500" uniqueCount="449">
  <si>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</si>
  <si>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</si>
  <si>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</si>
  <si>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</si>
  <si>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</si>
  <si>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</si>
  <si>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</si>
  <si>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</si>
  <si>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</si>
  <si>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</si>
  <si>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</si>
  <si>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</si>
  <si>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</si>
  <si>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</si>
  <si>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</si>
  <si>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</si>
  <si>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</si>
  <si>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</si>
  <si>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</si>
  <si>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</si>
  <si>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</si>
  <si>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</si>
  <si>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</si>
  <si>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</si>
  <si>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</si>
  <si>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</si>
  <si>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</si>
  <si>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</si>
  <si>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</si>
  <si>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</si>
  <si>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</si>
  <si>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</si>
  <si>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</si>
  <si>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</si>
  <si>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</si>
  <si>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</si>
  <si>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</si>
  <si>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</si>
  <si>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</si>
  <si>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</si>
  <si>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</si>
  <si>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</si>
  <si>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</si>
  <si>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</si>
  <si>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</si>
  <si>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</si>
  <si>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</si>
  <si>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</si>
  <si>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</si>
  <si>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</si>
  <si>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</si>
  <si>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</si>
  <si>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</si>
  <si>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</si>
  <si>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</si>
  <si>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</si>
  <si>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</si>
  <si>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</si>
  <si>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</si>
  <si>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</si>
  <si>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</si>
  <si>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</si>
  <si>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</si>
  <si>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</si>
  <si>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</si>
  <si>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</si>
  <si>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</si>
  <si>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</si>
  <si>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</si>
  <si>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</si>
  <si>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</si>
  <si>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</si>
  <si>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</si>
  <si>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</si>
  <si>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</si>
  <si>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</si>
  <si>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</si>
  <si>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</si>
  <si>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</si>
  <si>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</si>
  <si>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</si>
  <si>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</si>
  <si>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</si>
  <si>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</si>
  <si>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</si>
  <si>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</si>
  <si>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</si>
  <si>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</si>
  <si>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</si>
  <si>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</si>
  <si>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</si>
  <si>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</si>
  <si>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</si>
  <si>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</si>
  <si>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</si>
  <si>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</si>
  <si>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</si>
  <si>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</si>
  <si>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</si>
  <si>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</si>
  <si>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</si>
  <si>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</si>
  <si>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</si>
  <si>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</si>
  <si>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</si>
  <si>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</si>
  <si>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</si>
  <si>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</si>
  <si>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</si>
  <si>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</si>
  <si>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</si>
  <si>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</si>
  <si>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</si>
  <si>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</si>
  <si>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</si>
  <si>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</si>
  <si>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</si>
  <si>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</si>
  <si>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</si>
  <si>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</si>
  <si>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</si>
  <si>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</si>
  <si>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</si>
  <si>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</si>
  <si>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</si>
  <si>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</si>
  <si>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</si>
  <si>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</si>
  <si>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</si>
  <si>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</si>
  <si>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</si>
  <si>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</si>
  <si>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</si>
  <si>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</si>
  <si>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</si>
  <si>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</si>
  <si>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</si>
  <si>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</si>
  <si>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</si>
  <si>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</si>
  <si>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</si>
  <si>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</si>
  <si>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</si>
  <si>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</si>
  <si>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</si>
  <si>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</si>
  <si>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</si>
  <si>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</si>
  <si>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</si>
  <si>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</si>
  <si>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</si>
  <si>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</si>
  <si>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</si>
  <si>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</si>
  <si>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</si>
  <si>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</si>
  <si>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</si>
  <si>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</si>
  <si>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</si>
  <si>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</si>
  <si>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</si>
  <si>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</si>
  <si>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</si>
  <si>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</si>
  <si>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</si>
  <si>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</si>
  <si>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</si>
  <si>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</si>
  <si>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</si>
  <si>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</si>
  <si>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</si>
  <si>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</si>
  <si>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</si>
  <si>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</si>
  <si>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</si>
  <si>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</si>
  <si>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</si>
  <si>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</si>
  <si>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</si>
  <si>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</si>
  <si>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</si>
  <si>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</si>
  <si>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</si>
  <si>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</si>
  <si>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</si>
  <si>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</si>
  <si>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</si>
  <si>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</si>
  <si>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</si>
  <si>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</si>
  <si>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</si>
  <si>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</si>
  <si>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</si>
  <si>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</si>
  <si>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</si>
  <si>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</si>
  <si>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</si>
  <si>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</si>
  <si>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</si>
  <si>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</si>
  <si>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</si>
  <si>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</si>
  <si>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</si>
  <si>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</si>
  <si>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</si>
  <si>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</si>
  <si>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</si>
  <si>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</si>
  <si>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</si>
  <si>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</si>
  <si>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</si>
  <si>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</si>
  <si>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</si>
  <si>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</si>
  <si>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</si>
  <si>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</si>
  <si>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</si>
  <si>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</si>
  <si>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</si>
  <si>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</si>
  <si>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</si>
  <si>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</si>
  <si>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</si>
  <si>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</si>
  <si>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</si>
  <si>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</si>
  <si>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</si>
  <si>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</si>
  <si>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</si>
  <si>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</si>
  <si>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</si>
  <si>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</si>
  <si>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</si>
  <si>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</si>
  <si>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</si>
  <si>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</si>
  <si>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</si>
  <si>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</si>
  <si>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</si>
  <si>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</si>
  <si>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</si>
  <si>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</si>
  <si>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</si>
  <si>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</si>
  <si>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</si>
  <si>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</si>
  <si>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</si>
  <si>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</si>
  <si>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</si>
  <si>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</si>
  <si>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</si>
  <si>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</si>
  <si>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</si>
  <si>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</si>
  <si>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</si>
  <si>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</si>
  <si>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</si>
  <si>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</si>
  <si>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</si>
  <si>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</si>
  <si>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</si>
  <si>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</si>
  <si>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</si>
  <si>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</si>
  <si>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</si>
  <si>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</si>
  <si>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</si>
  <si>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</si>
  <si>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</si>
  <si>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</si>
  <si>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</si>
  <si>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</si>
  <si>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</si>
  <si>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</si>
  <si>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</si>
  <si>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</si>
  <si>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</si>
  <si>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</si>
  <si>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</si>
  <si>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</si>
  <si>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</si>
  <si>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</si>
  <si>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</si>
  <si>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</si>
  <si>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</si>
  <si>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</si>
  <si>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</si>
  <si>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</si>
  <si>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</si>
  <si>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</si>
  <si>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</si>
  <si>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</si>
  <si>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</si>
  <si>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</si>
  <si>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</si>
  <si>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</si>
  <si>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</si>
  <si>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</si>
  <si>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</si>
  <si>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</si>
  <si>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</si>
  <si>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</si>
  <si>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</si>
  <si>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</si>
  <si>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</si>
  <si>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</si>
  <si>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</si>
  <si>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</si>
  <si>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</si>
  <si>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</si>
  <si>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</si>
  <si>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</si>
  <si>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</si>
  <si>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</si>
  <si>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</si>
  <si>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</si>
  <si>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</si>
  <si>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</si>
  <si>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</si>
  <si>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</si>
  <si>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</si>
  <si>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</si>
  <si>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</si>
  <si>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</si>
  <si>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</si>
  <si>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</si>
  <si>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</si>
  <si>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</si>
  <si>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</si>
  <si>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</si>
  <si>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</si>
  <si>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</si>
  <si>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</si>
  <si>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</si>
  <si>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</si>
  <si>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</si>
  <si>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</si>
  <si>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</si>
  <si>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</si>
  <si>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</si>
  <si>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</si>
  <si>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</si>
  <si>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</si>
  <si>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</si>
  <si>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</si>
  <si>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</si>
  <si>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</si>
  <si>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</si>
  <si>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</si>
  <si>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</si>
  <si>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</si>
  <si>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</si>
  <si>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</si>
  <si>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</si>
  <si>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</si>
  <si>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</si>
  <si>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</si>
  <si>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</si>
  <si>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</si>
  <si>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</si>
  <si>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</si>
  <si>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</si>
  <si>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</si>
  <si>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</si>
  <si>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</si>
  <si>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</si>
  <si>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</si>
  <si>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</si>
  <si>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</si>
  <si>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</si>
  <si>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</si>
  <si>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</si>
  <si>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</si>
  <si>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</si>
  <si>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</si>
  <si>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</si>
  <si>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</si>
  <si>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</si>
  <si>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</si>
  <si>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</si>
  <si>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</si>
  <si>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</si>
  <si>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</si>
  <si>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</si>
  <si>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</si>
  <si>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</si>
  <si>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</si>
  <si>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</si>
  <si>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</si>
  <si>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</si>
  <si>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</si>
  <si>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</si>
  <si>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</si>
  <si>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</si>
  <si>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Innlandet</t>
  </si>
  <si>
    <t>Agder</t>
  </si>
  <si>
    <t>Vestland</t>
  </si>
  <si>
    <t>Trøndelag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</si>
  <si>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</si>
  <si>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</si>
  <si>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</si>
  <si>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</si>
  <si>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</si>
  <si>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</si>
  <si>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</si>
  <si>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</si>
  <si>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</si>
  <si>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</si>
  <si>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</si>
  <si>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</si>
  <si>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</si>
  <si>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</si>
  <si>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</si>
  <si>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</si>
  <si>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</si>
  <si>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</si>
  <si>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</si>
  <si>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</si>
  <si>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</si>
  <si>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Korreksjon av inntektsutjevning</t>
  </si>
  <si>
    <t>for lavere skattesats formue</t>
  </si>
  <si>
    <t>Skatt 2023</t>
  </si>
  <si>
    <t>Anslag RNB2024</t>
  </si>
  <si>
    <t>Anslag NB2024</t>
  </si>
  <si>
    <t>endring 23-24</t>
  </si>
  <si>
    <t>Folketall 1.1.2024</t>
  </si>
  <si>
    <t>Bø</t>
  </si>
  <si>
    <t>Våler (Østfold)</t>
  </si>
  <si>
    <t>Østfold</t>
  </si>
  <si>
    <t>Akershus</t>
  </si>
  <si>
    <t>Buskerud</t>
  </si>
  <si>
    <t>Vestfold</t>
  </si>
  <si>
    <t>Telemark</t>
  </si>
  <si>
    <t>Troms</t>
  </si>
  <si>
    <t>Finnmark</t>
  </si>
  <si>
    <t>Skatter 2024</t>
  </si>
  <si>
    <t>Netto utjevn. 24</t>
  </si>
  <si>
    <t>2024   2)</t>
  </si>
  <si>
    <t>Endring fra 2023</t>
  </si>
  <si>
    <t>1.1.2024</t>
  </si>
  <si>
    <t>Skatt 2024</t>
  </si>
  <si>
    <t>Skatt og netto skatteutjevning 2024</t>
  </si>
  <si>
    <t xml:space="preserve">*Skatteinntekter for Ålesund og Haram kommune er korrigert for tidligere skatteår som blir bokført i 2024. Haram kommune skal ha en andel av disse skatteinntektene. Andelen er fordelt med 12,84 prosent til Haram, og 87,16 prosent til Ålesund kommune. </t>
  </si>
  <si>
    <t>Ålesund*</t>
  </si>
  <si>
    <t>Haram*</t>
  </si>
  <si>
    <t>Utbetales/trekkes ved 4. termin rammetilskudd i april.</t>
  </si>
  <si>
    <t>Jan-feb</t>
  </si>
  <si>
    <t>Jan-Feb</t>
  </si>
  <si>
    <t>2022 -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</si>
</sst>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000000"/>
      <name val="DepCentury Old Style"/>
      <family val="1"/>
    </font>
    <font>
      <i/>
      <sz val="11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69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4" fontId="29" fillId="0" borderId="4" xfId="0" applyNumberFormat="1" applyFont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10" fontId="28" fillId="0" borderId="0" xfId="0" applyNumberFormat="1" applyFont="1"/>
    <xf numFmtId="0" fontId="32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2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4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5" fillId="0" borderId="0" xfId="11" applyNumberFormat="1" applyFont="1"/>
    <xf numFmtId="164" fontId="36" fillId="0" borderId="0" xfId="0" applyNumberFormat="1" applyFont="1"/>
    <xf numFmtId="167" fontId="35" fillId="0" borderId="0" xfId="5" applyNumberFormat="1" applyFont="1"/>
    <xf numFmtId="164" fontId="19" fillId="0" borderId="0" xfId="1" applyNumberFormat="1" applyFont="1" applyBorder="1"/>
    <xf numFmtId="164" fontId="37" fillId="0" borderId="0" xfId="1" applyNumberFormat="1" applyFont="1" applyBorder="1"/>
    <xf numFmtId="164" fontId="35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8" fillId="0" borderId="0" xfId="0" applyFont="1"/>
    <xf numFmtId="3" fontId="38" fillId="0" borderId="0" xfId="0" applyNumberFormat="1" applyFont="1"/>
    <xf numFmtId="0" fontId="39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164" fontId="41" fillId="0" borderId="0" xfId="11" applyNumberFormat="1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1" fillId="2" borderId="0" xfId="0" applyFont="1" applyFill="1"/>
    <xf numFmtId="3" fontId="33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0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39" fillId="0" borderId="3" xfId="0" applyFont="1" applyBorder="1"/>
    <xf numFmtId="0" fontId="42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/>
    <xf numFmtId="0" fontId="42" fillId="12" borderId="0" xfId="0" applyFont="1" applyFill="1" applyAlignment="1">
      <alignment horizontal="center"/>
    </xf>
    <xf numFmtId="0" fontId="0" fillId="12" borderId="0" xfId="0" applyFill="1"/>
    <xf numFmtId="0" fontId="0" fillId="13" borderId="0" xfId="0" applyFill="1"/>
    <xf numFmtId="0" fontId="33" fillId="0" borderId="4" xfId="0" applyFont="1" applyBorder="1"/>
    <xf numFmtId="168" fontId="10" fillId="0" borderId="4" xfId="1" applyNumberFormat="1" applyFont="1" applyBorder="1"/>
    <xf numFmtId="9" fontId="33" fillId="0" borderId="4" xfId="5" applyFont="1" applyBorder="1"/>
    <xf numFmtId="3" fontId="7" fillId="0" borderId="4" xfId="2" applyNumberFormat="1" applyFont="1" applyBorder="1"/>
    <xf numFmtId="3" fontId="10" fillId="0" borderId="4" xfId="2" applyNumberFormat="1" applyFont="1" applyBorder="1"/>
    <xf numFmtId="164" fontId="33" fillId="0" borderId="4" xfId="0" applyNumberFormat="1" applyFont="1" applyBorder="1"/>
    <xf numFmtId="167" fontId="33" fillId="0" borderId="4" xfId="5" applyNumberFormat="1" applyFont="1" applyBorder="1"/>
    <xf numFmtId="3" fontId="0" fillId="5" borderId="0" xfId="0" applyNumberFormat="1" applyFill="1"/>
    <xf numFmtId="168" fontId="24" fillId="5" borderId="0" xfId="1" applyNumberFormat="1" applyFont="1" applyFill="1" applyBorder="1"/>
    <xf numFmtId="9" fontId="28" fillId="5" borderId="0" xfId="5" applyFont="1" applyFill="1"/>
    <xf numFmtId="3" fontId="24" fillId="5" borderId="0" xfId="2" applyNumberFormat="1" applyFont="1" applyFill="1"/>
    <xf numFmtId="164" fontId="24" fillId="5" borderId="0" xfId="1" applyNumberFormat="1" applyFont="1" applyFill="1"/>
    <xf numFmtId="164" fontId="28" fillId="5" borderId="0" xfId="0" applyNumberFormat="1" applyFont="1" applyFill="1"/>
    <xf numFmtId="167" fontId="28" fillId="5" borderId="0" xfId="5" applyNumberFormat="1" applyFont="1" applyFill="1"/>
    <xf numFmtId="3" fontId="24" fillId="5" borderId="0" xfId="8" applyNumberFormat="1" applyFont="1" applyFill="1" applyBorder="1" applyAlignment="1" applyProtection="1">
      <alignment horizontal="right"/>
    </xf>
    <xf numFmtId="3" fontId="0" fillId="5" borderId="9" xfId="0" applyNumberFormat="1" applyFill="1" applyBorder="1"/>
    <xf numFmtId="170" fontId="0" fillId="5" borderId="0" xfId="0" applyNumberFormat="1" applyFill="1"/>
    <xf numFmtId="167" fontId="0" fillId="0" borderId="11" xfId="5" applyNumberFormat="1" applyFont="1" applyBorder="1"/>
    <xf numFmtId="0" fontId="0" fillId="14" borderId="0" xfId="0" applyFill="1"/>
    <xf numFmtId="0" fontId="43" fillId="0" borderId="0" xfId="0" applyFont="1"/>
    <xf numFmtId="170" fontId="29" fillId="5" borderId="0" xfId="1" applyNumberFormat="1" applyFont="1" applyFill="1"/>
    <xf numFmtId="0" fontId="14" fillId="5" borderId="0" xfId="2" applyFont="1" applyFill="1"/>
    <xf numFmtId="0" fontId="15" fillId="5" borderId="0" xfId="2" applyFont="1" applyFill="1"/>
    <xf numFmtId="164" fontId="7" fillId="0" borderId="0" xfId="7" applyNumberFormat="1" applyFont="1" applyFill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komm!$F$31:$F$57</c:f>
              <c:numCache>
                <c:formatCode>0%</c:formatCode>
                <c:ptCount val="27"/>
                <c:pt idx="0">
                  <c:v>0.87848194079998421</c:v>
                </c:pt>
                <c:pt idx="1">
                  <c:v>0.99450214577215468</c:v>
                </c:pt>
                <c:pt idx="2">
                  <c:v>1.0467131600458071</c:v>
                </c:pt>
                <c:pt idx="3">
                  <c:v>1.0142241724859229</c:v>
                </c:pt>
                <c:pt idx="4">
                  <c:v>1.1700448356408009</c:v>
                </c:pt>
                <c:pt idx="5">
                  <c:v>1.5061615187998092</c:v>
                </c:pt>
                <c:pt idx="6">
                  <c:v>0.98880346124164831</c:v>
                </c:pt>
                <c:pt idx="7">
                  <c:v>0.83919622108164027</c:v>
                </c:pt>
                <c:pt idx="8">
                  <c:v>0.85137885714050032</c:v>
                </c:pt>
                <c:pt idx="9">
                  <c:v>0.95535561823504955</c:v>
                </c:pt>
                <c:pt idx="10">
                  <c:v>0.79030153863028751</c:v>
                </c:pt>
                <c:pt idx="11">
                  <c:v>0.92122425419210752</c:v>
                </c:pt>
                <c:pt idx="12">
                  <c:v>1.0353104981722268</c:v>
                </c:pt>
                <c:pt idx="13">
                  <c:v>0.91906423202632237</c:v>
                </c:pt>
                <c:pt idx="14">
                  <c:v>0.88501108004436591</c:v>
                </c:pt>
                <c:pt idx="15">
                  <c:v>1.0053848917305483</c:v>
                </c:pt>
                <c:pt idx="16">
                  <c:v>0.93591174824123347</c:v>
                </c:pt>
                <c:pt idx="17">
                  <c:v>0.72303034682654188</c:v>
                </c:pt>
                <c:pt idx="18">
                  <c:v>0.82011976415002441</c:v>
                </c:pt>
                <c:pt idx="19">
                  <c:v>1.0853810993428883</c:v>
                </c:pt>
                <c:pt idx="20">
                  <c:v>0.87765566098374936</c:v>
                </c:pt>
                <c:pt idx="21">
                  <c:v>0.96055800853488749</c:v>
                </c:pt>
                <c:pt idx="22">
                  <c:v>0.86605361114108304</c:v>
                </c:pt>
                <c:pt idx="23">
                  <c:v>0.79547174424122535</c:v>
                </c:pt>
                <c:pt idx="24">
                  <c:v>1.1605224451598077</c:v>
                </c:pt>
                <c:pt idx="25">
                  <c:v>0.83129046683001762</c:v>
                </c:pt>
                <c:pt idx="26">
                  <c:v>0.9647665777292197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komm!$P$31:$P$57</c:f>
              <c:numCache>
                <c:formatCode>0.0\ %</c:formatCode>
                <c:ptCount val="27"/>
                <c:pt idx="0">
                  <c:v>0.94790761201031393</c:v>
                </c:pt>
                <c:pt idx="1">
                  <c:v>0.98676035650156679</c:v>
                </c:pt>
                <c:pt idx="2">
                  <c:v>1.0076447622110276</c:v>
                </c:pt>
                <c:pt idx="3">
                  <c:v>0.99464916718707397</c:v>
                </c:pt>
                <c:pt idx="4">
                  <c:v>1.041318877459412</c:v>
                </c:pt>
                <c:pt idx="5">
                  <c:v>1.1914241057126287</c:v>
                </c:pt>
                <c:pt idx="6">
                  <c:v>0.98448088268936451</c:v>
                </c:pt>
                <c:pt idx="7">
                  <c:v>0.94594332602439679</c:v>
                </c:pt>
                <c:pt idx="8">
                  <c:v>0.94655245782733988</c:v>
                </c:pt>
                <c:pt idx="9">
                  <c:v>0.97110174548672479</c:v>
                </c:pt>
                <c:pt idx="10">
                  <c:v>0.94349859190182928</c:v>
                </c:pt>
                <c:pt idx="11">
                  <c:v>0.95744919986954791</c:v>
                </c:pt>
                <c:pt idx="12">
                  <c:v>1.0030836974615955</c:v>
                </c:pt>
                <c:pt idx="13">
                  <c:v>0.95658519100323414</c:v>
                </c:pt>
                <c:pt idx="14">
                  <c:v>0.94823406897253315</c:v>
                </c:pt>
                <c:pt idx="15">
                  <c:v>0.99111345488492453</c:v>
                </c:pt>
                <c:pt idx="16">
                  <c:v>0.96332419748919851</c:v>
                </c:pt>
                <c:pt idx="17">
                  <c:v>0.94013503231164197</c:v>
                </c:pt>
                <c:pt idx="18">
                  <c:v>0.94498950317781594</c:v>
                </c:pt>
                <c:pt idx="19">
                  <c:v>1.0231119379298603</c:v>
                </c:pt>
                <c:pt idx="20">
                  <c:v>0.94786629801950206</c:v>
                </c:pt>
                <c:pt idx="21">
                  <c:v>0.97318270160666021</c:v>
                </c:pt>
                <c:pt idx="22">
                  <c:v>0.94728619552736903</c:v>
                </c:pt>
                <c:pt idx="23">
                  <c:v>0.94375710218237596</c:v>
                </c:pt>
                <c:pt idx="24">
                  <c:v>1.053168476256628</c:v>
                </c:pt>
                <c:pt idx="25">
                  <c:v>0.94554803831181566</c:v>
                </c:pt>
                <c:pt idx="26">
                  <c:v>0.97486612928439276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komm!$F$325:$F$345</c:f>
              <c:numCache>
                <c:formatCode>0%</c:formatCode>
                <c:ptCount val="21"/>
                <c:pt idx="0">
                  <c:v>1.0081337990024011</c:v>
                </c:pt>
                <c:pt idx="1">
                  <c:v>0.90120265797434218</c:v>
                </c:pt>
                <c:pt idx="2">
                  <c:v>0.74382747973563712</c:v>
                </c:pt>
                <c:pt idx="3">
                  <c:v>0.78575121606195641</c:v>
                </c:pt>
                <c:pt idx="4">
                  <c:v>0.84450966604123312</c:v>
                </c:pt>
                <c:pt idx="5">
                  <c:v>0.87951340780658704</c:v>
                </c:pt>
                <c:pt idx="6">
                  <c:v>0.6223981077523667</c:v>
                </c:pt>
                <c:pt idx="7">
                  <c:v>1.2581086244105961</c:v>
                </c:pt>
                <c:pt idx="8">
                  <c:v>0.78899457672418949</c:v>
                </c:pt>
                <c:pt idx="9">
                  <c:v>0.99261172030868172</c:v>
                </c:pt>
                <c:pt idx="10">
                  <c:v>0.86126192284355141</c:v>
                </c:pt>
                <c:pt idx="11">
                  <c:v>0.80505737575930858</c:v>
                </c:pt>
                <c:pt idx="12">
                  <c:v>0.97717830444352516</c:v>
                </c:pt>
                <c:pt idx="13">
                  <c:v>0.76538893745840353</c:v>
                </c:pt>
                <c:pt idx="14">
                  <c:v>0.86806170066059196</c:v>
                </c:pt>
                <c:pt idx="15">
                  <c:v>0.79814465810777635</c:v>
                </c:pt>
                <c:pt idx="16">
                  <c:v>0.93918919696893355</c:v>
                </c:pt>
                <c:pt idx="17">
                  <c:v>0.90743316445370503</c:v>
                </c:pt>
                <c:pt idx="18">
                  <c:v>0.89188211180008614</c:v>
                </c:pt>
                <c:pt idx="19">
                  <c:v>0.84967219734364452</c:v>
                </c:pt>
                <c:pt idx="20">
                  <c:v>1.0045835977078488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komm!$P$325:$P$345</c:f>
              <c:numCache>
                <c:formatCode>0.0\ %</c:formatCode>
                <c:ptCount val="21"/>
                <c:pt idx="0">
                  <c:v>0.99221301779366544</c:v>
                </c:pt>
                <c:pt idx="1">
                  <c:v>0.94944056138244182</c:v>
                </c:pt>
                <c:pt idx="2">
                  <c:v>0.94117488895709667</c:v>
                </c:pt>
                <c:pt idx="3">
                  <c:v>0.94327107577341274</c:v>
                </c:pt>
                <c:pt idx="4">
                  <c:v>0.94620899827237648</c:v>
                </c:pt>
                <c:pt idx="5">
                  <c:v>0.94795918536064416</c:v>
                </c:pt>
                <c:pt idx="6">
                  <c:v>0.93510342035793315</c:v>
                </c:pt>
                <c:pt idx="7">
                  <c:v>1.0922029479569435</c:v>
                </c:pt>
                <c:pt idx="8">
                  <c:v>0.94343324380652438</c:v>
                </c:pt>
                <c:pt idx="9">
                  <c:v>0.98600418631617759</c:v>
                </c:pt>
                <c:pt idx="10">
                  <c:v>0.94704661111249222</c:v>
                </c:pt>
                <c:pt idx="11">
                  <c:v>0.94423638375828045</c:v>
                </c:pt>
                <c:pt idx="12">
                  <c:v>0.9798308199701149</c:v>
                </c:pt>
                <c:pt idx="13">
                  <c:v>0.94225296184323504</c:v>
                </c:pt>
                <c:pt idx="14">
                  <c:v>0.94738660000334463</c:v>
                </c:pt>
                <c:pt idx="15">
                  <c:v>0.9438907478757036</c:v>
                </c:pt>
                <c:pt idx="16">
                  <c:v>0.96463517698027845</c:v>
                </c:pt>
                <c:pt idx="17">
                  <c:v>0.95193276397418702</c:v>
                </c:pt>
                <c:pt idx="18">
                  <c:v>0.94857762056031902</c:v>
                </c:pt>
                <c:pt idx="19">
                  <c:v>0.94646712483749684</c:v>
                </c:pt>
                <c:pt idx="20">
                  <c:v>0.9907929372758445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Akershus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komm!$F$111:$F$131</c:f>
              <c:numCache>
                <c:formatCode>0%</c:formatCode>
                <c:ptCount val="21"/>
                <c:pt idx="0">
                  <c:v>1.4820140826042139</c:v>
                </c:pt>
                <c:pt idx="1">
                  <c:v>1.2085648164407521</c:v>
                </c:pt>
                <c:pt idx="2">
                  <c:v>0.97115110905577495</c:v>
                </c:pt>
                <c:pt idx="3">
                  <c:v>1.0610710954778091</c:v>
                </c:pt>
                <c:pt idx="4">
                  <c:v>0.86880902391037884</c:v>
                </c:pt>
                <c:pt idx="5">
                  <c:v>1.0077477424123116</c:v>
                </c:pt>
                <c:pt idx="6">
                  <c:v>1.1457090323295385</c:v>
                </c:pt>
                <c:pt idx="7">
                  <c:v>0.90107628533827977</c:v>
                </c:pt>
                <c:pt idx="8">
                  <c:v>0.91394394839146986</c:v>
                </c:pt>
                <c:pt idx="9">
                  <c:v>0.83837604154112677</c:v>
                </c:pt>
                <c:pt idx="10">
                  <c:v>0.96503866205149558</c:v>
                </c:pt>
                <c:pt idx="11">
                  <c:v>0.95772770010121222</c:v>
                </c:pt>
                <c:pt idx="12">
                  <c:v>0.75034929107646653</c:v>
                </c:pt>
                <c:pt idx="13">
                  <c:v>0.81729006947758054</c:v>
                </c:pt>
                <c:pt idx="14">
                  <c:v>1.0011848348997223</c:v>
                </c:pt>
                <c:pt idx="15">
                  <c:v>1.0126158235262184</c:v>
                </c:pt>
                <c:pt idx="16">
                  <c:v>0.84234790670817516</c:v>
                </c:pt>
                <c:pt idx="17">
                  <c:v>0.78584300556346287</c:v>
                </c:pt>
                <c:pt idx="18">
                  <c:v>0.78847197617636533</c:v>
                </c:pt>
                <c:pt idx="19">
                  <c:v>0.78751254320862096</c:v>
                </c:pt>
                <c:pt idx="20">
                  <c:v>0.72013497925447734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E-47EB-9B97-92BE19D4A2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komm!$P$111:$P$131</c:f>
              <c:numCache>
                <c:formatCode>0.0\ %</c:formatCode>
                <c:ptCount val="21"/>
                <c:pt idx="0">
                  <c:v>1.1817651312343906</c:v>
                </c:pt>
                <c:pt idx="1">
                  <c:v>1.0723854247690059</c:v>
                </c:pt>
                <c:pt idx="2">
                  <c:v>0.9774199418150149</c:v>
                </c:pt>
                <c:pt idx="3">
                  <c:v>1.0133879363838287</c:v>
                </c:pt>
                <c:pt idx="4">
                  <c:v>0.9474239661658338</c:v>
                </c:pt>
                <c:pt idx="5">
                  <c:v>0.99205859515762951</c:v>
                </c:pt>
                <c:pt idx="6">
                  <c:v>1.0472431111245204</c:v>
                </c:pt>
                <c:pt idx="7">
                  <c:v>0.94939001232801701</c:v>
                </c:pt>
                <c:pt idx="8">
                  <c:v>0.95453707754929307</c:v>
                </c:pt>
                <c:pt idx="9">
                  <c:v>0.94590231704737116</c:v>
                </c:pt>
                <c:pt idx="10">
                  <c:v>0.97497496301330311</c:v>
                </c:pt>
                <c:pt idx="11">
                  <c:v>0.97205057823318974</c:v>
                </c:pt>
                <c:pt idx="12">
                  <c:v>0.94150097952413836</c:v>
                </c:pt>
                <c:pt idx="13">
                  <c:v>0.94484801844419375</c:v>
                </c:pt>
                <c:pt idx="14">
                  <c:v>0.98943343215259394</c:v>
                </c:pt>
                <c:pt idx="15">
                  <c:v>0.99400582760319234</c:v>
                </c:pt>
                <c:pt idx="16">
                  <c:v>0.94610091030572352</c:v>
                </c:pt>
                <c:pt idx="17">
                  <c:v>0.94327566524848805</c:v>
                </c:pt>
                <c:pt idx="18">
                  <c:v>0.943407113779133</c:v>
                </c:pt>
                <c:pt idx="19">
                  <c:v>0.94335914213074579</c:v>
                </c:pt>
                <c:pt idx="20">
                  <c:v>0.93999026393303875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E-47EB-9B97-92BE19D4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Buskerud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komm!$F$132:$F$149</c:f>
              <c:numCache>
                <c:formatCode>0%</c:formatCode>
                <c:ptCount val="18"/>
                <c:pt idx="0">
                  <c:v>0.89605438244823732</c:v>
                </c:pt>
                <c:pt idx="1">
                  <c:v>0.99367488290809691</c:v>
                </c:pt>
                <c:pt idx="2">
                  <c:v>0.84466433518073192</c:v>
                </c:pt>
                <c:pt idx="3">
                  <c:v>1.0175113927380282</c:v>
                </c:pt>
                <c:pt idx="4">
                  <c:v>1.0309701264135975</c:v>
                </c:pt>
                <c:pt idx="5">
                  <c:v>0.909496443175423</c:v>
                </c:pt>
                <c:pt idx="6">
                  <c:v>0.79841485820165925</c:v>
                </c:pt>
                <c:pt idx="7">
                  <c:v>0.97343221063304441</c:v>
                </c:pt>
                <c:pt idx="8">
                  <c:v>1.0446474631757141</c:v>
                </c:pt>
                <c:pt idx="9">
                  <c:v>1.2201390920288131</c:v>
                </c:pt>
                <c:pt idx="10">
                  <c:v>1.0568192398534271</c:v>
                </c:pt>
                <c:pt idx="11">
                  <c:v>1.257634422049543</c:v>
                </c:pt>
                <c:pt idx="12">
                  <c:v>1.1513961470935234</c:v>
                </c:pt>
                <c:pt idx="13">
                  <c:v>1.6502606805015583</c:v>
                </c:pt>
                <c:pt idx="14">
                  <c:v>0.91902600284669567</c:v>
                </c:pt>
                <c:pt idx="15">
                  <c:v>0.89627410826777254</c:v>
                </c:pt>
                <c:pt idx="16">
                  <c:v>0.7601935553378818</c:v>
                </c:pt>
                <c:pt idx="17">
                  <c:v>1.7637215540508984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A8B-B744-D0053C074F2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komm!$P$132:$P$149</c:f>
              <c:numCache>
                <c:formatCode>0.0\ %</c:formatCode>
                <c:ptCount val="18"/>
                <c:pt idx="0">
                  <c:v>0.94878623409272655</c:v>
                </c:pt>
                <c:pt idx="1">
                  <c:v>0.98642945135594373</c:v>
                </c:pt>
                <c:pt idx="2">
                  <c:v>0.9462167317293515</c:v>
                </c:pt>
                <c:pt idx="3">
                  <c:v>0.99596405528791643</c:v>
                </c:pt>
                <c:pt idx="4">
                  <c:v>1.001347548758144</c:v>
                </c:pt>
                <c:pt idx="5">
                  <c:v>0.95275807546287394</c:v>
                </c:pt>
                <c:pt idx="6">
                  <c:v>0.94390425788039767</c:v>
                </c:pt>
                <c:pt idx="7">
                  <c:v>0.97833238244592258</c:v>
                </c:pt>
                <c:pt idx="8">
                  <c:v>1.0068184834629907</c:v>
                </c:pt>
                <c:pt idx="9">
                  <c:v>1.0770151350042303</c:v>
                </c:pt>
                <c:pt idx="10">
                  <c:v>1.0116871941340757</c:v>
                </c:pt>
                <c:pt idx="11">
                  <c:v>1.0920132670125224</c:v>
                </c:pt>
                <c:pt idx="12">
                  <c:v>1.0495179570301143</c:v>
                </c:pt>
                <c:pt idx="13">
                  <c:v>1.2490637703933285</c:v>
                </c:pt>
                <c:pt idx="14">
                  <c:v>0.95656989933138337</c:v>
                </c:pt>
                <c:pt idx="15">
                  <c:v>0.94879722038370351</c:v>
                </c:pt>
                <c:pt idx="16">
                  <c:v>0.94199319273720905</c:v>
                </c:pt>
                <c:pt idx="17">
                  <c:v>1.2944481198130644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A8B-B744-D0053C07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komm!$F$202:$F$218</c:f>
              <c:numCache>
                <c:formatCode>0%</c:formatCode>
                <c:ptCount val="17"/>
                <c:pt idx="0">
                  <c:v>0.87252293660364255</c:v>
                </c:pt>
                <c:pt idx="1">
                  <c:v>0.8023481057970745</c:v>
                </c:pt>
                <c:pt idx="2">
                  <c:v>0.8545245611806086</c:v>
                </c:pt>
                <c:pt idx="3">
                  <c:v>0.77767183290966035</c:v>
                </c:pt>
                <c:pt idx="4">
                  <c:v>0.87118098719863402</c:v>
                </c:pt>
                <c:pt idx="5">
                  <c:v>0.80054419886007133</c:v>
                </c:pt>
                <c:pt idx="6">
                  <c:v>0.72416710803906814</c:v>
                </c:pt>
                <c:pt idx="7">
                  <c:v>0.88375591231832418</c:v>
                </c:pt>
                <c:pt idx="8">
                  <c:v>0.72291595708297018</c:v>
                </c:pt>
                <c:pt idx="9">
                  <c:v>0.98307577778083666</c:v>
                </c:pt>
                <c:pt idx="10">
                  <c:v>1.0857613555579531</c:v>
                </c:pt>
                <c:pt idx="11">
                  <c:v>1.7391509522640316</c:v>
                </c:pt>
                <c:pt idx="12">
                  <c:v>0.97060524184506058</c:v>
                </c:pt>
                <c:pt idx="13">
                  <c:v>1.1246260726013972</c:v>
                </c:pt>
                <c:pt idx="14">
                  <c:v>1.1280119232137988</c:v>
                </c:pt>
                <c:pt idx="15">
                  <c:v>1.8558492238659585</c:v>
                </c:pt>
                <c:pt idx="16">
                  <c:v>1.9749349354727443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0-4031-B4FF-33F54C8E0D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komm!$P$202:$P$218</c:f>
              <c:numCache>
                <c:formatCode>0.0\ %</c:formatCode>
                <c:ptCount val="17"/>
                <c:pt idx="0">
                  <c:v>0.94760966180049688</c:v>
                </c:pt>
                <c:pt idx="1">
                  <c:v>0.94410092026016856</c:v>
                </c:pt>
                <c:pt idx="2">
                  <c:v>0.9467097430293453</c:v>
                </c:pt>
                <c:pt idx="3">
                  <c:v>0.94286710661579776</c:v>
                </c:pt>
                <c:pt idx="4">
                  <c:v>0.94754256433024653</c:v>
                </c:pt>
                <c:pt idx="5">
                  <c:v>0.94401072491331839</c:v>
                </c:pt>
                <c:pt idx="6">
                  <c:v>0.94019187037226815</c:v>
                </c:pt>
                <c:pt idx="7">
                  <c:v>0.94817131058623105</c:v>
                </c:pt>
                <c:pt idx="8">
                  <c:v>0.94012931282446333</c:v>
                </c:pt>
                <c:pt idx="9">
                  <c:v>0.98218980930503952</c:v>
                </c:pt>
                <c:pt idx="10">
                  <c:v>1.0232640404158861</c:v>
                </c:pt>
                <c:pt idx="11">
                  <c:v>1.2846198790983179</c:v>
                </c:pt>
                <c:pt idx="12">
                  <c:v>0.97720159493072933</c:v>
                </c:pt>
                <c:pt idx="13">
                  <c:v>1.0388099272332638</c:v>
                </c:pt>
                <c:pt idx="14">
                  <c:v>1.0401642674782245</c:v>
                </c:pt>
                <c:pt idx="15">
                  <c:v>1.3312991877390887</c:v>
                </c:pt>
                <c:pt idx="16">
                  <c:v>1.3789334723818025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031-B4FF-33F54C8E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komm!$F$346:$F$363</c:f>
              <c:numCache>
                <c:formatCode>0%</c:formatCode>
                <c:ptCount val="18"/>
                <c:pt idx="0">
                  <c:v>0.94671575630418381</c:v>
                </c:pt>
                <c:pt idx="1">
                  <c:v>1.0363255411449928</c:v>
                </c:pt>
                <c:pt idx="2">
                  <c:v>0.92032647291958081</c:v>
                </c:pt>
                <c:pt idx="3">
                  <c:v>0.8565035107501362</c:v>
                </c:pt>
                <c:pt idx="4">
                  <c:v>0.86416237232435678</c:v>
                </c:pt>
                <c:pt idx="5">
                  <c:v>0.72454944816464328</c:v>
                </c:pt>
                <c:pt idx="6">
                  <c:v>0.7724417556993165</c:v>
                </c:pt>
                <c:pt idx="7">
                  <c:v>0.82960878847818786</c:v>
                </c:pt>
                <c:pt idx="8">
                  <c:v>1.0478237458476818</c:v>
                </c:pt>
                <c:pt idx="9">
                  <c:v>1.0018529666400176</c:v>
                </c:pt>
                <c:pt idx="10">
                  <c:v>0.86973288702964469</c:v>
                </c:pt>
                <c:pt idx="11">
                  <c:v>1.1162645357370939</c:v>
                </c:pt>
                <c:pt idx="12">
                  <c:v>0.81677375514259642</c:v>
                </c:pt>
                <c:pt idx="13">
                  <c:v>0.81107407665328835</c:v>
                </c:pt>
                <c:pt idx="14">
                  <c:v>1.0047715336760561</c:v>
                </c:pt>
                <c:pt idx="15">
                  <c:v>0.98987636022695791</c:v>
                </c:pt>
                <c:pt idx="16">
                  <c:v>0.78580117878799316</c:v>
                </c:pt>
                <c:pt idx="17">
                  <c:v>0.87023780496230085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1-4749-9D6A-B0F1EF19B53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komm!$P$346:$P$363</c:f>
              <c:numCache>
                <c:formatCode>0.0\ %</c:formatCode>
                <c:ptCount val="18"/>
                <c:pt idx="0">
                  <c:v>0.96764580071437833</c:v>
                </c:pt>
                <c:pt idx="1">
                  <c:v>1.0034897146507022</c:v>
                </c:pt>
                <c:pt idx="2">
                  <c:v>0.95709008736053724</c:v>
                </c:pt>
                <c:pt idx="3">
                  <c:v>0.94680869050782157</c:v>
                </c:pt>
                <c:pt idx="4">
                  <c:v>0.9471916335865328</c:v>
                </c:pt>
                <c:pt idx="5">
                  <c:v>0.9402109873785468</c:v>
                </c:pt>
                <c:pt idx="6">
                  <c:v>0.94260560275528049</c:v>
                </c:pt>
                <c:pt idx="7">
                  <c:v>0.94546395439422426</c:v>
                </c:pt>
                <c:pt idx="8">
                  <c:v>1.0080889965317779</c:v>
                </c:pt>
                <c:pt idx="9">
                  <c:v>0.9897006848487121</c:v>
                </c:pt>
                <c:pt idx="10">
                  <c:v>0.94747015932179712</c:v>
                </c:pt>
                <c:pt idx="11">
                  <c:v>1.0354653124875428</c:v>
                </c:pt>
                <c:pt idx="12">
                  <c:v>0.94482220272744455</c:v>
                </c:pt>
                <c:pt idx="13">
                  <c:v>0.94453721880297925</c:v>
                </c:pt>
                <c:pt idx="14">
                  <c:v>0.99086811166312738</c:v>
                </c:pt>
                <c:pt idx="15">
                  <c:v>0.98491004228348833</c:v>
                </c:pt>
                <c:pt idx="16">
                  <c:v>0.94327357390971445</c:v>
                </c:pt>
                <c:pt idx="17">
                  <c:v>0.94749540521843001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749-9D6A-B0F1EF19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tabellalle!$C$23:$D$23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strRef>
              <c:f>tabellalle!$D$23:$E$23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tabellalle!$E$24:$E$37</c:f>
              <c:numCache>
                <c:formatCode>0.0\ %</c:formatCode>
                <c:ptCount val="14"/>
                <c:pt idx="0">
                  <c:v>2.5443941548729958E-2</c:v>
                </c:pt>
                <c:pt idx="1">
                  <c:v>2.1480154731716182E-2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tabellalle!$G$23:$H$23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strRef>
              <c:f>tabellalle!$H$23:$I$23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tabellalle!$I$24:$I$37</c:f>
              <c:numCache>
                <c:formatCode>0.0\ %</c:formatCode>
                <c:ptCount val="14"/>
                <c:pt idx="0">
                  <c:v>1.9295044878169475E-2</c:v>
                </c:pt>
                <c:pt idx="1">
                  <c:v>1.5416458155696647E-2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ser>
          <c:idx val="0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tabellalle!$E$24:$E$39</c:f>
              <c:numCache>
                <c:formatCode>0.0\ %</c:formatCode>
                <c:ptCount val="16"/>
                <c:pt idx="0">
                  <c:v>2.5443941548729958E-2</c:v>
                </c:pt>
                <c:pt idx="1">
                  <c:v>2.1480154731716182E-2</c:v>
                </c:pt>
                <c:pt idx="12">
                  <c:v>4.6343968707564576E-2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tabellalle!$I$24:$I$39</c:f>
              <c:numCache>
                <c:formatCode>0.0\ %</c:formatCode>
                <c:ptCount val="16"/>
                <c:pt idx="0">
                  <c:v>1.9295044878169475E-2</c:v>
                </c:pt>
                <c:pt idx="1">
                  <c:v>1.5416458155696647E-2</c:v>
                </c:pt>
                <c:pt idx="12">
                  <c:v>3.7397698481918693E-2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0.9675301462402851</c:v>
                </c:pt>
                <c:pt idx="1">
                  <c:v>1.1965280527508702</c:v>
                </c:pt>
                <c:pt idx="2">
                  <c:v>0.98747375570785301</c:v>
                </c:pt>
                <c:pt idx="3">
                  <c:v>0.9881465715796437</c:v>
                </c:pt>
                <c:pt idx="4">
                  <c:v>0.95330300267032031</c:v>
                </c:pt>
                <c:pt idx="5">
                  <c:v>0.81208250824456008</c:v>
                </c:pt>
                <c:pt idx="6">
                  <c:v>0.81166246598014602</c:v>
                </c:pt>
                <c:pt idx="7">
                  <c:v>0.79911483743966683</c:v>
                </c:pt>
                <c:pt idx="8">
                  <c:v>0.89724353666505763</c:v>
                </c:pt>
                <c:pt idx="9">
                  <c:v>0.92274784712372437</c:v>
                </c:pt>
                <c:pt idx="10">
                  <c:v>0.84823888596856412</c:v>
                </c:pt>
                <c:pt idx="11">
                  <c:v>1.1878341019809446</c:v>
                </c:pt>
                <c:pt idx="12">
                  <c:v>1.0366261310054601</c:v>
                </c:pt>
                <c:pt idx="13">
                  <c:v>0.85874745938798713</c:v>
                </c:pt>
                <c:pt idx="14">
                  <c:v>1.6949029792911781</c:v>
                </c:pt>
                <c:pt idx="15">
                  <c:v>2.1772269010759815</c:v>
                </c:pt>
                <c:pt idx="16">
                  <c:v>1.2664568271891585</c:v>
                </c:pt>
                <c:pt idx="17">
                  <c:v>0.91014724975156236</c:v>
                </c:pt>
                <c:pt idx="18">
                  <c:v>1.034194772148888</c:v>
                </c:pt>
                <c:pt idx="19">
                  <c:v>0.88163056345489044</c:v>
                </c:pt>
                <c:pt idx="20">
                  <c:v>0.88471471265924417</c:v>
                </c:pt>
                <c:pt idx="21">
                  <c:v>1.4920230157893333</c:v>
                </c:pt>
                <c:pt idx="22">
                  <c:v>0.99130854229767595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0.97597155668881885</c:v>
                </c:pt>
                <c:pt idx="1">
                  <c:v>1.0675707192930532</c:v>
                </c:pt>
                <c:pt idx="2">
                  <c:v>0.9839490004758461</c:v>
                </c:pt>
                <c:pt idx="3">
                  <c:v>0.98421812682456233</c:v>
                </c:pt>
                <c:pt idx="4">
                  <c:v>0.97028069926083305</c:v>
                </c:pt>
                <c:pt idx="5">
                  <c:v>0.94458764038254273</c:v>
                </c:pt>
                <c:pt idx="6">
                  <c:v>0.94456663826932219</c:v>
                </c:pt>
                <c:pt idx="7">
                  <c:v>0.94393925684229818</c:v>
                </c:pt>
                <c:pt idx="8">
                  <c:v>0.9488456918035677</c:v>
                </c:pt>
                <c:pt idx="9">
                  <c:v>0.95805863704219485</c:v>
                </c:pt>
                <c:pt idx="10">
                  <c:v>0.94639545926874302</c:v>
                </c:pt>
                <c:pt idx="11">
                  <c:v>1.0640931389850827</c:v>
                </c:pt>
                <c:pt idx="12">
                  <c:v>1.0036099505948892</c:v>
                </c:pt>
                <c:pt idx="13">
                  <c:v>0.9469208879397143</c:v>
                </c:pt>
                <c:pt idx="14">
                  <c:v>1.2669206899091761</c:v>
                </c:pt>
                <c:pt idx="15">
                  <c:v>1.4598502586230977</c:v>
                </c:pt>
                <c:pt idx="16">
                  <c:v>1.0955422290683683</c:v>
                </c:pt>
                <c:pt idx="17">
                  <c:v>0.95301839809333011</c:v>
                </c:pt>
                <c:pt idx="18">
                  <c:v>1.0026374070522603</c:v>
                </c:pt>
                <c:pt idx="19">
                  <c:v>0.94806504314305939</c:v>
                </c:pt>
                <c:pt idx="20">
                  <c:v>0.94821925060327694</c:v>
                </c:pt>
                <c:pt idx="21">
                  <c:v>1.1857687045084384</c:v>
                </c:pt>
                <c:pt idx="22">
                  <c:v>0.98548291511177544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komm!$F$58:$F$98</c:f>
              <c:numCache>
                <c:formatCode>0%</c:formatCode>
                <c:ptCount val="41"/>
                <c:pt idx="0">
                  <c:v>1.0143320238834999</c:v>
                </c:pt>
                <c:pt idx="1">
                  <c:v>0.96962726503613672</c:v>
                </c:pt>
                <c:pt idx="2">
                  <c:v>1.02998591119564</c:v>
                </c:pt>
                <c:pt idx="3">
                  <c:v>0.80135398588399542</c:v>
                </c:pt>
                <c:pt idx="4">
                  <c:v>0.95255391266526046</c:v>
                </c:pt>
                <c:pt idx="5">
                  <c:v>0.82862685121338975</c:v>
                </c:pt>
                <c:pt idx="6">
                  <c:v>0.7724417556993165</c:v>
                </c:pt>
                <c:pt idx="7">
                  <c:v>0.86637837707463461</c:v>
                </c:pt>
                <c:pt idx="8">
                  <c:v>0.84265519342494755</c:v>
                </c:pt>
                <c:pt idx="9">
                  <c:v>0.72383206758839924</c:v>
                </c:pt>
                <c:pt idx="10">
                  <c:v>0.82259837353943288</c:v>
                </c:pt>
                <c:pt idx="11">
                  <c:v>0.8442193764598982</c:v>
                </c:pt>
                <c:pt idx="12">
                  <c:v>0.84457224739987224</c:v>
                </c:pt>
                <c:pt idx="13">
                  <c:v>0.84215546362575289</c:v>
                </c:pt>
                <c:pt idx="14">
                  <c:v>0.76556790567817978</c:v>
                </c:pt>
                <c:pt idx="15">
                  <c:v>1.5021412688990134</c:v>
                </c:pt>
                <c:pt idx="16">
                  <c:v>0.97728573051562595</c:v>
                </c:pt>
                <c:pt idx="17">
                  <c:v>1.3559902347779869</c:v>
                </c:pt>
                <c:pt idx="18">
                  <c:v>1.1183119251143359</c:v>
                </c:pt>
                <c:pt idx="19">
                  <c:v>0.80719115982424872</c:v>
                </c:pt>
                <c:pt idx="20">
                  <c:v>1.2890838579143247</c:v>
                </c:pt>
                <c:pt idx="21">
                  <c:v>1.0558945020190975</c:v>
                </c:pt>
                <c:pt idx="22">
                  <c:v>1.2632728585725095</c:v>
                </c:pt>
                <c:pt idx="23">
                  <c:v>0.74902758895959287</c:v>
                </c:pt>
                <c:pt idx="24">
                  <c:v>0.95035288021535425</c:v>
                </c:pt>
                <c:pt idx="25">
                  <c:v>1.6785914327461193</c:v>
                </c:pt>
                <c:pt idx="26">
                  <c:v>0.83983859695935559</c:v>
                </c:pt>
                <c:pt idx="27">
                  <c:v>0.75554191578908181</c:v>
                </c:pt>
                <c:pt idx="28">
                  <c:v>0.75230685698016408</c:v>
                </c:pt>
                <c:pt idx="29">
                  <c:v>0.8329685591312479</c:v>
                </c:pt>
                <c:pt idx="30">
                  <c:v>1.1204952901835377</c:v>
                </c:pt>
                <c:pt idx="31">
                  <c:v>1.0374971702007894</c:v>
                </c:pt>
                <c:pt idx="32">
                  <c:v>0.90093455042340753</c:v>
                </c:pt>
                <c:pt idx="33">
                  <c:v>0.99252574207941591</c:v>
                </c:pt>
                <c:pt idx="34">
                  <c:v>0.91293425613085244</c:v>
                </c:pt>
                <c:pt idx="35">
                  <c:v>1.0522393617272408</c:v>
                </c:pt>
                <c:pt idx="36">
                  <c:v>1.1025933336967246</c:v>
                </c:pt>
                <c:pt idx="37">
                  <c:v>0.93990030304213468</c:v>
                </c:pt>
                <c:pt idx="38">
                  <c:v>0.89800435403145851</c:v>
                </c:pt>
                <c:pt idx="39">
                  <c:v>1.2575369645525847</c:v>
                </c:pt>
                <c:pt idx="40">
                  <c:v>1.0658677723948657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komm!$P$58:$P$98</c:f>
              <c:numCache>
                <c:formatCode>0.0\ %</c:formatCode>
                <c:ptCount val="41"/>
                <c:pt idx="0">
                  <c:v>0.99469230774610484</c:v>
                </c:pt>
                <c:pt idx="1">
                  <c:v>0.97681040420715981</c:v>
                </c:pt>
                <c:pt idx="2">
                  <c:v>1.0009538626709611</c:v>
                </c:pt>
                <c:pt idx="3">
                  <c:v>0.94405121426451477</c:v>
                </c:pt>
                <c:pt idx="4">
                  <c:v>0.96998106325880928</c:v>
                </c:pt>
                <c:pt idx="5">
                  <c:v>0.94541485753098453</c:v>
                </c:pt>
                <c:pt idx="6">
                  <c:v>0.94260560275528049</c:v>
                </c:pt>
                <c:pt idx="7">
                  <c:v>0.94730243382404655</c:v>
                </c:pt>
                <c:pt idx="8">
                  <c:v>0.94611627464156223</c:v>
                </c:pt>
                <c:pt idx="9">
                  <c:v>0.94017511834973488</c:v>
                </c:pt>
                <c:pt idx="10">
                  <c:v>0.94511343364728639</c:v>
                </c:pt>
                <c:pt idx="11">
                  <c:v>0.94619448379330984</c:v>
                </c:pt>
                <c:pt idx="12">
                  <c:v>0.94621212734030857</c:v>
                </c:pt>
                <c:pt idx="13">
                  <c:v>0.94609128815160248</c:v>
                </c:pt>
                <c:pt idx="14">
                  <c:v>0.9422619102542239</c:v>
                </c:pt>
                <c:pt idx="15">
                  <c:v>1.1898160057523104</c:v>
                </c:pt>
                <c:pt idx="16">
                  <c:v>0.97987379039895528</c:v>
                </c:pt>
                <c:pt idx="17">
                  <c:v>1.1313555921039</c:v>
                </c:pt>
                <c:pt idx="18">
                  <c:v>1.0362842682384392</c:v>
                </c:pt>
                <c:pt idx="19">
                  <c:v>0.94434307296152731</c:v>
                </c:pt>
                <c:pt idx="20">
                  <c:v>1.1045930413584348</c:v>
                </c:pt>
                <c:pt idx="21">
                  <c:v>1.0113172990003438</c:v>
                </c:pt>
                <c:pt idx="22">
                  <c:v>1.0942686416217087</c:v>
                </c:pt>
                <c:pt idx="23">
                  <c:v>0.94143489441829442</c:v>
                </c:pt>
                <c:pt idx="24">
                  <c:v>0.96910065027884673</c:v>
                </c:pt>
                <c:pt idx="25">
                  <c:v>1.2603960712911528</c:v>
                </c:pt>
                <c:pt idx="26">
                  <c:v>0.94597544481828255</c:v>
                </c:pt>
                <c:pt idx="27">
                  <c:v>0.9417606107597688</c:v>
                </c:pt>
                <c:pt idx="28">
                  <c:v>0.94159885781932307</c:v>
                </c:pt>
                <c:pt idx="29">
                  <c:v>0.94563194292687724</c:v>
                </c:pt>
                <c:pt idx="30">
                  <c:v>1.0371576142661201</c:v>
                </c:pt>
                <c:pt idx="31">
                  <c:v>1.0039583662730209</c:v>
                </c:pt>
                <c:pt idx="32">
                  <c:v>0.94933331836206791</c:v>
                </c:pt>
                <c:pt idx="33">
                  <c:v>0.98596979502447135</c:v>
                </c:pt>
                <c:pt idx="34">
                  <c:v>0.95413320064504581</c:v>
                </c:pt>
                <c:pt idx="35">
                  <c:v>0.92795494734801898</c:v>
                </c:pt>
                <c:pt idx="36">
                  <c:v>1.0299968316713948</c:v>
                </c:pt>
                <c:pt idx="37">
                  <c:v>0.96491961940955884</c:v>
                </c:pt>
                <c:pt idx="38">
                  <c:v>0.94888373267188786</c:v>
                </c:pt>
                <c:pt idx="39">
                  <c:v>1.0919742840137387</c:v>
                </c:pt>
                <c:pt idx="40">
                  <c:v>1.0153066071506514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Østfold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komm!$F$99:$F$110</c:f>
              <c:numCache>
                <c:formatCode>0%</c:formatCode>
                <c:ptCount val="12"/>
                <c:pt idx="0">
                  <c:v>0.74619043312998312</c:v>
                </c:pt>
                <c:pt idx="1">
                  <c:v>0.88003628475958584</c:v>
                </c:pt>
                <c:pt idx="2">
                  <c:v>0.78118280235035553</c:v>
                </c:pt>
                <c:pt idx="3">
                  <c:v>0.82232621921646298</c:v>
                </c:pt>
                <c:pt idx="4">
                  <c:v>0.98135660681958237</c:v>
                </c:pt>
                <c:pt idx="5">
                  <c:v>0.8382077348542355</c:v>
                </c:pt>
                <c:pt idx="6">
                  <c:v>0.80545949108541448</c:v>
                </c:pt>
                <c:pt idx="7">
                  <c:v>0.85675024463610205</c:v>
                </c:pt>
                <c:pt idx="8">
                  <c:v>0.84901738502554025</c:v>
                </c:pt>
                <c:pt idx="9">
                  <c:v>0.76443721499323625</c:v>
                </c:pt>
                <c:pt idx="10">
                  <c:v>0.73164984408212796</c:v>
                </c:pt>
                <c:pt idx="11">
                  <c:v>0.74112544850167505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komm!$P$99:$P$110</c:f>
              <c:numCache>
                <c:formatCode>0.0\ %</c:formatCode>
                <c:ptCount val="12"/>
                <c:pt idx="0">
                  <c:v>0.94129303662681396</c:v>
                </c:pt>
                <c:pt idx="1">
                  <c:v>0.94798532920829426</c:v>
                </c:pt>
                <c:pt idx="2">
                  <c:v>0.94304265508783258</c:v>
                </c:pt>
                <c:pt idx="3">
                  <c:v>0.94509982593113806</c:v>
                </c:pt>
                <c:pt idx="4">
                  <c:v>0.98150214092053789</c:v>
                </c:pt>
                <c:pt idx="5">
                  <c:v>0.94589390171302645</c:v>
                </c:pt>
                <c:pt idx="6">
                  <c:v>0.94425648952458541</c:v>
                </c:pt>
                <c:pt idx="7">
                  <c:v>0.94682102720211991</c:v>
                </c:pt>
                <c:pt idx="8">
                  <c:v>0.94643438422159187</c:v>
                </c:pt>
                <c:pt idx="9">
                  <c:v>0.94220537571997653</c:v>
                </c:pt>
                <c:pt idx="10">
                  <c:v>0.94056600717442118</c:v>
                </c:pt>
                <c:pt idx="11">
                  <c:v>0.94103978739539851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komm!$F$196:$F$201</c:f>
              <c:numCache>
                <c:formatCode>0%</c:formatCode>
                <c:ptCount val="6"/>
                <c:pt idx="0">
                  <c:v>0.78801018946916535</c:v>
                </c:pt>
                <c:pt idx="1">
                  <c:v>0.86185334572003813</c:v>
                </c:pt>
                <c:pt idx="2">
                  <c:v>0.93077920624907418</c:v>
                </c:pt>
                <c:pt idx="3">
                  <c:v>0.84654541353126467</c:v>
                </c:pt>
                <c:pt idx="4">
                  <c:v>0.85543902332092259</c:v>
                </c:pt>
                <c:pt idx="5">
                  <c:v>0.91594357961619255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komm!$P$196:$P$201</c:f>
              <c:numCache>
                <c:formatCode>0.0\ %</c:formatCode>
                <c:ptCount val="6"/>
                <c:pt idx="0">
                  <c:v>0.94338402444377323</c:v>
                </c:pt>
                <c:pt idx="1">
                  <c:v>0.94707618225631673</c:v>
                </c:pt>
                <c:pt idx="2">
                  <c:v>0.96127118069233453</c:v>
                </c:pt>
                <c:pt idx="3">
                  <c:v>0.94631078564687809</c:v>
                </c:pt>
                <c:pt idx="4">
                  <c:v>0.94675546613636086</c:v>
                </c:pt>
                <c:pt idx="5">
                  <c:v>0.95533693003918208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komm!$F$150:$F$195</c:f>
              <c:numCache>
                <c:formatCode>0%</c:formatCode>
                <c:ptCount val="46"/>
                <c:pt idx="0">
                  <c:v>0.77899154579239505</c:v>
                </c:pt>
                <c:pt idx="1">
                  <c:v>0.89620606839604666</c:v>
                </c:pt>
                <c:pt idx="2">
                  <c:v>0.91818900552213267</c:v>
                </c:pt>
                <c:pt idx="3">
                  <c:v>0.81386740931897661</c:v>
                </c:pt>
                <c:pt idx="4">
                  <c:v>0.77550404213916813</c:v>
                </c:pt>
                <c:pt idx="5">
                  <c:v>0.69563938851250862</c:v>
                </c:pt>
                <c:pt idx="6">
                  <c:v>0.74134378946807644</c:v>
                </c:pt>
                <c:pt idx="7">
                  <c:v>0.67921745338570183</c:v>
                </c:pt>
                <c:pt idx="8">
                  <c:v>0.76428076996637551</c:v>
                </c:pt>
                <c:pt idx="9">
                  <c:v>0.65613020088238128</c:v>
                </c:pt>
                <c:pt idx="10">
                  <c:v>0.74770254741629294</c:v>
                </c:pt>
                <c:pt idx="11">
                  <c:v>0.62831532549850166</c:v>
                </c:pt>
                <c:pt idx="12">
                  <c:v>0.70086953943769592</c:v>
                </c:pt>
                <c:pt idx="13">
                  <c:v>0.79102665411818662</c:v>
                </c:pt>
                <c:pt idx="14">
                  <c:v>0.76756237040376463</c:v>
                </c:pt>
                <c:pt idx="15">
                  <c:v>0.91629216478364295</c:v>
                </c:pt>
                <c:pt idx="16">
                  <c:v>0.71206325109880542</c:v>
                </c:pt>
                <c:pt idx="17">
                  <c:v>0.92911853349513396</c:v>
                </c:pt>
                <c:pt idx="18">
                  <c:v>0.64016360093207891</c:v>
                </c:pt>
                <c:pt idx="19">
                  <c:v>0.64903586972255523</c:v>
                </c:pt>
                <c:pt idx="20">
                  <c:v>0.82561604757097096</c:v>
                </c:pt>
                <c:pt idx="21">
                  <c:v>0.84168803460793717</c:v>
                </c:pt>
                <c:pt idx="22">
                  <c:v>0.68938138814210148</c:v>
                </c:pt>
                <c:pt idx="23">
                  <c:v>0.68084479991616731</c:v>
                </c:pt>
                <c:pt idx="24">
                  <c:v>0.6923786027357226</c:v>
                </c:pt>
                <c:pt idx="25">
                  <c:v>0.82123306740386248</c:v>
                </c:pt>
                <c:pt idx="26">
                  <c:v>1.3119004961156739</c:v>
                </c:pt>
                <c:pt idx="27">
                  <c:v>0.85471409610773452</c:v>
                </c:pt>
                <c:pt idx="28">
                  <c:v>0.80394503175871468</c:v>
                </c:pt>
                <c:pt idx="29">
                  <c:v>1.1043063572438963</c:v>
                </c:pt>
                <c:pt idx="30">
                  <c:v>0.69399406258071117</c:v>
                </c:pt>
                <c:pt idx="31">
                  <c:v>0.97623438016551267</c:v>
                </c:pt>
                <c:pt idx="32">
                  <c:v>0.77881771432199809</c:v>
                </c:pt>
                <c:pt idx="33">
                  <c:v>0.94204908972685375</c:v>
                </c:pt>
                <c:pt idx="34">
                  <c:v>0.80031704447605623</c:v>
                </c:pt>
                <c:pt idx="35">
                  <c:v>0.75805760954246082</c:v>
                </c:pt>
                <c:pt idx="36">
                  <c:v>0.74096036343881722</c:v>
                </c:pt>
                <c:pt idx="37">
                  <c:v>0.80281604019799158</c:v>
                </c:pt>
                <c:pt idx="38">
                  <c:v>0.65849451080129329</c:v>
                </c:pt>
                <c:pt idx="39">
                  <c:v>0.77952732209114639</c:v>
                </c:pt>
                <c:pt idx="40">
                  <c:v>0.89251223066795859</c:v>
                </c:pt>
                <c:pt idx="41">
                  <c:v>0.6217917183852506</c:v>
                </c:pt>
                <c:pt idx="42">
                  <c:v>0.88711129991932158</c:v>
                </c:pt>
                <c:pt idx="43">
                  <c:v>0.89987801901613207</c:v>
                </c:pt>
                <c:pt idx="44">
                  <c:v>0.91579581596358628</c:v>
                </c:pt>
                <c:pt idx="45">
                  <c:v>1.1712919591361846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komm!$P$150:$P$195</c:f>
              <c:numCache>
                <c:formatCode>0.0\ %</c:formatCode>
                <c:ptCount val="46"/>
                <c:pt idx="0">
                  <c:v>0.9429330922599346</c:v>
                </c:pt>
                <c:pt idx="1">
                  <c:v>0.94879381839011712</c:v>
                </c:pt>
                <c:pt idx="2">
                  <c:v>0.95623510040155812</c:v>
                </c:pt>
                <c:pt idx="3">
                  <c:v>0.94467688543626371</c:v>
                </c:pt>
                <c:pt idx="4">
                  <c:v>0.94275871707727332</c:v>
                </c:pt>
                <c:pt idx="5">
                  <c:v>0.93876548439594043</c:v>
                </c:pt>
                <c:pt idx="6">
                  <c:v>0.94105070444371863</c:v>
                </c:pt>
                <c:pt idx="7">
                  <c:v>0.93794438763959997</c:v>
                </c:pt>
                <c:pt idx="8">
                  <c:v>0.94219755346863354</c:v>
                </c:pt>
                <c:pt idx="9">
                  <c:v>0.93679002501443398</c:v>
                </c:pt>
                <c:pt idx="10">
                  <c:v>0.94136864234112938</c:v>
                </c:pt>
                <c:pt idx="11">
                  <c:v>0.93539928124523986</c:v>
                </c:pt>
                <c:pt idx="12">
                  <c:v>0.93902699194219974</c:v>
                </c:pt>
                <c:pt idx="13">
                  <c:v>0.9435348476762242</c:v>
                </c:pt>
                <c:pt idx="14">
                  <c:v>0.94236163349050295</c:v>
                </c:pt>
                <c:pt idx="15">
                  <c:v>0.95547636410616188</c:v>
                </c:pt>
                <c:pt idx="16">
                  <c:v>0.93958667752525515</c:v>
                </c:pt>
                <c:pt idx="17">
                  <c:v>0.96060691159075851</c:v>
                </c:pt>
                <c:pt idx="18">
                  <c:v>0.93599169501691881</c:v>
                </c:pt>
                <c:pt idx="19">
                  <c:v>0.93643530845644252</c:v>
                </c:pt>
                <c:pt idx="20">
                  <c:v>0.94526431734886351</c:v>
                </c:pt>
                <c:pt idx="21">
                  <c:v>0.94606791670071178</c:v>
                </c:pt>
                <c:pt idx="22">
                  <c:v>0.93845258437741996</c:v>
                </c:pt>
                <c:pt idx="23">
                  <c:v>0.93802575496612328</c:v>
                </c:pt>
                <c:pt idx="24">
                  <c:v>0.93860244510710089</c:v>
                </c:pt>
                <c:pt idx="25">
                  <c:v>0.94504516834050789</c:v>
                </c:pt>
                <c:pt idx="26">
                  <c:v>1.1137196966389749</c:v>
                </c:pt>
                <c:pt idx="27">
                  <c:v>0.94671921977570173</c:v>
                </c:pt>
                <c:pt idx="28">
                  <c:v>0.94418076655825067</c:v>
                </c:pt>
                <c:pt idx="29">
                  <c:v>1.0306820410902635</c:v>
                </c:pt>
                <c:pt idx="30">
                  <c:v>0.9386832180993504</c:v>
                </c:pt>
                <c:pt idx="31">
                  <c:v>0.97945325025890984</c:v>
                </c:pt>
                <c:pt idx="32">
                  <c:v>0.9429244006864147</c:v>
                </c:pt>
                <c:pt idx="33">
                  <c:v>0.96577913408344662</c:v>
                </c:pt>
                <c:pt idx="34">
                  <c:v>0.9439993671941177</c:v>
                </c:pt>
                <c:pt idx="35">
                  <c:v>0.94188639544743769</c:v>
                </c:pt>
                <c:pt idx="36">
                  <c:v>0.94103153314225563</c:v>
                </c:pt>
                <c:pt idx="37">
                  <c:v>0.94412431698021426</c:v>
                </c:pt>
                <c:pt idx="38">
                  <c:v>0.93690824051037946</c:v>
                </c:pt>
                <c:pt idx="39">
                  <c:v>0.94295988107487205</c:v>
                </c:pt>
                <c:pt idx="40">
                  <c:v>0.94860912650371298</c:v>
                </c:pt>
                <c:pt idx="41">
                  <c:v>0.9350731008895774</c:v>
                </c:pt>
                <c:pt idx="42">
                  <c:v>0.94833907996628097</c:v>
                </c:pt>
                <c:pt idx="43">
                  <c:v>0.94897741592112161</c:v>
                </c:pt>
                <c:pt idx="44">
                  <c:v>0.95527782457813959</c:v>
                </c:pt>
                <c:pt idx="45">
                  <c:v>1.057476281847179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komm!$F$219:$F$243</c:f>
              <c:numCache>
                <c:formatCode>0%</c:formatCode>
                <c:ptCount val="25"/>
                <c:pt idx="0">
                  <c:v>0.77444964556108109</c:v>
                </c:pt>
                <c:pt idx="1">
                  <c:v>0.83480336512076359</c:v>
                </c:pt>
                <c:pt idx="2">
                  <c:v>0.81216534772228932</c:v>
                </c:pt>
                <c:pt idx="3">
                  <c:v>0.85390625267636699</c:v>
                </c:pt>
                <c:pt idx="4">
                  <c:v>0.78627279466965216</c:v>
                </c:pt>
                <c:pt idx="5">
                  <c:v>0.78530197223263587</c:v>
                </c:pt>
                <c:pt idx="6">
                  <c:v>0.85365830680819976</c:v>
                </c:pt>
                <c:pt idx="7">
                  <c:v>0.69244339981795211</c:v>
                </c:pt>
                <c:pt idx="8">
                  <c:v>0.6801485645384735</c:v>
                </c:pt>
                <c:pt idx="9">
                  <c:v>0.81025843009121945</c:v>
                </c:pt>
                <c:pt idx="10">
                  <c:v>0.83153272675294554</c:v>
                </c:pt>
                <c:pt idx="11">
                  <c:v>0.86540069465767677</c:v>
                </c:pt>
                <c:pt idx="12">
                  <c:v>0.71428442854654883</c:v>
                </c:pt>
                <c:pt idx="13">
                  <c:v>0.89214361282627297</c:v>
                </c:pt>
                <c:pt idx="14">
                  <c:v>1.0232116927621222</c:v>
                </c:pt>
                <c:pt idx="15">
                  <c:v>0.7245940213880967</c:v>
                </c:pt>
                <c:pt idx="16">
                  <c:v>1.0686763235452892</c:v>
                </c:pt>
                <c:pt idx="17">
                  <c:v>2.1560909180777776</c:v>
                </c:pt>
                <c:pt idx="18">
                  <c:v>5.3425236854186595</c:v>
                </c:pt>
                <c:pt idx="19">
                  <c:v>0.79865532702738429</c:v>
                </c:pt>
                <c:pt idx="20">
                  <c:v>2.5131625647996545</c:v>
                </c:pt>
                <c:pt idx="21">
                  <c:v>0.72220081649947798</c:v>
                </c:pt>
                <c:pt idx="22">
                  <c:v>0.81157849450723929</c:v>
                </c:pt>
                <c:pt idx="23">
                  <c:v>1.1597217782767264</c:v>
                </c:pt>
                <c:pt idx="24">
                  <c:v>3.1727037039955106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komm!$P$219:$P$243</c:f>
              <c:numCache>
                <c:formatCode>0.0\ %</c:formatCode>
                <c:ptCount val="25"/>
                <c:pt idx="0">
                  <c:v>0.9427059972483689</c:v>
                </c:pt>
                <c:pt idx="1">
                  <c:v>0.94572368322635314</c:v>
                </c:pt>
                <c:pt idx="2">
                  <c:v>0.94459178235642938</c:v>
                </c:pt>
                <c:pt idx="3">
                  <c:v>0.94667882760413291</c:v>
                </c:pt>
                <c:pt idx="4">
                  <c:v>0.94329715470379738</c:v>
                </c:pt>
                <c:pt idx="5">
                  <c:v>0.94324861358194645</c:v>
                </c:pt>
                <c:pt idx="6">
                  <c:v>0.94666643031072484</c:v>
                </c:pt>
                <c:pt idx="7">
                  <c:v>0.93860568496121244</c:v>
                </c:pt>
                <c:pt idx="8">
                  <c:v>0.9379909431972383</c:v>
                </c:pt>
                <c:pt idx="9">
                  <c:v>0.9444964364748758</c:v>
                </c:pt>
                <c:pt idx="10">
                  <c:v>0.94556015130796223</c:v>
                </c:pt>
                <c:pt idx="11">
                  <c:v>0.94725354970319864</c:v>
                </c:pt>
                <c:pt idx="12">
                  <c:v>0.93969773639764231</c:v>
                </c:pt>
                <c:pt idx="13">
                  <c:v>0.94859069561162845</c:v>
                </c:pt>
                <c:pt idx="14">
                  <c:v>0.99824417529755394</c:v>
                </c:pt>
                <c:pt idx="15">
                  <c:v>0.94021321603971963</c:v>
                </c:pt>
                <c:pt idx="16">
                  <c:v>1.0164300276108207</c:v>
                </c:pt>
                <c:pt idx="17">
                  <c:v>1.4513958654238164</c:v>
                </c:pt>
                <c:pt idx="18">
                  <c:v>2.7259689723601692</c:v>
                </c:pt>
                <c:pt idx="19">
                  <c:v>0.94391628132168381</c:v>
                </c:pt>
                <c:pt idx="20">
                  <c:v>1.594224524112567</c:v>
                </c:pt>
                <c:pt idx="21">
                  <c:v>0.94009355579528875</c:v>
                </c:pt>
                <c:pt idx="22">
                  <c:v>0.94456243969567688</c:v>
                </c:pt>
                <c:pt idx="23">
                  <c:v>1.0528482095033955</c:v>
                </c:pt>
                <c:pt idx="24">
                  <c:v>1.8580409797909097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komm!$F$244:$F$286</c:f>
              <c:numCache>
                <c:formatCode>0%</c:formatCode>
                <c:ptCount val="43"/>
                <c:pt idx="0">
                  <c:v>1.0446063594226984</c:v>
                </c:pt>
                <c:pt idx="1">
                  <c:v>1.0263143085593671</c:v>
                </c:pt>
                <c:pt idx="2">
                  <c:v>0.8864453003056223</c:v>
                </c:pt>
                <c:pt idx="3">
                  <c:v>0.80166325364532354</c:v>
                </c:pt>
                <c:pt idx="4">
                  <c:v>1.0360407766771491</c:v>
                </c:pt>
                <c:pt idx="5">
                  <c:v>1.0002336768556153</c:v>
                </c:pt>
                <c:pt idx="6">
                  <c:v>0.8735678843732696</c:v>
                </c:pt>
                <c:pt idx="7">
                  <c:v>1.0401430387498691</c:v>
                </c:pt>
                <c:pt idx="8">
                  <c:v>1.1578402925875801</c:v>
                </c:pt>
                <c:pt idx="9">
                  <c:v>1.361424485742361</c:v>
                </c:pt>
                <c:pt idx="10">
                  <c:v>3.6907348529870512</c:v>
                </c:pt>
                <c:pt idx="11">
                  <c:v>1.6255317961814695</c:v>
                </c:pt>
                <c:pt idx="12">
                  <c:v>0.90720840980209305</c:v>
                </c:pt>
                <c:pt idx="13">
                  <c:v>0.94302978518688418</c:v>
                </c:pt>
                <c:pt idx="14">
                  <c:v>1.0062903279393434</c:v>
                </c:pt>
                <c:pt idx="15">
                  <c:v>0.93486612515054957</c:v>
                </c:pt>
                <c:pt idx="16">
                  <c:v>2.5120210242841994</c:v>
                </c:pt>
                <c:pt idx="17">
                  <c:v>0.94256481216683019</c:v>
                </c:pt>
                <c:pt idx="18">
                  <c:v>0.86135711570732854</c:v>
                </c:pt>
                <c:pt idx="19">
                  <c:v>1.1869591553140426</c:v>
                </c:pt>
                <c:pt idx="20">
                  <c:v>5.034857126285238</c:v>
                </c:pt>
                <c:pt idx="21">
                  <c:v>0.82258041005050386</c:v>
                </c:pt>
                <c:pt idx="22">
                  <c:v>0.8711390262620472</c:v>
                </c:pt>
                <c:pt idx="23">
                  <c:v>1.1882296873973639</c:v>
                </c:pt>
                <c:pt idx="24">
                  <c:v>1.0248313502443149</c:v>
                </c:pt>
                <c:pt idx="25">
                  <c:v>1.6189337466337084</c:v>
                </c:pt>
                <c:pt idx="26">
                  <c:v>1.1033390737637307</c:v>
                </c:pt>
                <c:pt idx="27">
                  <c:v>1.325277674758814</c:v>
                </c:pt>
                <c:pt idx="28">
                  <c:v>0.99532401655270741</c:v>
                </c:pt>
                <c:pt idx="29">
                  <c:v>1.2615016063796223</c:v>
                </c:pt>
                <c:pt idx="30">
                  <c:v>1.3163533223093065</c:v>
                </c:pt>
                <c:pt idx="31">
                  <c:v>0.9043525231400128</c:v>
                </c:pt>
                <c:pt idx="32">
                  <c:v>2.6823882695593722</c:v>
                </c:pt>
                <c:pt idx="33">
                  <c:v>1.490566344300247</c:v>
                </c:pt>
                <c:pt idx="34">
                  <c:v>1.3228953355416122</c:v>
                </c:pt>
                <c:pt idx="35">
                  <c:v>1.4324858245554046</c:v>
                </c:pt>
                <c:pt idx="36">
                  <c:v>0.95642138015724254</c:v>
                </c:pt>
                <c:pt idx="37">
                  <c:v>0.84552805270978137</c:v>
                </c:pt>
                <c:pt idx="38">
                  <c:v>0.96406113586599018</c:v>
                </c:pt>
                <c:pt idx="39">
                  <c:v>1.3582178682228587</c:v>
                </c:pt>
                <c:pt idx="40">
                  <c:v>0.8965401450176731</c:v>
                </c:pt>
                <c:pt idx="41">
                  <c:v>0.82532670135903052</c:v>
                </c:pt>
                <c:pt idx="42">
                  <c:v>0.81254006482237695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komm!$P$244:$P$286</c:f>
              <c:numCache>
                <c:formatCode>0.0\ %</c:formatCode>
                <c:ptCount val="43"/>
                <c:pt idx="0">
                  <c:v>1.0068020419617842</c:v>
                </c:pt>
                <c:pt idx="1">
                  <c:v>0.99948522161645215</c:v>
                </c:pt>
                <c:pt idx="2">
                  <c:v>0.94830577998559595</c:v>
                </c:pt>
                <c:pt idx="3">
                  <c:v>0.94406667765258101</c:v>
                </c:pt>
                <c:pt idx="4">
                  <c:v>1.0033758088635645</c:v>
                </c:pt>
                <c:pt idx="5">
                  <c:v>0.98905296893495109</c:v>
                </c:pt>
                <c:pt idx="6">
                  <c:v>0.94766190918897841</c:v>
                </c:pt>
                <c:pt idx="7">
                  <c:v>1.0050167136926529</c:v>
                </c:pt>
                <c:pt idx="8">
                  <c:v>1.0520956152277372</c:v>
                </c:pt>
                <c:pt idx="9">
                  <c:v>1.1335292924896494</c:v>
                </c:pt>
                <c:pt idx="10">
                  <c:v>2.0652534393875266</c:v>
                </c:pt>
                <c:pt idx="11">
                  <c:v>1.239172216665293</c:v>
                </c:pt>
                <c:pt idx="12">
                  <c:v>0.95184286211354208</c:v>
                </c:pt>
                <c:pt idx="13">
                  <c:v>0.96617141226745862</c:v>
                </c:pt>
                <c:pt idx="14">
                  <c:v>0.99147562936844214</c:v>
                </c:pt>
                <c:pt idx="15">
                  <c:v>0.96290594825292497</c:v>
                </c:pt>
                <c:pt idx="16">
                  <c:v>1.5937679079063851</c:v>
                </c:pt>
                <c:pt idx="17">
                  <c:v>0.96598542305943702</c:v>
                </c:pt>
                <c:pt idx="18">
                  <c:v>0.94705137075568124</c:v>
                </c:pt>
                <c:pt idx="19">
                  <c:v>1.0637431603183221</c:v>
                </c:pt>
                <c:pt idx="20">
                  <c:v>2.6029023487068015</c:v>
                </c:pt>
                <c:pt idx="21">
                  <c:v>0.94511253547284013</c:v>
                </c:pt>
                <c:pt idx="22">
                  <c:v>0.94754046628341715</c:v>
                </c:pt>
                <c:pt idx="23">
                  <c:v>1.0642513731516503</c:v>
                </c:pt>
                <c:pt idx="24">
                  <c:v>0.99889203829043105</c:v>
                </c:pt>
                <c:pt idx="25">
                  <c:v>1.2365329968461882</c:v>
                </c:pt>
                <c:pt idx="26">
                  <c:v>1.0302951276981975</c:v>
                </c:pt>
                <c:pt idx="27">
                  <c:v>1.1190705680962307</c:v>
                </c:pt>
                <c:pt idx="28">
                  <c:v>0.98708910481378809</c:v>
                </c:pt>
                <c:pt idx="29">
                  <c:v>1.0935601407445541</c:v>
                </c:pt>
                <c:pt idx="30">
                  <c:v>1.1155008271164275</c:v>
                </c:pt>
                <c:pt idx="31">
                  <c:v>0.95070050744871015</c:v>
                </c:pt>
                <c:pt idx="32">
                  <c:v>1.6619148060164541</c:v>
                </c:pt>
                <c:pt idx="33">
                  <c:v>1.1851860359128039</c:v>
                </c:pt>
                <c:pt idx="34">
                  <c:v>1.11811763240935</c:v>
                </c:pt>
                <c:pt idx="35">
                  <c:v>1.1619538280148671</c:v>
                </c:pt>
                <c:pt idx="36">
                  <c:v>0.97152805025560196</c:v>
                </c:pt>
                <c:pt idx="37">
                  <c:v>0.94625991760580386</c:v>
                </c:pt>
                <c:pt idx="38">
                  <c:v>0.97458395253910113</c:v>
                </c:pt>
                <c:pt idx="39">
                  <c:v>1.1322466454818485</c:v>
                </c:pt>
                <c:pt idx="40">
                  <c:v>0.94881052222119844</c:v>
                </c:pt>
                <c:pt idx="41">
                  <c:v>0.94524985003826645</c:v>
                </c:pt>
                <c:pt idx="42">
                  <c:v>0.9446105182114336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komm!$F$287:$F$324</c:f>
              <c:numCache>
                <c:formatCode>0%</c:formatCode>
                <c:ptCount val="38"/>
                <c:pt idx="0">
                  <c:v>1.0172294224028575</c:v>
                </c:pt>
                <c:pt idx="1">
                  <c:v>0.74782815925701362</c:v>
                </c:pt>
                <c:pt idx="2">
                  <c:v>0.81230538152644971</c:v>
                </c:pt>
                <c:pt idx="3">
                  <c:v>0.95964542077377468</c:v>
                </c:pt>
                <c:pt idx="4">
                  <c:v>0.88787840819877883</c:v>
                </c:pt>
                <c:pt idx="5">
                  <c:v>0.81133303976417592</c:v>
                </c:pt>
                <c:pt idx="6">
                  <c:v>0.90506437032889109</c:v>
                </c:pt>
                <c:pt idx="7">
                  <c:v>0.84992266935887439</c:v>
                </c:pt>
                <c:pt idx="8">
                  <c:v>0.71062125100228968</c:v>
                </c:pt>
                <c:pt idx="9">
                  <c:v>0.70956456365227261</c:v>
                </c:pt>
                <c:pt idx="10">
                  <c:v>0.80951774446311275</c:v>
                </c:pt>
                <c:pt idx="11">
                  <c:v>0.81926977985468041</c:v>
                </c:pt>
                <c:pt idx="12">
                  <c:v>0.92559274597540298</c:v>
                </c:pt>
                <c:pt idx="13">
                  <c:v>0.83848143686318855</c:v>
                </c:pt>
                <c:pt idx="14">
                  <c:v>2.7742401796579874</c:v>
                </c:pt>
                <c:pt idx="15">
                  <c:v>0.93388903209637375</c:v>
                </c:pt>
                <c:pt idx="16">
                  <c:v>0.8040369579897243</c:v>
                </c:pt>
                <c:pt idx="17">
                  <c:v>0.72478904931884325</c:v>
                </c:pt>
                <c:pt idx="18">
                  <c:v>0.77493977613084708</c:v>
                </c:pt>
                <c:pt idx="19">
                  <c:v>0.74801736759631221</c:v>
                </c:pt>
                <c:pt idx="20">
                  <c:v>0.73800113285946978</c:v>
                </c:pt>
                <c:pt idx="21">
                  <c:v>0.84877813743655595</c:v>
                </c:pt>
                <c:pt idx="22">
                  <c:v>1.4644637470307988</c:v>
                </c:pt>
                <c:pt idx="23">
                  <c:v>2.0329411084898217</c:v>
                </c:pt>
                <c:pt idx="24">
                  <c:v>0.90816239585231129</c:v>
                </c:pt>
                <c:pt idx="25">
                  <c:v>0.66396135102768616</c:v>
                </c:pt>
                <c:pt idx="26">
                  <c:v>0.74379917085559388</c:v>
                </c:pt>
                <c:pt idx="27">
                  <c:v>0.89915764799168052</c:v>
                </c:pt>
                <c:pt idx="28">
                  <c:v>0.71816606997446086</c:v>
                </c:pt>
                <c:pt idx="29">
                  <c:v>0.79544870065319351</c:v>
                </c:pt>
                <c:pt idx="30">
                  <c:v>0.73036257246506908</c:v>
                </c:pt>
                <c:pt idx="31">
                  <c:v>0.89786558591179988</c:v>
                </c:pt>
                <c:pt idx="32">
                  <c:v>1.0562681424296818</c:v>
                </c:pt>
                <c:pt idx="33">
                  <c:v>0.83759936058646267</c:v>
                </c:pt>
                <c:pt idx="34">
                  <c:v>0.8459414482513512</c:v>
                </c:pt>
                <c:pt idx="35">
                  <c:v>0.79150066814960307</c:v>
                </c:pt>
                <c:pt idx="36">
                  <c:v>1.0600615349724147</c:v>
                </c:pt>
                <c:pt idx="37">
                  <c:v>0.87518241470181157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komm!$P$287:$P$324</c:f>
              <c:numCache>
                <c:formatCode>0.0\ %</c:formatCode>
                <c:ptCount val="38"/>
                <c:pt idx="0">
                  <c:v>0.99585126715384797</c:v>
                </c:pt>
                <c:pt idx="1">
                  <c:v>0.94137492293316527</c:v>
                </c:pt>
                <c:pt idx="2">
                  <c:v>0.94459878404663733</c:v>
                </c:pt>
                <c:pt idx="3">
                  <c:v>0.9728176665022148</c:v>
                </c:pt>
                <c:pt idx="4">
                  <c:v>0.94837743538025376</c:v>
                </c:pt>
                <c:pt idx="5">
                  <c:v>0.94455016695852378</c:v>
                </c:pt>
                <c:pt idx="6">
                  <c:v>0.95098524632426151</c:v>
                </c:pt>
                <c:pt idx="7">
                  <c:v>0.9464796484382586</c:v>
                </c:pt>
                <c:pt idx="8">
                  <c:v>0.93951457752042955</c:v>
                </c:pt>
                <c:pt idx="9">
                  <c:v>0.93946174315292863</c:v>
                </c:pt>
                <c:pt idx="10">
                  <c:v>0.94445940219347024</c:v>
                </c:pt>
                <c:pt idx="11">
                  <c:v>0.94494700396304876</c:v>
                </c:pt>
                <c:pt idx="12">
                  <c:v>0.95919659658286627</c:v>
                </c:pt>
                <c:pt idx="13">
                  <c:v>0.94590758681347431</c:v>
                </c:pt>
                <c:pt idx="14">
                  <c:v>1.698655570055901</c:v>
                </c:pt>
                <c:pt idx="15">
                  <c:v>0.96251511103125431</c:v>
                </c:pt>
                <c:pt idx="16">
                  <c:v>0.94418536286980115</c:v>
                </c:pt>
                <c:pt idx="17">
                  <c:v>0.940222967436257</c:v>
                </c:pt>
                <c:pt idx="18">
                  <c:v>0.94273050377685708</c:v>
                </c:pt>
                <c:pt idx="19">
                  <c:v>0.9413843833501303</c:v>
                </c:pt>
                <c:pt idx="20">
                  <c:v>0.94088357161328851</c:v>
                </c:pt>
                <c:pt idx="21">
                  <c:v>0.94642242184214265</c:v>
                </c:pt>
                <c:pt idx="22">
                  <c:v>1.1747449970050245</c:v>
                </c:pt>
                <c:pt idx="23">
                  <c:v>1.4021359415886339</c:v>
                </c:pt>
                <c:pt idx="24">
                  <c:v>0.95222445653362908</c:v>
                </c:pt>
                <c:pt idx="25">
                  <c:v>0.93718158252169903</c:v>
                </c:pt>
                <c:pt idx="26">
                  <c:v>0.94117347351309466</c:v>
                </c:pt>
                <c:pt idx="27">
                  <c:v>0.9489413973698988</c:v>
                </c:pt>
                <c:pt idx="28">
                  <c:v>0.93989181846903791</c:v>
                </c:pt>
                <c:pt idx="29">
                  <c:v>0.94375595000297463</c:v>
                </c:pt>
                <c:pt idx="30">
                  <c:v>0.94050164359356836</c:v>
                </c:pt>
                <c:pt idx="31">
                  <c:v>0.94887679426590466</c:v>
                </c:pt>
                <c:pt idx="32">
                  <c:v>1.0114667551645777</c:v>
                </c:pt>
                <c:pt idx="33">
                  <c:v>0.94586348299963796</c:v>
                </c:pt>
                <c:pt idx="34">
                  <c:v>0.94628058738288234</c:v>
                </c:pt>
                <c:pt idx="35">
                  <c:v>0.94355854837779518</c:v>
                </c:pt>
                <c:pt idx="36">
                  <c:v>1.0129841121816712</c:v>
                </c:pt>
                <c:pt idx="37">
                  <c:v>0.94774263570540551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30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30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245035</xdr:colOff>
      <xdr:row>35</xdr:row>
      <xdr:rowOff>169396</xdr:rowOff>
    </xdr:from>
    <xdr:to>
      <xdr:col>36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292100</xdr:colOff>
      <xdr:row>56</xdr:row>
      <xdr:rowOff>149599</xdr:rowOff>
    </xdr:from>
    <xdr:to>
      <xdr:col>38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582146</xdr:colOff>
      <xdr:row>94</xdr:row>
      <xdr:rowOff>162590</xdr:rowOff>
    </xdr:from>
    <xdr:to>
      <xdr:col>34</xdr:col>
      <xdr:colOff>56029</xdr:colOff>
      <xdr:row>113</xdr:row>
      <xdr:rowOff>33618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466912</xdr:colOff>
      <xdr:row>183</xdr:row>
      <xdr:rowOff>186764</xdr:rowOff>
    </xdr:from>
    <xdr:to>
      <xdr:col>35</xdr:col>
      <xdr:colOff>162112</xdr:colOff>
      <xdr:row>202</xdr:row>
      <xdr:rowOff>78627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408268</xdr:colOff>
      <xdr:row>154</xdr:row>
      <xdr:rowOff>143995</xdr:rowOff>
    </xdr:from>
    <xdr:to>
      <xdr:col>36</xdr:col>
      <xdr:colOff>122518</xdr:colOff>
      <xdr:row>173</xdr:row>
      <xdr:rowOff>182094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474383</xdr:colOff>
      <xdr:row>223</xdr:row>
      <xdr:rowOff>108323</xdr:rowOff>
    </xdr:from>
    <xdr:to>
      <xdr:col>35</xdr:col>
      <xdr:colOff>169583</xdr:colOff>
      <xdr:row>242</xdr:row>
      <xdr:rowOff>216832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373529</xdr:colOff>
      <xdr:row>256</xdr:row>
      <xdr:rowOff>0</xdr:rowOff>
    </xdr:from>
    <xdr:to>
      <xdr:col>36</xdr:col>
      <xdr:colOff>382348</xdr:colOff>
      <xdr:row>275</xdr:row>
      <xdr:rowOff>108510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384735</xdr:colOff>
      <xdr:row>288</xdr:row>
      <xdr:rowOff>160618</xdr:rowOff>
    </xdr:from>
    <xdr:to>
      <xdr:col>38</xdr:col>
      <xdr:colOff>505385</xdr:colOff>
      <xdr:row>308</xdr:row>
      <xdr:rowOff>78628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265207</xdr:colOff>
      <xdr:row>323</xdr:row>
      <xdr:rowOff>183029</xdr:rowOff>
    </xdr:from>
    <xdr:to>
      <xdr:col>35</xdr:col>
      <xdr:colOff>732637</xdr:colOff>
      <xdr:row>341</xdr:row>
      <xdr:rowOff>142501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526677</xdr:colOff>
      <xdr:row>113</xdr:row>
      <xdr:rowOff>168087</xdr:rowOff>
    </xdr:from>
    <xdr:to>
      <xdr:col>34</xdr:col>
      <xdr:colOff>560</xdr:colOff>
      <xdr:row>133</xdr:row>
      <xdr:rowOff>16703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D8CB65-B057-48E9-BBF9-FF070904D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515470</xdr:colOff>
      <xdr:row>133</xdr:row>
      <xdr:rowOff>134470</xdr:rowOff>
    </xdr:from>
    <xdr:to>
      <xdr:col>33</xdr:col>
      <xdr:colOff>751353</xdr:colOff>
      <xdr:row>151</xdr:row>
      <xdr:rowOff>173586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3DD25F-9555-400C-8C87-565437ED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481853</xdr:colOff>
      <xdr:row>203</xdr:row>
      <xdr:rowOff>67236</xdr:rowOff>
    </xdr:from>
    <xdr:to>
      <xdr:col>35</xdr:col>
      <xdr:colOff>177053</xdr:colOff>
      <xdr:row>222</xdr:row>
      <xdr:rowOff>3923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F6C299E-A180-493B-AA09-033CF25A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302559</xdr:colOff>
      <xdr:row>343</xdr:row>
      <xdr:rowOff>89647</xdr:rowOff>
    </xdr:from>
    <xdr:to>
      <xdr:col>36</xdr:col>
      <xdr:colOff>7989</xdr:colOff>
      <xdr:row>362</xdr:row>
      <xdr:rowOff>26707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04D6AC-DBE6-474B-B419-BFDDDB416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47623</xdr:colOff>
      <xdr:row>19</xdr:row>
      <xdr:rowOff>20107</xdr:rowOff>
    </xdr:from>
    <xdr:to>
      <xdr:col>25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264583</xdr:colOff>
      <xdr:row>19</xdr:row>
      <xdr:rowOff>0</xdr:rowOff>
    </xdr:from>
    <xdr:to>
      <xdr:col>37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UTKO\Kommune&#248;konomi\Skatt%20oppdatering\2024\skatteutjevn_komm_2024.xlsx" TargetMode="External"/><Relationship Id="rId1" Type="http://schemas.openxmlformats.org/officeDocument/2006/relationships/externalLinkPath" Target="/UTKO/Kommune&#248;konomi/Skatt%20oppdatering/2024/skatteutjevn_komm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UTKO\Kommune&#248;konomi\Skatt%20oppdatering\2024\skatteutjevn_fylk_2024.xlsx" TargetMode="External"/><Relationship Id="rId1" Type="http://schemas.openxmlformats.org/officeDocument/2006/relationships/externalLinkPath" Target="/UTKO/Kommune&#248;konomi/Skatt%20oppdatering/2024/skatteutjevn_fylk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24"/>
      <sheetName val="feb24"/>
      <sheetName val="mars24"/>
      <sheetName val="april24"/>
      <sheetName val="mai24"/>
      <sheetName val="juni24"/>
      <sheetName val="juli24"/>
      <sheetName val="aug24"/>
      <sheetName val="sep24"/>
      <sheetName val="okt24"/>
      <sheetName val="nov24"/>
      <sheetName val="des24"/>
      <sheetName val="Ark1"/>
      <sheetName val="Oppsummeringsark"/>
    </sheetNames>
    <sheetDataSet>
      <sheetData sheetId="0"/>
      <sheetData sheetId="1">
        <row r="7">
          <cell r="B7">
            <v>301</v>
          </cell>
          <cell r="U7">
            <v>4422740</v>
          </cell>
          <cell r="V7">
            <v>6237.6716588838108</v>
          </cell>
        </row>
        <row r="8">
          <cell r="B8">
            <v>1101</v>
          </cell>
          <cell r="U8">
            <v>68605</v>
          </cell>
          <cell r="V8">
            <v>4570.3151022583443</v>
          </cell>
        </row>
        <row r="9">
          <cell r="B9">
            <v>1103</v>
          </cell>
          <cell r="U9">
            <v>816219</v>
          </cell>
          <cell r="V9">
            <v>5590.1199224715947</v>
          </cell>
        </row>
        <row r="10">
          <cell r="B10">
            <v>1106</v>
          </cell>
          <cell r="U10">
            <v>173106</v>
          </cell>
          <cell r="V10">
            <v>4572.8701624620262</v>
          </cell>
        </row>
        <row r="11">
          <cell r="B11">
            <v>1108</v>
          </cell>
          <cell r="U11">
            <v>381278</v>
          </cell>
          <cell r="V11">
            <v>4618.8641759945731</v>
          </cell>
        </row>
        <row r="12">
          <cell r="B12">
            <v>1111</v>
          </cell>
          <cell r="U12">
            <v>13610</v>
          </cell>
          <cell r="V12">
            <v>4094.4645006016849</v>
          </cell>
        </row>
        <row r="13">
          <cell r="B13">
            <v>1112</v>
          </cell>
          <cell r="U13">
            <v>12477</v>
          </cell>
          <cell r="V13">
            <v>3891.7654398003742</v>
          </cell>
        </row>
        <row r="14">
          <cell r="B14">
            <v>1114</v>
          </cell>
          <cell r="U14">
            <v>11425</v>
          </cell>
          <cell r="V14">
            <v>4011.5870786516857</v>
          </cell>
        </row>
        <row r="15">
          <cell r="B15">
            <v>1119</v>
          </cell>
          <cell r="U15">
            <v>72052</v>
          </cell>
          <cell r="V15">
            <v>3666.9550613262763</v>
          </cell>
        </row>
        <row r="16">
          <cell r="B16">
            <v>1120</v>
          </cell>
          <cell r="U16">
            <v>87966</v>
          </cell>
          <cell r="V16">
            <v>4267.0870725200093</v>
          </cell>
        </row>
        <row r="17">
          <cell r="B17">
            <v>1121</v>
          </cell>
          <cell r="U17">
            <v>85752</v>
          </cell>
          <cell r="V17">
            <v>4335.0690056114454</v>
          </cell>
        </row>
        <row r="18">
          <cell r="B18">
            <v>1122</v>
          </cell>
          <cell r="U18">
            <v>50631</v>
          </cell>
          <cell r="V18">
            <v>4115.6722484148922</v>
          </cell>
        </row>
        <row r="19">
          <cell r="B19">
            <v>1124</v>
          </cell>
          <cell r="U19">
            <v>156116</v>
          </cell>
          <cell r="V19">
            <v>5513.5440579198303</v>
          </cell>
        </row>
        <row r="20">
          <cell r="B20">
            <v>1127</v>
          </cell>
          <cell r="U20">
            <v>56618</v>
          </cell>
          <cell r="V20">
            <v>4851.1695655899239</v>
          </cell>
        </row>
        <row r="21">
          <cell r="B21">
            <v>1130</v>
          </cell>
          <cell r="U21">
            <v>57248</v>
          </cell>
          <cell r="V21">
            <v>4248.7754193261089</v>
          </cell>
        </row>
        <row r="22">
          <cell r="B22">
            <v>1133</v>
          </cell>
          <cell r="U22">
            <v>21696</v>
          </cell>
          <cell r="V22">
            <v>8284.0778923253165</v>
          </cell>
        </row>
        <row r="23">
          <cell r="B23">
            <v>1134</v>
          </cell>
          <cell r="U23">
            <v>37573</v>
          </cell>
          <cell r="V23">
            <v>9848.7549148099606</v>
          </cell>
        </row>
        <row r="24">
          <cell r="B24">
            <v>1135</v>
          </cell>
          <cell r="U24">
            <v>27399</v>
          </cell>
          <cell r="V24">
            <v>6031.036759850319</v>
          </cell>
        </row>
        <row r="25">
          <cell r="B25">
            <v>1144</v>
          </cell>
          <cell r="U25">
            <v>2189</v>
          </cell>
          <cell r="V25">
            <v>4091.5887850467288</v>
          </cell>
        </row>
        <row r="26">
          <cell r="B26">
            <v>1145</v>
          </cell>
          <cell r="U26">
            <v>3999</v>
          </cell>
          <cell r="V26">
            <v>4607.1428571428569</v>
          </cell>
        </row>
        <row r="27">
          <cell r="B27">
            <v>1146</v>
          </cell>
          <cell r="U27">
            <v>48620</v>
          </cell>
          <cell r="V27">
            <v>4263.0425252082414</v>
          </cell>
        </row>
        <row r="28">
          <cell r="B28">
            <v>1149</v>
          </cell>
          <cell r="U28">
            <v>180021</v>
          </cell>
          <cell r="V28">
            <v>4196.0002797007201</v>
          </cell>
        </row>
        <row r="29">
          <cell r="B29">
            <v>1151</v>
          </cell>
          <cell r="U29">
            <v>1016</v>
          </cell>
          <cell r="V29">
            <v>4884.6153846153848</v>
          </cell>
        </row>
        <row r="30">
          <cell r="B30">
            <v>1160</v>
          </cell>
          <cell r="U30">
            <v>42608</v>
          </cell>
          <cell r="V30">
            <v>4817.7295341474446</v>
          </cell>
        </row>
        <row r="31">
          <cell r="B31">
            <v>1505</v>
          </cell>
          <cell r="U31">
            <v>100341</v>
          </cell>
          <cell r="V31">
            <v>4153.3589966472127</v>
          </cell>
        </row>
        <row r="32">
          <cell r="B32">
            <v>1506</v>
          </cell>
          <cell r="U32">
            <v>149354</v>
          </cell>
          <cell r="V32">
            <v>4603.1560130678672</v>
          </cell>
        </row>
        <row r="33">
          <cell r="B33">
            <v>1508</v>
          </cell>
          <cell r="U33">
            <v>326807</v>
          </cell>
          <cell r="V33">
            <v>4840.1510663507115</v>
          </cell>
        </row>
        <row r="34">
          <cell r="B34">
            <v>1511</v>
          </cell>
          <cell r="U34">
            <v>13441</v>
          </cell>
          <cell r="V34">
            <v>4461.0023232658477</v>
          </cell>
        </row>
        <row r="35">
          <cell r="B35">
            <v>1514</v>
          </cell>
          <cell r="U35">
            <v>12718</v>
          </cell>
          <cell r="V35">
            <v>5208.0262080262082</v>
          </cell>
        </row>
        <row r="36">
          <cell r="B36">
            <v>1515</v>
          </cell>
          <cell r="U36">
            <v>58809</v>
          </cell>
          <cell r="V36">
            <v>6651.0970368694861</v>
          </cell>
        </row>
        <row r="37">
          <cell r="B37">
            <v>1516</v>
          </cell>
          <cell r="U37">
            <v>40239</v>
          </cell>
          <cell r="V37">
            <v>4574.1730135273392</v>
          </cell>
        </row>
        <row r="38">
          <cell r="B38">
            <v>1517</v>
          </cell>
          <cell r="U38">
            <v>20069</v>
          </cell>
          <cell r="V38">
            <v>3890.0949796472182</v>
          </cell>
        </row>
        <row r="39">
          <cell r="B39">
            <v>1520</v>
          </cell>
          <cell r="U39">
            <v>43744</v>
          </cell>
          <cell r="V39">
            <v>4002.5619910330315</v>
          </cell>
        </row>
        <row r="40">
          <cell r="B40">
            <v>1525</v>
          </cell>
          <cell r="U40">
            <v>20141</v>
          </cell>
          <cell r="V40">
            <v>4555.7566161501918</v>
          </cell>
        </row>
        <row r="41">
          <cell r="B41">
            <v>1528</v>
          </cell>
          <cell r="U41">
            <v>29017</v>
          </cell>
          <cell r="V41">
            <v>3803.0144167758845</v>
          </cell>
        </row>
        <row r="42">
          <cell r="B42">
            <v>1531</v>
          </cell>
          <cell r="U42">
            <v>41050</v>
          </cell>
          <cell r="V42">
            <v>4260.066417600664</v>
          </cell>
        </row>
        <row r="43">
          <cell r="B43">
            <v>1532</v>
          </cell>
          <cell r="U43">
            <v>50154</v>
          </cell>
          <cell r="V43">
            <v>5770.1334560515415</v>
          </cell>
        </row>
        <row r="44">
          <cell r="B44">
            <v>1535</v>
          </cell>
          <cell r="U44">
            <v>31618</v>
          </cell>
          <cell r="V44">
            <v>4484.1866401928801</v>
          </cell>
        </row>
        <row r="45">
          <cell r="B45">
            <v>1539</v>
          </cell>
          <cell r="U45">
            <v>29155</v>
          </cell>
          <cell r="V45">
            <v>4137.8086857791659</v>
          </cell>
        </row>
        <row r="46">
          <cell r="B46">
            <v>1547</v>
          </cell>
          <cell r="U46">
            <v>16446</v>
          </cell>
          <cell r="V46">
            <v>4500.8210180623973</v>
          </cell>
        </row>
        <row r="47">
          <cell r="B47">
            <v>1554</v>
          </cell>
          <cell r="U47">
            <v>26973</v>
          </cell>
          <cell r="V47">
            <v>4593.4945504087191</v>
          </cell>
        </row>
        <row r="48">
          <cell r="B48">
            <v>1557</v>
          </cell>
          <cell r="U48">
            <v>9499</v>
          </cell>
          <cell r="V48">
            <v>3559.0108654926939</v>
          </cell>
        </row>
        <row r="49">
          <cell r="B49">
            <v>1560</v>
          </cell>
          <cell r="U49">
            <v>10984</v>
          </cell>
          <cell r="V49">
            <v>3623.8865061035963</v>
          </cell>
        </row>
        <row r="50">
          <cell r="B50">
            <v>1563</v>
          </cell>
          <cell r="U50">
            <v>36895</v>
          </cell>
          <cell r="V50">
            <v>5189.1701828410696</v>
          </cell>
        </row>
        <row r="51">
          <cell r="B51">
            <v>1566</v>
          </cell>
          <cell r="U51">
            <v>24317</v>
          </cell>
          <cell r="V51">
            <v>4113.1596752368068</v>
          </cell>
        </row>
        <row r="52">
          <cell r="B52">
            <v>1573</v>
          </cell>
          <cell r="U52">
            <v>9157</v>
          </cell>
          <cell r="V52">
            <v>4243.2808155699722</v>
          </cell>
        </row>
        <row r="53">
          <cell r="B53">
            <v>1576</v>
          </cell>
          <cell r="U53">
            <v>14376</v>
          </cell>
          <cell r="V53">
            <v>4251.9964507542145</v>
          </cell>
        </row>
        <row r="54">
          <cell r="B54">
            <v>1577</v>
          </cell>
          <cell r="U54">
            <v>40258</v>
          </cell>
          <cell r="V54">
            <v>3673.175182481752</v>
          </cell>
        </row>
        <row r="55">
          <cell r="B55">
            <v>1578</v>
          </cell>
          <cell r="U55">
            <v>13059</v>
          </cell>
          <cell r="V55">
            <v>5236.1668003207697</v>
          </cell>
        </row>
        <row r="56">
          <cell r="B56">
            <v>1579</v>
          </cell>
          <cell r="U56">
            <v>52950</v>
          </cell>
          <cell r="V56">
            <v>3968.9678434899929</v>
          </cell>
        </row>
        <row r="57">
          <cell r="B57">
            <v>1580</v>
          </cell>
          <cell r="U57">
            <v>0</v>
          </cell>
          <cell r="V57">
            <v>0</v>
          </cell>
        </row>
        <row r="58">
          <cell r="B58">
            <v>1804</v>
          </cell>
          <cell r="U58">
            <v>252210</v>
          </cell>
          <cell r="V58">
            <v>4735.5376556075034</v>
          </cell>
        </row>
        <row r="59">
          <cell r="B59">
            <v>1806</v>
          </cell>
          <cell r="U59">
            <v>101612</v>
          </cell>
          <cell r="V59">
            <v>4722.844527074134</v>
          </cell>
        </row>
        <row r="60">
          <cell r="B60">
            <v>1811</v>
          </cell>
          <cell r="U60">
            <v>7978</v>
          </cell>
          <cell r="V60">
            <v>5735.4421279654925</v>
          </cell>
        </row>
        <row r="61">
          <cell r="B61">
            <v>1812</v>
          </cell>
          <cell r="U61">
            <v>6806</v>
          </cell>
          <cell r="V61">
            <v>3454.8223350253807</v>
          </cell>
        </row>
        <row r="62">
          <cell r="B62">
            <v>1813</v>
          </cell>
          <cell r="U62">
            <v>30565</v>
          </cell>
          <cell r="V62">
            <v>3925.1316296391419</v>
          </cell>
        </row>
        <row r="63">
          <cell r="B63">
            <v>1815</v>
          </cell>
          <cell r="U63">
            <v>4050</v>
          </cell>
          <cell r="V63">
            <v>3322.3954060705501</v>
          </cell>
        </row>
        <row r="64">
          <cell r="B64">
            <v>1816</v>
          </cell>
          <cell r="U64">
            <v>1536</v>
          </cell>
          <cell r="V64">
            <v>3383.259911894273</v>
          </cell>
        </row>
        <row r="65">
          <cell r="B65">
            <v>1818</v>
          </cell>
          <cell r="U65">
            <v>6788</v>
          </cell>
          <cell r="V65">
            <v>3691.1364872213157</v>
          </cell>
        </row>
        <row r="66">
          <cell r="B66">
            <v>1820</v>
          </cell>
          <cell r="U66">
            <v>29151</v>
          </cell>
          <cell r="V66">
            <v>3993.2876712328771</v>
          </cell>
        </row>
        <row r="67">
          <cell r="B67">
            <v>1822</v>
          </cell>
          <cell r="U67">
            <v>7341</v>
          </cell>
          <cell r="V67">
            <v>3233.9207048458147</v>
          </cell>
        </row>
        <row r="68">
          <cell r="B68">
            <v>1824</v>
          </cell>
          <cell r="U68">
            <v>53193</v>
          </cell>
          <cell r="V68">
            <v>3986.8835257082897</v>
          </cell>
        </row>
        <row r="69">
          <cell r="B69">
            <v>1825</v>
          </cell>
          <cell r="U69">
            <v>5981</v>
          </cell>
          <cell r="V69">
            <v>4113.4800550206328</v>
          </cell>
        </row>
        <row r="70">
          <cell r="B70">
            <v>1826</v>
          </cell>
          <cell r="U70">
            <v>5119</v>
          </cell>
          <cell r="V70">
            <v>4005.4773082942097</v>
          </cell>
        </row>
        <row r="71">
          <cell r="B71">
            <v>1827</v>
          </cell>
          <cell r="U71">
            <v>5083</v>
          </cell>
          <cell r="V71">
            <v>3654.2056074766356</v>
          </cell>
        </row>
        <row r="72">
          <cell r="B72">
            <v>1828</v>
          </cell>
          <cell r="U72">
            <v>6192</v>
          </cell>
          <cell r="V72">
            <v>3472.7986539540102</v>
          </cell>
        </row>
        <row r="73">
          <cell r="B73">
            <v>1832</v>
          </cell>
          <cell r="U73">
            <v>31863</v>
          </cell>
          <cell r="V73">
            <v>7145.7725947521858</v>
          </cell>
        </row>
        <row r="74">
          <cell r="B74">
            <v>1833</v>
          </cell>
          <cell r="U74">
            <v>120534</v>
          </cell>
          <cell r="V74">
            <v>4639.4919168591223</v>
          </cell>
        </row>
        <row r="75">
          <cell r="B75">
            <v>1834</v>
          </cell>
          <cell r="U75">
            <v>10199</v>
          </cell>
          <cell r="V75">
            <v>5507.0194384449242</v>
          </cell>
        </row>
        <row r="76">
          <cell r="B76">
            <v>1835</v>
          </cell>
          <cell r="U76">
            <v>1817</v>
          </cell>
          <cell r="V76">
            <v>4092.3423423423424</v>
          </cell>
        </row>
        <row r="77">
          <cell r="B77">
            <v>1836</v>
          </cell>
          <cell r="U77">
            <v>4927</v>
          </cell>
          <cell r="V77">
            <v>4325.7243195785777</v>
          </cell>
        </row>
        <row r="78">
          <cell r="B78">
            <v>1837</v>
          </cell>
          <cell r="U78">
            <v>37673</v>
          </cell>
          <cell r="V78">
            <v>6064.5524790727632</v>
          </cell>
        </row>
        <row r="79">
          <cell r="B79">
            <v>1838</v>
          </cell>
          <cell r="U79">
            <v>9062</v>
          </cell>
          <cell r="V79">
            <v>4700.2074688796683</v>
          </cell>
        </row>
        <row r="80">
          <cell r="B80">
            <v>1839</v>
          </cell>
          <cell r="U80">
            <v>6369</v>
          </cell>
          <cell r="V80">
            <v>6201.5579357351507</v>
          </cell>
        </row>
        <row r="81">
          <cell r="B81">
            <v>1840</v>
          </cell>
          <cell r="U81">
            <v>17664</v>
          </cell>
          <cell r="V81">
            <v>3798.7096774193551</v>
          </cell>
        </row>
        <row r="82">
          <cell r="B82">
            <v>1841</v>
          </cell>
          <cell r="U82">
            <v>44735</v>
          </cell>
          <cell r="V82">
            <v>4673.5269536147098</v>
          </cell>
        </row>
        <row r="83">
          <cell r="B83">
            <v>1845</v>
          </cell>
          <cell r="U83">
            <v>16002</v>
          </cell>
          <cell r="V83">
            <v>8673.1707317073178</v>
          </cell>
        </row>
        <row r="84">
          <cell r="B84">
            <v>1848</v>
          </cell>
          <cell r="U84">
            <v>10229</v>
          </cell>
          <cell r="V84">
            <v>3838.2739212007505</v>
          </cell>
        </row>
        <row r="85">
          <cell r="B85">
            <v>1851</v>
          </cell>
          <cell r="U85">
            <v>7586</v>
          </cell>
          <cell r="V85">
            <v>3821.662468513854</v>
          </cell>
        </row>
        <row r="86">
          <cell r="B86">
            <v>1853</v>
          </cell>
          <cell r="U86">
            <v>5012</v>
          </cell>
          <cell r="V86">
            <v>3825.9541984732828</v>
          </cell>
        </row>
        <row r="87">
          <cell r="B87">
            <v>1856</v>
          </cell>
          <cell r="U87">
            <v>2019</v>
          </cell>
          <cell r="V87">
            <v>4304.9040511727071</v>
          </cell>
        </row>
        <row r="88">
          <cell r="B88">
            <v>1857</v>
          </cell>
          <cell r="U88">
            <v>3833</v>
          </cell>
          <cell r="V88">
            <v>5571.2209302325582</v>
          </cell>
        </row>
        <row r="89">
          <cell r="B89">
            <v>1859</v>
          </cell>
          <cell r="U89">
            <v>5810</v>
          </cell>
          <cell r="V89">
            <v>4762.2950819672133</v>
          </cell>
        </row>
        <row r="90">
          <cell r="B90">
            <v>1860</v>
          </cell>
          <cell r="U90">
            <v>48470</v>
          </cell>
          <cell r="V90">
            <v>4196.1734914725994</v>
          </cell>
        </row>
        <row r="91">
          <cell r="B91">
            <v>1865</v>
          </cell>
          <cell r="U91">
            <v>42421</v>
          </cell>
          <cell r="V91">
            <v>4357.1281840591619</v>
          </cell>
        </row>
        <row r="92">
          <cell r="B92">
            <v>1866</v>
          </cell>
          <cell r="U92">
            <v>35115</v>
          </cell>
          <cell r="V92">
            <v>4290.6891495601176</v>
          </cell>
        </row>
        <row r="93">
          <cell r="B93">
            <v>1867</v>
          </cell>
          <cell r="U93">
            <v>12136</v>
          </cell>
          <cell r="V93">
            <v>4696.5944272445822</v>
          </cell>
        </row>
        <row r="94">
          <cell r="B94">
            <v>1868</v>
          </cell>
          <cell r="U94">
            <v>22596</v>
          </cell>
          <cell r="V94">
            <v>4984.7782925215088</v>
          </cell>
        </row>
        <row r="95">
          <cell r="B95">
            <v>1870</v>
          </cell>
          <cell r="U95">
            <v>45505</v>
          </cell>
          <cell r="V95">
            <v>4308.7775778808827</v>
          </cell>
        </row>
        <row r="96">
          <cell r="B96">
            <v>1871</v>
          </cell>
          <cell r="U96">
            <v>19916</v>
          </cell>
          <cell r="V96">
            <v>4351.3218265239248</v>
          </cell>
        </row>
        <row r="97">
          <cell r="B97">
            <v>1874</v>
          </cell>
          <cell r="U97">
            <v>6627</v>
          </cell>
          <cell r="V97">
            <v>6769.152196118489</v>
          </cell>
        </row>
        <row r="98">
          <cell r="B98">
            <v>1875</v>
          </cell>
          <cell r="U98">
            <v>12979</v>
          </cell>
          <cell r="V98">
            <v>4839.2990305741987</v>
          </cell>
        </row>
        <row r="99">
          <cell r="B99">
            <v>3101</v>
          </cell>
          <cell r="U99">
            <v>117070</v>
          </cell>
          <cell r="V99">
            <v>3689.5682319571383</v>
          </cell>
        </row>
        <row r="100">
          <cell r="B100">
            <v>3103</v>
          </cell>
          <cell r="U100">
            <v>206258</v>
          </cell>
          <cell r="V100">
            <v>4025.3317720530831</v>
          </cell>
        </row>
        <row r="101">
          <cell r="B101">
            <v>3105</v>
          </cell>
          <cell r="U101">
            <v>224912</v>
          </cell>
          <cell r="V101">
            <v>3809.614146820692</v>
          </cell>
        </row>
        <row r="102">
          <cell r="B102">
            <v>3107</v>
          </cell>
          <cell r="U102">
            <v>328255</v>
          </cell>
          <cell r="V102">
            <v>3887.2507223722228</v>
          </cell>
        </row>
        <row r="103">
          <cell r="B103">
            <v>3110</v>
          </cell>
          <cell r="U103">
            <v>22194</v>
          </cell>
          <cell r="V103">
            <v>4660.6467870642591</v>
          </cell>
        </row>
        <row r="104">
          <cell r="B104">
            <v>3112</v>
          </cell>
          <cell r="U104">
            <v>31340</v>
          </cell>
          <cell r="V104">
            <v>3768.1856438619693</v>
          </cell>
        </row>
        <row r="105">
          <cell r="B105">
            <v>3114</v>
          </cell>
          <cell r="U105">
            <v>23542</v>
          </cell>
          <cell r="V105">
            <v>3908.6833803752279</v>
          </cell>
        </row>
        <row r="106">
          <cell r="B106">
            <v>3116</v>
          </cell>
          <cell r="U106">
            <v>15613</v>
          </cell>
          <cell r="V106">
            <v>4017.75604734946</v>
          </cell>
        </row>
        <row r="107">
          <cell r="B107">
            <v>3118</v>
          </cell>
          <cell r="U107">
            <v>215414</v>
          </cell>
          <cell r="V107">
            <v>4644.3447889267381</v>
          </cell>
        </row>
        <row r="108">
          <cell r="B108">
            <v>3120</v>
          </cell>
          <cell r="U108">
            <v>29451</v>
          </cell>
          <cell r="V108">
            <v>3518.2176561940032</v>
          </cell>
        </row>
        <row r="109">
          <cell r="B109">
            <v>3122</v>
          </cell>
          <cell r="U109">
            <v>11892</v>
          </cell>
          <cell r="V109">
            <v>3267.9307502061006</v>
          </cell>
        </row>
        <row r="110">
          <cell r="B110">
            <v>3124</v>
          </cell>
          <cell r="U110">
            <v>4840</v>
          </cell>
          <cell r="V110">
            <v>3641.8359668924004</v>
          </cell>
        </row>
        <row r="111">
          <cell r="B111">
            <v>3201</v>
          </cell>
          <cell r="U111">
            <v>932295</v>
          </cell>
          <cell r="V111">
            <v>7178.4575819640577</v>
          </cell>
        </row>
        <row r="112">
          <cell r="B112">
            <v>3203</v>
          </cell>
          <cell r="U112">
            <v>577739</v>
          </cell>
          <cell r="V112">
            <v>5908.3183342878183</v>
          </cell>
        </row>
        <row r="113">
          <cell r="B113">
            <v>3205</v>
          </cell>
          <cell r="U113">
            <v>421396</v>
          </cell>
          <cell r="V113">
            <v>4604.665901764738</v>
          </cell>
        </row>
        <row r="114">
          <cell r="B114">
            <v>3207</v>
          </cell>
          <cell r="U114">
            <v>317281</v>
          </cell>
          <cell r="V114">
            <v>5097.2929552574506</v>
          </cell>
        </row>
        <row r="115">
          <cell r="B115">
            <v>3209</v>
          </cell>
          <cell r="U115">
            <v>184874</v>
          </cell>
          <cell r="V115">
            <v>4312.8353473615452</v>
          </cell>
        </row>
        <row r="116">
          <cell r="B116">
            <v>3212</v>
          </cell>
          <cell r="U116">
            <v>94834</v>
          </cell>
          <cell r="V116">
            <v>4666.5682511563828</v>
          </cell>
        </row>
        <row r="117">
          <cell r="B117">
            <v>3214</v>
          </cell>
          <cell r="U117">
            <v>85631</v>
          </cell>
          <cell r="V117">
            <v>5316.7142679746676</v>
          </cell>
        </row>
        <row r="118">
          <cell r="B118">
            <v>3216</v>
          </cell>
          <cell r="U118">
            <v>84211</v>
          </cell>
          <cell r="V118">
            <v>4411.4935303054117</v>
          </cell>
        </row>
        <row r="119">
          <cell r="B119">
            <v>3218</v>
          </cell>
          <cell r="U119">
            <v>93263</v>
          </cell>
          <cell r="V119">
            <v>4368.2903981264635</v>
          </cell>
        </row>
        <row r="120">
          <cell r="B120">
            <v>3220</v>
          </cell>
          <cell r="U120">
            <v>45912</v>
          </cell>
          <cell r="V120">
            <v>4030.196629213483</v>
          </cell>
        </row>
        <row r="121">
          <cell r="B121">
            <v>3222</v>
          </cell>
          <cell r="U121">
            <v>211688</v>
          </cell>
          <cell r="V121">
            <v>4523.5378336218137</v>
          </cell>
        </row>
        <row r="122">
          <cell r="B122">
            <v>3224</v>
          </cell>
          <cell r="U122">
            <v>88501</v>
          </cell>
          <cell r="V122">
            <v>4511.2141910490373</v>
          </cell>
        </row>
        <row r="123">
          <cell r="B123">
            <v>3226</v>
          </cell>
          <cell r="U123">
            <v>65791</v>
          </cell>
          <cell r="V123">
            <v>3666.2580105879074</v>
          </cell>
        </row>
        <row r="124">
          <cell r="B124">
            <v>3228</v>
          </cell>
          <cell r="U124">
            <v>93085</v>
          </cell>
          <cell r="V124">
            <v>3833.34019684553</v>
          </cell>
        </row>
        <row r="125">
          <cell r="B125">
            <v>3230</v>
          </cell>
          <cell r="U125">
            <v>35504</v>
          </cell>
          <cell r="V125">
            <v>4873.5758407687026</v>
          </cell>
        </row>
        <row r="126">
          <cell r="B126">
            <v>3232</v>
          </cell>
          <cell r="U126">
            <v>121987</v>
          </cell>
          <cell r="V126">
            <v>4795.0864779874219</v>
          </cell>
        </row>
        <row r="127">
          <cell r="B127">
            <v>3234</v>
          </cell>
          <cell r="U127">
            <v>36777</v>
          </cell>
          <cell r="V127">
            <v>3951.5418502202642</v>
          </cell>
        </row>
        <row r="128">
          <cell r="B128">
            <v>3236</v>
          </cell>
          <cell r="U128">
            <v>26605</v>
          </cell>
          <cell r="V128">
            <v>3806.1516452074393</v>
          </cell>
        </row>
        <row r="129">
          <cell r="B129">
            <v>3238</v>
          </cell>
          <cell r="U129">
            <v>60412</v>
          </cell>
          <cell r="V129">
            <v>3890.0193174500964</v>
          </cell>
        </row>
        <row r="130">
          <cell r="B130">
            <v>3240</v>
          </cell>
          <cell r="U130">
            <v>108413</v>
          </cell>
          <cell r="V130">
            <v>3965.6522057209745</v>
          </cell>
        </row>
        <row r="131">
          <cell r="B131">
            <v>3242</v>
          </cell>
          <cell r="U131">
            <v>10401</v>
          </cell>
          <cell r="V131">
            <v>3532.9483695652175</v>
          </cell>
        </row>
        <row r="132">
          <cell r="B132">
            <v>3301</v>
          </cell>
          <cell r="U132">
            <v>442187</v>
          </cell>
          <cell r="V132">
            <v>4280.9828542661025</v>
          </cell>
        </row>
        <row r="133">
          <cell r="B133">
            <v>3303</v>
          </cell>
          <cell r="U133">
            <v>133516</v>
          </cell>
          <cell r="V133">
            <v>4637.0992949675274</v>
          </cell>
        </row>
        <row r="134">
          <cell r="B134">
            <v>3305</v>
          </cell>
          <cell r="U134">
            <v>125938</v>
          </cell>
          <cell r="V134">
            <v>4005.1520162829152</v>
          </cell>
        </row>
        <row r="135">
          <cell r="B135">
            <v>3310</v>
          </cell>
          <cell r="U135">
            <v>33714</v>
          </cell>
          <cell r="V135">
            <v>4894.5993031358885</v>
          </cell>
        </row>
        <row r="136">
          <cell r="B136">
            <v>3312</v>
          </cell>
          <cell r="U136">
            <v>138528</v>
          </cell>
          <cell r="V136">
            <v>4918.0956438385347</v>
          </cell>
        </row>
        <row r="137">
          <cell r="B137">
            <v>3314</v>
          </cell>
          <cell r="U137">
            <v>84284</v>
          </cell>
          <cell r="V137">
            <v>4112.4176628445957</v>
          </cell>
        </row>
        <row r="138">
          <cell r="B138">
            <v>3316</v>
          </cell>
          <cell r="U138">
            <v>60134</v>
          </cell>
          <cell r="V138">
            <v>4139.4644455152475</v>
          </cell>
        </row>
        <row r="139">
          <cell r="B139">
            <v>3318</v>
          </cell>
          <cell r="U139">
            <v>11028</v>
          </cell>
          <cell r="V139">
            <v>4987.7883310719135</v>
          </cell>
        </row>
        <row r="140">
          <cell r="B140">
            <v>3320</v>
          </cell>
          <cell r="U140">
            <v>5670</v>
          </cell>
          <cell r="V140">
            <v>5168.6417502278937</v>
          </cell>
        </row>
        <row r="141">
          <cell r="B141">
            <v>3322</v>
          </cell>
          <cell r="U141">
            <v>17408</v>
          </cell>
          <cell r="V141">
            <v>5276.7505304637771</v>
          </cell>
        </row>
        <row r="142">
          <cell r="B142">
            <v>3324</v>
          </cell>
          <cell r="U142">
            <v>24750</v>
          </cell>
          <cell r="V142">
            <v>5191.9446192573942</v>
          </cell>
        </row>
        <row r="143">
          <cell r="B143">
            <v>3326</v>
          </cell>
          <cell r="U143">
            <v>15082</v>
          </cell>
          <cell r="V143">
            <v>5702.0793950850666</v>
          </cell>
        </row>
        <row r="144">
          <cell r="B144">
            <v>3328</v>
          </cell>
          <cell r="U144">
            <v>25797</v>
          </cell>
          <cell r="V144">
            <v>5305.8412176059237</v>
          </cell>
        </row>
        <row r="145">
          <cell r="B145">
            <v>3330</v>
          </cell>
          <cell r="U145">
            <v>35366</v>
          </cell>
          <cell r="V145">
            <v>7848.6462494451844</v>
          </cell>
        </row>
        <row r="146">
          <cell r="B146">
            <v>3332</v>
          </cell>
          <cell r="U146">
            <v>14893</v>
          </cell>
          <cell r="V146">
            <v>4280.8278240873815</v>
          </cell>
        </row>
        <row r="147">
          <cell r="B147">
            <v>3334</v>
          </cell>
          <cell r="U147">
            <v>12063</v>
          </cell>
          <cell r="V147">
            <v>4407.380343441725</v>
          </cell>
        </row>
        <row r="148">
          <cell r="B148">
            <v>3336</v>
          </cell>
          <cell r="U148">
            <v>6854</v>
          </cell>
          <cell r="V148">
            <v>5017.5695461200585</v>
          </cell>
        </row>
        <row r="149">
          <cell r="B149">
            <v>3338</v>
          </cell>
          <cell r="U149">
            <v>21744</v>
          </cell>
          <cell r="V149">
            <v>8746.5808527755416</v>
          </cell>
        </row>
        <row r="150">
          <cell r="B150">
            <v>3401</v>
          </cell>
          <cell r="U150">
            <v>67528</v>
          </cell>
          <cell r="V150">
            <v>3758.6552376711566</v>
          </cell>
        </row>
        <row r="151">
          <cell r="B151">
            <v>3403</v>
          </cell>
          <cell r="U151">
            <v>137869</v>
          </cell>
          <cell r="V151">
            <v>4257.5813723673646</v>
          </cell>
        </row>
        <row r="152">
          <cell r="B152">
            <v>3405</v>
          </cell>
          <cell r="U152">
            <v>123726</v>
          </cell>
          <cell r="V152">
            <v>4332.1428571428569</v>
          </cell>
        </row>
        <row r="153">
          <cell r="B153">
            <v>3407</v>
          </cell>
          <cell r="U153">
            <v>121335</v>
          </cell>
          <cell r="V153">
            <v>3969.996400876877</v>
          </cell>
        </row>
        <row r="154">
          <cell r="B154">
            <v>3411</v>
          </cell>
          <cell r="U154">
            <v>130517</v>
          </cell>
          <cell r="V154">
            <v>3679.1261451726568</v>
          </cell>
        </row>
        <row r="155">
          <cell r="B155">
            <v>3412</v>
          </cell>
          <cell r="U155">
            <v>26678</v>
          </cell>
          <cell r="V155">
            <v>3404.5431342521692</v>
          </cell>
        </row>
        <row r="156">
          <cell r="B156">
            <v>3413</v>
          </cell>
          <cell r="U156">
            <v>76734</v>
          </cell>
          <cell r="V156">
            <v>3593.0885933695449</v>
          </cell>
        </row>
        <row r="157">
          <cell r="B157">
            <v>3414</v>
          </cell>
          <cell r="U157">
            <v>15997</v>
          </cell>
          <cell r="V157">
            <v>3193.0139720558882</v>
          </cell>
        </row>
        <row r="158">
          <cell r="B158">
            <v>3415</v>
          </cell>
          <cell r="U158">
            <v>30320</v>
          </cell>
          <cell r="V158">
            <v>3757.5907795265834</v>
          </cell>
        </row>
        <row r="159">
          <cell r="B159">
            <v>3416</v>
          </cell>
          <cell r="U159">
            <v>18350</v>
          </cell>
          <cell r="V159">
            <v>3044.1274054412738</v>
          </cell>
        </row>
        <row r="160">
          <cell r="B160">
            <v>3417</v>
          </cell>
          <cell r="U160">
            <v>15320</v>
          </cell>
          <cell r="V160">
            <v>3350.8311461067369</v>
          </cell>
        </row>
        <row r="161">
          <cell r="B161">
            <v>3418</v>
          </cell>
          <cell r="U161">
            <v>23185</v>
          </cell>
          <cell r="V161">
            <v>3190.4499793587447</v>
          </cell>
        </row>
        <row r="162">
          <cell r="B162">
            <v>3419</v>
          </cell>
          <cell r="U162">
            <v>12099</v>
          </cell>
          <cell r="V162">
            <v>3337.6551724137935</v>
          </cell>
        </row>
        <row r="163">
          <cell r="B163">
            <v>3420</v>
          </cell>
          <cell r="U163">
            <v>80786</v>
          </cell>
          <cell r="V163">
            <v>3745.6416913946587</v>
          </cell>
        </row>
        <row r="164">
          <cell r="B164">
            <v>3421</v>
          </cell>
          <cell r="U164">
            <v>24534</v>
          </cell>
          <cell r="V164">
            <v>3727.4384685505925</v>
          </cell>
        </row>
        <row r="165">
          <cell r="B165">
            <v>3422</v>
          </cell>
          <cell r="U165">
            <v>18787</v>
          </cell>
          <cell r="V165">
            <v>4459.2926655589845</v>
          </cell>
        </row>
        <row r="166">
          <cell r="B166">
            <v>3423</v>
          </cell>
          <cell r="U166">
            <v>7751</v>
          </cell>
          <cell r="V166">
            <v>3398.0710214818064</v>
          </cell>
        </row>
        <row r="167">
          <cell r="B167">
            <v>3424</v>
          </cell>
          <cell r="U167">
            <v>7609</v>
          </cell>
          <cell r="V167">
            <v>4301.3001695873372</v>
          </cell>
        </row>
        <row r="168">
          <cell r="B168">
            <v>3425</v>
          </cell>
          <cell r="U168">
            <v>3865</v>
          </cell>
          <cell r="V168">
            <v>2910.3915662650602</v>
          </cell>
        </row>
        <row r="169">
          <cell r="B169">
            <v>3426</v>
          </cell>
          <cell r="U169">
            <v>4802</v>
          </cell>
          <cell r="V169">
            <v>3088.1028938906752</v>
          </cell>
        </row>
        <row r="170">
          <cell r="B170">
            <v>3427</v>
          </cell>
          <cell r="U170">
            <v>22368</v>
          </cell>
          <cell r="V170">
            <v>3974.4136460554369</v>
          </cell>
        </row>
        <row r="171">
          <cell r="B171">
            <v>3428</v>
          </cell>
          <cell r="U171">
            <v>9645</v>
          </cell>
          <cell r="V171">
            <v>3868.8327316486161</v>
          </cell>
        </row>
        <row r="172">
          <cell r="B172">
            <v>3429</v>
          </cell>
          <cell r="U172">
            <v>4727</v>
          </cell>
          <cell r="V172">
            <v>3111.91573403555</v>
          </cell>
        </row>
        <row r="173">
          <cell r="B173">
            <v>3430</v>
          </cell>
          <cell r="U173">
            <v>6589</v>
          </cell>
          <cell r="V173">
            <v>3573.2104121475054</v>
          </cell>
        </row>
        <row r="174">
          <cell r="B174">
            <v>3431</v>
          </cell>
          <cell r="U174">
            <v>8534</v>
          </cell>
          <cell r="V174">
            <v>3460.6650446066506</v>
          </cell>
        </row>
        <row r="175">
          <cell r="B175">
            <v>3432</v>
          </cell>
          <cell r="U175">
            <v>7719</v>
          </cell>
          <cell r="V175">
            <v>3926.2461851475073</v>
          </cell>
        </row>
        <row r="176">
          <cell r="B176">
            <v>3433</v>
          </cell>
          <cell r="U176">
            <v>12342</v>
          </cell>
          <cell r="V176">
            <v>5748.4862598975315</v>
          </cell>
        </row>
        <row r="177">
          <cell r="B177">
            <v>3434</v>
          </cell>
          <cell r="U177">
            <v>8564</v>
          </cell>
          <cell r="V177">
            <v>3871.6094032549727</v>
          </cell>
        </row>
        <row r="178">
          <cell r="B178">
            <v>3435</v>
          </cell>
          <cell r="U178">
            <v>14157</v>
          </cell>
          <cell r="V178">
            <v>4008.2106455266135</v>
          </cell>
        </row>
        <row r="179">
          <cell r="B179">
            <v>3436</v>
          </cell>
          <cell r="U179">
            <v>29308</v>
          </cell>
          <cell r="V179">
            <v>5243.8718912148861</v>
          </cell>
        </row>
        <row r="180">
          <cell r="B180">
            <v>3437</v>
          </cell>
          <cell r="U180">
            <v>18778</v>
          </cell>
          <cell r="V180">
            <v>3373.0914316507992</v>
          </cell>
        </row>
        <row r="181">
          <cell r="B181">
            <v>3438</v>
          </cell>
          <cell r="U181">
            <v>15382</v>
          </cell>
          <cell r="V181">
            <v>4747.5308641975307</v>
          </cell>
        </row>
        <row r="182">
          <cell r="B182">
            <v>3439</v>
          </cell>
          <cell r="U182">
            <v>16126</v>
          </cell>
          <cell r="V182">
            <v>3651.7210144927535</v>
          </cell>
        </row>
        <row r="183">
          <cell r="B183">
            <v>3440</v>
          </cell>
          <cell r="U183">
            <v>23724</v>
          </cell>
          <cell r="V183">
            <v>4596.7835690757602</v>
          </cell>
        </row>
        <row r="184">
          <cell r="B184">
            <v>3441</v>
          </cell>
          <cell r="U184">
            <v>22873</v>
          </cell>
          <cell r="V184">
            <v>3731.9301680535164</v>
          </cell>
        </row>
        <row r="185">
          <cell r="B185">
            <v>3442</v>
          </cell>
          <cell r="U185">
            <v>54386</v>
          </cell>
          <cell r="V185">
            <v>3651.0472610096667</v>
          </cell>
        </row>
        <row r="186">
          <cell r="B186">
            <v>3443</v>
          </cell>
          <cell r="U186">
            <v>48525</v>
          </cell>
          <cell r="V186">
            <v>3558.855885588559</v>
          </cell>
        </row>
        <row r="187">
          <cell r="B187">
            <v>3446</v>
          </cell>
          <cell r="U187">
            <v>53637</v>
          </cell>
          <cell r="V187">
            <v>3953.1987028301887</v>
          </cell>
        </row>
        <row r="188">
          <cell r="B188">
            <v>3447</v>
          </cell>
          <cell r="U188">
            <v>18373</v>
          </cell>
          <cell r="V188">
            <v>3302.1207764198416</v>
          </cell>
        </row>
        <row r="189">
          <cell r="B189">
            <v>3448</v>
          </cell>
          <cell r="U189">
            <v>25144</v>
          </cell>
          <cell r="V189">
            <v>3852.3058066493027</v>
          </cell>
        </row>
        <row r="190">
          <cell r="B190">
            <v>3449</v>
          </cell>
          <cell r="U190">
            <v>12733</v>
          </cell>
          <cell r="V190">
            <v>4442.7773900907187</v>
          </cell>
        </row>
        <row r="191">
          <cell r="B191">
            <v>3450</v>
          </cell>
          <cell r="U191">
            <v>4048</v>
          </cell>
          <cell r="V191">
            <v>3267.1509281678773</v>
          </cell>
        </row>
        <row r="192">
          <cell r="B192">
            <v>3451</v>
          </cell>
          <cell r="U192">
            <v>26494</v>
          </cell>
          <cell r="V192">
            <v>4139.0407748789248</v>
          </cell>
        </row>
        <row r="193">
          <cell r="B193">
            <v>3452</v>
          </cell>
          <cell r="U193">
            <v>9464</v>
          </cell>
          <cell r="V193">
            <v>4526.0640841702534</v>
          </cell>
        </row>
        <row r="194">
          <cell r="B194">
            <v>3453</v>
          </cell>
          <cell r="U194">
            <v>13592</v>
          </cell>
          <cell r="V194">
            <v>4130.0516560316019</v>
          </cell>
        </row>
        <row r="195">
          <cell r="B195">
            <v>3454</v>
          </cell>
          <cell r="U195">
            <v>9700</v>
          </cell>
          <cell r="V195">
            <v>5929.0953545232269</v>
          </cell>
        </row>
        <row r="196">
          <cell r="B196">
            <v>3901</v>
          </cell>
          <cell r="U196">
            <v>105692</v>
          </cell>
          <cell r="V196">
            <v>3818.076728560075</v>
          </cell>
        </row>
        <row r="197">
          <cell r="B197">
            <v>3903</v>
          </cell>
          <cell r="U197">
            <v>106347</v>
          </cell>
          <cell r="V197">
            <v>4058.1164618789589</v>
          </cell>
        </row>
        <row r="198">
          <cell r="B198">
            <v>3905</v>
          </cell>
          <cell r="U198">
            <v>252355</v>
          </cell>
          <cell r="V198">
            <v>4309.2672597804003</v>
          </cell>
        </row>
        <row r="199">
          <cell r="B199">
            <v>3907</v>
          </cell>
          <cell r="U199">
            <v>259721</v>
          </cell>
          <cell r="V199">
            <v>3960.7313874401439</v>
          </cell>
        </row>
        <row r="200">
          <cell r="B200">
            <v>3909</v>
          </cell>
          <cell r="U200">
            <v>188772</v>
          </cell>
          <cell r="V200">
            <v>3912.6974256933217</v>
          </cell>
        </row>
        <row r="201">
          <cell r="B201">
            <v>3911</v>
          </cell>
          <cell r="U201">
            <v>117112</v>
          </cell>
          <cell r="V201">
            <v>4292.0178846294802</v>
          </cell>
        </row>
        <row r="202">
          <cell r="B202">
            <v>4001</v>
          </cell>
          <cell r="U202">
            <v>152304</v>
          </cell>
          <cell r="V202">
            <v>4110.103626943006</v>
          </cell>
        </row>
        <row r="203">
          <cell r="B203">
            <v>4003</v>
          </cell>
          <cell r="U203">
            <v>213361</v>
          </cell>
          <cell r="V203">
            <v>3815.1956226307134</v>
          </cell>
        </row>
        <row r="204">
          <cell r="B204">
            <v>4005</v>
          </cell>
          <cell r="U204">
            <v>54284</v>
          </cell>
          <cell r="V204">
            <v>4167.6775431861806</v>
          </cell>
        </row>
        <row r="205">
          <cell r="B205">
            <v>4010</v>
          </cell>
          <cell r="U205">
            <v>9386</v>
          </cell>
          <cell r="V205">
            <v>3952</v>
          </cell>
        </row>
        <row r="206">
          <cell r="B206">
            <v>4012</v>
          </cell>
          <cell r="U206">
            <v>59519</v>
          </cell>
          <cell r="V206">
            <v>4199.7600903189386</v>
          </cell>
        </row>
        <row r="207">
          <cell r="B207">
            <v>4014</v>
          </cell>
          <cell r="U207">
            <v>38822</v>
          </cell>
          <cell r="V207">
            <v>3728.2243349659079</v>
          </cell>
        </row>
        <row r="208">
          <cell r="B208">
            <v>4016</v>
          </cell>
          <cell r="U208">
            <v>13835</v>
          </cell>
          <cell r="V208">
            <v>3381.8137374725006</v>
          </cell>
        </row>
        <row r="209">
          <cell r="B209">
            <v>4018</v>
          </cell>
          <cell r="U209">
            <v>24904</v>
          </cell>
          <cell r="V209">
            <v>3796.9202622350967</v>
          </cell>
        </row>
        <row r="210">
          <cell r="B210">
            <v>4020</v>
          </cell>
          <cell r="U210">
            <v>37259</v>
          </cell>
          <cell r="V210">
            <v>3470.7964601769913</v>
          </cell>
        </row>
        <row r="211">
          <cell r="B211">
            <v>4022</v>
          </cell>
          <cell r="U211">
            <v>14081</v>
          </cell>
          <cell r="V211">
            <v>4791.0854031983672</v>
          </cell>
        </row>
        <row r="212">
          <cell r="B212">
            <v>4024</v>
          </cell>
          <cell r="U212">
            <v>8624</v>
          </cell>
          <cell r="V212">
            <v>5430.7304785894212</v>
          </cell>
        </row>
        <row r="213">
          <cell r="B213">
            <v>4026</v>
          </cell>
          <cell r="U213">
            <v>46788</v>
          </cell>
          <cell r="V213">
            <v>8436.3505228993872</v>
          </cell>
        </row>
        <row r="214">
          <cell r="B214">
            <v>4028</v>
          </cell>
          <cell r="U214">
            <v>10670</v>
          </cell>
          <cell r="V214">
            <v>4396.3741244334569</v>
          </cell>
        </row>
        <row r="215">
          <cell r="B215">
            <v>4030</v>
          </cell>
          <cell r="U215">
            <v>7875</v>
          </cell>
          <cell r="V215">
            <v>5461.1650485436894</v>
          </cell>
        </row>
        <row r="216">
          <cell r="B216">
            <v>4032</v>
          </cell>
          <cell r="U216">
            <v>7092</v>
          </cell>
          <cell r="V216">
            <v>5794.1176470588234</v>
          </cell>
        </row>
        <row r="217">
          <cell r="B217">
            <v>4034</v>
          </cell>
          <cell r="U217">
            <v>20481</v>
          </cell>
          <cell r="V217">
            <v>9318.0163785259319</v>
          </cell>
        </row>
        <row r="218">
          <cell r="B218">
            <v>4036</v>
          </cell>
          <cell r="U218">
            <v>37063</v>
          </cell>
          <cell r="V218">
            <v>9671.9728601252609</v>
          </cell>
        </row>
        <row r="219">
          <cell r="B219">
            <v>4201</v>
          </cell>
          <cell r="U219">
            <v>25356</v>
          </cell>
          <cell r="V219">
            <v>3725.5362915074934</v>
          </cell>
        </row>
        <row r="220">
          <cell r="B220">
            <v>4202</v>
          </cell>
          <cell r="U220">
            <v>95051</v>
          </cell>
          <cell r="V220">
            <v>3865.9047464107048</v>
          </cell>
        </row>
        <row r="221">
          <cell r="B221">
            <v>4203</v>
          </cell>
          <cell r="U221">
            <v>173842</v>
          </cell>
          <cell r="V221">
            <v>3788.150181952888</v>
          </cell>
        </row>
        <row r="222">
          <cell r="B222">
            <v>4204</v>
          </cell>
          <cell r="U222">
            <v>464951</v>
          </cell>
          <cell r="V222">
            <v>4023.1463454732675</v>
          </cell>
        </row>
        <row r="223">
          <cell r="B223">
            <v>4205</v>
          </cell>
          <cell r="U223">
            <v>87437</v>
          </cell>
          <cell r="V223">
            <v>3724.0512798671157</v>
          </cell>
        </row>
        <row r="224">
          <cell r="B224">
            <v>4206</v>
          </cell>
          <cell r="U224">
            <v>37192</v>
          </cell>
          <cell r="V224">
            <v>3772.0081135902637</v>
          </cell>
        </row>
        <row r="225">
          <cell r="B225">
            <v>4207</v>
          </cell>
          <cell r="U225">
            <v>37139</v>
          </cell>
          <cell r="V225">
            <v>4029.8394097222222</v>
          </cell>
        </row>
        <row r="226">
          <cell r="B226">
            <v>4211</v>
          </cell>
          <cell r="U226">
            <v>8395</v>
          </cell>
          <cell r="V226">
            <v>3467.5753820735231</v>
          </cell>
        </row>
        <row r="227">
          <cell r="B227">
            <v>4212</v>
          </cell>
          <cell r="U227">
            <v>7103</v>
          </cell>
          <cell r="V227">
            <v>3314.5123658422772</v>
          </cell>
        </row>
        <row r="228">
          <cell r="B228">
            <v>4213</v>
          </cell>
          <cell r="U228">
            <v>23398</v>
          </cell>
          <cell r="V228">
            <v>3783.6351875808537</v>
          </cell>
        </row>
        <row r="229">
          <cell r="B229">
            <v>4214</v>
          </cell>
          <cell r="U229">
            <v>24603</v>
          </cell>
          <cell r="V229">
            <v>3984.9368318756074</v>
          </cell>
        </row>
        <row r="230">
          <cell r="B230">
            <v>4215</v>
          </cell>
          <cell r="U230">
            <v>45724</v>
          </cell>
          <cell r="V230">
            <v>4004.2035204483755</v>
          </cell>
        </row>
        <row r="231">
          <cell r="B231">
            <v>4216</v>
          </cell>
          <cell r="U231">
            <v>18758</v>
          </cell>
          <cell r="V231">
            <v>3480.1484230055657</v>
          </cell>
        </row>
        <row r="232">
          <cell r="B232">
            <v>4217</v>
          </cell>
          <cell r="U232">
            <v>8043</v>
          </cell>
          <cell r="V232">
            <v>4503.3594624860025</v>
          </cell>
        </row>
        <row r="233">
          <cell r="B233">
            <v>4218</v>
          </cell>
          <cell r="U233">
            <v>6786</v>
          </cell>
          <cell r="V233">
            <v>5049.1071428571431</v>
          </cell>
        </row>
        <row r="234">
          <cell r="B234">
            <v>4219</v>
          </cell>
          <cell r="U234">
            <v>13670</v>
          </cell>
          <cell r="V234">
            <v>3501.5368852459019</v>
          </cell>
        </row>
        <row r="235">
          <cell r="B235">
            <v>4220</v>
          </cell>
          <cell r="U235">
            <v>6023</v>
          </cell>
          <cell r="V235">
            <v>5301.9366197183099</v>
          </cell>
        </row>
        <row r="236">
          <cell r="B236">
            <v>4221</v>
          </cell>
          <cell r="U236">
            <v>12514</v>
          </cell>
          <cell r="V236">
            <v>10605.084745762711</v>
          </cell>
        </row>
        <row r="237">
          <cell r="B237">
            <v>4222</v>
          </cell>
          <cell r="U237">
            <v>27063</v>
          </cell>
          <cell r="V237">
            <v>27198.994974874371</v>
          </cell>
        </row>
        <row r="238">
          <cell r="B238">
            <v>4223</v>
          </cell>
          <cell r="U238">
            <v>57246</v>
          </cell>
          <cell r="V238">
            <v>3743.0364848960376</v>
          </cell>
        </row>
        <row r="239">
          <cell r="B239">
            <v>4224</v>
          </cell>
          <cell r="U239">
            <v>11172</v>
          </cell>
          <cell r="V239">
            <v>12263.44676180022</v>
          </cell>
        </row>
        <row r="240">
          <cell r="B240">
            <v>4225</v>
          </cell>
          <cell r="U240">
            <v>36709</v>
          </cell>
          <cell r="V240">
            <v>3414.4730722723471</v>
          </cell>
        </row>
        <row r="241">
          <cell r="B241">
            <v>4226</v>
          </cell>
          <cell r="U241">
            <v>6184</v>
          </cell>
          <cell r="V241">
            <v>3533.7142857142858</v>
          </cell>
        </row>
        <row r="242">
          <cell r="B242">
            <v>4227</v>
          </cell>
          <cell r="U242">
            <v>34701</v>
          </cell>
          <cell r="V242">
            <v>5760.4581673306775</v>
          </cell>
        </row>
        <row r="243">
          <cell r="B243">
            <v>4228</v>
          </cell>
          <cell r="U243">
            <v>30300</v>
          </cell>
          <cell r="V243">
            <v>16494.284158954815</v>
          </cell>
        </row>
        <row r="244">
          <cell r="B244">
            <v>4601</v>
          </cell>
          <cell r="U244">
            <v>1437848</v>
          </cell>
          <cell r="V244">
            <v>4969.577990529845</v>
          </cell>
        </row>
        <row r="245">
          <cell r="B245">
            <v>4602</v>
          </cell>
          <cell r="U245">
            <v>84071</v>
          </cell>
          <cell r="V245">
            <v>4893.8238547063274</v>
          </cell>
        </row>
        <row r="246">
          <cell r="B246">
            <v>4611</v>
          </cell>
          <cell r="U246">
            <v>16344</v>
          </cell>
          <cell r="V246">
            <v>4012.7670022096736</v>
          </cell>
        </row>
        <row r="247">
          <cell r="B247">
            <v>4612</v>
          </cell>
          <cell r="U247">
            <v>22471</v>
          </cell>
          <cell r="V247">
            <v>3920.2721563154223</v>
          </cell>
        </row>
        <row r="248">
          <cell r="B248">
            <v>4613</v>
          </cell>
          <cell r="U248">
            <v>58392</v>
          </cell>
          <cell r="V248">
            <v>4813.0563798219582</v>
          </cell>
        </row>
        <row r="249">
          <cell r="B249">
            <v>4614</v>
          </cell>
          <cell r="U249">
            <v>88860</v>
          </cell>
          <cell r="V249">
            <v>4652.8432296575556</v>
          </cell>
        </row>
        <row r="250">
          <cell r="B250">
            <v>4615</v>
          </cell>
          <cell r="U250">
            <v>13257</v>
          </cell>
          <cell r="V250">
            <v>4167.5573718956302</v>
          </cell>
        </row>
        <row r="251">
          <cell r="B251">
            <v>4616</v>
          </cell>
          <cell r="U251">
            <v>13732</v>
          </cell>
          <cell r="V251">
            <v>4718.9003436426119</v>
          </cell>
        </row>
        <row r="252">
          <cell r="B252">
            <v>4617</v>
          </cell>
          <cell r="U252">
            <v>63201</v>
          </cell>
          <cell r="V252">
            <v>4840.0214427936899</v>
          </cell>
        </row>
        <row r="253">
          <cell r="B253">
            <v>4618</v>
          </cell>
          <cell r="U253">
            <v>67831</v>
          </cell>
          <cell r="V253">
            <v>6084.589163975601</v>
          </cell>
        </row>
        <row r="254">
          <cell r="B254">
            <v>4619</v>
          </cell>
          <cell r="U254">
            <v>17016</v>
          </cell>
          <cell r="V254">
            <v>17688.14968814969</v>
          </cell>
        </row>
        <row r="255">
          <cell r="B255">
            <v>4620</v>
          </cell>
          <cell r="U255">
            <v>8574</v>
          </cell>
          <cell r="V255">
            <v>8119.318181818182</v>
          </cell>
        </row>
        <row r="256">
          <cell r="B256">
            <v>4621</v>
          </cell>
          <cell r="U256">
            <v>70009</v>
          </cell>
          <cell r="V256">
            <v>4336.5336967294352</v>
          </cell>
        </row>
        <row r="257">
          <cell r="B257">
            <v>4622</v>
          </cell>
          <cell r="U257">
            <v>37598</v>
          </cell>
          <cell r="V257">
            <v>4407.220724416833</v>
          </cell>
        </row>
        <row r="258">
          <cell r="B258">
            <v>4623</v>
          </cell>
          <cell r="U258">
            <v>11860</v>
          </cell>
          <cell r="V258">
            <v>4753.5070140280559</v>
          </cell>
        </row>
        <row r="259">
          <cell r="B259">
            <v>4624</v>
          </cell>
          <cell r="U259">
            <v>113941</v>
          </cell>
          <cell r="V259">
            <v>4451.5158618534151</v>
          </cell>
        </row>
        <row r="260">
          <cell r="B260">
            <v>4625</v>
          </cell>
          <cell r="U260">
            <v>57514</v>
          </cell>
          <cell r="V260">
            <v>10857.844062676988</v>
          </cell>
        </row>
        <row r="261">
          <cell r="B261">
            <v>4626</v>
          </cell>
          <cell r="U261">
            <v>174725</v>
          </cell>
          <cell r="V261">
            <v>4438.249339565129</v>
          </cell>
        </row>
        <row r="262">
          <cell r="B262">
            <v>4627</v>
          </cell>
          <cell r="U262">
            <v>124238</v>
          </cell>
          <cell r="V262">
            <v>4142.7856880856307</v>
          </cell>
        </row>
        <row r="263">
          <cell r="B263">
            <v>4628</v>
          </cell>
          <cell r="U263">
            <v>21701</v>
          </cell>
          <cell r="V263">
            <v>5600.2580645161288</v>
          </cell>
        </row>
        <row r="264">
          <cell r="B264">
            <v>4629</v>
          </cell>
          <cell r="U264">
            <v>9471</v>
          </cell>
          <cell r="V264">
            <v>24923.684210526313</v>
          </cell>
        </row>
        <row r="265">
          <cell r="B265">
            <v>4630</v>
          </cell>
          <cell r="U265">
            <v>31674</v>
          </cell>
          <cell r="V265">
            <v>3885.4268891069673</v>
          </cell>
        </row>
        <row r="266">
          <cell r="B266">
            <v>4631</v>
          </cell>
          <cell r="U266">
            <v>124070</v>
          </cell>
          <cell r="V266">
            <v>4146.7245989304811</v>
          </cell>
        </row>
        <row r="267">
          <cell r="B267">
            <v>4632</v>
          </cell>
          <cell r="U267">
            <v>16528</v>
          </cell>
          <cell r="V267">
            <v>5787.1148459383749</v>
          </cell>
        </row>
        <row r="268">
          <cell r="B268">
            <v>4633</v>
          </cell>
          <cell r="U268">
            <v>2110</v>
          </cell>
          <cell r="V268">
            <v>4113.0604288499026</v>
          </cell>
        </row>
        <row r="269">
          <cell r="B269">
            <v>4634</v>
          </cell>
          <cell r="U269">
            <v>12736</v>
          </cell>
          <cell r="V269">
            <v>7700.1209189842812</v>
          </cell>
        </row>
        <row r="270">
          <cell r="B270">
            <v>4635</v>
          </cell>
          <cell r="U270">
            <v>11416</v>
          </cell>
          <cell r="V270">
            <v>5123.8779174147212</v>
          </cell>
        </row>
        <row r="271">
          <cell r="B271">
            <v>4636</v>
          </cell>
          <cell r="U271">
            <v>4411</v>
          </cell>
          <cell r="V271">
            <v>5834.6560846560842</v>
          </cell>
        </row>
        <row r="272">
          <cell r="B272">
            <v>4637</v>
          </cell>
          <cell r="U272">
            <v>6134</v>
          </cell>
          <cell r="V272">
            <v>4837.5394321766562</v>
          </cell>
        </row>
        <row r="273">
          <cell r="B273">
            <v>4638</v>
          </cell>
          <cell r="U273">
            <v>24350</v>
          </cell>
          <cell r="V273">
            <v>6166.1180045581159</v>
          </cell>
        </row>
        <row r="274">
          <cell r="B274">
            <v>4639</v>
          </cell>
          <cell r="U274">
            <v>15905</v>
          </cell>
          <cell r="V274">
            <v>6210.464662241312</v>
          </cell>
        </row>
        <row r="275">
          <cell r="B275">
            <v>4640</v>
          </cell>
          <cell r="U275">
            <v>51207</v>
          </cell>
          <cell r="V275">
            <v>4197.9832759468763</v>
          </cell>
        </row>
        <row r="276">
          <cell r="B276">
            <v>4641</v>
          </cell>
          <cell r="U276">
            <v>24028</v>
          </cell>
          <cell r="V276">
            <v>13536.901408450705</v>
          </cell>
        </row>
        <row r="277">
          <cell r="B277">
            <v>4642</v>
          </cell>
          <cell r="U277">
            <v>11269</v>
          </cell>
          <cell r="V277">
            <v>5293.0953499295438</v>
          </cell>
        </row>
        <row r="278">
          <cell r="B278">
            <v>4643</v>
          </cell>
          <cell r="U278">
            <v>32735</v>
          </cell>
          <cell r="V278">
            <v>6329.2730085073472</v>
          </cell>
        </row>
        <row r="279">
          <cell r="B279">
            <v>4644</v>
          </cell>
          <cell r="U279">
            <v>36150</v>
          </cell>
          <cell r="V279">
            <v>6818.181818181818</v>
          </cell>
        </row>
        <row r="280">
          <cell r="B280">
            <v>4645</v>
          </cell>
          <cell r="U280">
            <v>12820</v>
          </cell>
          <cell r="V280">
            <v>4347.236351305527</v>
          </cell>
        </row>
        <row r="281">
          <cell r="B281">
            <v>4646</v>
          </cell>
          <cell r="U281">
            <v>10153</v>
          </cell>
          <cell r="V281">
            <v>3485.4102300034333</v>
          </cell>
        </row>
        <row r="282">
          <cell r="B282">
            <v>4647</v>
          </cell>
          <cell r="U282">
            <v>98821</v>
          </cell>
          <cell r="V282">
            <v>4448.3907269862702</v>
          </cell>
        </row>
        <row r="283">
          <cell r="B283">
            <v>4648</v>
          </cell>
          <cell r="U283">
            <v>22986</v>
          </cell>
          <cell r="V283">
            <v>6601.3785180930499</v>
          </cell>
        </row>
        <row r="284">
          <cell r="B284">
            <v>4649</v>
          </cell>
          <cell r="U284">
            <v>40009</v>
          </cell>
          <cell r="V284">
            <v>4192.4971183066118</v>
          </cell>
        </row>
        <row r="285">
          <cell r="B285">
            <v>4650</v>
          </cell>
          <cell r="U285">
            <v>21980</v>
          </cell>
          <cell r="V285">
            <v>3730.4820095044129</v>
          </cell>
        </row>
        <row r="286">
          <cell r="B286">
            <v>4651</v>
          </cell>
          <cell r="U286">
            <v>27134</v>
          </cell>
          <cell r="V286">
            <v>3745.7205963556048</v>
          </cell>
        </row>
        <row r="287">
          <cell r="B287">
            <v>5001</v>
          </cell>
          <cell r="U287">
            <v>1042517</v>
          </cell>
          <cell r="V287">
            <v>4902.271231073074</v>
          </cell>
        </row>
        <row r="288">
          <cell r="B288">
            <v>5006</v>
          </cell>
          <cell r="U288">
            <v>85398</v>
          </cell>
          <cell r="V288">
            <v>3564.9342517219789</v>
          </cell>
        </row>
        <row r="289">
          <cell r="B289">
            <v>5007</v>
          </cell>
          <cell r="U289">
            <v>57458</v>
          </cell>
          <cell r="V289">
            <v>3850.2981974133886</v>
          </cell>
        </row>
        <row r="290">
          <cell r="B290">
            <v>5014</v>
          </cell>
          <cell r="U290">
            <v>179965</v>
          </cell>
          <cell r="V290">
            <v>33382.489334075311</v>
          </cell>
        </row>
        <row r="291">
          <cell r="B291">
            <v>5020</v>
          </cell>
          <cell r="U291">
            <v>4054</v>
          </cell>
          <cell r="V291">
            <v>4484.5132743362828</v>
          </cell>
        </row>
        <row r="292">
          <cell r="B292">
            <v>5021</v>
          </cell>
          <cell r="U292">
            <v>29930</v>
          </cell>
          <cell r="V292">
            <v>4124.8621830209477</v>
          </cell>
        </row>
        <row r="293">
          <cell r="B293">
            <v>5022</v>
          </cell>
          <cell r="U293">
            <v>11028</v>
          </cell>
          <cell r="V293">
            <v>4444.9818621523582</v>
          </cell>
        </row>
        <row r="294">
          <cell r="B294">
            <v>5025</v>
          </cell>
          <cell r="U294">
            <v>21987</v>
          </cell>
          <cell r="V294">
            <v>3927.6527331189709</v>
          </cell>
        </row>
        <row r="295">
          <cell r="B295">
            <v>5026</v>
          </cell>
          <cell r="U295">
            <v>6768</v>
          </cell>
          <cell r="V295">
            <v>3389.083625438157</v>
          </cell>
        </row>
        <row r="296">
          <cell r="B296">
            <v>5027</v>
          </cell>
          <cell r="U296">
            <v>21818</v>
          </cell>
          <cell r="V296">
            <v>3557.4759497798796</v>
          </cell>
        </row>
        <row r="297">
          <cell r="B297">
            <v>5028</v>
          </cell>
          <cell r="U297">
            <v>67160</v>
          </cell>
          <cell r="V297">
            <v>3873.125720876586</v>
          </cell>
        </row>
        <row r="298">
          <cell r="B298">
            <v>5029</v>
          </cell>
          <cell r="U298">
            <v>33173</v>
          </cell>
          <cell r="V298">
            <v>3929.9845989811633</v>
          </cell>
        </row>
        <row r="299">
          <cell r="B299">
            <v>5031</v>
          </cell>
          <cell r="U299">
            <v>64764</v>
          </cell>
          <cell r="V299">
            <v>4417.1327240485616</v>
          </cell>
        </row>
        <row r="300">
          <cell r="B300">
            <v>5032</v>
          </cell>
          <cell r="U300">
            <v>17134</v>
          </cell>
          <cell r="V300">
            <v>4134.6525096525093</v>
          </cell>
        </row>
        <row r="301">
          <cell r="B301">
            <v>5033</v>
          </cell>
          <cell r="U301">
            <v>9677</v>
          </cell>
          <cell r="V301">
            <v>12851.261620185924</v>
          </cell>
        </row>
        <row r="302">
          <cell r="B302">
            <v>5034</v>
          </cell>
          <cell r="U302">
            <v>10691</v>
          </cell>
          <cell r="V302">
            <v>4406.8425391591099</v>
          </cell>
        </row>
        <row r="303">
          <cell r="B303">
            <v>5035</v>
          </cell>
          <cell r="U303">
            <v>94599</v>
          </cell>
          <cell r="V303">
            <v>3854.7328959700094</v>
          </cell>
        </row>
        <row r="304">
          <cell r="B304">
            <v>5036</v>
          </cell>
          <cell r="U304">
            <v>10160</v>
          </cell>
          <cell r="V304">
            <v>3841.2098298676747</v>
          </cell>
        </row>
        <row r="305">
          <cell r="B305">
            <v>5037</v>
          </cell>
          <cell r="U305">
            <v>73745</v>
          </cell>
          <cell r="V305">
            <v>3624.9016909162406</v>
          </cell>
        </row>
        <row r="306">
          <cell r="B306">
            <v>5038</v>
          </cell>
          <cell r="U306">
            <v>52145</v>
          </cell>
          <cell r="V306">
            <v>3475.8698840154648</v>
          </cell>
        </row>
        <row r="307">
          <cell r="B307">
            <v>5041</v>
          </cell>
          <cell r="U307">
            <v>7061</v>
          </cell>
          <cell r="V307">
            <v>3493.8149430974763</v>
          </cell>
        </row>
        <row r="308">
          <cell r="B308">
            <v>5042</v>
          </cell>
          <cell r="U308">
            <v>5533</v>
          </cell>
          <cell r="V308">
            <v>4272.5868725868722</v>
          </cell>
        </row>
        <row r="309">
          <cell r="B309">
            <v>5043</v>
          </cell>
          <cell r="U309">
            <v>2971</v>
          </cell>
          <cell r="V309">
            <v>6925.4079254079252</v>
          </cell>
        </row>
        <row r="310">
          <cell r="B310">
            <v>5044</v>
          </cell>
          <cell r="U310">
            <v>7922</v>
          </cell>
          <cell r="V310">
            <v>9732.1867321867321</v>
          </cell>
        </row>
        <row r="311">
          <cell r="B311">
            <v>5045</v>
          </cell>
          <cell r="U311">
            <v>10085</v>
          </cell>
          <cell r="V311">
            <v>4392.4216027874563</v>
          </cell>
        </row>
        <row r="312">
          <cell r="B312">
            <v>5046</v>
          </cell>
          <cell r="U312">
            <v>3687</v>
          </cell>
          <cell r="V312">
            <v>3032.0723684210525</v>
          </cell>
        </row>
        <row r="313">
          <cell r="B313">
            <v>5047</v>
          </cell>
          <cell r="U313">
            <v>14015</v>
          </cell>
          <cell r="V313">
            <v>3618.6418796798348</v>
          </cell>
        </row>
        <row r="314">
          <cell r="B314">
            <v>5049</v>
          </cell>
          <cell r="U314">
            <v>5395</v>
          </cell>
          <cell r="V314">
            <v>4869.13357400722</v>
          </cell>
        </row>
        <row r="315">
          <cell r="B315">
            <v>5052</v>
          </cell>
          <cell r="U315">
            <v>1907</v>
          </cell>
          <cell r="V315">
            <v>3276.6323024054982</v>
          </cell>
        </row>
        <row r="316">
          <cell r="B316">
            <v>5053</v>
          </cell>
          <cell r="U316">
            <v>26132</v>
          </cell>
          <cell r="V316">
            <v>3819.9093699751497</v>
          </cell>
        </row>
        <row r="317">
          <cell r="B317">
            <v>5054</v>
          </cell>
          <cell r="U317">
            <v>33553</v>
          </cell>
          <cell r="V317">
            <v>3363.0349804550469</v>
          </cell>
        </row>
        <row r="318">
          <cell r="B318">
            <v>5055</v>
          </cell>
          <cell r="U318">
            <v>23848</v>
          </cell>
          <cell r="V318">
            <v>4055.7823129251701</v>
          </cell>
        </row>
        <row r="319">
          <cell r="B319">
            <v>5056</v>
          </cell>
          <cell r="U319">
            <v>21589</v>
          </cell>
          <cell r="V319">
            <v>4088.0515053967051</v>
          </cell>
        </row>
        <row r="320">
          <cell r="B320">
            <v>5057</v>
          </cell>
          <cell r="U320">
            <v>41178</v>
          </cell>
          <cell r="V320">
            <v>3932.2001527883881</v>
          </cell>
        </row>
        <row r="321">
          <cell r="B321">
            <v>5058</v>
          </cell>
          <cell r="U321">
            <v>17968</v>
          </cell>
          <cell r="V321">
            <v>4225.7761053621825</v>
          </cell>
        </row>
        <row r="322">
          <cell r="B322">
            <v>5059</v>
          </cell>
          <cell r="U322">
            <v>69448</v>
          </cell>
          <cell r="V322">
            <v>3715.7838416265381</v>
          </cell>
        </row>
        <row r="323">
          <cell r="B323">
            <v>5060</v>
          </cell>
          <cell r="U323">
            <v>43790</v>
          </cell>
          <cell r="V323">
            <v>4427.7047522750254</v>
          </cell>
        </row>
        <row r="324">
          <cell r="B324">
            <v>5061</v>
          </cell>
          <cell r="U324">
            <v>8092</v>
          </cell>
          <cell r="V324">
            <v>4134.9003576903424</v>
          </cell>
        </row>
        <row r="325">
          <cell r="B325">
            <v>5501</v>
          </cell>
          <cell r="U325">
            <v>371128</v>
          </cell>
          <cell r="V325">
            <v>4758.5393373679353</v>
          </cell>
        </row>
        <row r="326">
          <cell r="B326">
            <v>5503</v>
          </cell>
          <cell r="U326">
            <v>106046</v>
          </cell>
          <cell r="V326">
            <v>4258.3624462916114</v>
          </cell>
        </row>
        <row r="327">
          <cell r="B327">
            <v>5510</v>
          </cell>
          <cell r="U327">
            <v>9788</v>
          </cell>
          <cell r="V327">
            <v>3415.2128401953942</v>
          </cell>
        </row>
        <row r="328">
          <cell r="B328">
            <v>5512</v>
          </cell>
          <cell r="U328">
            <v>15369</v>
          </cell>
          <cell r="V328">
            <v>3654.0656205420828</v>
          </cell>
        </row>
        <row r="329">
          <cell r="B329">
            <v>5514</v>
          </cell>
          <cell r="U329">
            <v>5236</v>
          </cell>
          <cell r="V329">
            <v>4093.8232994526979</v>
          </cell>
        </row>
        <row r="330">
          <cell r="B330">
            <v>5516</v>
          </cell>
          <cell r="U330">
            <v>5130</v>
          </cell>
          <cell r="V330">
            <v>4754.4022242817427</v>
          </cell>
        </row>
        <row r="331">
          <cell r="B331">
            <v>5518</v>
          </cell>
          <cell r="U331">
            <v>3107</v>
          </cell>
          <cell r="V331">
            <v>3160.7324516785347</v>
          </cell>
        </row>
        <row r="332">
          <cell r="B332">
            <v>5520</v>
          </cell>
          <cell r="U332">
            <v>24594</v>
          </cell>
          <cell r="V332">
            <v>6227.9057989364392</v>
          </cell>
        </row>
        <row r="333">
          <cell r="B333">
            <v>5522</v>
          </cell>
          <cell r="U333">
            <v>7730</v>
          </cell>
          <cell r="V333">
            <v>3774.4140625</v>
          </cell>
        </row>
        <row r="334">
          <cell r="B334">
            <v>5524</v>
          </cell>
          <cell r="U334">
            <v>33446</v>
          </cell>
          <cell r="V334">
            <v>4931.5836036567389</v>
          </cell>
        </row>
        <row r="335">
          <cell r="B335">
            <v>5526</v>
          </cell>
          <cell r="U335">
            <v>13937</v>
          </cell>
          <cell r="V335">
            <v>4065.6359393232206</v>
          </cell>
        </row>
        <row r="336">
          <cell r="B336">
            <v>5528</v>
          </cell>
          <cell r="U336">
            <v>4164</v>
          </cell>
          <cell r="V336">
            <v>3943.1818181818185</v>
          </cell>
        </row>
        <row r="337">
          <cell r="B337">
            <v>5530</v>
          </cell>
          <cell r="U337">
            <v>68607</v>
          </cell>
          <cell r="V337">
            <v>4619.6889098377214</v>
          </cell>
        </row>
        <row r="338">
          <cell r="B338">
            <v>5532</v>
          </cell>
          <cell r="U338">
            <v>20747</v>
          </cell>
          <cell r="V338">
            <v>3760.5582744245057</v>
          </cell>
        </row>
        <row r="339">
          <cell r="B339">
            <v>5534</v>
          </cell>
          <cell r="U339">
            <v>8710</v>
          </cell>
          <cell r="V339">
            <v>4011.9760479041915</v>
          </cell>
        </row>
        <row r="340">
          <cell r="B340">
            <v>5536</v>
          </cell>
          <cell r="U340">
            <v>8112</v>
          </cell>
          <cell r="V340">
            <v>2988.9462048636701</v>
          </cell>
        </row>
        <row r="341">
          <cell r="B341">
            <v>5538</v>
          </cell>
          <cell r="U341">
            <v>8572</v>
          </cell>
          <cell r="V341">
            <v>4668.8453159041392</v>
          </cell>
        </row>
        <row r="342">
          <cell r="B342">
            <v>5540</v>
          </cell>
          <cell r="U342">
            <v>8748</v>
          </cell>
          <cell r="V342">
            <v>4374</v>
          </cell>
        </row>
        <row r="343">
          <cell r="B343">
            <v>5542</v>
          </cell>
          <cell r="U343">
            <v>11403</v>
          </cell>
          <cell r="V343">
            <v>4087.0967741935483</v>
          </cell>
        </row>
        <row r="344">
          <cell r="B344">
            <v>5544</v>
          </cell>
          <cell r="U344">
            <v>21242</v>
          </cell>
          <cell r="V344">
            <v>4451.3830678960603</v>
          </cell>
        </row>
        <row r="345">
          <cell r="B345">
            <v>5546</v>
          </cell>
          <cell r="U345">
            <v>5958</v>
          </cell>
          <cell r="V345">
            <v>5329.1592128801431</v>
          </cell>
        </row>
        <row r="346">
          <cell r="B346">
            <v>5601</v>
          </cell>
          <cell r="U346">
            <v>96914</v>
          </cell>
          <cell r="V346">
            <v>4546.3245297180656</v>
          </cell>
        </row>
        <row r="347">
          <cell r="B347">
            <v>5603</v>
          </cell>
          <cell r="U347">
            <v>56774</v>
          </cell>
          <cell r="V347">
            <v>5019.8054818744477</v>
          </cell>
        </row>
        <row r="348">
          <cell r="B348">
            <v>5605</v>
          </cell>
          <cell r="U348">
            <v>43715</v>
          </cell>
          <cell r="V348">
            <v>4438.0710659898477</v>
          </cell>
        </row>
        <row r="349">
          <cell r="B349">
            <v>5607</v>
          </cell>
          <cell r="U349">
            <v>23618</v>
          </cell>
          <cell r="V349">
            <v>4222.7784730913645</v>
          </cell>
        </row>
        <row r="350">
          <cell r="B350">
            <v>5610</v>
          </cell>
          <cell r="U350">
            <v>9432</v>
          </cell>
          <cell r="V350">
            <v>3709.0051120723551</v>
          </cell>
        </row>
        <row r="351">
          <cell r="B351">
            <v>5612</v>
          </cell>
          <cell r="U351">
            <v>9682</v>
          </cell>
          <cell r="V351">
            <v>3400.7727432384968</v>
          </cell>
        </row>
        <row r="352">
          <cell r="B352">
            <v>5614</v>
          </cell>
          <cell r="U352">
            <v>3172</v>
          </cell>
          <cell r="V352">
            <v>3679.8143851508121</v>
          </cell>
        </row>
        <row r="353">
          <cell r="B353">
            <v>5616</v>
          </cell>
          <cell r="U353">
            <v>3919</v>
          </cell>
          <cell r="V353">
            <v>4040.2061855670104</v>
          </cell>
        </row>
        <row r="354">
          <cell r="B354">
            <v>5618</v>
          </cell>
          <cell r="U354">
            <v>5494</v>
          </cell>
          <cell r="V354">
            <v>4909.7408400357463</v>
          </cell>
        </row>
        <row r="355">
          <cell r="B355">
            <v>5620</v>
          </cell>
          <cell r="U355">
            <v>14190</v>
          </cell>
          <cell r="V355">
            <v>4839.6998635743521</v>
          </cell>
        </row>
        <row r="356">
          <cell r="B356">
            <v>5622</v>
          </cell>
          <cell r="U356">
            <v>15852</v>
          </cell>
          <cell r="V356">
            <v>4103.5464664768315</v>
          </cell>
        </row>
        <row r="357">
          <cell r="B357">
            <v>5624</v>
          </cell>
          <cell r="U357">
            <v>6371</v>
          </cell>
          <cell r="V357">
            <v>5196.5742251223492</v>
          </cell>
        </row>
        <row r="358">
          <cell r="B358">
            <v>5626</v>
          </cell>
          <cell r="U358">
            <v>4356</v>
          </cell>
          <cell r="V358">
            <v>4132.8273244781785</v>
          </cell>
        </row>
        <row r="359">
          <cell r="B359">
            <v>5628</v>
          </cell>
          <cell r="U359">
            <v>10655</v>
          </cell>
          <cell r="V359">
            <v>3799.9286733238227</v>
          </cell>
        </row>
        <row r="360">
          <cell r="B360">
            <v>5630</v>
          </cell>
          <cell r="U360">
            <v>4022</v>
          </cell>
          <cell r="V360">
            <v>4429.5154185022029</v>
          </cell>
        </row>
        <row r="361">
          <cell r="B361">
            <v>5632</v>
          </cell>
          <cell r="U361">
            <v>10430</v>
          </cell>
          <cell r="V361">
            <v>4926.7831837505901</v>
          </cell>
        </row>
        <row r="362">
          <cell r="B362">
            <v>5634</v>
          </cell>
          <cell r="U362">
            <v>7736</v>
          </cell>
          <cell r="V362">
            <v>4002.069322296948</v>
          </cell>
        </row>
        <row r="363">
          <cell r="B363">
            <v>5636</v>
          </cell>
          <cell r="U363">
            <v>3147</v>
          </cell>
          <cell r="V363">
            <v>3642.3611111111113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1"/>
      <sheetName val="jan24"/>
      <sheetName val="feb24"/>
      <sheetName val="mars24"/>
      <sheetName val="april24"/>
      <sheetName val="mai24"/>
      <sheetName val="juni24"/>
      <sheetName val="juli24"/>
      <sheetName val="aug24"/>
      <sheetName val="sep24"/>
      <sheetName val="okt24"/>
      <sheetName val="nov24"/>
      <sheetName val="des24"/>
    </sheetNames>
    <sheetDataSet>
      <sheetData sheetId="0" refreshError="1"/>
      <sheetData sheetId="1">
        <row r="7">
          <cell r="G7">
            <v>-143721.04953200661</v>
          </cell>
        </row>
        <row r="8">
          <cell r="G8">
            <v>-23982.291352066721</v>
          </cell>
        </row>
        <row r="9">
          <cell r="G9">
            <v>5426.2749217653827</v>
          </cell>
        </row>
        <row r="10">
          <cell r="G10">
            <v>9111.2992501649933</v>
          </cell>
        </row>
        <row r="11">
          <cell r="G11">
            <v>40101.382601465157</v>
          </cell>
        </row>
        <row r="12">
          <cell r="G12">
            <v>-54246.123867475282</v>
          </cell>
        </row>
        <row r="13">
          <cell r="G13">
            <v>11999.293936047106</v>
          </cell>
        </row>
        <row r="14">
          <cell r="G14">
            <v>56888.21342652537</v>
          </cell>
        </row>
        <row r="15">
          <cell r="G15">
            <v>19300.786128052721</v>
          </cell>
        </row>
        <row r="16">
          <cell r="G16">
            <v>18401.397489665345</v>
          </cell>
        </row>
        <row r="17">
          <cell r="G17">
            <v>38748.564489271652</v>
          </cell>
        </row>
        <row r="18">
          <cell r="G18">
            <v>-8059.604533759496</v>
          </cell>
        </row>
        <row r="19">
          <cell r="G19">
            <v>24740.992669165043</v>
          </cell>
        </row>
        <row r="20">
          <cell r="G20">
            <v>2902.8572191624748</v>
          </cell>
        </row>
        <row r="21">
          <cell r="G21">
            <v>2388.0071540227673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71"/>
  <sheetViews>
    <sheetView zoomScale="85" zoomScaleNormal="85" workbookViewId="0">
      <pane xSplit="3" ySplit="6" topLeftCell="D334" activePane="bottomRight" state="frozen"/>
      <selection pane="topRight" activeCell="D1" sqref="D1"/>
      <selection pane="bottomLeft" activeCell="A7" sqref="A7"/>
      <selection pane="bottomRight" activeCell="C371" sqref="C371"/>
    </sheetView>
  </sheetViews>
  <sheetFormatPr baseColWidth="10" defaultRowHeight="15"/>
  <cols>
    <col min="1" max="1" width="4.7109375" customWidth="1"/>
    <col min="2" max="2" width="11.5703125" style="83" customWidth="1"/>
    <col min="3" max="3" width="18.42578125" style="83" customWidth="1"/>
    <col min="4" max="4" width="17.28515625" style="83" bestFit="1" customWidth="1"/>
    <col min="5" max="5" width="14.42578125" style="83" bestFit="1" customWidth="1"/>
    <col min="6" max="7" width="11.42578125" style="83"/>
    <col min="8" max="8" width="14.42578125" style="83" bestFit="1" customWidth="1"/>
    <col min="9" max="9" width="9.85546875" style="83" bestFit="1" customWidth="1"/>
    <col min="10" max="10" width="14" style="83" bestFit="1" customWidth="1"/>
    <col min="11" max="11" width="11.42578125" style="83"/>
    <col min="12" max="12" width="13.7109375" style="83" bestFit="1" customWidth="1"/>
    <col min="13" max="13" width="17.85546875" style="83" bestFit="1" customWidth="1"/>
    <col min="14" max="14" width="17.28515625" style="83" bestFit="1" customWidth="1"/>
    <col min="15" max="15" width="13.85546875" style="83" bestFit="1" customWidth="1"/>
    <col min="16" max="16" width="11.42578125" style="83"/>
    <col min="17" max="17" width="12.5703125" style="83" customWidth="1"/>
    <col min="18" max="18" width="14.85546875" style="83" customWidth="1"/>
    <col min="19" max="19" width="13.28515625" style="83" bestFit="1" customWidth="1"/>
    <col min="20" max="20" width="13" style="83" customWidth="1"/>
    <col min="21" max="21" width="16.5703125" style="83" customWidth="1"/>
    <col min="22" max="22" width="13.140625" style="83" customWidth="1"/>
    <col min="24" max="24" width="17.28515625" style="83" bestFit="1" customWidth="1"/>
    <col min="25" max="25" width="13.85546875" style="83" bestFit="1" customWidth="1"/>
  </cols>
  <sheetData>
    <row r="1" spans="2:27" ht="30">
      <c r="B1" s="67" t="s">
        <v>0</v>
      </c>
      <c r="C1" s="67" t="s">
        <v>1</v>
      </c>
      <c r="D1" s="244" t="s">
        <v>435</v>
      </c>
      <c r="E1" s="244"/>
      <c r="F1" s="244"/>
      <c r="G1" s="245" t="s">
        <v>378</v>
      </c>
      <c r="H1" s="245"/>
      <c r="I1" s="245" t="s">
        <v>2</v>
      </c>
      <c r="J1" s="245"/>
      <c r="K1" s="245"/>
      <c r="L1" s="245"/>
      <c r="M1" s="68" t="s">
        <v>436</v>
      </c>
      <c r="N1" s="246" t="s">
        <v>3</v>
      </c>
      <c r="O1" s="246"/>
      <c r="P1" s="246"/>
      <c r="Q1" s="69" t="s">
        <v>4</v>
      </c>
      <c r="R1" s="238" t="s">
        <v>438</v>
      </c>
      <c r="S1" s="238"/>
      <c r="T1" s="70" t="s">
        <v>5</v>
      </c>
      <c r="U1" s="71" t="s">
        <v>421</v>
      </c>
      <c r="V1" s="71" t="s">
        <v>421</v>
      </c>
      <c r="X1" t="s">
        <v>419</v>
      </c>
      <c r="Y1"/>
    </row>
    <row r="2" spans="2:27">
      <c r="B2" s="176" t="s">
        <v>8</v>
      </c>
      <c r="C2" s="177"/>
      <c r="D2" s="239" t="s">
        <v>446</v>
      </c>
      <c r="E2" s="240"/>
      <c r="F2" s="240"/>
      <c r="G2" s="241" t="s">
        <v>9</v>
      </c>
      <c r="H2" s="241"/>
      <c r="I2" s="178" t="s">
        <v>10</v>
      </c>
      <c r="J2" s="178"/>
      <c r="K2" s="178"/>
      <c r="L2" s="178"/>
      <c r="M2" s="179" t="str">
        <f>D2</f>
        <v>Jan-feb</v>
      </c>
      <c r="N2" s="242" t="str">
        <f>D2</f>
        <v>Jan-feb</v>
      </c>
      <c r="O2" s="243"/>
      <c r="P2" s="243"/>
      <c r="Q2" s="180" t="str">
        <f>RIGHT(N2,4)</f>
        <v>-feb</v>
      </c>
      <c r="R2" s="247" t="s">
        <v>380</v>
      </c>
      <c r="S2" s="247"/>
      <c r="T2" s="72" t="s">
        <v>11</v>
      </c>
      <c r="U2" s="75" t="str">
        <f>D2</f>
        <v>Jan-feb</v>
      </c>
      <c r="V2" s="73" t="str">
        <f>U2</f>
        <v>Jan-feb</v>
      </c>
      <c r="X2" t="s">
        <v>420</v>
      </c>
      <c r="Y2"/>
    </row>
    <row r="3" spans="2:27">
      <c r="B3" s="181" t="s">
        <v>12</v>
      </c>
      <c r="C3" s="182"/>
      <c r="D3" s="174"/>
      <c r="E3" s="174"/>
      <c r="F3" s="74" t="s">
        <v>13</v>
      </c>
      <c r="G3" s="243" t="s">
        <v>14</v>
      </c>
      <c r="H3" s="243"/>
      <c r="I3" s="178" t="s">
        <v>15</v>
      </c>
      <c r="J3" s="178"/>
      <c r="K3" s="178" t="s">
        <v>16</v>
      </c>
      <c r="L3" s="178"/>
      <c r="M3" s="179" t="s">
        <v>17</v>
      </c>
      <c r="N3" s="183" t="s">
        <v>18</v>
      </c>
      <c r="O3" s="178"/>
      <c r="P3" s="183" t="s">
        <v>19</v>
      </c>
      <c r="Q3" s="184" t="s">
        <v>437</v>
      </c>
      <c r="R3" s="175" t="s">
        <v>6</v>
      </c>
      <c r="S3" s="185" t="s">
        <v>7</v>
      </c>
      <c r="T3" s="164">
        <v>45292</v>
      </c>
      <c r="V3" s="73"/>
      <c r="X3" s="183"/>
      <c r="Y3" s="178"/>
    </row>
    <row r="4" spans="2:27">
      <c r="B4" s="182"/>
      <c r="C4" s="76">
        <f>J367</f>
        <v>-53.671293832113761</v>
      </c>
      <c r="D4" s="186" t="s">
        <v>20</v>
      </c>
      <c r="E4" s="174" t="s">
        <v>21</v>
      </c>
      <c r="F4" s="174" t="s">
        <v>22</v>
      </c>
      <c r="G4" s="183" t="s">
        <v>23</v>
      </c>
      <c r="H4" s="183" t="s">
        <v>20</v>
      </c>
      <c r="I4" s="183" t="s">
        <v>21</v>
      </c>
      <c r="J4" s="183" t="s">
        <v>20</v>
      </c>
      <c r="K4" s="183" t="s">
        <v>21</v>
      </c>
      <c r="L4" s="183" t="s">
        <v>20</v>
      </c>
      <c r="M4" s="180" t="s">
        <v>20</v>
      </c>
      <c r="N4" s="183" t="s">
        <v>20</v>
      </c>
      <c r="O4" s="183" t="s">
        <v>21</v>
      </c>
      <c r="P4" s="183" t="s">
        <v>24</v>
      </c>
      <c r="Q4" s="180" t="s">
        <v>20</v>
      </c>
      <c r="R4" s="185" t="s">
        <v>25</v>
      </c>
      <c r="S4" s="185" t="s">
        <v>21</v>
      </c>
      <c r="T4" s="187"/>
      <c r="U4" s="77" t="s">
        <v>20</v>
      </c>
      <c r="V4" s="186" t="s">
        <v>21</v>
      </c>
      <c r="X4" s="183" t="s">
        <v>20</v>
      </c>
      <c r="Y4" s="183" t="s">
        <v>21</v>
      </c>
    </row>
    <row r="5" spans="2:27">
      <c r="B5" s="78"/>
      <c r="C5" s="78"/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80">
        <v>15</v>
      </c>
      <c r="S5" s="80">
        <v>16</v>
      </c>
      <c r="T5" s="81">
        <v>17</v>
      </c>
      <c r="U5" s="79">
        <v>18</v>
      </c>
      <c r="V5" s="79">
        <v>19</v>
      </c>
      <c r="X5" s="79">
        <v>21</v>
      </c>
      <c r="Y5" s="79">
        <v>22</v>
      </c>
    </row>
    <row r="6" spans="2:27" ht="18.75" customHeight="1">
      <c r="B6" s="82"/>
      <c r="R6" s="84"/>
      <c r="S6" s="128"/>
      <c r="T6" s="84"/>
      <c r="U6" s="84"/>
      <c r="V6" s="84"/>
    </row>
    <row r="7" spans="2:27" ht="21.95" customHeight="1">
      <c r="B7" s="208">
        <v>301</v>
      </c>
      <c r="C7" t="s">
        <v>26</v>
      </c>
      <c r="D7" s="1">
        <v>4482154</v>
      </c>
      <c r="E7" s="85">
        <f>D7/T7*1000</f>
        <v>6245.0767022892251</v>
      </c>
      <c r="F7" s="86">
        <f t="shared" ref="F7:F70" si="0">E7/E$365</f>
        <v>1.289972059024362</v>
      </c>
      <c r="G7" s="188">
        <f t="shared" ref="G7:G70" si="1">($E$365+$Y$365-E7-Y7)*0.6</f>
        <v>-842.07479819485104</v>
      </c>
      <c r="H7" s="188">
        <f>G7*T7/1000</f>
        <v>-604365.50341242657</v>
      </c>
      <c r="I7" s="188">
        <f t="shared" ref="I7:I70" si="2">IF(E7+Y7&lt;(E$365+Y$365)*0.9,((E$365+Y$365)*0.9-E7-Y7)*0.35,0)</f>
        <v>0</v>
      </c>
      <c r="J7" s="87">
        <f t="shared" ref="J7:J70" si="3">I7*T7/1000</f>
        <v>0</v>
      </c>
      <c r="K7" s="188">
        <f>I7+J$367</f>
        <v>-53.671293832113761</v>
      </c>
      <c r="L7" s="87">
        <f t="shared" ref="L7:L70" si="4">K7*T7/1000</f>
        <v>-38520.424296246361</v>
      </c>
      <c r="M7" s="88">
        <f>+H7+L7</f>
        <v>-642885.92770867294</v>
      </c>
      <c r="N7" s="88">
        <f>D7+M7</f>
        <v>3839268.0722913272</v>
      </c>
      <c r="O7" s="88">
        <f>N7/T7*1000</f>
        <v>5349.3306102622601</v>
      </c>
      <c r="P7" s="89">
        <f t="shared" ref="P7:P70" si="5">O7/O$365</f>
        <v>1.1049483218024498</v>
      </c>
      <c r="Q7" s="196">
        <v>21477.517303118599</v>
      </c>
      <c r="R7" s="89">
        <f>(D7-U7)/U7</f>
        <v>1.3433753736371571E-2</v>
      </c>
      <c r="S7" s="89">
        <f>(E7-V7)/V7</f>
        <v>1.1871486366019099E-3</v>
      </c>
      <c r="T7" s="91">
        <v>717710</v>
      </c>
      <c r="U7" s="191">
        <f>SUMIFS([1]feb24!$U$7:$U$363,[1]feb24!$B$7:$B$363,B7)</f>
        <v>4422740</v>
      </c>
      <c r="V7" s="191">
        <f>SUMIFS([1]feb24!$V$7:$V$363,[1]feb24!$B$7:$B$363,B7)</f>
        <v>6237.6716588838108</v>
      </c>
      <c r="W7" s="198"/>
      <c r="X7" s="88">
        <v>0</v>
      </c>
      <c r="Y7" s="88">
        <f>X7*1000/T7</f>
        <v>0</v>
      </c>
      <c r="Z7" s="1"/>
      <c r="AA7" s="1"/>
    </row>
    <row r="8" spans="2:27" ht="24.95" customHeight="1">
      <c r="B8" s="208">
        <v>1101</v>
      </c>
      <c r="C8" t="s">
        <v>27</v>
      </c>
      <c r="D8" s="1">
        <v>71296</v>
      </c>
      <c r="E8" s="85">
        <f t="shared" ref="E8:E71" si="6">D8/T8*1000</f>
        <v>4684.0549241179951</v>
      </c>
      <c r="F8" s="86">
        <f t="shared" si="0"/>
        <v>0.9675301462402851</v>
      </c>
      <c r="G8" s="188">
        <f t="shared" si="1"/>
        <v>94.538268707886886</v>
      </c>
      <c r="H8" s="188">
        <f t="shared" ref="H8:H70" si="7">G8*T8/1000</f>
        <v>1438.9669880027463</v>
      </c>
      <c r="I8" s="188">
        <f t="shared" si="2"/>
        <v>0</v>
      </c>
      <c r="J8" s="87">
        <f t="shared" si="3"/>
        <v>0</v>
      </c>
      <c r="K8" s="188">
        <f t="shared" ref="K8:K71" si="8">I8+J$367</f>
        <v>-53.671293832113761</v>
      </c>
      <c r="L8" s="87">
        <f t="shared" si="4"/>
        <v>-816.93076341860353</v>
      </c>
      <c r="M8" s="88">
        <f t="shared" ref="M8:M71" si="9">+H8+L8</f>
        <v>622.03622458414281</v>
      </c>
      <c r="N8" s="88">
        <f t="shared" ref="N8:N71" si="10">D8+M8</f>
        <v>71918.036224584139</v>
      </c>
      <c r="O8" s="88">
        <f t="shared" ref="O8:O71" si="11">N8/T8*1000</f>
        <v>4724.9218989937672</v>
      </c>
      <c r="P8" s="89">
        <f t="shared" si="5"/>
        <v>0.97597155668881885</v>
      </c>
      <c r="Q8" s="196">
        <v>313.26622786801806</v>
      </c>
      <c r="R8" s="89">
        <f t="shared" ref="R8:S71" si="12">(D8-U8)/U8</f>
        <v>3.9224546315866193E-2</v>
      </c>
      <c r="S8" s="89">
        <f t="shared" si="12"/>
        <v>2.4886647706948751E-2</v>
      </c>
      <c r="T8" s="91">
        <v>15221</v>
      </c>
      <c r="U8" s="191">
        <f>SUMIFS([1]feb24!$U$7:$U$363,[1]feb24!$B$7:$B$363,B8)</f>
        <v>68605</v>
      </c>
      <c r="V8" s="191">
        <f>SUMIFS([1]feb24!$V$7:$V$363,[1]feb24!$B$7:$B$363,B8)</f>
        <v>4570.3151022583443</v>
      </c>
      <c r="W8" s="198"/>
      <c r="X8" s="88">
        <v>0</v>
      </c>
      <c r="Y8" s="88">
        <f t="shared" ref="Y8:Y71" si="13">X8*1000/T8</f>
        <v>0</v>
      </c>
    </row>
    <row r="9" spans="2:27">
      <c r="B9" s="208">
        <v>1103</v>
      </c>
      <c r="C9" t="s">
        <v>28</v>
      </c>
      <c r="D9" s="1">
        <v>863389</v>
      </c>
      <c r="E9" s="85">
        <f t="shared" si="6"/>
        <v>5792.6909451988613</v>
      </c>
      <c r="F9" s="86">
        <f t="shared" si="0"/>
        <v>1.1965280527508702</v>
      </c>
      <c r="G9" s="188">
        <f t="shared" si="1"/>
        <v>-570.6433439406328</v>
      </c>
      <c r="H9" s="188">
        <f t="shared" si="7"/>
        <v>-85053.249127663439</v>
      </c>
      <c r="I9" s="188">
        <f t="shared" si="2"/>
        <v>0</v>
      </c>
      <c r="J9" s="87">
        <f t="shared" si="3"/>
        <v>0</v>
      </c>
      <c r="K9" s="188">
        <f t="shared" si="8"/>
        <v>-53.671293832113761</v>
      </c>
      <c r="L9" s="87">
        <f t="shared" si="4"/>
        <v>-7999.5990030888915</v>
      </c>
      <c r="M9" s="88">
        <f t="shared" si="9"/>
        <v>-93052.848130752333</v>
      </c>
      <c r="N9" s="88">
        <f t="shared" si="10"/>
        <v>770336.15186924767</v>
      </c>
      <c r="O9" s="88">
        <f t="shared" si="11"/>
        <v>5168.3763074261151</v>
      </c>
      <c r="P9" s="89">
        <f t="shared" si="5"/>
        <v>1.0675707192930532</v>
      </c>
      <c r="Q9" s="196">
        <v>11375.840265559062</v>
      </c>
      <c r="R9" s="92">
        <f t="shared" si="12"/>
        <v>5.7790862501362991E-2</v>
      </c>
      <c r="S9" s="92">
        <f t="shared" si="12"/>
        <v>3.6237330421652676E-2</v>
      </c>
      <c r="T9" s="91">
        <v>149048</v>
      </c>
      <c r="U9" s="191">
        <f>SUMIFS([1]feb24!$U$7:$U$363,[1]feb24!$B$7:$B$363,B9)</f>
        <v>816219</v>
      </c>
      <c r="V9" s="191">
        <f>SUMIFS([1]feb24!$V$7:$V$363,[1]feb24!$B$7:$B$363,B9)</f>
        <v>5590.1199224715947</v>
      </c>
      <c r="W9" s="198"/>
      <c r="X9" s="88">
        <v>0</v>
      </c>
      <c r="Y9" s="88">
        <f t="shared" si="13"/>
        <v>0</v>
      </c>
      <c r="Z9" s="1"/>
      <c r="AA9" s="1"/>
    </row>
    <row r="10" spans="2:27">
      <c r="B10" s="208">
        <v>1106</v>
      </c>
      <c r="C10" t="s">
        <v>29</v>
      </c>
      <c r="D10" s="1">
        <v>183059</v>
      </c>
      <c r="E10" s="85">
        <f>D10/T10*1000</f>
        <v>4780.6069152825658</v>
      </c>
      <c r="F10" s="86">
        <f t="shared" si="0"/>
        <v>0.98747375570785301</v>
      </c>
      <c r="G10" s="188">
        <f t="shared" si="1"/>
        <v>36.607074009144526</v>
      </c>
      <c r="H10" s="188">
        <f t="shared" si="7"/>
        <v>1401.7580779581622</v>
      </c>
      <c r="I10" s="188">
        <f t="shared" si="2"/>
        <v>0</v>
      </c>
      <c r="J10" s="87">
        <f t="shared" si="3"/>
        <v>0</v>
      </c>
      <c r="K10" s="188">
        <f t="shared" si="8"/>
        <v>-53.671293832113761</v>
      </c>
      <c r="L10" s="87">
        <f t="shared" si="4"/>
        <v>-2055.1811834193004</v>
      </c>
      <c r="M10" s="88">
        <f t="shared" si="9"/>
        <v>-653.42310546113822</v>
      </c>
      <c r="N10" s="88">
        <f t="shared" si="10"/>
        <v>182405.57689453886</v>
      </c>
      <c r="O10" s="88">
        <f t="shared" si="11"/>
        <v>4763.542695459596</v>
      </c>
      <c r="P10" s="89">
        <f t="shared" si="5"/>
        <v>0.9839490004758461</v>
      </c>
      <c r="Q10" s="196">
        <v>3181.6894924855496</v>
      </c>
      <c r="R10" s="92">
        <f t="shared" si="12"/>
        <v>5.7496562799671878E-2</v>
      </c>
      <c r="S10" s="92">
        <f t="shared" si="12"/>
        <v>4.5428089020724441E-2</v>
      </c>
      <c r="T10" s="91">
        <v>38292</v>
      </c>
      <c r="U10" s="191">
        <f>SUMIFS([1]feb24!$U$7:$U$363,[1]feb24!$B$7:$B$363,B10)</f>
        <v>173106</v>
      </c>
      <c r="V10" s="191">
        <f>SUMIFS([1]feb24!$V$7:$V$363,[1]feb24!$B$7:$B$363,B10)</f>
        <v>4572.8701624620262</v>
      </c>
      <c r="W10" s="198"/>
      <c r="X10" s="88">
        <v>0</v>
      </c>
      <c r="Y10" s="88">
        <f t="shared" si="13"/>
        <v>0</v>
      </c>
      <c r="Z10" s="1"/>
    </row>
    <row r="11" spans="2:27">
      <c r="B11" s="208">
        <v>1108</v>
      </c>
      <c r="C11" t="s">
        <v>30</v>
      </c>
      <c r="D11" s="1">
        <v>400419</v>
      </c>
      <c r="E11" s="85">
        <f t="shared" si="6"/>
        <v>4783.8641848462403</v>
      </c>
      <c r="F11" s="86">
        <f t="shared" si="0"/>
        <v>0.9881465715796437</v>
      </c>
      <c r="G11" s="188">
        <f t="shared" si="1"/>
        <v>34.652712270939809</v>
      </c>
      <c r="H11" s="188">
        <f t="shared" si="7"/>
        <v>2900.5013225022039</v>
      </c>
      <c r="I11" s="188">
        <f t="shared" si="2"/>
        <v>0</v>
      </c>
      <c r="J11" s="87">
        <f t="shared" si="3"/>
        <v>0</v>
      </c>
      <c r="K11" s="188">
        <f t="shared" si="8"/>
        <v>-53.671293832113761</v>
      </c>
      <c r="L11" s="87">
        <f t="shared" si="4"/>
        <v>-4492.3946363355863</v>
      </c>
      <c r="M11" s="88">
        <f t="shared" si="9"/>
        <v>-1591.8933138333823</v>
      </c>
      <c r="N11" s="88">
        <f t="shared" si="10"/>
        <v>398827.1066861666</v>
      </c>
      <c r="O11" s="88">
        <f t="shared" si="11"/>
        <v>4764.8456032850654</v>
      </c>
      <c r="P11" s="89">
        <f t="shared" si="5"/>
        <v>0.98421812682456233</v>
      </c>
      <c r="Q11" s="196">
        <v>965.12543424281284</v>
      </c>
      <c r="R11" s="92">
        <f t="shared" si="12"/>
        <v>5.0202214657021911E-2</v>
      </c>
      <c r="S11" s="92">
        <f t="shared" si="12"/>
        <v>3.5723070123866107E-2</v>
      </c>
      <c r="T11" s="91">
        <v>83702</v>
      </c>
      <c r="U11" s="191">
        <f>SUMIFS([1]feb24!$U$7:$U$363,[1]feb24!$B$7:$B$363,B11)</f>
        <v>381278</v>
      </c>
      <c r="V11" s="191">
        <f>SUMIFS([1]feb24!$V$7:$V$363,[1]feb24!$B$7:$B$363,B11)</f>
        <v>4618.8641759945731</v>
      </c>
      <c r="W11" s="198"/>
      <c r="X11" s="88">
        <v>0</v>
      </c>
      <c r="Y11" s="88">
        <f t="shared" si="13"/>
        <v>0</v>
      </c>
      <c r="Z11" s="1"/>
      <c r="AA11" s="1"/>
    </row>
    <row r="12" spans="2:27">
      <c r="B12" s="208">
        <v>1111</v>
      </c>
      <c r="C12" t="s">
        <v>31</v>
      </c>
      <c r="D12" s="1">
        <v>15447</v>
      </c>
      <c r="E12" s="85">
        <f t="shared" si="6"/>
        <v>4615.1777711383329</v>
      </c>
      <c r="F12" s="86">
        <f t="shared" si="0"/>
        <v>0.95330300267032031</v>
      </c>
      <c r="G12" s="188">
        <f t="shared" si="1"/>
        <v>135.86456049568423</v>
      </c>
      <c r="H12" s="188">
        <f t="shared" si="7"/>
        <v>454.73868397905517</v>
      </c>
      <c r="I12" s="188">
        <f t="shared" si="2"/>
        <v>0</v>
      </c>
      <c r="J12" s="87">
        <f t="shared" si="3"/>
        <v>0</v>
      </c>
      <c r="K12" s="188">
        <f t="shared" si="8"/>
        <v>-53.671293832113761</v>
      </c>
      <c r="L12" s="87">
        <f t="shared" si="4"/>
        <v>-179.63782045608477</v>
      </c>
      <c r="M12" s="88">
        <f t="shared" si="9"/>
        <v>275.10086352297037</v>
      </c>
      <c r="N12" s="88">
        <f t="shared" si="10"/>
        <v>15722.10086352297</v>
      </c>
      <c r="O12" s="88">
        <f t="shared" si="11"/>
        <v>4697.3710378019032</v>
      </c>
      <c r="P12" s="89">
        <f t="shared" si="5"/>
        <v>0.97028069926083305</v>
      </c>
      <c r="Q12" s="196">
        <v>-1186.025512695931</v>
      </c>
      <c r="R12" s="92">
        <f t="shared" si="12"/>
        <v>0.13497428361498898</v>
      </c>
      <c r="S12" s="92">
        <f t="shared" si="12"/>
        <v>0.12717493837353547</v>
      </c>
      <c r="T12" s="91">
        <v>3347</v>
      </c>
      <c r="U12" s="191">
        <f>SUMIFS([1]feb24!$U$7:$U$363,[1]feb24!$B$7:$B$363,B12)</f>
        <v>13610</v>
      </c>
      <c r="V12" s="191">
        <f>SUMIFS([1]feb24!$V$7:$V$363,[1]feb24!$B$7:$B$363,B12)</f>
        <v>4094.4645006016849</v>
      </c>
      <c r="W12" s="198"/>
      <c r="X12" s="88">
        <v>0</v>
      </c>
      <c r="Y12" s="88">
        <f t="shared" si="13"/>
        <v>0</v>
      </c>
      <c r="Z12" s="1"/>
      <c r="AA12" s="1"/>
    </row>
    <row r="13" spans="2:27">
      <c r="B13" s="208">
        <v>1112</v>
      </c>
      <c r="C13" t="s">
        <v>32</v>
      </c>
      <c r="D13" s="1">
        <v>12683</v>
      </c>
      <c r="E13" s="85">
        <f t="shared" si="6"/>
        <v>3931.4941103533788</v>
      </c>
      <c r="F13" s="86">
        <f t="shared" si="0"/>
        <v>0.81208250824456008</v>
      </c>
      <c r="G13" s="188">
        <f t="shared" si="1"/>
        <v>546.07475696665665</v>
      </c>
      <c r="H13" s="188">
        <f t="shared" si="7"/>
        <v>1761.6371659744345</v>
      </c>
      <c r="I13" s="188">
        <f t="shared" si="2"/>
        <v>149.08695354512653</v>
      </c>
      <c r="J13" s="87">
        <f t="shared" si="3"/>
        <v>480.95451213657822</v>
      </c>
      <c r="K13" s="188">
        <f t="shared" si="8"/>
        <v>95.415659713012772</v>
      </c>
      <c r="L13" s="87">
        <f t="shared" si="4"/>
        <v>307.81091823417921</v>
      </c>
      <c r="M13" s="88">
        <f t="shared" si="9"/>
        <v>2069.4480842086136</v>
      </c>
      <c r="N13" s="88">
        <f t="shared" si="10"/>
        <v>14752.448084208614</v>
      </c>
      <c r="O13" s="88">
        <f t="shared" si="11"/>
        <v>4572.9845270330479</v>
      </c>
      <c r="P13" s="89">
        <f t="shared" si="5"/>
        <v>0.94458764038254273</v>
      </c>
      <c r="Q13" s="196">
        <v>-207.16531908752449</v>
      </c>
      <c r="R13" s="92">
        <f t="shared" si="12"/>
        <v>1.6510379097539472E-2</v>
      </c>
      <c r="S13" s="92">
        <f t="shared" si="12"/>
        <v>1.0208392866308622E-2</v>
      </c>
      <c r="T13" s="91">
        <v>3226</v>
      </c>
      <c r="U13" s="191">
        <f>SUMIFS([1]feb24!$U$7:$U$363,[1]feb24!$B$7:$B$363,B13)</f>
        <v>12477</v>
      </c>
      <c r="V13" s="191">
        <f>SUMIFS([1]feb24!$V$7:$V$363,[1]feb24!$B$7:$B$363,B13)</f>
        <v>3891.7654398003742</v>
      </c>
      <c r="W13" s="198"/>
      <c r="X13" s="88">
        <v>0</v>
      </c>
      <c r="Y13" s="88">
        <f t="shared" si="13"/>
        <v>0</v>
      </c>
      <c r="Z13" s="1"/>
      <c r="AA13" s="1"/>
    </row>
    <row r="14" spans="2:27">
      <c r="B14" s="208">
        <v>1114</v>
      </c>
      <c r="C14" t="s">
        <v>33</v>
      </c>
      <c r="D14" s="1">
        <v>11364</v>
      </c>
      <c r="E14" s="85">
        <f t="shared" si="6"/>
        <v>3929.460580912863</v>
      </c>
      <c r="F14" s="86">
        <f t="shared" si="0"/>
        <v>0.81166246598014602</v>
      </c>
      <c r="G14" s="188">
        <f t="shared" si="1"/>
        <v>547.29487463096621</v>
      </c>
      <c r="H14" s="188">
        <f t="shared" si="7"/>
        <v>1582.7767774327542</v>
      </c>
      <c r="I14" s="188">
        <f t="shared" si="2"/>
        <v>149.79868884930707</v>
      </c>
      <c r="J14" s="87">
        <f t="shared" si="3"/>
        <v>433.21780815219603</v>
      </c>
      <c r="K14" s="188">
        <f t="shared" si="8"/>
        <v>96.127395017193308</v>
      </c>
      <c r="L14" s="87">
        <f t="shared" si="4"/>
        <v>278.00042638972303</v>
      </c>
      <c r="M14" s="88">
        <f t="shared" si="9"/>
        <v>1860.7772038224773</v>
      </c>
      <c r="N14" s="88">
        <f t="shared" si="10"/>
        <v>13224.777203822478</v>
      </c>
      <c r="O14" s="88">
        <f t="shared" si="11"/>
        <v>4572.8828505610227</v>
      </c>
      <c r="P14" s="89">
        <f t="shared" si="5"/>
        <v>0.94456663826932219</v>
      </c>
      <c r="Q14" s="196">
        <v>319.29494727181759</v>
      </c>
      <c r="R14" s="92">
        <f t="shared" si="12"/>
        <v>-5.3391684901531733E-3</v>
      </c>
      <c r="S14" s="92">
        <f t="shared" si="12"/>
        <v>-2.0472320836776123E-2</v>
      </c>
      <c r="T14" s="91">
        <v>2892</v>
      </c>
      <c r="U14" s="191">
        <f>SUMIFS([1]feb24!$U$7:$U$363,[1]feb24!$B$7:$B$363,B14)</f>
        <v>11425</v>
      </c>
      <c r="V14" s="191">
        <f>SUMIFS([1]feb24!$V$7:$V$363,[1]feb24!$B$7:$B$363,B14)</f>
        <v>4011.5870786516857</v>
      </c>
      <c r="W14" s="198"/>
      <c r="X14" s="88">
        <v>0</v>
      </c>
      <c r="Y14" s="88">
        <f t="shared" si="13"/>
        <v>0</v>
      </c>
      <c r="Z14" s="1"/>
      <c r="AA14" s="1"/>
    </row>
    <row r="15" spans="2:27">
      <c r="B15" s="208">
        <v>1119</v>
      </c>
      <c r="C15" t="s">
        <v>34</v>
      </c>
      <c r="D15" s="1">
        <v>76705</v>
      </c>
      <c r="E15" s="85">
        <f t="shared" si="6"/>
        <v>3868.7143793816513</v>
      </c>
      <c r="F15" s="86">
        <f t="shared" si="0"/>
        <v>0.79911483743966683</v>
      </c>
      <c r="G15" s="188">
        <f t="shared" si="1"/>
        <v>583.74259554969319</v>
      </c>
      <c r="H15" s="188">
        <f t="shared" si="7"/>
        <v>11573.864441963768</v>
      </c>
      <c r="I15" s="188">
        <f t="shared" si="2"/>
        <v>171.05985938523116</v>
      </c>
      <c r="J15" s="87">
        <f t="shared" si="3"/>
        <v>3391.6038320309781</v>
      </c>
      <c r="K15" s="188">
        <f t="shared" si="8"/>
        <v>117.3885655531174</v>
      </c>
      <c r="L15" s="87">
        <f t="shared" si="4"/>
        <v>2327.4630892216587</v>
      </c>
      <c r="M15" s="88">
        <f t="shared" si="9"/>
        <v>13901.327531185427</v>
      </c>
      <c r="N15" s="88">
        <f t="shared" si="10"/>
        <v>90606.327531185423</v>
      </c>
      <c r="O15" s="88">
        <f t="shared" si="11"/>
        <v>4569.8455404844617</v>
      </c>
      <c r="P15" s="89">
        <f t="shared" si="5"/>
        <v>0.94393925684229818</v>
      </c>
      <c r="Q15" s="196">
        <v>2825.0315502795038</v>
      </c>
      <c r="R15" s="92">
        <f t="shared" si="12"/>
        <v>6.4578360073280411E-2</v>
      </c>
      <c r="S15" s="92">
        <f t="shared" si="12"/>
        <v>5.502094099358882E-2</v>
      </c>
      <c r="T15" s="91">
        <v>19827</v>
      </c>
      <c r="U15" s="191">
        <f>SUMIFS([1]feb24!$U$7:$U$363,[1]feb24!$B$7:$B$363,B15)</f>
        <v>72052</v>
      </c>
      <c r="V15" s="191">
        <f>SUMIFS([1]feb24!$V$7:$V$363,[1]feb24!$B$7:$B$363,B15)</f>
        <v>3666.9550613262763</v>
      </c>
      <c r="W15" s="198"/>
      <c r="X15" s="88">
        <v>0</v>
      </c>
      <c r="Y15" s="88">
        <f t="shared" si="13"/>
        <v>0</v>
      </c>
      <c r="Z15" s="1"/>
      <c r="AA15" s="1"/>
    </row>
    <row r="16" spans="2:27">
      <c r="B16" s="208">
        <v>1120</v>
      </c>
      <c r="C16" t="s">
        <v>35</v>
      </c>
      <c r="D16" s="1">
        <v>90785</v>
      </c>
      <c r="E16" s="85">
        <f t="shared" si="6"/>
        <v>4343.7799043062196</v>
      </c>
      <c r="F16" s="86">
        <f t="shared" si="0"/>
        <v>0.89724353666505763</v>
      </c>
      <c r="G16" s="188">
        <f t="shared" si="1"/>
        <v>298.70328059495222</v>
      </c>
      <c r="H16" s="188">
        <f t="shared" si="7"/>
        <v>6242.8985644345012</v>
      </c>
      <c r="I16" s="188">
        <f t="shared" si="2"/>
        <v>4.7869256616322673</v>
      </c>
      <c r="J16" s="87">
        <f t="shared" si="3"/>
        <v>100.04674632811438</v>
      </c>
      <c r="K16" s="188">
        <f t="shared" si="8"/>
        <v>-48.884368170481494</v>
      </c>
      <c r="L16" s="87">
        <f t="shared" si="4"/>
        <v>-1021.6832947630631</v>
      </c>
      <c r="M16" s="88">
        <f t="shared" si="9"/>
        <v>5221.2152696714384</v>
      </c>
      <c r="N16" s="88">
        <f t="shared" si="10"/>
        <v>96006.215269671433</v>
      </c>
      <c r="O16" s="88">
        <f t="shared" si="11"/>
        <v>4593.5988167306905</v>
      </c>
      <c r="P16" s="89">
        <f t="shared" si="5"/>
        <v>0.9488456918035677</v>
      </c>
      <c r="Q16" s="196">
        <v>2354.0118467184834</v>
      </c>
      <c r="R16" s="92">
        <f t="shared" si="12"/>
        <v>3.2046472500738922E-2</v>
      </c>
      <c r="S16" s="92">
        <f t="shared" si="12"/>
        <v>1.7973111512092452E-2</v>
      </c>
      <c r="T16" s="91">
        <v>20900</v>
      </c>
      <c r="U16" s="191">
        <f>SUMIFS([1]feb24!$U$7:$U$363,[1]feb24!$B$7:$B$363,B16)</f>
        <v>87966</v>
      </c>
      <c r="V16" s="191">
        <f>SUMIFS([1]feb24!$V$7:$V$363,[1]feb24!$B$7:$B$363,B16)</f>
        <v>4267.0870725200093</v>
      </c>
      <c r="W16" s="198"/>
      <c r="X16" s="88">
        <v>0</v>
      </c>
      <c r="Y16" s="88">
        <f t="shared" si="13"/>
        <v>0</v>
      </c>
      <c r="Z16" s="1"/>
      <c r="AA16" s="1"/>
    </row>
    <row r="17" spans="2:27">
      <c r="B17" s="208">
        <v>1121</v>
      </c>
      <c r="C17" t="s">
        <v>36</v>
      </c>
      <c r="D17" s="1">
        <v>88943</v>
      </c>
      <c r="E17" s="85">
        <f t="shared" si="6"/>
        <v>4467.2526368658964</v>
      </c>
      <c r="F17" s="86">
        <f t="shared" si="0"/>
        <v>0.92274784712372437</v>
      </c>
      <c r="G17" s="188">
        <f t="shared" si="1"/>
        <v>224.61964105914612</v>
      </c>
      <c r="H17" s="188">
        <f t="shared" si="7"/>
        <v>4472.1770534875986</v>
      </c>
      <c r="I17" s="188">
        <f t="shared" si="2"/>
        <v>0</v>
      </c>
      <c r="J17" s="87">
        <f t="shared" si="3"/>
        <v>0</v>
      </c>
      <c r="K17" s="188">
        <f t="shared" si="8"/>
        <v>-53.671293832113761</v>
      </c>
      <c r="L17" s="87">
        <f t="shared" si="4"/>
        <v>-1068.5954601973849</v>
      </c>
      <c r="M17" s="88">
        <f t="shared" si="9"/>
        <v>3403.5815932902137</v>
      </c>
      <c r="N17" s="88">
        <f t="shared" si="10"/>
        <v>92346.581593290219</v>
      </c>
      <c r="O17" s="88">
        <f t="shared" si="11"/>
        <v>4638.2009840929295</v>
      </c>
      <c r="P17" s="89">
        <f t="shared" si="5"/>
        <v>0.95805863704219485</v>
      </c>
      <c r="Q17" s="196">
        <v>1718.0727714245047</v>
      </c>
      <c r="R17" s="92">
        <f t="shared" si="12"/>
        <v>3.7211960070902134E-2</v>
      </c>
      <c r="S17" s="92">
        <f t="shared" si="12"/>
        <v>3.0491701766073045E-2</v>
      </c>
      <c r="T17" s="91">
        <v>19910</v>
      </c>
      <c r="U17" s="191">
        <f>SUMIFS([1]feb24!$U$7:$U$363,[1]feb24!$B$7:$B$363,B17)</f>
        <v>85752</v>
      </c>
      <c r="V17" s="191">
        <f>SUMIFS([1]feb24!$V$7:$V$363,[1]feb24!$B$7:$B$363,B17)</f>
        <v>4335.0690056114454</v>
      </c>
      <c r="W17" s="198"/>
      <c r="X17" s="88">
        <v>0</v>
      </c>
      <c r="Y17" s="88">
        <f t="shared" si="13"/>
        <v>0</v>
      </c>
      <c r="Z17" s="1"/>
      <c r="AA17" s="1"/>
    </row>
    <row r="18" spans="2:27">
      <c r="B18" s="208">
        <v>1122</v>
      </c>
      <c r="C18" t="s">
        <v>37</v>
      </c>
      <c r="D18" s="1">
        <v>50765</v>
      </c>
      <c r="E18" s="85">
        <f t="shared" si="6"/>
        <v>4106.5361591975407</v>
      </c>
      <c r="F18" s="86">
        <f t="shared" si="0"/>
        <v>0.84823888596856412</v>
      </c>
      <c r="G18" s="188">
        <f t="shared" si="1"/>
        <v>441.04952766015958</v>
      </c>
      <c r="H18" s="188">
        <f t="shared" si="7"/>
        <v>5452.254260934893</v>
      </c>
      <c r="I18" s="188">
        <f t="shared" si="2"/>
        <v>87.822236449669887</v>
      </c>
      <c r="J18" s="87">
        <f t="shared" si="3"/>
        <v>1085.6584869908193</v>
      </c>
      <c r="K18" s="188">
        <f t="shared" si="8"/>
        <v>34.150942617556126</v>
      </c>
      <c r="L18" s="87">
        <f t="shared" si="4"/>
        <v>422.17395263822885</v>
      </c>
      <c r="M18" s="88">
        <f t="shared" si="9"/>
        <v>5874.4282135731219</v>
      </c>
      <c r="N18" s="88">
        <f t="shared" si="10"/>
        <v>56639.428213573119</v>
      </c>
      <c r="O18" s="88">
        <f t="shared" si="11"/>
        <v>4581.7366294752564</v>
      </c>
      <c r="P18" s="89">
        <f t="shared" si="5"/>
        <v>0.94639545926874302</v>
      </c>
      <c r="Q18" s="196">
        <v>691.01718612524201</v>
      </c>
      <c r="R18" s="92">
        <f t="shared" si="12"/>
        <v>2.6465999091465704E-3</v>
      </c>
      <c r="S18" s="92">
        <f t="shared" si="12"/>
        <v>-2.2198291471995251E-3</v>
      </c>
      <c r="T18" s="91">
        <v>12362</v>
      </c>
      <c r="U18" s="191">
        <f>SUMIFS([1]feb24!$U$7:$U$363,[1]feb24!$B$7:$B$363,B18)</f>
        <v>50631</v>
      </c>
      <c r="V18" s="191">
        <f>SUMIFS([1]feb24!$V$7:$V$363,[1]feb24!$B$7:$B$363,B18)</f>
        <v>4115.6722484148922</v>
      </c>
      <c r="W18" s="198"/>
      <c r="X18" s="88">
        <v>0</v>
      </c>
      <c r="Y18" s="88">
        <f t="shared" si="13"/>
        <v>0</v>
      </c>
      <c r="Z18" s="1"/>
      <c r="AA18" s="1"/>
    </row>
    <row r="19" spans="2:27">
      <c r="B19" s="208">
        <v>1124</v>
      </c>
      <c r="C19" t="s">
        <v>38</v>
      </c>
      <c r="D19" s="1">
        <v>164956</v>
      </c>
      <c r="E19" s="85">
        <f t="shared" si="6"/>
        <v>5750.6013595956074</v>
      </c>
      <c r="F19" s="86">
        <f t="shared" si="0"/>
        <v>1.1878341019809446</v>
      </c>
      <c r="G19" s="188">
        <f t="shared" si="1"/>
        <v>-545.38959257868044</v>
      </c>
      <c r="H19" s="188">
        <f t="shared" si="7"/>
        <v>-15644.50046311945</v>
      </c>
      <c r="I19" s="188">
        <f t="shared" si="2"/>
        <v>0</v>
      </c>
      <c r="J19" s="87">
        <f t="shared" si="3"/>
        <v>0</v>
      </c>
      <c r="K19" s="188">
        <f t="shared" si="8"/>
        <v>-53.671293832113761</v>
      </c>
      <c r="L19" s="87">
        <f t="shared" si="4"/>
        <v>-1539.5610635741832</v>
      </c>
      <c r="M19" s="88">
        <f t="shared" si="9"/>
        <v>-17184.061526693633</v>
      </c>
      <c r="N19" s="88">
        <f t="shared" si="10"/>
        <v>147771.93847330636</v>
      </c>
      <c r="O19" s="88">
        <f t="shared" si="11"/>
        <v>5151.540473184813</v>
      </c>
      <c r="P19" s="89">
        <f t="shared" si="5"/>
        <v>1.0640931389850827</v>
      </c>
      <c r="Q19" s="196">
        <v>2632.8663418037104</v>
      </c>
      <c r="R19" s="92">
        <f t="shared" si="12"/>
        <v>5.6624561223705447E-2</v>
      </c>
      <c r="S19" s="92">
        <f t="shared" si="12"/>
        <v>4.2995448877434915E-2</v>
      </c>
      <c r="T19" s="91">
        <v>28685</v>
      </c>
      <c r="U19" s="191">
        <f>SUMIFS([1]feb24!$U$7:$U$363,[1]feb24!$B$7:$B$363,B19)</f>
        <v>156116</v>
      </c>
      <c r="V19" s="191">
        <f>SUMIFS([1]feb24!$V$7:$V$363,[1]feb24!$B$7:$B$363,B19)</f>
        <v>5513.5440579198303</v>
      </c>
      <c r="W19" s="198"/>
      <c r="X19" s="88">
        <v>0</v>
      </c>
      <c r="Y19" s="88">
        <f t="shared" si="13"/>
        <v>0</v>
      </c>
      <c r="Z19" s="1"/>
      <c r="AA19" s="1"/>
    </row>
    <row r="20" spans="2:27">
      <c r="B20" s="208">
        <v>1127</v>
      </c>
      <c r="C20" t="s">
        <v>39</v>
      </c>
      <c r="D20" s="1">
        <v>58928</v>
      </c>
      <c r="E20" s="85">
        <f t="shared" si="6"/>
        <v>5018.5658320558678</v>
      </c>
      <c r="F20" s="86">
        <f t="shared" si="0"/>
        <v>1.0366261310054601</v>
      </c>
      <c r="G20" s="188">
        <f t="shared" si="1"/>
        <v>-106.16827605483668</v>
      </c>
      <c r="H20" s="188">
        <f t="shared" si="7"/>
        <v>-1246.6278974358925</v>
      </c>
      <c r="I20" s="188">
        <f t="shared" si="2"/>
        <v>0</v>
      </c>
      <c r="J20" s="87">
        <f t="shared" si="3"/>
        <v>0</v>
      </c>
      <c r="K20" s="188">
        <f t="shared" si="8"/>
        <v>-53.671293832113761</v>
      </c>
      <c r="L20" s="87">
        <f t="shared" si="4"/>
        <v>-630.20833217667973</v>
      </c>
      <c r="M20" s="88">
        <f t="shared" si="9"/>
        <v>-1876.8362296125722</v>
      </c>
      <c r="N20" s="88">
        <f t="shared" si="10"/>
        <v>57051.163770387429</v>
      </c>
      <c r="O20" s="88">
        <f t="shared" si="11"/>
        <v>4858.7262621689179</v>
      </c>
      <c r="P20" s="89">
        <f t="shared" si="5"/>
        <v>1.0036099505948892</v>
      </c>
      <c r="Q20" s="196">
        <v>892.37759749203792</v>
      </c>
      <c r="R20" s="92">
        <f t="shared" si="12"/>
        <v>4.0799745663923137E-2</v>
      </c>
      <c r="S20" s="92">
        <f t="shared" si="12"/>
        <v>3.4506372989579835E-2</v>
      </c>
      <c r="T20" s="91">
        <v>11742</v>
      </c>
      <c r="U20" s="191">
        <f>SUMIFS([1]feb24!$U$7:$U$363,[1]feb24!$B$7:$B$363,B20)</f>
        <v>56618</v>
      </c>
      <c r="V20" s="191">
        <f>SUMIFS([1]feb24!$V$7:$V$363,[1]feb24!$B$7:$B$363,B20)</f>
        <v>4851.1695655899239</v>
      </c>
      <c r="W20" s="198"/>
      <c r="X20" s="88">
        <v>0</v>
      </c>
      <c r="Y20" s="88">
        <f t="shared" si="13"/>
        <v>0</v>
      </c>
      <c r="Z20" s="1"/>
      <c r="AA20" s="1"/>
    </row>
    <row r="21" spans="2:27">
      <c r="B21" s="208">
        <v>1130</v>
      </c>
      <c r="C21" t="s">
        <v>40</v>
      </c>
      <c r="D21" s="1">
        <v>56969</v>
      </c>
      <c r="E21" s="85">
        <f t="shared" si="6"/>
        <v>4157.4107859592787</v>
      </c>
      <c r="F21" s="86">
        <f t="shared" si="0"/>
        <v>0.85874745938798713</v>
      </c>
      <c r="G21" s="188">
        <f t="shared" si="1"/>
        <v>410.52475160311678</v>
      </c>
      <c r="H21" s="188">
        <f t="shared" si="7"/>
        <v>5625.4206712175092</v>
      </c>
      <c r="I21" s="188">
        <f t="shared" si="2"/>
        <v>70.016117083061587</v>
      </c>
      <c r="J21" s="87">
        <f t="shared" si="3"/>
        <v>959.43085238919286</v>
      </c>
      <c r="K21" s="188">
        <f t="shared" si="8"/>
        <v>16.344823250947826</v>
      </c>
      <c r="L21" s="87">
        <f t="shared" si="4"/>
        <v>223.97311300773805</v>
      </c>
      <c r="M21" s="88">
        <f t="shared" si="9"/>
        <v>5849.3937842252471</v>
      </c>
      <c r="N21" s="88">
        <f t="shared" si="10"/>
        <v>62818.393784225249</v>
      </c>
      <c r="O21" s="88">
        <f t="shared" si="11"/>
        <v>4584.2803608133436</v>
      </c>
      <c r="P21" s="89">
        <f t="shared" si="5"/>
        <v>0.9469208879397143</v>
      </c>
      <c r="Q21" s="196">
        <v>1872.9544849639424</v>
      </c>
      <c r="R21" s="92">
        <f t="shared" si="12"/>
        <v>-4.8735326998323083E-3</v>
      </c>
      <c r="S21" s="93">
        <f t="shared" si="12"/>
        <v>-2.1503756812197305E-2</v>
      </c>
      <c r="T21" s="91">
        <v>13703</v>
      </c>
      <c r="U21" s="191">
        <f>SUMIFS([1]feb24!$U$7:$U$363,[1]feb24!$B$7:$B$363,B21)</f>
        <v>57248</v>
      </c>
      <c r="V21" s="191">
        <f>SUMIFS([1]feb24!$V$7:$V$363,[1]feb24!$B$7:$B$363,B21)</f>
        <v>4248.7754193261089</v>
      </c>
      <c r="W21" s="198"/>
      <c r="X21" s="88">
        <v>0</v>
      </c>
      <c r="Y21" s="88">
        <f t="shared" si="13"/>
        <v>0</v>
      </c>
      <c r="Z21" s="1"/>
      <c r="AA21" s="1"/>
    </row>
    <row r="22" spans="2:27">
      <c r="B22" s="208">
        <v>1133</v>
      </c>
      <c r="C22" t="s">
        <v>41</v>
      </c>
      <c r="D22" s="1">
        <v>21687</v>
      </c>
      <c r="E22" s="85">
        <f t="shared" si="6"/>
        <v>8205.44835414302</v>
      </c>
      <c r="F22" s="86">
        <f t="shared" si="0"/>
        <v>1.6949029792911781</v>
      </c>
      <c r="G22" s="188">
        <f t="shared" si="1"/>
        <v>-2018.2977893071279</v>
      </c>
      <c r="H22" s="188">
        <f t="shared" si="7"/>
        <v>-5334.3610571387389</v>
      </c>
      <c r="I22" s="188">
        <f t="shared" si="2"/>
        <v>0</v>
      </c>
      <c r="J22" s="87">
        <f t="shared" si="3"/>
        <v>0</v>
      </c>
      <c r="K22" s="188">
        <f t="shared" si="8"/>
        <v>-53.671293832113761</v>
      </c>
      <c r="L22" s="87">
        <f t="shared" si="4"/>
        <v>-141.85322959827667</v>
      </c>
      <c r="M22" s="88">
        <f t="shared" si="9"/>
        <v>-5476.2142867370158</v>
      </c>
      <c r="N22" s="88">
        <f t="shared" si="10"/>
        <v>16210.785713262983</v>
      </c>
      <c r="O22" s="88">
        <f t="shared" si="11"/>
        <v>6133.4792710037773</v>
      </c>
      <c r="P22" s="89">
        <f t="shared" si="5"/>
        <v>1.2669206899091761</v>
      </c>
      <c r="Q22" s="196">
        <v>-6824.2286886780248</v>
      </c>
      <c r="R22" s="92">
        <f t="shared" si="12"/>
        <v>-4.1482300884955752E-4</v>
      </c>
      <c r="S22" s="93">
        <f t="shared" si="12"/>
        <v>-9.4916464094503394E-3</v>
      </c>
      <c r="T22" s="91">
        <v>2643</v>
      </c>
      <c r="U22" s="191">
        <f>SUMIFS([1]feb24!$U$7:$U$363,[1]feb24!$B$7:$B$363,B22)</f>
        <v>21696</v>
      </c>
      <c r="V22" s="191">
        <f>SUMIFS([1]feb24!$V$7:$V$363,[1]feb24!$B$7:$B$363,B22)</f>
        <v>8284.0778923253165</v>
      </c>
      <c r="W22" s="198"/>
      <c r="X22" s="88">
        <v>0</v>
      </c>
      <c r="Y22" s="88">
        <f t="shared" si="13"/>
        <v>0</v>
      </c>
      <c r="Z22" s="1"/>
      <c r="AA22" s="1"/>
    </row>
    <row r="23" spans="2:27">
      <c r="B23" s="208">
        <v>1134</v>
      </c>
      <c r="C23" t="s">
        <v>42</v>
      </c>
      <c r="D23" s="1">
        <v>40992</v>
      </c>
      <c r="E23" s="85">
        <f t="shared" si="6"/>
        <v>10540.498842890203</v>
      </c>
      <c r="F23" s="86">
        <f t="shared" si="0"/>
        <v>2.1772269010759815</v>
      </c>
      <c r="G23" s="188">
        <f t="shared" si="1"/>
        <v>-3419.328082555438</v>
      </c>
      <c r="H23" s="188">
        <f t="shared" si="7"/>
        <v>-13297.766913058098</v>
      </c>
      <c r="I23" s="188">
        <f t="shared" si="2"/>
        <v>0</v>
      </c>
      <c r="J23" s="87">
        <f t="shared" si="3"/>
        <v>0</v>
      </c>
      <c r="K23" s="188">
        <f t="shared" si="8"/>
        <v>-53.671293832113761</v>
      </c>
      <c r="L23" s="87">
        <f t="shared" si="4"/>
        <v>-208.72766171309041</v>
      </c>
      <c r="M23" s="88">
        <f t="shared" si="9"/>
        <v>-13506.494574771188</v>
      </c>
      <c r="N23" s="88">
        <f t="shared" si="10"/>
        <v>27485.50542522881</v>
      </c>
      <c r="O23" s="88">
        <f t="shared" si="11"/>
        <v>7067.4994665026516</v>
      </c>
      <c r="P23" s="89">
        <f t="shared" si="5"/>
        <v>1.4598502586230977</v>
      </c>
      <c r="Q23" s="196">
        <v>-15827.57853672676</v>
      </c>
      <c r="R23" s="92">
        <f t="shared" si="12"/>
        <v>9.0996194075532957E-2</v>
      </c>
      <c r="S23" s="92">
        <f t="shared" si="12"/>
        <v>7.0236688197006528E-2</v>
      </c>
      <c r="T23" s="91">
        <v>3889</v>
      </c>
      <c r="U23" s="191">
        <f>SUMIFS([1]feb24!$U$7:$U$363,[1]feb24!$B$7:$B$363,B23)</f>
        <v>37573</v>
      </c>
      <c r="V23" s="191">
        <f>SUMIFS([1]feb24!$V$7:$V$363,[1]feb24!$B$7:$B$363,B23)</f>
        <v>9848.7549148099606</v>
      </c>
      <c r="W23" s="198"/>
      <c r="X23" s="88">
        <v>0</v>
      </c>
      <c r="Y23" s="88">
        <f t="shared" si="13"/>
        <v>0</v>
      </c>
      <c r="Z23" s="1"/>
      <c r="AA23" s="1"/>
    </row>
    <row r="24" spans="2:27">
      <c r="B24" s="208">
        <v>1135</v>
      </c>
      <c r="C24" t="s">
        <v>43</v>
      </c>
      <c r="D24" s="1">
        <v>28032</v>
      </c>
      <c r="E24" s="85">
        <f t="shared" si="6"/>
        <v>6131.2335958005251</v>
      </c>
      <c r="F24" s="86">
        <f t="shared" si="0"/>
        <v>1.2664568271891585</v>
      </c>
      <c r="G24" s="188">
        <f t="shared" si="1"/>
        <v>-773.76893430163102</v>
      </c>
      <c r="H24" s="188">
        <f t="shared" si="7"/>
        <v>-3537.6715676270569</v>
      </c>
      <c r="I24" s="188">
        <f t="shared" si="2"/>
        <v>0</v>
      </c>
      <c r="J24" s="87">
        <f t="shared" si="3"/>
        <v>0</v>
      </c>
      <c r="K24" s="188">
        <f t="shared" si="8"/>
        <v>-53.671293832113761</v>
      </c>
      <c r="L24" s="87">
        <f t="shared" si="4"/>
        <v>-245.38515540042411</v>
      </c>
      <c r="M24" s="88">
        <f t="shared" si="9"/>
        <v>-3783.056723027481</v>
      </c>
      <c r="N24" s="88">
        <f t="shared" si="10"/>
        <v>24248.943276972517</v>
      </c>
      <c r="O24" s="88">
        <f t="shared" si="11"/>
        <v>5303.7933676667799</v>
      </c>
      <c r="P24" s="89">
        <f t="shared" si="5"/>
        <v>1.0955422290683683</v>
      </c>
      <c r="Q24" s="196">
        <v>-5139.1066829685651</v>
      </c>
      <c r="R24" s="92">
        <f t="shared" si="12"/>
        <v>2.3103032957407205E-2</v>
      </c>
      <c r="S24" s="92">
        <f t="shared" si="12"/>
        <v>1.6613534279418467E-2</v>
      </c>
      <c r="T24" s="91">
        <v>4572</v>
      </c>
      <c r="U24" s="191">
        <f>SUMIFS([1]feb24!$U$7:$U$363,[1]feb24!$B$7:$B$363,B24)</f>
        <v>27399</v>
      </c>
      <c r="V24" s="191">
        <f>SUMIFS([1]feb24!$V$7:$V$363,[1]feb24!$B$7:$B$363,B24)</f>
        <v>6031.036759850319</v>
      </c>
      <c r="W24" s="198"/>
      <c r="X24" s="88">
        <v>0</v>
      </c>
      <c r="Y24" s="88">
        <f t="shared" si="13"/>
        <v>0</v>
      </c>
      <c r="Z24" s="1"/>
      <c r="AA24" s="1"/>
    </row>
    <row r="25" spans="2:27">
      <c r="B25" s="208">
        <v>1144</v>
      </c>
      <c r="C25" t="s">
        <v>44</v>
      </c>
      <c r="D25" s="1">
        <v>2397</v>
      </c>
      <c r="E25" s="85">
        <f t="shared" si="6"/>
        <v>4406.25</v>
      </c>
      <c r="F25" s="86">
        <f t="shared" si="0"/>
        <v>0.91014724975156236</v>
      </c>
      <c r="G25" s="188">
        <f t="shared" si="1"/>
        <v>261.22122317868394</v>
      </c>
      <c r="H25" s="188">
        <f t="shared" si="7"/>
        <v>142.10434540920409</v>
      </c>
      <c r="I25" s="188">
        <f t="shared" si="2"/>
        <v>0</v>
      </c>
      <c r="J25" s="87">
        <f t="shared" si="3"/>
        <v>0</v>
      </c>
      <c r="K25" s="188">
        <f t="shared" si="8"/>
        <v>-53.671293832113761</v>
      </c>
      <c r="L25" s="87">
        <f t="shared" si="4"/>
        <v>-29.197183844669887</v>
      </c>
      <c r="M25" s="88">
        <f t="shared" si="9"/>
        <v>112.90716156453419</v>
      </c>
      <c r="N25" s="88">
        <f t="shared" si="10"/>
        <v>2509.9071615645344</v>
      </c>
      <c r="O25" s="88">
        <f t="shared" si="11"/>
        <v>4613.7999293465709</v>
      </c>
      <c r="P25" s="89">
        <f t="shared" si="5"/>
        <v>0.95301839809333011</v>
      </c>
      <c r="Q25" s="196">
        <v>-14.192648104745814</v>
      </c>
      <c r="R25" s="92">
        <f t="shared" si="12"/>
        <v>9.5020557332115119E-2</v>
      </c>
      <c r="S25" s="92">
        <f t="shared" si="12"/>
        <v>7.6904408405664718E-2</v>
      </c>
      <c r="T25" s="91">
        <v>544</v>
      </c>
      <c r="U25" s="191">
        <f>SUMIFS([1]feb24!$U$7:$U$363,[1]feb24!$B$7:$B$363,B25)</f>
        <v>2189</v>
      </c>
      <c r="V25" s="191">
        <f>SUMIFS([1]feb24!$V$7:$V$363,[1]feb24!$B$7:$B$363,B25)</f>
        <v>4091.5887850467288</v>
      </c>
      <c r="W25" s="198"/>
      <c r="X25" s="88">
        <v>0</v>
      </c>
      <c r="Y25" s="88">
        <f t="shared" si="13"/>
        <v>0</v>
      </c>
      <c r="Z25" s="1"/>
      <c r="AA25" s="1"/>
    </row>
    <row r="26" spans="2:27">
      <c r="B26" s="208">
        <v>1145</v>
      </c>
      <c r="C26" t="s">
        <v>45</v>
      </c>
      <c r="D26" s="1">
        <v>4421</v>
      </c>
      <c r="E26" s="85">
        <f t="shared" si="6"/>
        <v>5006.7950169875421</v>
      </c>
      <c r="F26" s="86">
        <f t="shared" si="0"/>
        <v>1.034194772148888</v>
      </c>
      <c r="G26" s="188">
        <f t="shared" si="1"/>
        <v>-99.105787013841294</v>
      </c>
      <c r="H26" s="188">
        <f t="shared" si="7"/>
        <v>-87.510409933221865</v>
      </c>
      <c r="I26" s="188">
        <f t="shared" si="2"/>
        <v>0</v>
      </c>
      <c r="J26" s="87">
        <f t="shared" si="3"/>
        <v>0</v>
      </c>
      <c r="K26" s="188">
        <f t="shared" si="8"/>
        <v>-53.671293832113761</v>
      </c>
      <c r="L26" s="87">
        <f t="shared" si="4"/>
        <v>-47.391752453756453</v>
      </c>
      <c r="M26" s="88">
        <f t="shared" si="9"/>
        <v>-134.90216238697832</v>
      </c>
      <c r="N26" s="88">
        <f t="shared" si="10"/>
        <v>4286.0978376130215</v>
      </c>
      <c r="O26" s="88">
        <f t="shared" si="11"/>
        <v>4854.0179361415876</v>
      </c>
      <c r="P26" s="89">
        <f t="shared" si="5"/>
        <v>1.0026374070522603</v>
      </c>
      <c r="Q26" s="196">
        <v>93.191096643286869</v>
      </c>
      <c r="R26" s="92">
        <f t="shared" si="12"/>
        <v>0.10552638159539884</v>
      </c>
      <c r="S26" s="92">
        <f t="shared" si="12"/>
        <v>8.6746205237606094E-2</v>
      </c>
      <c r="T26" s="91">
        <v>883</v>
      </c>
      <c r="U26" s="191">
        <f>SUMIFS([1]feb24!$U$7:$U$363,[1]feb24!$B$7:$B$363,B26)</f>
        <v>3999</v>
      </c>
      <c r="V26" s="191">
        <f>SUMIFS([1]feb24!$V$7:$V$363,[1]feb24!$B$7:$B$363,B26)</f>
        <v>4607.1428571428569</v>
      </c>
      <c r="W26" s="198"/>
      <c r="X26" s="88">
        <v>0</v>
      </c>
      <c r="Y26" s="88">
        <f t="shared" si="13"/>
        <v>0</v>
      </c>
      <c r="Z26" s="1"/>
      <c r="AA26" s="1"/>
    </row>
    <row r="27" spans="2:27">
      <c r="B27" s="208">
        <v>1146</v>
      </c>
      <c r="C27" t="s">
        <v>46</v>
      </c>
      <c r="D27" s="1">
        <v>49383</v>
      </c>
      <c r="E27" s="85">
        <f t="shared" si="6"/>
        <v>4268.1936041486597</v>
      </c>
      <c r="F27" s="86">
        <f t="shared" si="0"/>
        <v>0.88163056345489044</v>
      </c>
      <c r="G27" s="188">
        <f t="shared" si="1"/>
        <v>344.05506068948813</v>
      </c>
      <c r="H27" s="188">
        <f t="shared" si="7"/>
        <v>3980.7170521773774</v>
      </c>
      <c r="I27" s="188">
        <f t="shared" si="2"/>
        <v>31.242130716778227</v>
      </c>
      <c r="J27" s="87">
        <f t="shared" si="3"/>
        <v>361.47145239312414</v>
      </c>
      <c r="K27" s="188">
        <f t="shared" si="8"/>
        <v>-22.429163115335534</v>
      </c>
      <c r="L27" s="87">
        <f t="shared" si="4"/>
        <v>-259.50541724443212</v>
      </c>
      <c r="M27" s="88">
        <f t="shared" si="9"/>
        <v>3721.2116349329453</v>
      </c>
      <c r="N27" s="88">
        <f t="shared" si="10"/>
        <v>53104.211634932944</v>
      </c>
      <c r="O27" s="88">
        <f t="shared" si="11"/>
        <v>4589.8195017228127</v>
      </c>
      <c r="P27" s="89">
        <f t="shared" si="5"/>
        <v>0.94806504314305939</v>
      </c>
      <c r="Q27" s="196">
        <v>1589.5656222264543</v>
      </c>
      <c r="R27" s="92">
        <f t="shared" si="12"/>
        <v>1.5693130399012753E-2</v>
      </c>
      <c r="S27" s="92">
        <f t="shared" si="12"/>
        <v>1.2083104754313191E-3</v>
      </c>
      <c r="T27" s="91">
        <v>11570</v>
      </c>
      <c r="U27" s="191">
        <f>SUMIFS([1]feb24!$U$7:$U$363,[1]feb24!$B$7:$B$363,B27)</f>
        <v>48620</v>
      </c>
      <c r="V27" s="191">
        <f>SUMIFS([1]feb24!$V$7:$V$363,[1]feb24!$B$7:$B$363,B27)</f>
        <v>4263.0425252082414</v>
      </c>
      <c r="W27" s="198"/>
      <c r="X27" s="88">
        <v>0</v>
      </c>
      <c r="Y27" s="88">
        <f t="shared" si="13"/>
        <v>0</v>
      </c>
      <c r="Z27" s="1"/>
      <c r="AA27" s="1"/>
    </row>
    <row r="28" spans="2:27">
      <c r="B28" s="208">
        <v>1149</v>
      </c>
      <c r="C28" t="s">
        <v>47</v>
      </c>
      <c r="D28" s="1">
        <v>185485</v>
      </c>
      <c r="E28" s="85">
        <f t="shared" si="6"/>
        <v>4283.1247402207546</v>
      </c>
      <c r="F28" s="86">
        <f t="shared" si="0"/>
        <v>0.88471471265924417</v>
      </c>
      <c r="G28" s="188">
        <f t="shared" si="1"/>
        <v>335.09637904623122</v>
      </c>
      <c r="H28" s="188">
        <f t="shared" si="7"/>
        <v>14511.683790976089</v>
      </c>
      <c r="I28" s="188">
        <f t="shared" si="2"/>
        <v>26.016233091545018</v>
      </c>
      <c r="J28" s="87">
        <f t="shared" si="3"/>
        <v>1126.6589902624485</v>
      </c>
      <c r="K28" s="188">
        <f t="shared" si="8"/>
        <v>-27.655060740568743</v>
      </c>
      <c r="L28" s="87">
        <f t="shared" si="4"/>
        <v>-1197.63006043107</v>
      </c>
      <c r="M28" s="88">
        <f t="shared" si="9"/>
        <v>13314.05373054502</v>
      </c>
      <c r="N28" s="88">
        <f t="shared" si="10"/>
        <v>198799.05373054501</v>
      </c>
      <c r="O28" s="88">
        <f t="shared" si="11"/>
        <v>4590.5660585264168</v>
      </c>
      <c r="P28" s="89">
        <f t="shared" si="5"/>
        <v>0.94821925060327694</v>
      </c>
      <c r="Q28" s="196">
        <v>5329.4832029851805</v>
      </c>
      <c r="R28" s="92">
        <f t="shared" si="12"/>
        <v>3.0352014487198715E-2</v>
      </c>
      <c r="S28" s="92">
        <f t="shared" si="12"/>
        <v>2.0763692734131246E-2</v>
      </c>
      <c r="T28" s="91">
        <v>43306</v>
      </c>
      <c r="U28" s="191">
        <f>SUMIFS([1]feb24!$U$7:$U$363,[1]feb24!$B$7:$B$363,B28)</f>
        <v>180021</v>
      </c>
      <c r="V28" s="191">
        <f>SUMIFS([1]feb24!$V$7:$V$363,[1]feb24!$B$7:$B$363,B28)</f>
        <v>4196.0002797007201</v>
      </c>
      <c r="W28" s="198"/>
      <c r="X28" s="88">
        <v>0</v>
      </c>
      <c r="Y28" s="88">
        <f t="shared" si="13"/>
        <v>0</v>
      </c>
      <c r="Z28" s="1"/>
      <c r="AA28" s="1"/>
    </row>
    <row r="29" spans="2:27">
      <c r="B29" s="208">
        <v>1151</v>
      </c>
      <c r="C29" t="s">
        <v>48</v>
      </c>
      <c r="D29" s="1">
        <v>1553</v>
      </c>
      <c r="E29" s="85">
        <f t="shared" si="6"/>
        <v>7223.2558139534885</v>
      </c>
      <c r="F29" s="86">
        <f t="shared" si="0"/>
        <v>1.4920230157893333</v>
      </c>
      <c r="G29" s="188">
        <f t="shared" si="1"/>
        <v>-1428.9822651934091</v>
      </c>
      <c r="H29" s="188">
        <f t="shared" si="7"/>
        <v>-307.23118701658296</v>
      </c>
      <c r="I29" s="188">
        <f t="shared" si="2"/>
        <v>0</v>
      </c>
      <c r="J29" s="87">
        <f t="shared" si="3"/>
        <v>0</v>
      </c>
      <c r="K29" s="188">
        <f t="shared" si="8"/>
        <v>-53.671293832113761</v>
      </c>
      <c r="L29" s="87">
        <f t="shared" si="4"/>
        <v>-11.539328173904458</v>
      </c>
      <c r="M29" s="88">
        <f t="shared" si="9"/>
        <v>-318.7705151904874</v>
      </c>
      <c r="N29" s="88">
        <f t="shared" si="10"/>
        <v>1234.2294848095125</v>
      </c>
      <c r="O29" s="88">
        <f t="shared" si="11"/>
        <v>5740.6022549279651</v>
      </c>
      <c r="P29" s="89">
        <f t="shared" si="5"/>
        <v>1.1857687045084384</v>
      </c>
      <c r="Q29" s="196">
        <v>-183.33361542660637</v>
      </c>
      <c r="R29" s="92">
        <f t="shared" si="12"/>
        <v>0.52854330708661412</v>
      </c>
      <c r="S29" s="92">
        <f t="shared" si="12"/>
        <v>0.47877678080937558</v>
      </c>
      <c r="T29" s="91">
        <v>215</v>
      </c>
      <c r="U29" s="191">
        <f>SUMIFS([1]feb24!$U$7:$U$363,[1]feb24!$B$7:$B$363,B29)</f>
        <v>1016</v>
      </c>
      <c r="V29" s="191">
        <f>SUMIFS([1]feb24!$V$7:$V$363,[1]feb24!$B$7:$B$363,B29)</f>
        <v>4884.6153846153848</v>
      </c>
      <c r="W29" s="198"/>
      <c r="X29" s="88">
        <v>0</v>
      </c>
      <c r="Y29" s="88">
        <f t="shared" si="13"/>
        <v>0</v>
      </c>
      <c r="Z29" s="1"/>
      <c r="AA29" s="1"/>
    </row>
    <row r="30" spans="2:27">
      <c r="B30" s="208">
        <v>1160</v>
      </c>
      <c r="C30" t="s">
        <v>49</v>
      </c>
      <c r="D30" s="1">
        <v>42895</v>
      </c>
      <c r="E30" s="85">
        <f t="shared" si="6"/>
        <v>4799.1720742895504</v>
      </c>
      <c r="F30" s="86">
        <f t="shared" si="0"/>
        <v>0.99130854229767595</v>
      </c>
      <c r="G30" s="188">
        <f t="shared" si="1"/>
        <v>25.467978604953714</v>
      </c>
      <c r="H30" s="188">
        <f t="shared" si="7"/>
        <v>227.63279277107628</v>
      </c>
      <c r="I30" s="188">
        <f t="shared" si="2"/>
        <v>0</v>
      </c>
      <c r="J30" s="87">
        <f t="shared" si="3"/>
        <v>0</v>
      </c>
      <c r="K30" s="188">
        <f t="shared" si="8"/>
        <v>-53.671293832113761</v>
      </c>
      <c r="L30" s="87">
        <f t="shared" si="4"/>
        <v>-479.71402427143278</v>
      </c>
      <c r="M30" s="88">
        <f t="shared" si="9"/>
        <v>-252.08123150035649</v>
      </c>
      <c r="N30" s="88">
        <f t="shared" si="10"/>
        <v>42642.918768499643</v>
      </c>
      <c r="O30" s="88">
        <f t="shared" si="11"/>
        <v>4770.9687590623907</v>
      </c>
      <c r="P30" s="89">
        <f t="shared" si="5"/>
        <v>0.98548291511177544</v>
      </c>
      <c r="Q30" s="196">
        <v>-59.516681316313878</v>
      </c>
      <c r="R30" s="92">
        <f t="shared" si="12"/>
        <v>6.7358242583552387E-3</v>
      </c>
      <c r="S30" s="92">
        <f t="shared" si="12"/>
        <v>-3.8519098522159234E-3</v>
      </c>
      <c r="T30" s="91">
        <v>8938</v>
      </c>
      <c r="U30" s="191">
        <f>SUMIFS([1]feb24!$U$7:$U$363,[1]feb24!$B$7:$B$363,B30)</f>
        <v>42608</v>
      </c>
      <c r="V30" s="191">
        <f>SUMIFS([1]feb24!$V$7:$V$363,[1]feb24!$B$7:$B$363,B30)</f>
        <v>4817.7295341474446</v>
      </c>
      <c r="W30" s="198"/>
      <c r="X30" s="88">
        <v>0</v>
      </c>
      <c r="Y30" s="88">
        <f t="shared" si="13"/>
        <v>0</v>
      </c>
      <c r="Z30" s="1"/>
      <c r="AA30" s="1"/>
    </row>
    <row r="31" spans="2:27" ht="27.95" customHeight="1">
      <c r="B31" s="208">
        <v>1505</v>
      </c>
      <c r="C31" t="s">
        <v>50</v>
      </c>
      <c r="D31" s="1">
        <v>103789</v>
      </c>
      <c r="E31" s="85">
        <f t="shared" si="6"/>
        <v>4252.95033601049</v>
      </c>
      <c r="F31" s="86">
        <f t="shared" si="0"/>
        <v>0.87848194079998421</v>
      </c>
      <c r="G31" s="188">
        <f t="shared" si="1"/>
        <v>353.20102157238995</v>
      </c>
      <c r="H31" s="188">
        <f t="shared" si="7"/>
        <v>8619.5177304526042</v>
      </c>
      <c r="I31" s="188">
        <f t="shared" si="2"/>
        <v>36.577274565137621</v>
      </c>
      <c r="J31" s="87">
        <f t="shared" si="3"/>
        <v>892.63180848761851</v>
      </c>
      <c r="K31" s="188">
        <f t="shared" si="8"/>
        <v>-17.09401926697614</v>
      </c>
      <c r="L31" s="87">
        <f t="shared" si="4"/>
        <v>-417.16244619128571</v>
      </c>
      <c r="M31" s="88">
        <f t="shared" si="9"/>
        <v>8202.355284261319</v>
      </c>
      <c r="N31" s="88">
        <f t="shared" si="10"/>
        <v>111991.35528426131</v>
      </c>
      <c r="O31" s="88">
        <f t="shared" si="11"/>
        <v>4589.0573383159035</v>
      </c>
      <c r="P31" s="89">
        <f t="shared" si="5"/>
        <v>0.94790761201031393</v>
      </c>
      <c r="Q31" s="196">
        <v>1629.9595085827759</v>
      </c>
      <c r="R31" s="92">
        <f t="shared" si="12"/>
        <v>3.4362822774339503E-2</v>
      </c>
      <c r="S31" s="92">
        <f t="shared" si="12"/>
        <v>2.3978504974810046E-2</v>
      </c>
      <c r="T31" s="91">
        <v>24404</v>
      </c>
      <c r="U31" s="191">
        <f>SUMIFS([1]feb24!$U$7:$U$363,[1]feb24!$B$7:$B$363,B31)</f>
        <v>100341</v>
      </c>
      <c r="V31" s="191">
        <f>SUMIFS([1]feb24!$V$7:$V$363,[1]feb24!$B$7:$B$363,B31)</f>
        <v>4153.3589966472127</v>
      </c>
      <c r="W31" s="198"/>
      <c r="X31" s="88">
        <v>0</v>
      </c>
      <c r="Y31" s="88">
        <f t="shared" si="13"/>
        <v>0</v>
      </c>
      <c r="Z31" s="1"/>
      <c r="AA31" s="1"/>
    </row>
    <row r="32" spans="2:27">
      <c r="B32" s="208">
        <v>1506</v>
      </c>
      <c r="C32" t="s">
        <v>51</v>
      </c>
      <c r="D32" s="1">
        <v>157997</v>
      </c>
      <c r="E32" s="85">
        <f t="shared" si="6"/>
        <v>4814.6331058020478</v>
      </c>
      <c r="F32" s="86">
        <f t="shared" si="0"/>
        <v>0.99450214577215468</v>
      </c>
      <c r="G32" s="188">
        <f t="shared" si="1"/>
        <v>16.191359697455301</v>
      </c>
      <c r="H32" s="188">
        <f t="shared" si="7"/>
        <v>531.33565983169319</v>
      </c>
      <c r="I32" s="188">
        <f t="shared" si="2"/>
        <v>0</v>
      </c>
      <c r="J32" s="87">
        <f t="shared" si="3"/>
        <v>0</v>
      </c>
      <c r="K32" s="188">
        <f t="shared" si="8"/>
        <v>-53.671293832113761</v>
      </c>
      <c r="L32" s="87">
        <f t="shared" si="4"/>
        <v>-1761.2771783946453</v>
      </c>
      <c r="M32" s="88">
        <f t="shared" si="9"/>
        <v>-1229.9415185629521</v>
      </c>
      <c r="N32" s="88">
        <f t="shared" si="10"/>
        <v>156767.05848143704</v>
      </c>
      <c r="O32" s="88">
        <f t="shared" si="11"/>
        <v>4777.153171667389</v>
      </c>
      <c r="P32" s="89">
        <f t="shared" si="5"/>
        <v>0.98676035650156679</v>
      </c>
      <c r="Q32" s="196">
        <v>-2848.1038346023793</v>
      </c>
      <c r="R32" s="92">
        <f t="shared" si="12"/>
        <v>5.7869223455682475E-2</v>
      </c>
      <c r="S32" s="92">
        <f t="shared" si="12"/>
        <v>4.5941760855773679E-2</v>
      </c>
      <c r="T32" s="91">
        <v>32816</v>
      </c>
      <c r="U32" s="191">
        <f>SUMIFS([1]feb24!$U$7:$U$363,[1]feb24!$B$7:$B$363,B32)</f>
        <v>149354</v>
      </c>
      <c r="V32" s="191">
        <f>SUMIFS([1]feb24!$V$7:$V$363,[1]feb24!$B$7:$B$363,B32)</f>
        <v>4603.1560130678672</v>
      </c>
      <c r="W32" s="198"/>
      <c r="X32" s="88">
        <v>0</v>
      </c>
      <c r="Y32" s="88">
        <f t="shared" si="13"/>
        <v>0</v>
      </c>
      <c r="Z32" s="1"/>
      <c r="AA32" s="1"/>
    </row>
    <row r="33" spans="2:27">
      <c r="B33" s="208">
        <v>1508</v>
      </c>
      <c r="C33" s="232" t="s">
        <v>443</v>
      </c>
      <c r="D33" s="1">
        <v>296488.48654692352</v>
      </c>
      <c r="E33" s="85">
        <f t="shared" si="6"/>
        <v>5067.3996572650967</v>
      </c>
      <c r="F33" s="86">
        <f t="shared" si="0"/>
        <v>1.0467131600458071</v>
      </c>
      <c r="G33" s="188">
        <f t="shared" si="1"/>
        <v>-135.46857118037406</v>
      </c>
      <c r="H33" s="188">
        <f t="shared" si="7"/>
        <v>-7926.1306311925055</v>
      </c>
      <c r="I33" s="188">
        <f t="shared" si="2"/>
        <v>0</v>
      </c>
      <c r="J33" s="87">
        <f t="shared" si="3"/>
        <v>0</v>
      </c>
      <c r="K33" s="188">
        <f t="shared" si="8"/>
        <v>-53.671293832113761</v>
      </c>
      <c r="L33" s="87">
        <f t="shared" si="4"/>
        <v>-3140.253730823144</v>
      </c>
      <c r="M33" s="88">
        <f t="shared" si="9"/>
        <v>-11066.384362015649</v>
      </c>
      <c r="N33" s="88">
        <f t="shared" si="10"/>
        <v>285422.10218490788</v>
      </c>
      <c r="O33" s="88">
        <f t="shared" si="11"/>
        <v>4878.2597922526083</v>
      </c>
      <c r="P33" s="89">
        <f t="shared" si="5"/>
        <v>1.0076447622110276</v>
      </c>
      <c r="Q33" s="196">
        <v>18.150153728181976</v>
      </c>
      <c r="R33" s="92">
        <f t="shared" si="12"/>
        <v>-9.2771921816474173E-2</v>
      </c>
      <c r="S33" s="92">
        <f t="shared" si="12"/>
        <v>4.695072277686612E-2</v>
      </c>
      <c r="T33" s="91">
        <v>58509</v>
      </c>
      <c r="U33" s="191">
        <f>SUMIFS([1]feb24!$U$7:$U$363,[1]feb24!$B$7:$B$363,B33)</f>
        <v>326807</v>
      </c>
      <c r="V33" s="191">
        <f>SUMIFS([1]feb24!$V$7:$V$363,[1]feb24!$B$7:$B$363,B33)</f>
        <v>4840.1510663507115</v>
      </c>
      <c r="W33" s="198"/>
      <c r="X33" s="88">
        <v>0</v>
      </c>
      <c r="Y33" s="88">
        <f t="shared" si="13"/>
        <v>0</v>
      </c>
      <c r="Z33" s="1"/>
      <c r="AA33" s="1"/>
    </row>
    <row r="34" spans="2:27">
      <c r="B34" s="208">
        <v>1511</v>
      </c>
      <c r="C34" t="s">
        <v>52</v>
      </c>
      <c r="D34" s="1">
        <v>14858</v>
      </c>
      <c r="E34" s="85">
        <f t="shared" si="6"/>
        <v>4910.1123595505615</v>
      </c>
      <c r="F34" s="86">
        <f t="shared" si="0"/>
        <v>1.0142241724859229</v>
      </c>
      <c r="G34" s="188">
        <f t="shared" si="1"/>
        <v>-41.096192551652891</v>
      </c>
      <c r="H34" s="188">
        <f t="shared" si="7"/>
        <v>-124.35707866130166</v>
      </c>
      <c r="I34" s="188">
        <f t="shared" si="2"/>
        <v>0</v>
      </c>
      <c r="J34" s="87">
        <f t="shared" si="3"/>
        <v>0</v>
      </c>
      <c r="K34" s="188">
        <f t="shared" si="8"/>
        <v>-53.671293832113761</v>
      </c>
      <c r="L34" s="87">
        <f t="shared" si="4"/>
        <v>-162.40933513597622</v>
      </c>
      <c r="M34" s="88">
        <f t="shared" si="9"/>
        <v>-286.76641379727789</v>
      </c>
      <c r="N34" s="88">
        <f t="shared" si="10"/>
        <v>14571.233586202721</v>
      </c>
      <c r="O34" s="88">
        <f t="shared" si="11"/>
        <v>4815.3448731667941</v>
      </c>
      <c r="P34" s="89">
        <f t="shared" si="5"/>
        <v>0.99464916718707397</v>
      </c>
      <c r="Q34" s="196">
        <v>-302.9364971205141</v>
      </c>
      <c r="R34" s="92">
        <f t="shared" si="12"/>
        <v>0.10542370359348263</v>
      </c>
      <c r="S34" s="92">
        <f t="shared" si="12"/>
        <v>0.10067469230904266</v>
      </c>
      <c r="T34" s="91">
        <v>3026</v>
      </c>
      <c r="U34" s="191">
        <f>SUMIFS([1]feb24!$U$7:$U$363,[1]feb24!$B$7:$B$363,B34)</f>
        <v>13441</v>
      </c>
      <c r="V34" s="191">
        <f>SUMIFS([1]feb24!$V$7:$V$363,[1]feb24!$B$7:$B$363,B34)</f>
        <v>4461.0023232658477</v>
      </c>
      <c r="W34" s="198"/>
      <c r="X34" s="88">
        <v>0</v>
      </c>
      <c r="Y34" s="88">
        <f t="shared" si="13"/>
        <v>0</v>
      </c>
      <c r="Z34" s="1"/>
      <c r="AA34" s="1"/>
    </row>
    <row r="35" spans="2:27">
      <c r="B35" s="209">
        <v>1514</v>
      </c>
      <c r="C35" s="210" t="s">
        <v>53</v>
      </c>
      <c r="D35" s="221">
        <v>13810</v>
      </c>
      <c r="E35" s="222">
        <f t="shared" si="6"/>
        <v>5664.47908121411</v>
      </c>
      <c r="F35" s="223">
        <f t="shared" si="0"/>
        <v>1.1700448356408009</v>
      </c>
      <c r="G35" s="224">
        <f t="shared" si="1"/>
        <v>-569.52319847841216</v>
      </c>
      <c r="H35" s="224">
        <f t="shared" si="7"/>
        <v>-1388.4975578903689</v>
      </c>
      <c r="I35" s="224">
        <f t="shared" si="2"/>
        <v>0</v>
      </c>
      <c r="J35" s="225">
        <f t="shared" si="3"/>
        <v>0</v>
      </c>
      <c r="K35" s="224">
        <f t="shared" si="8"/>
        <v>-53.671293832113761</v>
      </c>
      <c r="L35" s="225">
        <f t="shared" si="4"/>
        <v>-130.85061436269334</v>
      </c>
      <c r="M35" s="226">
        <f t="shared" si="9"/>
        <v>-1519.3481722530621</v>
      </c>
      <c r="N35" s="226">
        <f t="shared" si="10"/>
        <v>12290.651827746939</v>
      </c>
      <c r="O35" s="226">
        <f t="shared" si="11"/>
        <v>5041.2845889035843</v>
      </c>
      <c r="P35" s="227">
        <f t="shared" si="5"/>
        <v>1.041318877459412</v>
      </c>
      <c r="Q35" s="234">
        <v>80.535785069459052</v>
      </c>
      <c r="R35" s="227">
        <f t="shared" si="12"/>
        <v>8.5862557005818518E-2</v>
      </c>
      <c r="S35" s="227">
        <f t="shared" si="12"/>
        <v>8.7644119855704999E-2</v>
      </c>
      <c r="T35" s="228">
        <v>2438</v>
      </c>
      <c r="U35" s="229">
        <f>SUMIFS([1]feb24!$U$7:$U$363,[1]feb24!$B$7:$B$363,B35)</f>
        <v>12718</v>
      </c>
      <c r="V35" s="229">
        <f>SUMIFS([1]feb24!$V$7:$V$363,[1]feb24!$B$7:$B$363,B35)</f>
        <v>5208.0262080262082</v>
      </c>
      <c r="W35" s="230"/>
      <c r="X35" s="226">
        <v>308.02900000000045</v>
      </c>
      <c r="Y35" s="226">
        <f t="shared" si="13"/>
        <v>126.34495488105023</v>
      </c>
      <c r="Z35" s="1"/>
      <c r="AA35" s="1"/>
    </row>
    <row r="36" spans="2:27">
      <c r="B36" s="208">
        <v>1515</v>
      </c>
      <c r="C36" t="s">
        <v>54</v>
      </c>
      <c r="D36" s="1">
        <v>65392</v>
      </c>
      <c r="E36" s="85">
        <f t="shared" si="6"/>
        <v>7291.7038358608388</v>
      </c>
      <c r="F36" s="86">
        <f t="shared" si="0"/>
        <v>1.5061615187998092</v>
      </c>
      <c r="G36" s="188">
        <f t="shared" si="1"/>
        <v>-1470.0510783378193</v>
      </c>
      <c r="H36" s="188">
        <f t="shared" si="7"/>
        <v>-13183.418070533562</v>
      </c>
      <c r="I36" s="188">
        <f t="shared" si="2"/>
        <v>0</v>
      </c>
      <c r="J36" s="87">
        <f t="shared" si="3"/>
        <v>0</v>
      </c>
      <c r="K36" s="188">
        <f t="shared" si="8"/>
        <v>-53.671293832113761</v>
      </c>
      <c r="L36" s="87">
        <f t="shared" si="4"/>
        <v>-481.32416308639625</v>
      </c>
      <c r="M36" s="88">
        <f t="shared" si="9"/>
        <v>-13664.742233619958</v>
      </c>
      <c r="N36" s="88">
        <f t="shared" si="10"/>
        <v>51727.25776638004</v>
      </c>
      <c r="O36" s="88">
        <f t="shared" si="11"/>
        <v>5767.981463690905</v>
      </c>
      <c r="P36" s="89">
        <f t="shared" si="5"/>
        <v>1.1914241057126287</v>
      </c>
      <c r="Q36" s="196">
        <v>-779.01028346886596</v>
      </c>
      <c r="R36" s="92">
        <f t="shared" si="12"/>
        <v>0.11193864884626503</v>
      </c>
      <c r="S36" s="92">
        <f t="shared" si="12"/>
        <v>9.6315960425811364E-2</v>
      </c>
      <c r="T36" s="91">
        <v>8968</v>
      </c>
      <c r="U36" s="191">
        <f>SUMIFS([1]feb24!$U$7:$U$363,[1]feb24!$B$7:$B$363,B36)</f>
        <v>58809</v>
      </c>
      <c r="V36" s="191">
        <f>SUMIFS([1]feb24!$V$7:$V$363,[1]feb24!$B$7:$B$363,B36)</f>
        <v>6651.0970368694861</v>
      </c>
      <c r="W36" s="198"/>
      <c r="X36" s="88">
        <v>0</v>
      </c>
      <c r="Y36" s="88">
        <f t="shared" si="13"/>
        <v>0</v>
      </c>
      <c r="Z36" s="1"/>
      <c r="AA36" s="1"/>
    </row>
    <row r="37" spans="2:27">
      <c r="B37" s="208">
        <v>1516</v>
      </c>
      <c r="C37" t="s">
        <v>55</v>
      </c>
      <c r="D37" s="1">
        <v>42418</v>
      </c>
      <c r="E37" s="85">
        <f t="shared" si="6"/>
        <v>4787.0443516533123</v>
      </c>
      <c r="F37" s="86">
        <f t="shared" si="0"/>
        <v>0.98880346124164831</v>
      </c>
      <c r="G37" s="188">
        <f t="shared" si="1"/>
        <v>32.744612186696578</v>
      </c>
      <c r="H37" s="188">
        <f t="shared" si="7"/>
        <v>290.15000858631839</v>
      </c>
      <c r="I37" s="188">
        <f t="shared" si="2"/>
        <v>0</v>
      </c>
      <c r="J37" s="87">
        <f t="shared" si="3"/>
        <v>0</v>
      </c>
      <c r="K37" s="188">
        <f t="shared" si="8"/>
        <v>-53.671293832113761</v>
      </c>
      <c r="L37" s="87">
        <f t="shared" si="4"/>
        <v>-475.58133464636001</v>
      </c>
      <c r="M37" s="88">
        <f t="shared" si="9"/>
        <v>-185.43132606004161</v>
      </c>
      <c r="N37" s="88">
        <f t="shared" si="10"/>
        <v>42232.568673939961</v>
      </c>
      <c r="O37" s="88">
        <f t="shared" si="11"/>
        <v>4766.1176700078959</v>
      </c>
      <c r="P37" s="89">
        <f t="shared" si="5"/>
        <v>0.98448088268936451</v>
      </c>
      <c r="Q37" s="196">
        <v>403.92608420856374</v>
      </c>
      <c r="R37" s="92">
        <f t="shared" si="12"/>
        <v>5.4151445115435272E-2</v>
      </c>
      <c r="S37" s="92">
        <f t="shared" si="12"/>
        <v>4.6537666480135825E-2</v>
      </c>
      <c r="T37" s="91">
        <v>8861</v>
      </c>
      <c r="U37" s="191">
        <f>SUMIFS([1]feb24!$U$7:$U$363,[1]feb24!$B$7:$B$363,B37)</f>
        <v>40239</v>
      </c>
      <c r="V37" s="191">
        <f>SUMIFS([1]feb24!$V$7:$V$363,[1]feb24!$B$7:$B$363,B37)</f>
        <v>4574.1730135273392</v>
      </c>
      <c r="W37" s="198"/>
      <c r="X37" s="88">
        <v>0</v>
      </c>
      <c r="Y37" s="88">
        <f t="shared" si="13"/>
        <v>0</v>
      </c>
      <c r="Z37" s="1"/>
      <c r="AA37" s="1"/>
    </row>
    <row r="38" spans="2:27">
      <c r="B38" s="208">
        <v>1517</v>
      </c>
      <c r="C38" t="s">
        <v>56</v>
      </c>
      <c r="D38" s="1">
        <v>21622</v>
      </c>
      <c r="E38" s="85">
        <f t="shared" si="6"/>
        <v>4062.7583615182266</v>
      </c>
      <c r="F38" s="86">
        <f t="shared" si="0"/>
        <v>0.83919622108164027</v>
      </c>
      <c r="G38" s="188">
        <f t="shared" si="1"/>
        <v>467.31620626774799</v>
      </c>
      <c r="H38" s="188">
        <f t="shared" si="7"/>
        <v>2487.0568497569548</v>
      </c>
      <c r="I38" s="188">
        <f t="shared" si="2"/>
        <v>103.1444656374298</v>
      </c>
      <c r="J38" s="87">
        <f t="shared" si="3"/>
        <v>548.93484612240138</v>
      </c>
      <c r="K38" s="188">
        <f t="shared" si="8"/>
        <v>49.473171805316042</v>
      </c>
      <c r="L38" s="87">
        <f t="shared" si="4"/>
        <v>263.29622034789196</v>
      </c>
      <c r="M38" s="88">
        <f t="shared" si="9"/>
        <v>2750.3530701048467</v>
      </c>
      <c r="N38" s="88">
        <f t="shared" si="10"/>
        <v>24372.353070104848</v>
      </c>
      <c r="O38" s="88">
        <f t="shared" si="11"/>
        <v>4579.5477395912903</v>
      </c>
      <c r="P38" s="89">
        <f t="shared" si="5"/>
        <v>0.94594332602439679</v>
      </c>
      <c r="Q38" s="196">
        <v>-75.635464564107224</v>
      </c>
      <c r="R38" s="92">
        <f t="shared" si="12"/>
        <v>7.738302855149734E-2</v>
      </c>
      <c r="S38" s="92">
        <f t="shared" si="12"/>
        <v>4.4385389758958206E-2</v>
      </c>
      <c r="T38" s="91">
        <v>5322</v>
      </c>
      <c r="U38" s="191">
        <f>SUMIFS([1]feb24!$U$7:$U$363,[1]feb24!$B$7:$B$363,B38)</f>
        <v>20069</v>
      </c>
      <c r="V38" s="191">
        <f>SUMIFS([1]feb24!$V$7:$V$363,[1]feb24!$B$7:$B$363,B38)</f>
        <v>3890.0949796472182</v>
      </c>
      <c r="W38" s="198"/>
      <c r="X38" s="88">
        <v>0</v>
      </c>
      <c r="Y38" s="88">
        <f t="shared" si="13"/>
        <v>0</v>
      </c>
      <c r="Z38" s="1"/>
      <c r="AA38" s="1"/>
    </row>
    <row r="39" spans="2:27">
      <c r="B39" s="208">
        <v>1520</v>
      </c>
      <c r="C39" t="s">
        <v>57</v>
      </c>
      <c r="D39" s="1">
        <v>45166</v>
      </c>
      <c r="E39" s="85">
        <f t="shared" si="6"/>
        <v>4121.7375433473262</v>
      </c>
      <c r="F39" s="86">
        <f t="shared" si="0"/>
        <v>0.85137885714050032</v>
      </c>
      <c r="G39" s="188">
        <f t="shared" si="1"/>
        <v>431.92869717028822</v>
      </c>
      <c r="H39" s="188">
        <f t="shared" si="7"/>
        <v>4733.0746635920186</v>
      </c>
      <c r="I39" s="188">
        <f t="shared" si="2"/>
        <v>82.501751997244938</v>
      </c>
      <c r="J39" s="87">
        <f t="shared" si="3"/>
        <v>904.05419838580997</v>
      </c>
      <c r="K39" s="188">
        <f t="shared" si="8"/>
        <v>28.830458165131176</v>
      </c>
      <c r="L39" s="87">
        <f t="shared" si="4"/>
        <v>315.92416057350744</v>
      </c>
      <c r="M39" s="88">
        <f t="shared" si="9"/>
        <v>5048.9988241655265</v>
      </c>
      <c r="N39" s="88">
        <f t="shared" si="10"/>
        <v>50214.998824165523</v>
      </c>
      <c r="O39" s="88">
        <f t="shared" si="11"/>
        <v>4582.4966986827458</v>
      </c>
      <c r="P39" s="89">
        <f t="shared" si="5"/>
        <v>0.94655245782733988</v>
      </c>
      <c r="Q39" s="196">
        <v>775.65449740821259</v>
      </c>
      <c r="R39" s="92">
        <f t="shared" si="12"/>
        <v>3.2507315288953911E-2</v>
      </c>
      <c r="S39" s="93">
        <f t="shared" si="12"/>
        <v>2.9774817374792581E-2</v>
      </c>
      <c r="T39" s="91">
        <v>10958</v>
      </c>
      <c r="U39" s="191">
        <f>SUMIFS([1]feb24!$U$7:$U$363,[1]feb24!$B$7:$B$363,B39)</f>
        <v>43744</v>
      </c>
      <c r="V39" s="191">
        <f>SUMIFS([1]feb24!$V$7:$V$363,[1]feb24!$B$7:$B$363,B39)</f>
        <v>4002.5619910330315</v>
      </c>
      <c r="W39" s="198"/>
      <c r="X39" s="88">
        <v>0</v>
      </c>
      <c r="Y39" s="88">
        <f t="shared" si="13"/>
        <v>0</v>
      </c>
      <c r="Z39" s="1"/>
      <c r="AA39" s="1"/>
    </row>
    <row r="40" spans="2:27">
      <c r="B40" s="208">
        <v>1525</v>
      </c>
      <c r="C40" t="s">
        <v>58</v>
      </c>
      <c r="D40" s="1">
        <v>20110</v>
      </c>
      <c r="E40" s="85">
        <f t="shared" si="6"/>
        <v>4625.1149954001839</v>
      </c>
      <c r="F40" s="86">
        <f t="shared" si="0"/>
        <v>0.95535561823504955</v>
      </c>
      <c r="G40" s="188">
        <f t="shared" si="1"/>
        <v>129.90222593857359</v>
      </c>
      <c r="H40" s="188">
        <f t="shared" si="7"/>
        <v>564.81487838091789</v>
      </c>
      <c r="I40" s="188">
        <f t="shared" si="2"/>
        <v>0</v>
      </c>
      <c r="J40" s="87">
        <f t="shared" si="3"/>
        <v>0</v>
      </c>
      <c r="K40" s="188">
        <f t="shared" si="8"/>
        <v>-53.671293832113761</v>
      </c>
      <c r="L40" s="87">
        <f t="shared" si="4"/>
        <v>-233.36278558203063</v>
      </c>
      <c r="M40" s="88">
        <f t="shared" si="9"/>
        <v>331.45209279888729</v>
      </c>
      <c r="N40" s="88">
        <f t="shared" si="10"/>
        <v>20441.452092798889</v>
      </c>
      <c r="O40" s="88">
        <f t="shared" si="11"/>
        <v>4701.3459275066434</v>
      </c>
      <c r="P40" s="89">
        <f t="shared" si="5"/>
        <v>0.97110174548672479</v>
      </c>
      <c r="Q40" s="196">
        <v>256.28584802379498</v>
      </c>
      <c r="R40" s="92">
        <f t="shared" si="12"/>
        <v>-1.5391489995531503E-3</v>
      </c>
      <c r="S40" s="92">
        <f t="shared" si="12"/>
        <v>1.5224338149258491E-2</v>
      </c>
      <c r="T40" s="91">
        <v>4348</v>
      </c>
      <c r="U40" s="191">
        <f>SUMIFS([1]feb24!$U$7:$U$363,[1]feb24!$B$7:$B$363,B40)</f>
        <v>20141</v>
      </c>
      <c r="V40" s="191">
        <f>SUMIFS([1]feb24!$V$7:$V$363,[1]feb24!$B$7:$B$363,B40)</f>
        <v>4555.7566161501918</v>
      </c>
      <c r="W40" s="198"/>
      <c r="X40" s="88">
        <v>0</v>
      </c>
      <c r="Y40" s="88">
        <f t="shared" si="13"/>
        <v>0</v>
      </c>
      <c r="Z40" s="1"/>
      <c r="AA40" s="1"/>
    </row>
    <row r="41" spans="2:27">
      <c r="B41" s="208">
        <v>1528</v>
      </c>
      <c r="C41" t="s">
        <v>59</v>
      </c>
      <c r="D41" s="1">
        <v>29143</v>
      </c>
      <c r="E41" s="85">
        <f t="shared" si="6"/>
        <v>3826.0470001312851</v>
      </c>
      <c r="F41" s="86">
        <f t="shared" si="0"/>
        <v>0.79030153863028751</v>
      </c>
      <c r="G41" s="188">
        <f t="shared" si="1"/>
        <v>609.3430230999129</v>
      </c>
      <c r="H41" s="188">
        <f t="shared" si="7"/>
        <v>4641.365806952037</v>
      </c>
      <c r="I41" s="188">
        <f t="shared" si="2"/>
        <v>185.99344212285931</v>
      </c>
      <c r="J41" s="87">
        <f t="shared" si="3"/>
        <v>1416.7120486498193</v>
      </c>
      <c r="K41" s="188">
        <f t="shared" si="8"/>
        <v>132.32214829074553</v>
      </c>
      <c r="L41" s="87">
        <f t="shared" si="4"/>
        <v>1007.8978035306086</v>
      </c>
      <c r="M41" s="88">
        <f t="shared" si="9"/>
        <v>5649.2636104826452</v>
      </c>
      <c r="N41" s="88">
        <f t="shared" si="10"/>
        <v>34792.263610482645</v>
      </c>
      <c r="O41" s="88">
        <f t="shared" si="11"/>
        <v>4567.7121715219437</v>
      </c>
      <c r="P41" s="89">
        <f t="shared" si="5"/>
        <v>0.94349859190182928</v>
      </c>
      <c r="Q41" s="196">
        <v>1449.2901381464153</v>
      </c>
      <c r="R41" s="92">
        <f t="shared" si="12"/>
        <v>4.3422821104869558E-3</v>
      </c>
      <c r="S41" s="92">
        <f t="shared" si="12"/>
        <v>6.0564017990042789E-3</v>
      </c>
      <c r="T41" s="91">
        <v>7617</v>
      </c>
      <c r="U41" s="191">
        <f>SUMIFS([1]feb24!$U$7:$U$363,[1]feb24!$B$7:$B$363,B41)</f>
        <v>29017</v>
      </c>
      <c r="V41" s="191">
        <f>SUMIFS([1]feb24!$V$7:$V$363,[1]feb24!$B$7:$B$363,B41)</f>
        <v>3803.0144167758845</v>
      </c>
      <c r="W41" s="198"/>
      <c r="X41" s="88">
        <v>0</v>
      </c>
      <c r="Y41" s="88">
        <f t="shared" si="13"/>
        <v>0</v>
      </c>
      <c r="Z41" s="1"/>
      <c r="AA41" s="1"/>
    </row>
    <row r="42" spans="2:27">
      <c r="B42" s="208">
        <v>1531</v>
      </c>
      <c r="C42" t="s">
        <v>60</v>
      </c>
      <c r="D42" s="1">
        <v>43350</v>
      </c>
      <c r="E42" s="85">
        <f t="shared" si="6"/>
        <v>4459.8765432098762</v>
      </c>
      <c r="F42" s="86">
        <f t="shared" si="0"/>
        <v>0.92122425419210752</v>
      </c>
      <c r="G42" s="188">
        <f t="shared" si="1"/>
        <v>229.04529725275825</v>
      </c>
      <c r="H42" s="188">
        <f t="shared" si="7"/>
        <v>2226.3202892968102</v>
      </c>
      <c r="I42" s="188">
        <f t="shared" si="2"/>
        <v>0</v>
      </c>
      <c r="J42" s="87">
        <f t="shared" si="3"/>
        <v>0</v>
      </c>
      <c r="K42" s="188">
        <f t="shared" si="8"/>
        <v>-53.671293832113761</v>
      </c>
      <c r="L42" s="87">
        <f t="shared" si="4"/>
        <v>-521.6849760481457</v>
      </c>
      <c r="M42" s="88">
        <f t="shared" si="9"/>
        <v>1704.6353132486645</v>
      </c>
      <c r="N42" s="88">
        <f t="shared" si="10"/>
        <v>45054.635313248662</v>
      </c>
      <c r="O42" s="88">
        <f t="shared" si="11"/>
        <v>4635.2505466305201</v>
      </c>
      <c r="P42" s="89">
        <f t="shared" si="5"/>
        <v>0.95744919986954791</v>
      </c>
      <c r="Q42" s="196">
        <v>-92.239897426103198</v>
      </c>
      <c r="R42" s="92">
        <f t="shared" si="12"/>
        <v>5.6029232643118147E-2</v>
      </c>
      <c r="S42" s="92">
        <f t="shared" si="12"/>
        <v>4.6903054089412165E-2</v>
      </c>
      <c r="T42" s="91">
        <v>9720</v>
      </c>
      <c r="U42" s="191">
        <f>SUMIFS([1]feb24!$U$7:$U$363,[1]feb24!$B$7:$B$363,B42)</f>
        <v>41050</v>
      </c>
      <c r="V42" s="191">
        <f>SUMIFS([1]feb24!$V$7:$V$363,[1]feb24!$B$7:$B$363,B42)</f>
        <v>4260.066417600664</v>
      </c>
      <c r="W42" s="198"/>
      <c r="X42" s="88">
        <v>0</v>
      </c>
      <c r="Y42" s="88">
        <f t="shared" si="13"/>
        <v>0</v>
      </c>
      <c r="Z42" s="1"/>
      <c r="AA42" s="1"/>
    </row>
    <row r="43" spans="2:27">
      <c r="B43" s="208">
        <v>1532</v>
      </c>
      <c r="C43" t="s">
        <v>61</v>
      </c>
      <c r="D43" s="1">
        <v>43561</v>
      </c>
      <c r="E43" s="85">
        <f t="shared" si="6"/>
        <v>5012.1965251409511</v>
      </c>
      <c r="F43" s="86">
        <f t="shared" si="0"/>
        <v>1.0353104981722268</v>
      </c>
      <c r="G43" s="188">
        <f t="shared" si="1"/>
        <v>-102.34669190588666</v>
      </c>
      <c r="H43" s="188">
        <f t="shared" si="7"/>
        <v>-889.49509935406093</v>
      </c>
      <c r="I43" s="188">
        <f t="shared" si="2"/>
        <v>0</v>
      </c>
      <c r="J43" s="87">
        <f t="shared" si="3"/>
        <v>0</v>
      </c>
      <c r="K43" s="188">
        <f t="shared" si="8"/>
        <v>-53.671293832113761</v>
      </c>
      <c r="L43" s="87">
        <f t="shared" si="4"/>
        <v>-466.4572146949007</v>
      </c>
      <c r="M43" s="88">
        <f t="shared" si="9"/>
        <v>-1355.9523140489616</v>
      </c>
      <c r="N43" s="88">
        <f t="shared" si="10"/>
        <v>42205.047685951038</v>
      </c>
      <c r="O43" s="88">
        <f t="shared" si="11"/>
        <v>4856.1785394029494</v>
      </c>
      <c r="P43" s="89">
        <f t="shared" si="5"/>
        <v>1.0030836974615955</v>
      </c>
      <c r="Q43" s="196">
        <v>-1620.4985035936609</v>
      </c>
      <c r="R43" s="92">
        <f t="shared" si="12"/>
        <v>-0.13145511823583364</v>
      </c>
      <c r="S43" s="92">
        <f t="shared" si="12"/>
        <v>-0.13135518210860256</v>
      </c>
      <c r="T43" s="91">
        <v>8691</v>
      </c>
      <c r="U43" s="191">
        <f>SUMIFS([1]feb24!$U$7:$U$363,[1]feb24!$B$7:$B$363,B43)</f>
        <v>50154</v>
      </c>
      <c r="V43" s="191">
        <f>SUMIFS([1]feb24!$V$7:$V$363,[1]feb24!$B$7:$B$363,B43)</f>
        <v>5770.1334560515415</v>
      </c>
      <c r="W43" s="198"/>
      <c r="X43" s="88">
        <v>0</v>
      </c>
      <c r="Y43" s="88">
        <f t="shared" si="13"/>
        <v>0</v>
      </c>
      <c r="Z43" s="1"/>
      <c r="AA43" s="1"/>
    </row>
    <row r="44" spans="2:27">
      <c r="B44" s="208">
        <v>1535</v>
      </c>
      <c r="C44" t="s">
        <v>62</v>
      </c>
      <c r="D44" s="1">
        <v>31800</v>
      </c>
      <c r="E44" s="85">
        <f t="shared" si="6"/>
        <v>4449.4193367846647</v>
      </c>
      <c r="F44" s="86">
        <f t="shared" si="0"/>
        <v>0.91906423202632237</v>
      </c>
      <c r="G44" s="188">
        <f t="shared" si="1"/>
        <v>235.31962110788515</v>
      </c>
      <c r="H44" s="188">
        <f t="shared" si="7"/>
        <v>1681.8293320580551</v>
      </c>
      <c r="I44" s="188">
        <f t="shared" si="2"/>
        <v>0</v>
      </c>
      <c r="J44" s="87">
        <f t="shared" si="3"/>
        <v>0</v>
      </c>
      <c r="K44" s="188">
        <f t="shared" si="8"/>
        <v>-53.671293832113761</v>
      </c>
      <c r="L44" s="87">
        <f t="shared" si="4"/>
        <v>-383.58873701811706</v>
      </c>
      <c r="M44" s="88">
        <f t="shared" si="9"/>
        <v>1298.2405950399379</v>
      </c>
      <c r="N44" s="88">
        <f t="shared" si="10"/>
        <v>33098.240595039941</v>
      </c>
      <c r="O44" s="88">
        <f t="shared" si="11"/>
        <v>4631.067664060437</v>
      </c>
      <c r="P44" s="89">
        <f t="shared" si="5"/>
        <v>0.95658519100323414</v>
      </c>
      <c r="Q44" s="196">
        <v>372.2115271909056</v>
      </c>
      <c r="R44" s="92">
        <f t="shared" si="12"/>
        <v>5.7562148143462588E-3</v>
      </c>
      <c r="S44" s="92">
        <f t="shared" si="12"/>
        <v>-7.7533131865180245E-3</v>
      </c>
      <c r="T44" s="91">
        <v>7147</v>
      </c>
      <c r="U44" s="191">
        <f>SUMIFS([1]feb24!$U$7:$U$363,[1]feb24!$B$7:$B$363,B44)</f>
        <v>31618</v>
      </c>
      <c r="V44" s="191">
        <f>SUMIFS([1]feb24!$V$7:$V$363,[1]feb24!$B$7:$B$363,B44)</f>
        <v>4484.1866401928801</v>
      </c>
      <c r="W44" s="198"/>
      <c r="X44" s="88">
        <v>0</v>
      </c>
      <c r="Y44" s="88">
        <f t="shared" si="13"/>
        <v>0</v>
      </c>
      <c r="Z44" s="1"/>
      <c r="AA44" s="1"/>
    </row>
    <row r="45" spans="2:27">
      <c r="B45" s="208">
        <v>1539</v>
      </c>
      <c r="C45" t="s">
        <v>63</v>
      </c>
      <c r="D45" s="1">
        <v>31273</v>
      </c>
      <c r="E45" s="85">
        <f t="shared" si="6"/>
        <v>4284.5595287025626</v>
      </c>
      <c r="F45" s="86">
        <f t="shared" si="0"/>
        <v>0.88501108004436591</v>
      </c>
      <c r="G45" s="188">
        <f t="shared" si="1"/>
        <v>334.23550595714642</v>
      </c>
      <c r="H45" s="188">
        <f t="shared" si="7"/>
        <v>2439.5849579812116</v>
      </c>
      <c r="I45" s="188">
        <f t="shared" si="2"/>
        <v>25.514057122912206</v>
      </c>
      <c r="J45" s="87">
        <f t="shared" si="3"/>
        <v>186.22710294013618</v>
      </c>
      <c r="K45" s="188">
        <f t="shared" si="8"/>
        <v>-28.157236709201555</v>
      </c>
      <c r="L45" s="87">
        <f t="shared" si="4"/>
        <v>-205.51967074046215</v>
      </c>
      <c r="M45" s="88">
        <f t="shared" si="9"/>
        <v>2234.0652872407495</v>
      </c>
      <c r="N45" s="88">
        <f t="shared" si="10"/>
        <v>33507.065287240752</v>
      </c>
      <c r="O45" s="88">
        <f t="shared" si="11"/>
        <v>4590.6377979505078</v>
      </c>
      <c r="P45" s="89">
        <f t="shared" si="5"/>
        <v>0.94823406897253315</v>
      </c>
      <c r="Q45" s="196">
        <v>-1059.0085798108639</v>
      </c>
      <c r="R45" s="92">
        <f t="shared" si="12"/>
        <v>7.2646201337677935E-2</v>
      </c>
      <c r="S45" s="92">
        <f t="shared" si="12"/>
        <v>3.546583567958337E-2</v>
      </c>
      <c r="T45" s="91">
        <v>7299</v>
      </c>
      <c r="U45" s="191">
        <f>SUMIFS([1]feb24!$U$7:$U$363,[1]feb24!$B$7:$B$363,B45)</f>
        <v>29155</v>
      </c>
      <c r="V45" s="191">
        <f>SUMIFS([1]feb24!$V$7:$V$363,[1]feb24!$B$7:$B$363,B45)</f>
        <v>4137.8086857791659</v>
      </c>
      <c r="W45" s="198"/>
      <c r="X45" s="88">
        <v>0</v>
      </c>
      <c r="Y45" s="88">
        <f t="shared" si="13"/>
        <v>0</v>
      </c>
      <c r="Z45" s="1"/>
      <c r="AA45" s="1"/>
    </row>
    <row r="46" spans="2:27">
      <c r="B46" s="208">
        <v>1547</v>
      </c>
      <c r="C46" t="s">
        <v>64</v>
      </c>
      <c r="D46" s="1">
        <v>17902</v>
      </c>
      <c r="E46" s="85">
        <f t="shared" si="6"/>
        <v>4867.3191952147899</v>
      </c>
      <c r="F46" s="86">
        <f t="shared" si="0"/>
        <v>1.0053848917305483</v>
      </c>
      <c r="G46" s="188">
        <f t="shared" si="1"/>
        <v>-15.420293950189988</v>
      </c>
      <c r="H46" s="188">
        <f t="shared" si="7"/>
        <v>-56.715841148798773</v>
      </c>
      <c r="I46" s="188">
        <f t="shared" si="2"/>
        <v>0</v>
      </c>
      <c r="J46" s="87">
        <f t="shared" si="3"/>
        <v>0</v>
      </c>
      <c r="K46" s="188">
        <f t="shared" si="8"/>
        <v>-53.671293832113761</v>
      </c>
      <c r="L46" s="87">
        <f t="shared" si="4"/>
        <v>-197.40301871451442</v>
      </c>
      <c r="M46" s="88">
        <f t="shared" si="9"/>
        <v>-254.11885986331319</v>
      </c>
      <c r="N46" s="88">
        <f t="shared" si="10"/>
        <v>17647.881140136687</v>
      </c>
      <c r="O46" s="88">
        <f t="shared" si="11"/>
        <v>4798.2276074324873</v>
      </c>
      <c r="P46" s="89">
        <f t="shared" si="5"/>
        <v>0.99111345488492453</v>
      </c>
      <c r="Q46" s="196">
        <v>138.95709609740678</v>
      </c>
      <c r="R46" s="92">
        <f t="shared" si="12"/>
        <v>8.85321658762009E-2</v>
      </c>
      <c r="S46" s="93">
        <f t="shared" si="12"/>
        <v>8.1429182738346262E-2</v>
      </c>
      <c r="T46" s="91">
        <v>3678</v>
      </c>
      <c r="U46" s="191">
        <f>SUMIFS([1]feb24!$U$7:$U$363,[1]feb24!$B$7:$B$363,B46)</f>
        <v>16446</v>
      </c>
      <c r="V46" s="191">
        <f>SUMIFS([1]feb24!$V$7:$V$363,[1]feb24!$B$7:$B$363,B46)</f>
        <v>4500.8210180623973</v>
      </c>
      <c r="W46" s="198"/>
      <c r="X46" s="88">
        <v>0</v>
      </c>
      <c r="Y46" s="88">
        <f t="shared" si="13"/>
        <v>0</v>
      </c>
      <c r="Z46" s="1"/>
      <c r="AA46" s="1"/>
    </row>
    <row r="47" spans="2:27">
      <c r="B47" s="208">
        <v>1554</v>
      </c>
      <c r="C47" t="s">
        <v>65</v>
      </c>
      <c r="D47" s="1">
        <v>26982</v>
      </c>
      <c r="E47" s="85">
        <f t="shared" si="6"/>
        <v>4530.9823677581862</v>
      </c>
      <c r="F47" s="86">
        <f t="shared" si="0"/>
        <v>0.93591174824123347</v>
      </c>
      <c r="G47" s="188">
        <f t="shared" si="1"/>
        <v>186.38180252377222</v>
      </c>
      <c r="H47" s="188">
        <f t="shared" si="7"/>
        <v>1109.9036340290636</v>
      </c>
      <c r="I47" s="188">
        <f t="shared" si="2"/>
        <v>0</v>
      </c>
      <c r="J47" s="87">
        <f t="shared" si="3"/>
        <v>0</v>
      </c>
      <c r="K47" s="188">
        <f t="shared" si="8"/>
        <v>-53.671293832113761</v>
      </c>
      <c r="L47" s="87">
        <f t="shared" si="4"/>
        <v>-319.61255477023747</v>
      </c>
      <c r="M47" s="88">
        <f t="shared" si="9"/>
        <v>790.29107925882613</v>
      </c>
      <c r="N47" s="88">
        <f t="shared" si="10"/>
        <v>27772.291079258826</v>
      </c>
      <c r="O47" s="88">
        <f t="shared" si="11"/>
        <v>4663.6928764498452</v>
      </c>
      <c r="P47" s="89">
        <f t="shared" si="5"/>
        <v>0.96332419748919851</v>
      </c>
      <c r="Q47" s="196">
        <v>207.55397271888216</v>
      </c>
      <c r="R47" s="92">
        <f t="shared" si="12"/>
        <v>3.3366700033366702E-4</v>
      </c>
      <c r="S47" s="93">
        <f t="shared" si="12"/>
        <v>-1.3608850944423273E-2</v>
      </c>
      <c r="T47" s="91">
        <v>5955</v>
      </c>
      <c r="U47" s="191">
        <f>SUMIFS([1]feb24!$U$7:$U$363,[1]feb24!$B$7:$B$363,B47)</f>
        <v>26973</v>
      </c>
      <c r="V47" s="191">
        <f>SUMIFS([1]feb24!$V$7:$V$363,[1]feb24!$B$7:$B$363,B47)</f>
        <v>4593.4945504087191</v>
      </c>
      <c r="W47" s="198"/>
      <c r="X47" s="88">
        <v>0</v>
      </c>
      <c r="Y47" s="88">
        <f t="shared" si="13"/>
        <v>0</v>
      </c>
      <c r="Z47" s="1"/>
      <c r="AA47" s="1"/>
    </row>
    <row r="48" spans="2:27">
      <c r="B48" s="208">
        <v>1557</v>
      </c>
      <c r="C48" t="s">
        <v>66</v>
      </c>
      <c r="D48" s="1">
        <v>9451</v>
      </c>
      <c r="E48" s="85">
        <f t="shared" si="6"/>
        <v>3500.3703703703704</v>
      </c>
      <c r="F48" s="86">
        <f t="shared" si="0"/>
        <v>0.72303034682654188</v>
      </c>
      <c r="G48" s="188">
        <f t="shared" si="1"/>
        <v>804.74900095646171</v>
      </c>
      <c r="H48" s="188">
        <f t="shared" si="7"/>
        <v>2172.8223025824464</v>
      </c>
      <c r="I48" s="188">
        <f t="shared" si="2"/>
        <v>299.98026253917942</v>
      </c>
      <c r="J48" s="87">
        <f t="shared" si="3"/>
        <v>809.94670885578444</v>
      </c>
      <c r="K48" s="188">
        <f t="shared" si="8"/>
        <v>246.30896870706567</v>
      </c>
      <c r="L48" s="87">
        <f t="shared" si="4"/>
        <v>665.03421550907728</v>
      </c>
      <c r="M48" s="88">
        <f t="shared" si="9"/>
        <v>2837.8565180915239</v>
      </c>
      <c r="N48" s="88">
        <f t="shared" si="10"/>
        <v>12288.856518091525</v>
      </c>
      <c r="O48" s="88">
        <f t="shared" si="11"/>
        <v>4551.4283400338982</v>
      </c>
      <c r="P48" s="89">
        <f t="shared" si="5"/>
        <v>0.94013503231164197</v>
      </c>
      <c r="Q48" s="196">
        <v>275.87205907119733</v>
      </c>
      <c r="R48" s="92">
        <f t="shared" si="12"/>
        <v>-5.0531634908937782E-3</v>
      </c>
      <c r="S48" s="93">
        <f t="shared" si="12"/>
        <v>-1.6476627169331657E-2</v>
      </c>
      <c r="T48" s="91">
        <v>2700</v>
      </c>
      <c r="U48" s="191">
        <f>SUMIFS([1]feb24!$U$7:$U$363,[1]feb24!$B$7:$B$363,B48)</f>
        <v>9499</v>
      </c>
      <c r="V48" s="191">
        <f>SUMIFS([1]feb24!$V$7:$V$363,[1]feb24!$B$7:$B$363,B48)</f>
        <v>3559.0108654926939</v>
      </c>
      <c r="W48" s="198"/>
      <c r="X48" s="88">
        <v>0</v>
      </c>
      <c r="Y48" s="88">
        <f t="shared" si="13"/>
        <v>0</v>
      </c>
      <c r="Z48" s="1"/>
      <c r="AA48" s="1"/>
    </row>
    <row r="49" spans="2:27">
      <c r="B49" s="208">
        <v>1560</v>
      </c>
      <c r="C49" t="s">
        <v>67</v>
      </c>
      <c r="D49" s="1">
        <v>12074</v>
      </c>
      <c r="E49" s="85">
        <f t="shared" si="6"/>
        <v>3970.404472213088</v>
      </c>
      <c r="F49" s="86">
        <f t="shared" si="0"/>
        <v>0.82011976415002441</v>
      </c>
      <c r="G49" s="188">
        <f t="shared" si="1"/>
        <v>522.72853985083123</v>
      </c>
      <c r="H49" s="188">
        <f t="shared" si="7"/>
        <v>1589.6174896863779</v>
      </c>
      <c r="I49" s="188">
        <f t="shared" si="2"/>
        <v>135.46832689422831</v>
      </c>
      <c r="J49" s="87">
        <f t="shared" si="3"/>
        <v>411.95918208534829</v>
      </c>
      <c r="K49" s="188">
        <f t="shared" si="8"/>
        <v>81.797033062114551</v>
      </c>
      <c r="L49" s="87">
        <f t="shared" si="4"/>
        <v>248.74477754189036</v>
      </c>
      <c r="M49" s="88">
        <f t="shared" si="9"/>
        <v>1838.3622672282681</v>
      </c>
      <c r="N49" s="88">
        <f t="shared" si="10"/>
        <v>13912.362267228269</v>
      </c>
      <c r="O49" s="88">
        <f t="shared" si="11"/>
        <v>4574.9300451260333</v>
      </c>
      <c r="P49" s="89">
        <f t="shared" si="5"/>
        <v>0.94498950317781594</v>
      </c>
      <c r="Q49" s="196">
        <v>335.90765269833832</v>
      </c>
      <c r="R49" s="92">
        <f t="shared" si="12"/>
        <v>9.9235251274581215E-2</v>
      </c>
      <c r="S49" s="93">
        <f t="shared" si="12"/>
        <v>9.5620534894197862E-2</v>
      </c>
      <c r="T49" s="91">
        <v>3041</v>
      </c>
      <c r="U49" s="191">
        <f>SUMIFS([1]feb24!$U$7:$U$363,[1]feb24!$B$7:$B$363,B49)</f>
        <v>10984</v>
      </c>
      <c r="V49" s="191">
        <f>SUMIFS([1]feb24!$V$7:$V$363,[1]feb24!$B$7:$B$363,B49)</f>
        <v>3623.8865061035963</v>
      </c>
      <c r="W49" s="198"/>
      <c r="X49" s="88">
        <v>0</v>
      </c>
      <c r="Y49" s="88">
        <f t="shared" si="13"/>
        <v>0</v>
      </c>
      <c r="Z49" s="1"/>
      <c r="AA49" s="1"/>
    </row>
    <row r="50" spans="2:27">
      <c r="B50" s="208">
        <v>1563</v>
      </c>
      <c r="C50" t="s">
        <v>68</v>
      </c>
      <c r="D50" s="1">
        <v>37975</v>
      </c>
      <c r="E50" s="85">
        <f t="shared" si="6"/>
        <v>5254.6008025460087</v>
      </c>
      <c r="F50" s="86">
        <f t="shared" si="0"/>
        <v>1.0853810993428883</v>
      </c>
      <c r="G50" s="188">
        <f t="shared" si="1"/>
        <v>-247.78925834892124</v>
      </c>
      <c r="H50" s="188">
        <f t="shared" si="7"/>
        <v>-1790.7729700876537</v>
      </c>
      <c r="I50" s="188">
        <f t="shared" si="2"/>
        <v>0</v>
      </c>
      <c r="J50" s="87">
        <f t="shared" si="3"/>
        <v>0</v>
      </c>
      <c r="K50" s="188">
        <f t="shared" si="8"/>
        <v>-53.671293832113761</v>
      </c>
      <c r="L50" s="87">
        <f t="shared" si="4"/>
        <v>-387.8824405246861</v>
      </c>
      <c r="M50" s="88">
        <f t="shared" si="9"/>
        <v>-2178.6554106123399</v>
      </c>
      <c r="N50" s="88">
        <f t="shared" si="10"/>
        <v>35796.344589387663</v>
      </c>
      <c r="O50" s="88">
        <f t="shared" si="11"/>
        <v>4953.1402503649733</v>
      </c>
      <c r="P50" s="89">
        <f t="shared" si="5"/>
        <v>1.0231119379298603</v>
      </c>
      <c r="Q50" s="196">
        <v>-4098.299616090083</v>
      </c>
      <c r="R50" s="92">
        <f t="shared" si="12"/>
        <v>2.9272259113701043E-2</v>
      </c>
      <c r="S50" s="93">
        <f t="shared" si="12"/>
        <v>1.2609071855322316E-2</v>
      </c>
      <c r="T50" s="91">
        <v>7227</v>
      </c>
      <c r="U50" s="191">
        <f>SUMIFS([1]feb24!$U$7:$U$363,[1]feb24!$B$7:$B$363,B50)</f>
        <v>36895</v>
      </c>
      <c r="V50" s="191">
        <f>SUMIFS([1]feb24!$V$7:$V$363,[1]feb24!$B$7:$B$363,B50)</f>
        <v>5189.1701828410696</v>
      </c>
      <c r="W50" s="198"/>
      <c r="X50" s="88">
        <v>0</v>
      </c>
      <c r="Y50" s="88">
        <f t="shared" si="13"/>
        <v>0</v>
      </c>
      <c r="Z50" s="1"/>
      <c r="AA50" s="1"/>
    </row>
    <row r="51" spans="2:27">
      <c r="B51" s="208">
        <v>1566</v>
      </c>
      <c r="C51" t="s">
        <v>69</v>
      </c>
      <c r="D51" s="1">
        <v>25294</v>
      </c>
      <c r="E51" s="85">
        <f t="shared" si="6"/>
        <v>4248.950109188645</v>
      </c>
      <c r="F51" s="86">
        <f t="shared" si="0"/>
        <v>0.87765566098374936</v>
      </c>
      <c r="G51" s="188">
        <f t="shared" si="1"/>
        <v>355.60115766549694</v>
      </c>
      <c r="H51" s="188">
        <f t="shared" si="7"/>
        <v>2116.8936915827035</v>
      </c>
      <c r="I51" s="188">
        <f t="shared" si="2"/>
        <v>37.977353952783368</v>
      </c>
      <c r="J51" s="87">
        <f t="shared" si="3"/>
        <v>226.07918808091938</v>
      </c>
      <c r="K51" s="188">
        <f t="shared" si="8"/>
        <v>-15.693939879330394</v>
      </c>
      <c r="L51" s="87">
        <f t="shared" si="4"/>
        <v>-93.426024101653837</v>
      </c>
      <c r="M51" s="88">
        <f t="shared" si="9"/>
        <v>2023.4676674810496</v>
      </c>
      <c r="N51" s="88">
        <f t="shared" si="10"/>
        <v>27317.467667481051</v>
      </c>
      <c r="O51" s="88">
        <f t="shared" si="11"/>
        <v>4588.8573269748103</v>
      </c>
      <c r="P51" s="89">
        <f t="shared" si="5"/>
        <v>0.94786629801950206</v>
      </c>
      <c r="Q51" s="196">
        <v>-3077.9645929256139</v>
      </c>
      <c r="R51" s="92">
        <f t="shared" si="12"/>
        <v>4.0177653493440803E-2</v>
      </c>
      <c r="S51" s="93">
        <f t="shared" si="12"/>
        <v>3.3013654872034677E-2</v>
      </c>
      <c r="T51" s="91">
        <v>5953</v>
      </c>
      <c r="U51" s="191">
        <f>SUMIFS([1]feb24!$U$7:$U$363,[1]feb24!$B$7:$B$363,B51)</f>
        <v>24317</v>
      </c>
      <c r="V51" s="191">
        <f>SUMIFS([1]feb24!$V$7:$V$363,[1]feb24!$B$7:$B$363,B51)</f>
        <v>4113.1596752368068</v>
      </c>
      <c r="W51" s="198"/>
      <c r="X51" s="88">
        <v>0</v>
      </c>
      <c r="Y51" s="88">
        <f t="shared" si="13"/>
        <v>0</v>
      </c>
      <c r="Z51" s="1"/>
      <c r="AA51" s="1"/>
    </row>
    <row r="52" spans="2:27">
      <c r="B52" s="208">
        <v>1573</v>
      </c>
      <c r="C52" t="s">
        <v>70</v>
      </c>
      <c r="D52" s="1">
        <v>10040</v>
      </c>
      <c r="E52" s="85">
        <f t="shared" si="6"/>
        <v>4650.3010653080128</v>
      </c>
      <c r="F52" s="86">
        <f t="shared" si="0"/>
        <v>0.96055800853488749</v>
      </c>
      <c r="G52" s="188">
        <f t="shared" si="1"/>
        <v>114.79058399387631</v>
      </c>
      <c r="H52" s="188">
        <f t="shared" si="7"/>
        <v>247.83287084277896</v>
      </c>
      <c r="I52" s="188">
        <f t="shared" si="2"/>
        <v>0</v>
      </c>
      <c r="J52" s="87">
        <f t="shared" si="3"/>
        <v>0</v>
      </c>
      <c r="K52" s="188">
        <f t="shared" si="8"/>
        <v>-53.671293832113761</v>
      </c>
      <c r="L52" s="87">
        <f t="shared" si="4"/>
        <v>-115.87632338353362</v>
      </c>
      <c r="M52" s="88">
        <f t="shared" si="9"/>
        <v>131.95654745924534</v>
      </c>
      <c r="N52" s="88">
        <f t="shared" si="10"/>
        <v>10171.956547459245</v>
      </c>
      <c r="O52" s="88">
        <f t="shared" si="11"/>
        <v>4711.420355469776</v>
      </c>
      <c r="P52" s="89">
        <f t="shared" si="5"/>
        <v>0.97318270160666021</v>
      </c>
      <c r="Q52" s="196">
        <v>119.31692508817208</v>
      </c>
      <c r="R52" s="92">
        <f t="shared" si="12"/>
        <v>9.6428961450256631E-2</v>
      </c>
      <c r="S52" s="93">
        <f t="shared" si="12"/>
        <v>9.5921120337959104E-2</v>
      </c>
      <c r="T52" s="91">
        <v>2159</v>
      </c>
      <c r="U52" s="191">
        <f>SUMIFS([1]feb24!$U$7:$U$363,[1]feb24!$B$7:$B$363,B52)</f>
        <v>9157</v>
      </c>
      <c r="V52" s="191">
        <f>SUMIFS([1]feb24!$V$7:$V$363,[1]feb24!$B$7:$B$363,B52)</f>
        <v>4243.2808155699722</v>
      </c>
      <c r="W52" s="198"/>
      <c r="X52" s="88">
        <v>0</v>
      </c>
      <c r="Y52" s="88">
        <f t="shared" si="13"/>
        <v>0</v>
      </c>
      <c r="Z52" s="1"/>
      <c r="AA52" s="1"/>
    </row>
    <row r="53" spans="2:27">
      <c r="B53" s="208">
        <v>1576</v>
      </c>
      <c r="C53" t="s">
        <v>71</v>
      </c>
      <c r="D53" s="1">
        <v>14289</v>
      </c>
      <c r="E53" s="85">
        <f t="shared" si="6"/>
        <v>4192.7816901408451</v>
      </c>
      <c r="F53" s="86">
        <f t="shared" si="0"/>
        <v>0.86605361114108304</v>
      </c>
      <c r="G53" s="188">
        <f t="shared" si="1"/>
        <v>389.30220909417693</v>
      </c>
      <c r="H53" s="188">
        <f t="shared" si="7"/>
        <v>1326.741928592955</v>
      </c>
      <c r="I53" s="188">
        <f t="shared" si="2"/>
        <v>57.636300619513342</v>
      </c>
      <c r="J53" s="87">
        <f t="shared" si="3"/>
        <v>196.42451251130146</v>
      </c>
      <c r="K53" s="188">
        <f t="shared" si="8"/>
        <v>3.9650067873995809</v>
      </c>
      <c r="L53" s="87">
        <f t="shared" si="4"/>
        <v>13.512743131457771</v>
      </c>
      <c r="M53" s="88">
        <f t="shared" si="9"/>
        <v>1340.2546717244127</v>
      </c>
      <c r="N53" s="88">
        <f t="shared" si="10"/>
        <v>15629.254671724413</v>
      </c>
      <c r="O53" s="88">
        <f t="shared" si="11"/>
        <v>4586.0489060224218</v>
      </c>
      <c r="P53" s="89">
        <f t="shared" si="5"/>
        <v>0.94728619552736903</v>
      </c>
      <c r="Q53" s="196">
        <v>382.6228405609794</v>
      </c>
      <c r="R53" s="92">
        <f t="shared" si="12"/>
        <v>-6.0517529215358933E-3</v>
      </c>
      <c r="S53" s="93">
        <f t="shared" si="12"/>
        <v>-1.3926342907192687E-2</v>
      </c>
      <c r="T53" s="91">
        <v>3408</v>
      </c>
      <c r="U53" s="191">
        <f>SUMIFS([1]feb24!$U$7:$U$363,[1]feb24!$B$7:$B$363,B53)</f>
        <v>14376</v>
      </c>
      <c r="V53" s="191">
        <f>SUMIFS([1]feb24!$V$7:$V$363,[1]feb24!$B$7:$B$363,B53)</f>
        <v>4251.9964507542145</v>
      </c>
      <c r="W53" s="198"/>
      <c r="X53" s="88">
        <v>0</v>
      </c>
      <c r="Y53" s="88">
        <f t="shared" si="13"/>
        <v>0</v>
      </c>
      <c r="Z53" s="1"/>
      <c r="AA53" s="1"/>
    </row>
    <row r="54" spans="2:27">
      <c r="B54" s="208">
        <v>1577</v>
      </c>
      <c r="C54" t="s">
        <v>72</v>
      </c>
      <c r="D54" s="1">
        <v>42720</v>
      </c>
      <c r="E54" s="85">
        <f t="shared" si="6"/>
        <v>3851.0772559271613</v>
      </c>
      <c r="F54" s="86">
        <f t="shared" si="0"/>
        <v>0.79547174424122535</v>
      </c>
      <c r="G54" s="188">
        <f t="shared" si="1"/>
        <v>594.32486962238715</v>
      </c>
      <c r="H54" s="188">
        <f t="shared" si="7"/>
        <v>6592.845778721141</v>
      </c>
      <c r="I54" s="188">
        <f t="shared" si="2"/>
        <v>177.23285259430264</v>
      </c>
      <c r="J54" s="87">
        <f t="shared" si="3"/>
        <v>1966.0440338285991</v>
      </c>
      <c r="K54" s="188">
        <f t="shared" si="8"/>
        <v>123.56155876218888</v>
      </c>
      <c r="L54" s="87">
        <f t="shared" si="4"/>
        <v>1370.6683713489613</v>
      </c>
      <c r="M54" s="88">
        <f t="shared" si="9"/>
        <v>7963.514150070102</v>
      </c>
      <c r="N54" s="88">
        <f t="shared" si="10"/>
        <v>50683.514150070099</v>
      </c>
      <c r="O54" s="88">
        <f t="shared" si="11"/>
        <v>4568.9636843117369</v>
      </c>
      <c r="P54" s="89">
        <f t="shared" si="5"/>
        <v>0.94375710218237596</v>
      </c>
      <c r="Q54" s="196">
        <v>-954.58246713822973</v>
      </c>
      <c r="R54" s="92">
        <f t="shared" si="12"/>
        <v>6.1155546723632569E-2</v>
      </c>
      <c r="S54" s="93">
        <f t="shared" si="12"/>
        <v>4.8432776714235334E-2</v>
      </c>
      <c r="T54" s="91">
        <v>11093</v>
      </c>
      <c r="U54" s="191">
        <f>SUMIFS([1]feb24!$U$7:$U$363,[1]feb24!$B$7:$B$363,B54)</f>
        <v>40258</v>
      </c>
      <c r="V54" s="191">
        <f>SUMIFS([1]feb24!$V$7:$V$363,[1]feb24!$B$7:$B$363,B54)</f>
        <v>3673.175182481752</v>
      </c>
      <c r="W54" s="198"/>
      <c r="X54" s="88">
        <v>0</v>
      </c>
      <c r="Y54" s="88">
        <f t="shared" si="13"/>
        <v>0</v>
      </c>
      <c r="Z54" s="1"/>
      <c r="AA54" s="1"/>
    </row>
    <row r="55" spans="2:27">
      <c r="B55" s="208">
        <v>1578</v>
      </c>
      <c r="C55" t="s">
        <v>73</v>
      </c>
      <c r="D55" s="1">
        <v>14001</v>
      </c>
      <c r="E55" s="85">
        <f t="shared" si="6"/>
        <v>5618.3788121990365</v>
      </c>
      <c r="F55" s="86">
        <f t="shared" si="0"/>
        <v>1.1605224451598077</v>
      </c>
      <c r="G55" s="188">
        <f t="shared" si="1"/>
        <v>-466.05606414073787</v>
      </c>
      <c r="H55" s="188">
        <f t="shared" si="7"/>
        <v>-1161.4117118387187</v>
      </c>
      <c r="I55" s="188">
        <f t="shared" si="2"/>
        <v>0</v>
      </c>
      <c r="J55" s="87">
        <f t="shared" si="3"/>
        <v>0</v>
      </c>
      <c r="K55" s="188">
        <f t="shared" si="8"/>
        <v>-53.671293832113761</v>
      </c>
      <c r="L55" s="87">
        <f t="shared" si="4"/>
        <v>-133.74886422962751</v>
      </c>
      <c r="M55" s="88">
        <f t="shared" si="9"/>
        <v>-1295.1605760683462</v>
      </c>
      <c r="N55" s="88">
        <f t="shared" si="10"/>
        <v>12705.839423931653</v>
      </c>
      <c r="O55" s="88">
        <f t="shared" si="11"/>
        <v>5098.6514542261848</v>
      </c>
      <c r="P55" s="89">
        <f t="shared" si="5"/>
        <v>1.053168476256628</v>
      </c>
      <c r="Q55" s="196">
        <v>-3465.3742960974769</v>
      </c>
      <c r="R55" s="92">
        <f t="shared" si="12"/>
        <v>7.2134160349184476E-2</v>
      </c>
      <c r="S55" s="92">
        <f t="shared" si="12"/>
        <v>7.2994621152032882E-2</v>
      </c>
      <c r="T55" s="91">
        <v>2492</v>
      </c>
      <c r="U55" s="191">
        <f>SUMIFS([1]feb24!$U$7:$U$363,[1]feb24!$B$7:$B$363,B55)</f>
        <v>13059</v>
      </c>
      <c r="V55" s="191">
        <f>SUMIFS([1]feb24!$V$7:$V$363,[1]feb24!$B$7:$B$363,B55)</f>
        <v>5236.1668003207697</v>
      </c>
      <c r="W55" s="198"/>
      <c r="X55" s="88">
        <v>0</v>
      </c>
      <c r="Y55" s="88">
        <f t="shared" si="13"/>
        <v>0</v>
      </c>
      <c r="Z55" s="1"/>
      <c r="AA55" s="1"/>
    </row>
    <row r="56" spans="2:27">
      <c r="B56" s="208">
        <v>1579</v>
      </c>
      <c r="C56" t="s">
        <v>74</v>
      </c>
      <c r="D56" s="1">
        <v>54077</v>
      </c>
      <c r="E56" s="85">
        <f t="shared" si="6"/>
        <v>4024.4846319863063</v>
      </c>
      <c r="F56" s="86">
        <f t="shared" si="0"/>
        <v>0.83129046683001762</v>
      </c>
      <c r="G56" s="188">
        <f t="shared" si="1"/>
        <v>490.28044398690014</v>
      </c>
      <c r="H56" s="188">
        <f t="shared" si="7"/>
        <v>6587.8983258519766</v>
      </c>
      <c r="I56" s="188">
        <f t="shared" si="2"/>
        <v>116.54027097360189</v>
      </c>
      <c r="J56" s="87">
        <f t="shared" si="3"/>
        <v>1565.9516210722886</v>
      </c>
      <c r="K56" s="188">
        <f t="shared" si="8"/>
        <v>62.868977141488131</v>
      </c>
      <c r="L56" s="87">
        <f t="shared" si="4"/>
        <v>844.77044585017609</v>
      </c>
      <c r="M56" s="88">
        <f t="shared" si="9"/>
        <v>7432.6687717021523</v>
      </c>
      <c r="N56" s="88">
        <f t="shared" si="10"/>
        <v>61509.668771702156</v>
      </c>
      <c r="O56" s="88">
        <f t="shared" si="11"/>
        <v>4577.6340531146943</v>
      </c>
      <c r="P56" s="89">
        <f t="shared" si="5"/>
        <v>0.94554803831181566</v>
      </c>
      <c r="Q56" s="196">
        <v>604.53690547765837</v>
      </c>
      <c r="R56" s="92">
        <f t="shared" si="12"/>
        <v>2.1284230406043436E-2</v>
      </c>
      <c r="S56" s="92">
        <f t="shared" si="12"/>
        <v>1.398771435938277E-2</v>
      </c>
      <c r="T56" s="91">
        <v>13437</v>
      </c>
      <c r="U56" s="191">
        <f>SUMIFS([1]feb24!$U$7:$U$363,[1]feb24!$B$7:$B$363,B56)</f>
        <v>52950</v>
      </c>
      <c r="V56" s="191">
        <f>SUMIFS([1]feb24!$V$7:$V$363,[1]feb24!$B$7:$B$363,B56)</f>
        <v>3968.9678434899929</v>
      </c>
      <c r="W56" s="198"/>
      <c r="X56" s="88">
        <v>0</v>
      </c>
      <c r="Y56" s="88">
        <f t="shared" si="13"/>
        <v>0</v>
      </c>
      <c r="Z56" s="1"/>
      <c r="AA56" s="1"/>
    </row>
    <row r="57" spans="2:27">
      <c r="B57" s="208">
        <v>1580</v>
      </c>
      <c r="C57" s="232" t="s">
        <v>444</v>
      </c>
      <c r="D57" s="1">
        <v>43703.513453076506</v>
      </c>
      <c r="E57" s="85">
        <f t="shared" si="6"/>
        <v>4670.6757991959503</v>
      </c>
      <c r="F57" s="86">
        <f t="shared" si="0"/>
        <v>0.9647665777292197</v>
      </c>
      <c r="G57" s="188">
        <f t="shared" si="1"/>
        <v>102.56574366111381</v>
      </c>
      <c r="H57" s="188">
        <f t="shared" si="7"/>
        <v>959.7076634370419</v>
      </c>
      <c r="I57" s="188">
        <f t="shared" si="2"/>
        <v>0</v>
      </c>
      <c r="J57" s="87">
        <f t="shared" si="3"/>
        <v>0</v>
      </c>
      <c r="K57" s="188">
        <f t="shared" si="8"/>
        <v>-53.671293832113761</v>
      </c>
      <c r="L57" s="87">
        <f t="shared" si="4"/>
        <v>-502.2022963870885</v>
      </c>
      <c r="M57" s="88">
        <f t="shared" si="9"/>
        <v>457.50536704995341</v>
      </c>
      <c r="N57" s="88">
        <f t="shared" si="10"/>
        <v>44161.018820126461</v>
      </c>
      <c r="O57" s="88">
        <f t="shared" si="11"/>
        <v>4719.5702490249496</v>
      </c>
      <c r="P57" s="89">
        <f t="shared" si="5"/>
        <v>0.97486612928439276</v>
      </c>
      <c r="Q57" s="196">
        <v>91.109296773840583</v>
      </c>
      <c r="R57" s="92" t="e">
        <f t="shared" si="12"/>
        <v>#DIV/0!</v>
      </c>
      <c r="S57" s="92" t="e">
        <f t="shared" si="12"/>
        <v>#DIV/0!</v>
      </c>
      <c r="T57" s="91">
        <v>9357</v>
      </c>
      <c r="U57" s="191">
        <f>SUMIFS([1]feb24!$U$7:$U$363,[1]feb24!$B$7:$B$363,B57)</f>
        <v>0</v>
      </c>
      <c r="V57" s="191">
        <f>SUMIFS([1]feb24!$V$7:$V$363,[1]feb24!$B$7:$B$363,B57)</f>
        <v>0</v>
      </c>
      <c r="W57" s="198"/>
      <c r="X57" s="88">
        <v>0</v>
      </c>
      <c r="Y57" s="88">
        <f t="shared" si="13"/>
        <v>0</v>
      </c>
      <c r="Z57" s="1"/>
      <c r="AA57" s="1"/>
    </row>
    <row r="58" spans="2:27">
      <c r="B58" s="208">
        <v>1804</v>
      </c>
      <c r="C58" t="s">
        <v>75</v>
      </c>
      <c r="D58" s="1">
        <v>263760</v>
      </c>
      <c r="E58" s="85">
        <f t="shared" si="6"/>
        <v>4910.634495084897</v>
      </c>
      <c r="F58" s="86">
        <f t="shared" si="0"/>
        <v>1.0143320238834999</v>
      </c>
      <c r="G58" s="188">
        <f t="shared" si="1"/>
        <v>-41.409473872254239</v>
      </c>
      <c r="H58" s="188">
        <f t="shared" si="7"/>
        <v>-2224.1856606265196</v>
      </c>
      <c r="I58" s="188">
        <f t="shared" si="2"/>
        <v>0</v>
      </c>
      <c r="J58" s="87">
        <f t="shared" si="3"/>
        <v>0</v>
      </c>
      <c r="K58" s="188">
        <f t="shared" si="8"/>
        <v>-53.671293832113761</v>
      </c>
      <c r="L58" s="87">
        <f t="shared" si="4"/>
        <v>-2882.7925343104944</v>
      </c>
      <c r="M58" s="88">
        <f t="shared" si="9"/>
        <v>-5106.9781949370135</v>
      </c>
      <c r="N58" s="88">
        <f t="shared" si="10"/>
        <v>258653.02180506298</v>
      </c>
      <c r="O58" s="88">
        <f t="shared" si="11"/>
        <v>4815.5537273805285</v>
      </c>
      <c r="P58" s="89">
        <f t="shared" si="5"/>
        <v>0.99469230774610484</v>
      </c>
      <c r="Q58" s="196">
        <v>4276.3373860749962</v>
      </c>
      <c r="R58" s="92">
        <f t="shared" si="12"/>
        <v>4.5795170691090757E-2</v>
      </c>
      <c r="S58" s="92">
        <f t="shared" si="12"/>
        <v>3.697507067018161E-2</v>
      </c>
      <c r="T58" s="91">
        <v>53712</v>
      </c>
      <c r="U58" s="191">
        <f>SUMIFS([1]feb24!$U$7:$U$363,[1]feb24!$B$7:$B$363,B58)</f>
        <v>252210</v>
      </c>
      <c r="V58" s="191">
        <f>SUMIFS([1]feb24!$V$7:$V$363,[1]feb24!$B$7:$B$363,B58)</f>
        <v>4735.5376556075034</v>
      </c>
      <c r="W58" s="198"/>
      <c r="X58" s="88">
        <v>0</v>
      </c>
      <c r="Y58" s="88">
        <f t="shared" si="13"/>
        <v>0</v>
      </c>
      <c r="Z58" s="1"/>
      <c r="AA58" s="1"/>
    </row>
    <row r="59" spans="2:27">
      <c r="B59" s="208">
        <v>1806</v>
      </c>
      <c r="C59" t="s">
        <v>76</v>
      </c>
      <c r="D59" s="1">
        <v>101301</v>
      </c>
      <c r="E59" s="85">
        <f t="shared" si="6"/>
        <v>4694.2075996292861</v>
      </c>
      <c r="F59" s="86">
        <f t="shared" si="0"/>
        <v>0.96962726503613672</v>
      </c>
      <c r="G59" s="188">
        <f t="shared" si="1"/>
        <v>88.446663401112346</v>
      </c>
      <c r="H59" s="188">
        <f t="shared" si="7"/>
        <v>1908.6789961960044</v>
      </c>
      <c r="I59" s="188">
        <f t="shared" si="2"/>
        <v>0</v>
      </c>
      <c r="J59" s="87">
        <f t="shared" si="3"/>
        <v>0</v>
      </c>
      <c r="K59" s="188">
        <f t="shared" si="8"/>
        <v>-53.671293832113761</v>
      </c>
      <c r="L59" s="87">
        <f t="shared" si="4"/>
        <v>-1158.226520897015</v>
      </c>
      <c r="M59" s="88">
        <f t="shared" si="9"/>
        <v>750.45247529898938</v>
      </c>
      <c r="N59" s="88">
        <f t="shared" si="10"/>
        <v>102051.452475299</v>
      </c>
      <c r="O59" s="88">
        <f t="shared" si="11"/>
        <v>4728.982969198285</v>
      </c>
      <c r="P59" s="89">
        <f t="shared" si="5"/>
        <v>0.97681040420715981</v>
      </c>
      <c r="Q59" s="196">
        <v>-5048.3773075375448</v>
      </c>
      <c r="R59" s="92">
        <f t="shared" si="12"/>
        <v>-3.0606621265204898E-3</v>
      </c>
      <c r="S59" s="92">
        <f t="shared" si="12"/>
        <v>-6.0634914574647101E-3</v>
      </c>
      <c r="T59" s="91">
        <v>21580</v>
      </c>
      <c r="U59" s="191">
        <f>SUMIFS([1]feb24!$U$7:$U$363,[1]feb24!$B$7:$B$363,B59)</f>
        <v>101612</v>
      </c>
      <c r="V59" s="191">
        <f>SUMIFS([1]feb24!$V$7:$V$363,[1]feb24!$B$7:$B$363,B59)</f>
        <v>4722.844527074134</v>
      </c>
      <c r="W59" s="198"/>
      <c r="X59" s="88">
        <v>0</v>
      </c>
      <c r="Y59" s="88">
        <f t="shared" si="13"/>
        <v>0</v>
      </c>
      <c r="Z59" s="1"/>
      <c r="AA59" s="1"/>
    </row>
    <row r="60" spans="2:27">
      <c r="B60" s="208">
        <v>1811</v>
      </c>
      <c r="C60" t="s">
        <v>77</v>
      </c>
      <c r="D60" s="1">
        <v>6976</v>
      </c>
      <c r="E60" s="85">
        <f t="shared" si="6"/>
        <v>4986.4188706218729</v>
      </c>
      <c r="F60" s="86">
        <f t="shared" si="0"/>
        <v>1.02998591119564</v>
      </c>
      <c r="G60" s="188">
        <f t="shared" si="1"/>
        <v>-86.880099194439751</v>
      </c>
      <c r="H60" s="188">
        <f t="shared" si="7"/>
        <v>-121.54525877302122</v>
      </c>
      <c r="I60" s="188">
        <f t="shared" si="2"/>
        <v>0</v>
      </c>
      <c r="J60" s="87">
        <f t="shared" si="3"/>
        <v>0</v>
      </c>
      <c r="K60" s="188">
        <f t="shared" si="8"/>
        <v>-53.671293832113761</v>
      </c>
      <c r="L60" s="87">
        <f t="shared" si="4"/>
        <v>-75.086140071127161</v>
      </c>
      <c r="M60" s="88">
        <f t="shared" si="9"/>
        <v>-196.63139884414838</v>
      </c>
      <c r="N60" s="88">
        <f t="shared" si="10"/>
        <v>6779.368601155852</v>
      </c>
      <c r="O60" s="88">
        <f t="shared" si="11"/>
        <v>4845.8674775953195</v>
      </c>
      <c r="P60" s="89">
        <f t="shared" si="5"/>
        <v>1.0009538626709611</v>
      </c>
      <c r="Q60" s="196">
        <v>-1063.8014147031988</v>
      </c>
      <c r="R60" s="92">
        <f t="shared" si="12"/>
        <v>-0.12559538731511657</v>
      </c>
      <c r="S60" s="92">
        <f t="shared" si="12"/>
        <v>-0.13059555665141326</v>
      </c>
      <c r="T60" s="91">
        <v>1399</v>
      </c>
      <c r="U60" s="191">
        <f>SUMIFS([1]feb24!$U$7:$U$363,[1]feb24!$B$7:$B$363,B60)</f>
        <v>7978</v>
      </c>
      <c r="V60" s="191">
        <f>SUMIFS([1]feb24!$V$7:$V$363,[1]feb24!$B$7:$B$363,B60)</f>
        <v>5735.4421279654925</v>
      </c>
      <c r="W60" s="198"/>
      <c r="X60" s="88">
        <v>0</v>
      </c>
      <c r="Y60" s="88">
        <f t="shared" si="13"/>
        <v>0</v>
      </c>
      <c r="Z60" s="1"/>
      <c r="AA60" s="1"/>
    </row>
    <row r="61" spans="2:27">
      <c r="B61" s="208">
        <v>1812</v>
      </c>
      <c r="C61" t="s">
        <v>78</v>
      </c>
      <c r="D61" s="1">
        <v>7666</v>
      </c>
      <c r="E61" s="85">
        <f t="shared" si="6"/>
        <v>3879.5546558704455</v>
      </c>
      <c r="F61" s="86">
        <f t="shared" si="0"/>
        <v>0.80135398588399542</v>
      </c>
      <c r="G61" s="188">
        <f t="shared" si="1"/>
        <v>577.23842965641666</v>
      </c>
      <c r="H61" s="188">
        <f t="shared" si="7"/>
        <v>1140.6231370010794</v>
      </c>
      <c r="I61" s="188">
        <f t="shared" si="2"/>
        <v>167.2657626141532</v>
      </c>
      <c r="J61" s="87">
        <f t="shared" si="3"/>
        <v>330.51714692556669</v>
      </c>
      <c r="K61" s="188">
        <f t="shared" si="8"/>
        <v>113.59446878203944</v>
      </c>
      <c r="L61" s="87">
        <f t="shared" si="4"/>
        <v>224.46267031330993</v>
      </c>
      <c r="M61" s="88">
        <f t="shared" si="9"/>
        <v>1365.0858073143893</v>
      </c>
      <c r="N61" s="88">
        <f t="shared" si="10"/>
        <v>9031.08580731439</v>
      </c>
      <c r="O61" s="88">
        <f t="shared" si="11"/>
        <v>4570.3875543089025</v>
      </c>
      <c r="P61" s="89">
        <f t="shared" si="5"/>
        <v>0.94405121426451477</v>
      </c>
      <c r="Q61" s="196">
        <v>125.75866189803219</v>
      </c>
      <c r="R61" s="92">
        <f t="shared" si="12"/>
        <v>0.12635909491625036</v>
      </c>
      <c r="S61" s="92">
        <f t="shared" si="12"/>
        <v>0.12293897620699056</v>
      </c>
      <c r="T61" s="91">
        <v>1976</v>
      </c>
      <c r="U61" s="191">
        <f>SUMIFS([1]feb24!$U$7:$U$363,[1]feb24!$B$7:$B$363,B61)</f>
        <v>6806</v>
      </c>
      <c r="V61" s="191">
        <f>SUMIFS([1]feb24!$V$7:$V$363,[1]feb24!$B$7:$B$363,B61)</f>
        <v>3454.8223350253807</v>
      </c>
      <c r="W61" s="198"/>
      <c r="X61" s="88">
        <v>0</v>
      </c>
      <c r="Y61" s="88">
        <f t="shared" si="13"/>
        <v>0</v>
      </c>
      <c r="Z61" s="1"/>
      <c r="AA61" s="1"/>
    </row>
    <row r="62" spans="2:27">
      <c r="B62" s="208">
        <v>1813</v>
      </c>
      <c r="C62" t="s">
        <v>79</v>
      </c>
      <c r="D62" s="1">
        <v>36090</v>
      </c>
      <c r="E62" s="85">
        <f t="shared" si="6"/>
        <v>4611.5512394582165</v>
      </c>
      <c r="F62" s="86">
        <f t="shared" si="0"/>
        <v>0.95255391266526046</v>
      </c>
      <c r="G62" s="188">
        <f t="shared" si="1"/>
        <v>138.04047950375406</v>
      </c>
      <c r="H62" s="188">
        <f t="shared" si="7"/>
        <v>1080.3047925963792</v>
      </c>
      <c r="I62" s="188">
        <f t="shared" si="2"/>
        <v>0</v>
      </c>
      <c r="J62" s="87">
        <f t="shared" si="3"/>
        <v>0</v>
      </c>
      <c r="K62" s="188">
        <f t="shared" si="8"/>
        <v>-53.671293832113761</v>
      </c>
      <c r="L62" s="87">
        <f t="shared" si="4"/>
        <v>-420.03154553012229</v>
      </c>
      <c r="M62" s="88">
        <f t="shared" si="9"/>
        <v>660.273247066257</v>
      </c>
      <c r="N62" s="88">
        <f t="shared" si="10"/>
        <v>36750.27324706626</v>
      </c>
      <c r="O62" s="88">
        <f t="shared" si="11"/>
        <v>4695.920425129857</v>
      </c>
      <c r="P62" s="89">
        <f t="shared" si="5"/>
        <v>0.96998106325880928</v>
      </c>
      <c r="Q62" s="196">
        <v>698.76855847153058</v>
      </c>
      <c r="R62" s="92">
        <f t="shared" si="12"/>
        <v>0.18076230983150662</v>
      </c>
      <c r="S62" s="92">
        <f t="shared" si="12"/>
        <v>0.17487811227420691</v>
      </c>
      <c r="T62" s="91">
        <v>7826</v>
      </c>
      <c r="U62" s="191">
        <f>SUMIFS([1]feb24!$U$7:$U$363,[1]feb24!$B$7:$B$363,B62)</f>
        <v>30565</v>
      </c>
      <c r="V62" s="191">
        <f>SUMIFS([1]feb24!$V$7:$V$363,[1]feb24!$B$7:$B$363,B62)</f>
        <v>3925.1316296391419</v>
      </c>
      <c r="W62" s="198"/>
      <c r="X62" s="88">
        <v>0</v>
      </c>
      <c r="Y62" s="88">
        <f t="shared" si="13"/>
        <v>0</v>
      </c>
      <c r="Z62" s="1"/>
      <c r="AA62" s="1"/>
    </row>
    <row r="63" spans="2:27">
      <c r="B63" s="208">
        <v>1815</v>
      </c>
      <c r="C63" t="s">
        <v>80</v>
      </c>
      <c r="D63" s="1">
        <v>4846</v>
      </c>
      <c r="E63" s="85">
        <f t="shared" si="6"/>
        <v>4011.5894039735094</v>
      </c>
      <c r="F63" s="86">
        <f t="shared" si="0"/>
        <v>0.82862685121338975</v>
      </c>
      <c r="G63" s="188">
        <f t="shared" si="1"/>
        <v>498.01758079457829</v>
      </c>
      <c r="H63" s="188">
        <f t="shared" si="7"/>
        <v>601.60523759985062</v>
      </c>
      <c r="I63" s="188">
        <f t="shared" si="2"/>
        <v>121.05360077808081</v>
      </c>
      <c r="J63" s="87">
        <f t="shared" si="3"/>
        <v>146.23274973992162</v>
      </c>
      <c r="K63" s="188">
        <f t="shared" si="8"/>
        <v>67.382306945967045</v>
      </c>
      <c r="L63" s="87">
        <f t="shared" si="4"/>
        <v>81.397826790728189</v>
      </c>
      <c r="M63" s="88">
        <f t="shared" si="9"/>
        <v>683.00306439057886</v>
      </c>
      <c r="N63" s="88">
        <f t="shared" si="10"/>
        <v>5529.0030643905793</v>
      </c>
      <c r="O63" s="88">
        <f t="shared" si="11"/>
        <v>4576.989291714056</v>
      </c>
      <c r="P63" s="89">
        <f t="shared" si="5"/>
        <v>0.94541485753098453</v>
      </c>
      <c r="Q63" s="196">
        <v>154.28410909555907</v>
      </c>
      <c r="R63" s="92">
        <f t="shared" si="12"/>
        <v>0.19654320987654322</v>
      </c>
      <c r="S63" s="92">
        <f t="shared" si="12"/>
        <v>0.20743888480091541</v>
      </c>
      <c r="T63" s="91">
        <v>1208</v>
      </c>
      <c r="U63" s="191">
        <f>SUMIFS([1]feb24!$U$7:$U$363,[1]feb24!$B$7:$B$363,B63)</f>
        <v>4050</v>
      </c>
      <c r="V63" s="191">
        <f>SUMIFS([1]feb24!$V$7:$V$363,[1]feb24!$B$7:$B$363,B63)</f>
        <v>3322.3954060705501</v>
      </c>
      <c r="W63" s="198"/>
      <c r="X63" s="88">
        <v>0</v>
      </c>
      <c r="Y63" s="88">
        <f t="shared" si="13"/>
        <v>0</v>
      </c>
      <c r="Z63" s="1"/>
      <c r="AA63" s="1"/>
    </row>
    <row r="64" spans="2:27">
      <c r="B64" s="208">
        <v>1816</v>
      </c>
      <c r="C64" t="s">
        <v>81</v>
      </c>
      <c r="D64" s="1">
        <v>1795</v>
      </c>
      <c r="E64" s="85">
        <f t="shared" si="6"/>
        <v>3739.5833333333335</v>
      </c>
      <c r="F64" s="86">
        <f t="shared" si="0"/>
        <v>0.7724417556993165</v>
      </c>
      <c r="G64" s="188">
        <f t="shared" si="1"/>
        <v>661.22122317868389</v>
      </c>
      <c r="H64" s="188">
        <f t="shared" si="7"/>
        <v>317.38618712576829</v>
      </c>
      <c r="I64" s="188">
        <f t="shared" si="2"/>
        <v>216.25572550214238</v>
      </c>
      <c r="J64" s="87">
        <f t="shared" si="3"/>
        <v>103.80274824102834</v>
      </c>
      <c r="K64" s="188">
        <f t="shared" si="8"/>
        <v>162.58443167002861</v>
      </c>
      <c r="L64" s="87">
        <f t="shared" si="4"/>
        <v>78.040527201613727</v>
      </c>
      <c r="M64" s="88">
        <f t="shared" si="9"/>
        <v>395.426714327382</v>
      </c>
      <c r="N64" s="88">
        <f t="shared" si="10"/>
        <v>2190.4267143273819</v>
      </c>
      <c r="O64" s="88">
        <f t="shared" si="11"/>
        <v>4563.3889881820451</v>
      </c>
      <c r="P64" s="89">
        <f t="shared" si="5"/>
        <v>0.94260560275528049</v>
      </c>
      <c r="Q64" s="196">
        <v>26.582670501546374</v>
      </c>
      <c r="R64" s="92">
        <f t="shared" si="12"/>
        <v>0.16861979166666666</v>
      </c>
      <c r="S64" s="92">
        <f t="shared" si="12"/>
        <v>0.10531955295138896</v>
      </c>
      <c r="T64" s="91">
        <v>480</v>
      </c>
      <c r="U64" s="191">
        <f>SUMIFS([1]feb24!$U$7:$U$363,[1]feb24!$B$7:$B$363,B64)</f>
        <v>1536</v>
      </c>
      <c r="V64" s="191">
        <f>SUMIFS([1]feb24!$V$7:$V$363,[1]feb24!$B$7:$B$363,B64)</f>
        <v>3383.259911894273</v>
      </c>
      <c r="W64" s="198"/>
      <c r="X64" s="88">
        <v>0</v>
      </c>
      <c r="Y64" s="88">
        <f t="shared" si="13"/>
        <v>0</v>
      </c>
      <c r="Z64" s="1"/>
      <c r="AA64" s="1"/>
    </row>
    <row r="65" spans="2:27">
      <c r="B65" s="208">
        <v>1818</v>
      </c>
      <c r="C65" t="s">
        <v>54</v>
      </c>
      <c r="D65" s="1">
        <v>7726</v>
      </c>
      <c r="E65" s="85">
        <f t="shared" si="6"/>
        <v>4194.3539630836049</v>
      </c>
      <c r="F65" s="86">
        <f t="shared" si="0"/>
        <v>0.86637837707463461</v>
      </c>
      <c r="G65" s="188">
        <f t="shared" si="1"/>
        <v>388.35884532852106</v>
      </c>
      <c r="H65" s="188">
        <f t="shared" si="7"/>
        <v>715.35699309513575</v>
      </c>
      <c r="I65" s="188">
        <f t="shared" si="2"/>
        <v>57.086005089547413</v>
      </c>
      <c r="J65" s="87">
        <f t="shared" si="3"/>
        <v>105.15242137494634</v>
      </c>
      <c r="K65" s="188">
        <f t="shared" si="8"/>
        <v>3.4147112574336518</v>
      </c>
      <c r="L65" s="87">
        <f t="shared" si="4"/>
        <v>6.2898981361927859</v>
      </c>
      <c r="M65" s="88">
        <f t="shared" si="9"/>
        <v>721.64689123132848</v>
      </c>
      <c r="N65" s="88">
        <f t="shared" si="10"/>
        <v>8447.6468912313285</v>
      </c>
      <c r="O65" s="88">
        <f t="shared" si="11"/>
        <v>4586.1275196695597</v>
      </c>
      <c r="P65" s="89">
        <f t="shared" si="5"/>
        <v>0.94730243382404655</v>
      </c>
      <c r="Q65" s="196">
        <v>-12.965150700316144</v>
      </c>
      <c r="R65" s="92">
        <f t="shared" si="12"/>
        <v>0.13818503241013552</v>
      </c>
      <c r="S65" s="92">
        <f t="shared" si="12"/>
        <v>0.13633131085897904</v>
      </c>
      <c r="T65" s="91">
        <v>1842</v>
      </c>
      <c r="U65" s="191">
        <f>SUMIFS([1]feb24!$U$7:$U$363,[1]feb24!$B$7:$B$363,B65)</f>
        <v>6788</v>
      </c>
      <c r="V65" s="191">
        <f>SUMIFS([1]feb24!$V$7:$V$363,[1]feb24!$B$7:$B$363,B65)</f>
        <v>3691.1364872213157</v>
      </c>
      <c r="W65" s="198"/>
      <c r="X65" s="88">
        <v>0</v>
      </c>
      <c r="Y65" s="88">
        <f t="shared" si="13"/>
        <v>0</v>
      </c>
      <c r="Z65" s="1"/>
      <c r="AA65" s="1"/>
    </row>
    <row r="66" spans="2:27">
      <c r="B66" s="208">
        <v>1820</v>
      </c>
      <c r="C66" t="s">
        <v>82</v>
      </c>
      <c r="D66" s="1">
        <v>30274</v>
      </c>
      <c r="E66" s="85">
        <f t="shared" si="6"/>
        <v>4079.5041099582268</v>
      </c>
      <c r="F66" s="86">
        <f t="shared" si="0"/>
        <v>0.84265519342494755</v>
      </c>
      <c r="G66" s="188">
        <f t="shared" si="1"/>
        <v>457.2687572037479</v>
      </c>
      <c r="H66" s="188">
        <f t="shared" si="7"/>
        <v>3393.3914472090132</v>
      </c>
      <c r="I66" s="188">
        <f t="shared" si="2"/>
        <v>97.283453683429741</v>
      </c>
      <c r="J66" s="87">
        <f t="shared" si="3"/>
        <v>721.94050978473217</v>
      </c>
      <c r="K66" s="188">
        <f t="shared" si="8"/>
        <v>43.61215985131598</v>
      </c>
      <c r="L66" s="87">
        <f t="shared" si="4"/>
        <v>323.64583825661589</v>
      </c>
      <c r="M66" s="88">
        <f t="shared" si="9"/>
        <v>3717.0372854656289</v>
      </c>
      <c r="N66" s="88">
        <f t="shared" si="10"/>
        <v>33991.037285465631</v>
      </c>
      <c r="O66" s="88">
        <f t="shared" si="11"/>
        <v>4580.3850270132907</v>
      </c>
      <c r="P66" s="89">
        <f t="shared" si="5"/>
        <v>0.94611627464156223</v>
      </c>
      <c r="Q66" s="196">
        <v>1216.1309085249468</v>
      </c>
      <c r="R66" s="92">
        <f t="shared" si="12"/>
        <v>3.8523549792459949E-2</v>
      </c>
      <c r="S66" s="92">
        <f t="shared" si="12"/>
        <v>2.1590340046483917E-2</v>
      </c>
      <c r="T66" s="91">
        <v>7421</v>
      </c>
      <c r="U66" s="191">
        <f>SUMIFS([1]feb24!$U$7:$U$363,[1]feb24!$B$7:$B$363,B66)</f>
        <v>29151</v>
      </c>
      <c r="V66" s="191">
        <f>SUMIFS([1]feb24!$V$7:$V$363,[1]feb24!$B$7:$B$363,B66)</f>
        <v>3993.2876712328771</v>
      </c>
      <c r="W66" s="198"/>
      <c r="X66" s="88">
        <v>0</v>
      </c>
      <c r="Y66" s="88">
        <f t="shared" si="13"/>
        <v>0</v>
      </c>
      <c r="Z66" s="1"/>
      <c r="AA66" s="1"/>
    </row>
    <row r="67" spans="2:27">
      <c r="B67" s="208">
        <v>1822</v>
      </c>
      <c r="C67" t="s">
        <v>83</v>
      </c>
      <c r="D67" s="1">
        <v>8242</v>
      </c>
      <c r="E67" s="85">
        <f t="shared" si="6"/>
        <v>3504.2517006802718</v>
      </c>
      <c r="F67" s="86">
        <f t="shared" si="0"/>
        <v>0.72383206758839924</v>
      </c>
      <c r="G67" s="188">
        <f t="shared" si="1"/>
        <v>802.42020277052086</v>
      </c>
      <c r="H67" s="188">
        <f t="shared" si="7"/>
        <v>1887.292316916265</v>
      </c>
      <c r="I67" s="188">
        <f t="shared" si="2"/>
        <v>298.62179693071397</v>
      </c>
      <c r="J67" s="87">
        <f t="shared" si="3"/>
        <v>702.35846638103919</v>
      </c>
      <c r="K67" s="188">
        <f t="shared" si="8"/>
        <v>244.95050309860022</v>
      </c>
      <c r="L67" s="87">
        <f t="shared" si="4"/>
        <v>576.12358328790776</v>
      </c>
      <c r="M67" s="88">
        <f t="shared" si="9"/>
        <v>2463.4159002041729</v>
      </c>
      <c r="N67" s="88">
        <f t="shared" si="10"/>
        <v>10705.415900204172</v>
      </c>
      <c r="O67" s="88">
        <f t="shared" si="11"/>
        <v>4551.6224065493934</v>
      </c>
      <c r="P67" s="89">
        <f t="shared" si="5"/>
        <v>0.94017511834973488</v>
      </c>
      <c r="Q67" s="196">
        <v>128.34045545757726</v>
      </c>
      <c r="R67" s="92">
        <f t="shared" si="12"/>
        <v>0.12273532216319302</v>
      </c>
      <c r="S67" s="92">
        <f t="shared" si="12"/>
        <v>8.3592338992537485E-2</v>
      </c>
      <c r="T67" s="91">
        <v>2352</v>
      </c>
      <c r="U67" s="191">
        <f>SUMIFS([1]feb24!$U$7:$U$363,[1]feb24!$B$7:$B$363,B67)</f>
        <v>7341</v>
      </c>
      <c r="V67" s="191">
        <f>SUMIFS([1]feb24!$V$7:$V$363,[1]feb24!$B$7:$B$363,B67)</f>
        <v>3233.9207048458147</v>
      </c>
      <c r="W67" s="198"/>
      <c r="X67" s="88">
        <v>0</v>
      </c>
      <c r="Y67" s="88">
        <f t="shared" si="13"/>
        <v>0</v>
      </c>
      <c r="Z67" s="1"/>
      <c r="AA67" s="1"/>
    </row>
    <row r="68" spans="2:27">
      <c r="B68" s="208">
        <v>1824</v>
      </c>
      <c r="C68" t="s">
        <v>84</v>
      </c>
      <c r="D68" s="1">
        <v>53639</v>
      </c>
      <c r="E68" s="85">
        <f t="shared" si="6"/>
        <v>3982.4040389041502</v>
      </c>
      <c r="F68" s="86">
        <f t="shared" si="0"/>
        <v>0.82259837353943288</v>
      </c>
      <c r="G68" s="188">
        <f t="shared" si="1"/>
        <v>515.5287998361938</v>
      </c>
      <c r="H68" s="188">
        <f t="shared" si="7"/>
        <v>6943.6574049936944</v>
      </c>
      <c r="I68" s="188">
        <f t="shared" si="2"/>
        <v>131.26847855235656</v>
      </c>
      <c r="J68" s="87">
        <f t="shared" si="3"/>
        <v>1768.0551376216906</v>
      </c>
      <c r="K68" s="188">
        <f t="shared" si="8"/>
        <v>77.597184720242794</v>
      </c>
      <c r="L68" s="87">
        <f t="shared" si="4"/>
        <v>1045.1564809969502</v>
      </c>
      <c r="M68" s="88">
        <f t="shared" si="9"/>
        <v>7988.8138859906448</v>
      </c>
      <c r="N68" s="88">
        <f t="shared" si="10"/>
        <v>61627.813885990647</v>
      </c>
      <c r="O68" s="88">
        <f t="shared" si="11"/>
        <v>4575.5300234605866</v>
      </c>
      <c r="P68" s="89">
        <f t="shared" si="5"/>
        <v>0.94511343364728639</v>
      </c>
      <c r="Q68" s="196">
        <v>2043.7115868444334</v>
      </c>
      <c r="R68" s="92">
        <f t="shared" si="12"/>
        <v>8.3845618784426524E-3</v>
      </c>
      <c r="S68" s="92">
        <f t="shared" si="12"/>
        <v>-1.1235559742979113E-3</v>
      </c>
      <c r="T68" s="91">
        <v>13469</v>
      </c>
      <c r="U68" s="191">
        <f>SUMIFS([1]feb24!$U$7:$U$363,[1]feb24!$B$7:$B$363,B68)</f>
        <v>53193</v>
      </c>
      <c r="V68" s="191">
        <f>SUMIFS([1]feb24!$V$7:$V$363,[1]feb24!$B$7:$B$363,B68)</f>
        <v>3986.8835257082897</v>
      </c>
      <c r="W68" s="198"/>
      <c r="X68" s="88">
        <v>0</v>
      </c>
      <c r="Y68" s="88">
        <f t="shared" si="13"/>
        <v>0</v>
      </c>
      <c r="Z68" s="1"/>
      <c r="AA68" s="1"/>
    </row>
    <row r="69" spans="2:27">
      <c r="B69" s="208">
        <v>1825</v>
      </c>
      <c r="C69" t="s">
        <v>85</v>
      </c>
      <c r="D69" s="1">
        <v>5914</v>
      </c>
      <c r="E69" s="85">
        <f t="shared" si="6"/>
        <v>4087.0767104353831</v>
      </c>
      <c r="F69" s="86">
        <f t="shared" si="0"/>
        <v>0.8442193764598982</v>
      </c>
      <c r="G69" s="188">
        <f t="shared" si="1"/>
        <v>452.72519691745407</v>
      </c>
      <c r="H69" s="188">
        <f t="shared" si="7"/>
        <v>655.09335993955597</v>
      </c>
      <c r="I69" s="188">
        <f t="shared" si="2"/>
        <v>94.633043516425019</v>
      </c>
      <c r="J69" s="87">
        <f t="shared" si="3"/>
        <v>136.93401396826701</v>
      </c>
      <c r="K69" s="188">
        <f t="shared" si="8"/>
        <v>40.961749684311258</v>
      </c>
      <c r="L69" s="87">
        <f t="shared" si="4"/>
        <v>59.271651793198387</v>
      </c>
      <c r="M69" s="88">
        <f t="shared" si="9"/>
        <v>714.3650117327544</v>
      </c>
      <c r="N69" s="88">
        <f t="shared" si="10"/>
        <v>6628.3650117327543</v>
      </c>
      <c r="O69" s="88">
        <f t="shared" si="11"/>
        <v>4580.7636570371487</v>
      </c>
      <c r="P69" s="89">
        <f t="shared" si="5"/>
        <v>0.94619448379330984</v>
      </c>
      <c r="Q69" s="196">
        <v>-894.06557850887941</v>
      </c>
      <c r="R69" s="92">
        <f t="shared" si="12"/>
        <v>-1.1202140110349441E-2</v>
      </c>
      <c r="S69" s="92">
        <f t="shared" si="12"/>
        <v>-6.4187365034196657E-3</v>
      </c>
      <c r="T69" s="91">
        <v>1447</v>
      </c>
      <c r="U69" s="191">
        <f>SUMIFS([1]feb24!$U$7:$U$363,[1]feb24!$B$7:$B$363,B69)</f>
        <v>5981</v>
      </c>
      <c r="V69" s="191">
        <f>SUMIFS([1]feb24!$V$7:$V$363,[1]feb24!$B$7:$B$363,B69)</f>
        <v>4113.4800550206328</v>
      </c>
      <c r="W69" s="198"/>
      <c r="X69" s="88">
        <v>0</v>
      </c>
      <c r="Y69" s="88">
        <f t="shared" si="13"/>
        <v>0</v>
      </c>
      <c r="Z69" s="1"/>
      <c r="AA69" s="1"/>
    </row>
    <row r="70" spans="2:27">
      <c r="B70" s="208">
        <v>1826</v>
      </c>
      <c r="C70" t="s">
        <v>86</v>
      </c>
      <c r="D70" s="1">
        <v>5250</v>
      </c>
      <c r="E70" s="85">
        <f t="shared" si="6"/>
        <v>4088.7850467289722</v>
      </c>
      <c r="F70" s="86">
        <f t="shared" si="0"/>
        <v>0.84457224739987224</v>
      </c>
      <c r="G70" s="188">
        <f t="shared" si="1"/>
        <v>451.70019514130064</v>
      </c>
      <c r="H70" s="188">
        <f t="shared" si="7"/>
        <v>579.9830505614301</v>
      </c>
      <c r="I70" s="188">
        <f t="shared" si="2"/>
        <v>94.035125813668827</v>
      </c>
      <c r="J70" s="87">
        <f t="shared" si="3"/>
        <v>120.74110154475076</v>
      </c>
      <c r="K70" s="188">
        <f t="shared" si="8"/>
        <v>40.363831981555066</v>
      </c>
      <c r="L70" s="87">
        <f t="shared" si="4"/>
        <v>51.827160264316703</v>
      </c>
      <c r="M70" s="88">
        <f t="shared" si="9"/>
        <v>631.81021082574682</v>
      </c>
      <c r="N70" s="88">
        <f t="shared" si="10"/>
        <v>5881.8102108257472</v>
      </c>
      <c r="O70" s="88">
        <f t="shared" si="11"/>
        <v>4580.8490738518285</v>
      </c>
      <c r="P70" s="89">
        <f t="shared" si="5"/>
        <v>0.94621212734030857</v>
      </c>
      <c r="Q70" s="196">
        <v>-1197.471053908363</v>
      </c>
      <c r="R70" s="92">
        <f t="shared" si="12"/>
        <v>2.5590935729634695E-2</v>
      </c>
      <c r="S70" s="92">
        <f t="shared" si="12"/>
        <v>2.079845472155236E-2</v>
      </c>
      <c r="T70" s="91">
        <v>1284</v>
      </c>
      <c r="U70" s="191">
        <f>SUMIFS([1]feb24!$U$7:$U$363,[1]feb24!$B$7:$B$363,B70)</f>
        <v>5119</v>
      </c>
      <c r="V70" s="191">
        <f>SUMIFS([1]feb24!$V$7:$V$363,[1]feb24!$B$7:$B$363,B70)</f>
        <v>4005.4773082942097</v>
      </c>
      <c r="W70" s="198"/>
      <c r="X70" s="88">
        <v>0</v>
      </c>
      <c r="Y70" s="88">
        <f t="shared" si="13"/>
        <v>0</v>
      </c>
      <c r="Z70" s="1"/>
      <c r="AA70" s="1"/>
    </row>
    <row r="71" spans="2:27">
      <c r="B71" s="208">
        <v>1827</v>
      </c>
      <c r="C71" t="s">
        <v>87</v>
      </c>
      <c r="D71" s="1">
        <v>5818</v>
      </c>
      <c r="E71" s="85">
        <f t="shared" si="6"/>
        <v>4077.0847932725997</v>
      </c>
      <c r="F71" s="86">
        <f t="shared" ref="F71:F134" si="14">E71/E$365</f>
        <v>0.84215546362575289</v>
      </c>
      <c r="G71" s="188">
        <f t="shared" ref="G71:G134" si="15">($E$365+$Y$365-E71-Y71)*0.6</f>
        <v>458.72034721512415</v>
      </c>
      <c r="H71" s="188">
        <f t="shared" ref="H71:H134" si="16">G71*T71/1000</f>
        <v>654.59393547598211</v>
      </c>
      <c r="I71" s="188">
        <f t="shared" ref="I71:I134" si="17">IF(E71+Y71&lt;(E$365+Y$365)*0.9,((E$365+Y$365)*0.9-E71-Y71)*0.35,0)</f>
        <v>98.130214523399232</v>
      </c>
      <c r="J71" s="87">
        <f t="shared" ref="J71:J134" si="18">I71*T71/1000</f>
        <v>140.0318161248907</v>
      </c>
      <c r="K71" s="188">
        <f t="shared" si="8"/>
        <v>44.458920691285471</v>
      </c>
      <c r="L71" s="87">
        <f t="shared" ref="L71:L134" si="19">K71*T71/1000</f>
        <v>63.44287982646437</v>
      </c>
      <c r="M71" s="88">
        <f t="shared" si="9"/>
        <v>718.03681530244648</v>
      </c>
      <c r="N71" s="88">
        <f t="shared" si="10"/>
        <v>6536.0368153024465</v>
      </c>
      <c r="O71" s="88">
        <f t="shared" si="11"/>
        <v>4580.2640611790093</v>
      </c>
      <c r="P71" s="89">
        <f t="shared" ref="P71:P134" si="20">O71/O$365</f>
        <v>0.94609128815160248</v>
      </c>
      <c r="Q71" s="196">
        <v>125.62421438688898</v>
      </c>
      <c r="R71" s="92">
        <f t="shared" si="12"/>
        <v>0.14459964587841825</v>
      </c>
      <c r="S71" s="92">
        <f t="shared" si="12"/>
        <v>0.11572397156053237</v>
      </c>
      <c r="T71" s="91">
        <v>1427</v>
      </c>
      <c r="U71" s="191">
        <f>SUMIFS([1]feb24!$U$7:$U$363,[1]feb24!$B$7:$B$363,B71)</f>
        <v>5083</v>
      </c>
      <c r="V71" s="191">
        <f>SUMIFS([1]feb24!$V$7:$V$363,[1]feb24!$B$7:$B$363,B71)</f>
        <v>3654.2056074766356</v>
      </c>
      <c r="W71" s="198"/>
      <c r="X71" s="88">
        <v>0</v>
      </c>
      <c r="Y71" s="88">
        <f t="shared" si="13"/>
        <v>0</v>
      </c>
      <c r="Z71" s="1"/>
      <c r="AA71" s="1"/>
    </row>
    <row r="72" spans="2:27">
      <c r="B72" s="208">
        <v>1828</v>
      </c>
      <c r="C72" t="s">
        <v>88</v>
      </c>
      <c r="D72" s="1">
        <v>6701</v>
      </c>
      <c r="E72" s="85">
        <f t="shared" ref="E72:E135" si="21">D72/T72*1000</f>
        <v>3706.3053097345132</v>
      </c>
      <c r="F72" s="86">
        <f t="shared" si="14"/>
        <v>0.76556790567817978</v>
      </c>
      <c r="G72" s="188">
        <f t="shared" si="15"/>
        <v>681.18803733797597</v>
      </c>
      <c r="H72" s="188">
        <f t="shared" si="16"/>
        <v>1231.5879715070605</v>
      </c>
      <c r="I72" s="188">
        <f t="shared" si="17"/>
        <v>227.90303376172946</v>
      </c>
      <c r="J72" s="87">
        <f t="shared" si="18"/>
        <v>412.04868504120691</v>
      </c>
      <c r="K72" s="188">
        <f t="shared" ref="K72:K135" si="22">I72+J$367</f>
        <v>174.23173992961569</v>
      </c>
      <c r="L72" s="87">
        <f t="shared" si="19"/>
        <v>315.01098579274515</v>
      </c>
      <c r="M72" s="88">
        <f t="shared" ref="M72:M135" si="23">+H72+L72</f>
        <v>1546.5989572998055</v>
      </c>
      <c r="N72" s="88">
        <f t="shared" ref="N72:N135" si="24">D72+M72</f>
        <v>8247.598957299806</v>
      </c>
      <c r="O72" s="88">
        <f t="shared" ref="O72:O135" si="25">N72/T72*1000</f>
        <v>4561.7250870021053</v>
      </c>
      <c r="P72" s="89">
        <f t="shared" si="20"/>
        <v>0.9422619102542239</v>
      </c>
      <c r="Q72" s="196">
        <v>313.81542222249072</v>
      </c>
      <c r="R72" s="92">
        <f t="shared" ref="R72:S135" si="26">(D72-U72)/U72</f>
        <v>8.2202842377260985E-2</v>
      </c>
      <c r="S72" s="92">
        <f t="shared" si="26"/>
        <v>6.7238754401911641E-2</v>
      </c>
      <c r="T72" s="91">
        <v>1808</v>
      </c>
      <c r="U72" s="191">
        <f>SUMIFS([1]feb24!$U$7:$U$363,[1]feb24!$B$7:$B$363,B72)</f>
        <v>6192</v>
      </c>
      <c r="V72" s="191">
        <f>SUMIFS([1]feb24!$V$7:$V$363,[1]feb24!$B$7:$B$363,B72)</f>
        <v>3472.7986539540102</v>
      </c>
      <c r="W72" s="198"/>
      <c r="X72" s="88">
        <v>0</v>
      </c>
      <c r="Y72" s="88">
        <f t="shared" ref="Y72:Y135" si="27">X72*1000/T72</f>
        <v>0</v>
      </c>
      <c r="Z72" s="1"/>
      <c r="AA72" s="1"/>
    </row>
    <row r="73" spans="2:27">
      <c r="B73" s="208">
        <v>1832</v>
      </c>
      <c r="C73" t="s">
        <v>89</v>
      </c>
      <c r="D73" s="1">
        <v>32616</v>
      </c>
      <c r="E73" s="85">
        <f t="shared" si="21"/>
        <v>7272.2408026755857</v>
      </c>
      <c r="F73" s="86">
        <f t="shared" si="14"/>
        <v>1.5021412688990134</v>
      </c>
      <c r="G73" s="188">
        <f t="shared" si="15"/>
        <v>-1458.3732584266675</v>
      </c>
      <c r="H73" s="188">
        <f t="shared" si="16"/>
        <v>-6540.8040640436038</v>
      </c>
      <c r="I73" s="188">
        <f t="shared" si="17"/>
        <v>0</v>
      </c>
      <c r="J73" s="87">
        <f t="shared" si="18"/>
        <v>0</v>
      </c>
      <c r="K73" s="188">
        <f t="shared" si="22"/>
        <v>-53.671293832113761</v>
      </c>
      <c r="L73" s="87">
        <f t="shared" si="19"/>
        <v>-240.71575283703021</v>
      </c>
      <c r="M73" s="88">
        <f t="shared" si="23"/>
        <v>-6781.5198168806337</v>
      </c>
      <c r="N73" s="88">
        <f t="shared" si="24"/>
        <v>25834.480183119365</v>
      </c>
      <c r="O73" s="88">
        <f t="shared" si="25"/>
        <v>5760.1962504168041</v>
      </c>
      <c r="P73" s="89">
        <f t="shared" si="20"/>
        <v>1.1898160057523104</v>
      </c>
      <c r="Q73" s="196">
        <v>-11548.597360753287</v>
      </c>
      <c r="R73" s="92">
        <f t="shared" si="26"/>
        <v>2.3632426325204781E-2</v>
      </c>
      <c r="S73" s="92">
        <f t="shared" si="26"/>
        <v>1.7698325303029849E-2</v>
      </c>
      <c r="T73" s="91">
        <v>4485</v>
      </c>
      <c r="U73" s="191">
        <f>SUMIFS([1]feb24!$U$7:$U$363,[1]feb24!$B$7:$B$363,B73)</f>
        <v>31863</v>
      </c>
      <c r="V73" s="191">
        <f>SUMIFS([1]feb24!$V$7:$V$363,[1]feb24!$B$7:$B$363,B73)</f>
        <v>7145.7725947521858</v>
      </c>
      <c r="W73" s="198"/>
      <c r="X73" s="88">
        <v>0</v>
      </c>
      <c r="Y73" s="88">
        <f t="shared" si="27"/>
        <v>0</v>
      </c>
      <c r="Z73" s="1"/>
      <c r="AA73" s="1"/>
    </row>
    <row r="74" spans="2:27">
      <c r="B74" s="208">
        <v>1833</v>
      </c>
      <c r="C74" t="s">
        <v>90</v>
      </c>
      <c r="D74" s="1">
        <v>122985</v>
      </c>
      <c r="E74" s="85">
        <f t="shared" si="21"/>
        <v>4731.2841424944218</v>
      </c>
      <c r="F74" s="86">
        <f t="shared" si="14"/>
        <v>0.97728573051562595</v>
      </c>
      <c r="G74" s="188">
        <f>($E$365+$Y$365-E74-Y74)*0.6</f>
        <v>66.200737682030919</v>
      </c>
      <c r="H74" s="188">
        <f>G74*T74/1000</f>
        <v>1720.8219753067117</v>
      </c>
      <c r="I74" s="188">
        <f t="shared" si="17"/>
        <v>0</v>
      </c>
      <c r="J74" s="87">
        <f t="shared" si="18"/>
        <v>0</v>
      </c>
      <c r="K74" s="188">
        <f t="shared" si="22"/>
        <v>-53.671293832113761</v>
      </c>
      <c r="L74" s="87">
        <f t="shared" si="19"/>
        <v>-1395.1316118719651</v>
      </c>
      <c r="M74" s="88">
        <f t="shared" si="23"/>
        <v>325.69036343474659</v>
      </c>
      <c r="N74" s="88">
        <f t="shared" si="24"/>
        <v>123310.69036343474</v>
      </c>
      <c r="O74" s="88">
        <f t="shared" si="25"/>
        <v>4743.8135863443385</v>
      </c>
      <c r="P74" s="89">
        <f t="shared" si="20"/>
        <v>0.97987379039895528</v>
      </c>
      <c r="Q74" s="196">
        <v>-5123.3173851125839</v>
      </c>
      <c r="R74" s="92">
        <f t="shared" si="26"/>
        <v>2.0334511424162476E-2</v>
      </c>
      <c r="S74" s="92">
        <f t="shared" si="26"/>
        <v>1.9784973717001678E-2</v>
      </c>
      <c r="T74" s="91">
        <v>25994</v>
      </c>
      <c r="U74" s="191">
        <f>SUMIFS([1]feb24!$U$7:$U$363,[1]feb24!$B$7:$B$363,B74)</f>
        <v>120534</v>
      </c>
      <c r="V74" s="191">
        <f>SUMIFS([1]feb24!$V$7:$V$363,[1]feb24!$B$7:$B$363,B74)</f>
        <v>4639.4919168591223</v>
      </c>
      <c r="W74" s="198"/>
      <c r="X74" s="88">
        <v>0</v>
      </c>
      <c r="Y74" s="88">
        <f t="shared" si="27"/>
        <v>0</v>
      </c>
      <c r="Z74" s="1"/>
      <c r="AA74" s="1"/>
    </row>
    <row r="75" spans="2:27">
      <c r="B75" s="208">
        <v>1834</v>
      </c>
      <c r="C75" t="s">
        <v>91</v>
      </c>
      <c r="D75" s="1">
        <v>12381</v>
      </c>
      <c r="E75" s="85">
        <f t="shared" si="21"/>
        <v>6564.6871686108161</v>
      </c>
      <c r="F75" s="86">
        <f t="shared" si="14"/>
        <v>1.3559902347779869</v>
      </c>
      <c r="G75" s="188">
        <f t="shared" si="15"/>
        <v>-1033.8410779878056</v>
      </c>
      <c r="H75" s="188">
        <f t="shared" si="16"/>
        <v>-1949.8242730850013</v>
      </c>
      <c r="I75" s="188">
        <f t="shared" si="17"/>
        <v>0</v>
      </c>
      <c r="J75" s="87">
        <f t="shared" si="18"/>
        <v>0</v>
      </c>
      <c r="K75" s="188">
        <f t="shared" si="22"/>
        <v>-53.671293832113761</v>
      </c>
      <c r="L75" s="87">
        <f t="shared" si="19"/>
        <v>-101.22406016736655</v>
      </c>
      <c r="M75" s="88">
        <f t="shared" si="23"/>
        <v>-2051.0483332523677</v>
      </c>
      <c r="N75" s="88">
        <f t="shared" si="24"/>
        <v>10329.951666747633</v>
      </c>
      <c r="O75" s="88">
        <f t="shared" si="25"/>
        <v>5477.1747967908977</v>
      </c>
      <c r="P75" s="89">
        <f t="shared" si="20"/>
        <v>1.1313555921039</v>
      </c>
      <c r="Q75" s="196">
        <v>162.77938467637478</v>
      </c>
      <c r="R75" s="92">
        <f t="shared" si="26"/>
        <v>0.21394254338660654</v>
      </c>
      <c r="S75" s="92">
        <f t="shared" si="26"/>
        <v>0.19205810729161996</v>
      </c>
      <c r="T75" s="91">
        <v>1886</v>
      </c>
      <c r="U75" s="191">
        <f>SUMIFS([1]feb24!$U$7:$U$363,[1]feb24!$B$7:$B$363,B75)</f>
        <v>10199</v>
      </c>
      <c r="V75" s="191">
        <f>SUMIFS([1]feb24!$V$7:$V$363,[1]feb24!$B$7:$B$363,B75)</f>
        <v>5507.0194384449242</v>
      </c>
      <c r="W75" s="198"/>
      <c r="X75" s="88">
        <v>0</v>
      </c>
      <c r="Y75" s="88">
        <f t="shared" si="27"/>
        <v>0</v>
      </c>
      <c r="Z75" s="1"/>
      <c r="AA75" s="1"/>
    </row>
    <row r="76" spans="2:27">
      <c r="B76" s="208">
        <v>1835</v>
      </c>
      <c r="C76" t="s">
        <v>92</v>
      </c>
      <c r="D76" s="1">
        <v>2393</v>
      </c>
      <c r="E76" s="85">
        <f t="shared" si="21"/>
        <v>5414.0271493212676</v>
      </c>
      <c r="F76" s="86">
        <f t="shared" si="14"/>
        <v>1.1183119251143359</v>
      </c>
      <c r="G76" s="188">
        <f t="shared" si="15"/>
        <v>-343.44506641407662</v>
      </c>
      <c r="H76" s="188">
        <f t="shared" si="16"/>
        <v>-151.80271935502188</v>
      </c>
      <c r="I76" s="188">
        <f t="shared" si="17"/>
        <v>0</v>
      </c>
      <c r="J76" s="87">
        <f t="shared" si="18"/>
        <v>0</v>
      </c>
      <c r="K76" s="188">
        <f t="shared" si="22"/>
        <v>-53.671293832113761</v>
      </c>
      <c r="L76" s="87">
        <f t="shared" si="19"/>
        <v>-23.722711873794285</v>
      </c>
      <c r="M76" s="88">
        <f t="shared" si="23"/>
        <v>-175.52543122881616</v>
      </c>
      <c r="N76" s="88">
        <f t="shared" si="24"/>
        <v>2217.4745687711838</v>
      </c>
      <c r="O76" s="88">
        <f t="shared" si="25"/>
        <v>5016.9107890750765</v>
      </c>
      <c r="P76" s="89">
        <f t="shared" si="20"/>
        <v>1.0362842682384392</v>
      </c>
      <c r="Q76" s="196">
        <v>-49.36719171423249</v>
      </c>
      <c r="R76" s="92">
        <f t="shared" si="26"/>
        <v>0.31700605393505776</v>
      </c>
      <c r="S76" s="92">
        <f t="shared" si="26"/>
        <v>0.32296535734652881</v>
      </c>
      <c r="T76" s="91">
        <v>442</v>
      </c>
      <c r="U76" s="191">
        <f>SUMIFS([1]feb24!$U$7:$U$363,[1]feb24!$B$7:$B$363,B76)</f>
        <v>1817</v>
      </c>
      <c r="V76" s="191">
        <f>SUMIFS([1]feb24!$V$7:$V$363,[1]feb24!$B$7:$B$363,B76)</f>
        <v>4092.3423423423424</v>
      </c>
      <c r="W76" s="198"/>
      <c r="X76" s="88">
        <v>0</v>
      </c>
      <c r="Y76" s="88">
        <f t="shared" si="27"/>
        <v>0</v>
      </c>
      <c r="Z76" s="1"/>
      <c r="AA76" s="1"/>
    </row>
    <row r="77" spans="2:27">
      <c r="B77" s="208">
        <v>1836</v>
      </c>
      <c r="C77" t="s">
        <v>93</v>
      </c>
      <c r="D77" s="1">
        <v>4451</v>
      </c>
      <c r="E77" s="85">
        <f t="shared" si="21"/>
        <v>3907.8138718173836</v>
      </c>
      <c r="F77" s="86">
        <f t="shared" si="14"/>
        <v>0.80719115982424872</v>
      </c>
      <c r="G77" s="188">
        <f t="shared" si="15"/>
        <v>560.28290008825377</v>
      </c>
      <c r="H77" s="188">
        <f t="shared" si="16"/>
        <v>638.16222320052111</v>
      </c>
      <c r="I77" s="188">
        <f t="shared" si="17"/>
        <v>157.37503703272483</v>
      </c>
      <c r="J77" s="87">
        <f t="shared" si="18"/>
        <v>179.25016718027359</v>
      </c>
      <c r="K77" s="188">
        <f t="shared" si="22"/>
        <v>103.70374320061107</v>
      </c>
      <c r="L77" s="87">
        <f t="shared" si="19"/>
        <v>118.11856350549601</v>
      </c>
      <c r="M77" s="88">
        <f t="shared" si="23"/>
        <v>756.28078670601712</v>
      </c>
      <c r="N77" s="88">
        <f t="shared" si="24"/>
        <v>5207.2807867060174</v>
      </c>
      <c r="O77" s="88">
        <f t="shared" si="25"/>
        <v>4571.8005151062489</v>
      </c>
      <c r="P77" s="89">
        <f t="shared" si="20"/>
        <v>0.94434307296152731</v>
      </c>
      <c r="Q77" s="196">
        <v>-3.3187679140391992</v>
      </c>
      <c r="R77" s="92">
        <f t="shared" si="26"/>
        <v>-9.661051349705703E-2</v>
      </c>
      <c r="S77" s="92">
        <f t="shared" si="26"/>
        <v>-9.6610513497057043E-2</v>
      </c>
      <c r="T77" s="91">
        <v>1139</v>
      </c>
      <c r="U77" s="191">
        <f>SUMIFS([1]feb24!$U$7:$U$363,[1]feb24!$B$7:$B$363,B77)</f>
        <v>4927</v>
      </c>
      <c r="V77" s="191">
        <f>SUMIFS([1]feb24!$V$7:$V$363,[1]feb24!$B$7:$B$363,B77)</f>
        <v>4325.7243195785777</v>
      </c>
      <c r="W77" s="198"/>
      <c r="X77" s="88">
        <v>0</v>
      </c>
      <c r="Y77" s="88">
        <f t="shared" si="27"/>
        <v>0</v>
      </c>
      <c r="Z77" s="1"/>
      <c r="AA77" s="1"/>
    </row>
    <row r="78" spans="2:27">
      <c r="B78" s="208">
        <v>1837</v>
      </c>
      <c r="C78" t="s">
        <v>94</v>
      </c>
      <c r="D78" s="1">
        <v>38568</v>
      </c>
      <c r="E78" s="85">
        <f t="shared" si="21"/>
        <v>6240.7766990291266</v>
      </c>
      <c r="F78" s="86">
        <f t="shared" si="14"/>
        <v>1.2890838579143247</v>
      </c>
      <c r="G78" s="188">
        <f t="shared" si="15"/>
        <v>-839.49479623879199</v>
      </c>
      <c r="H78" s="188">
        <f t="shared" si="16"/>
        <v>-5188.0778407557345</v>
      </c>
      <c r="I78" s="188">
        <f t="shared" si="17"/>
        <v>0</v>
      </c>
      <c r="J78" s="87">
        <f t="shared" si="18"/>
        <v>0</v>
      </c>
      <c r="K78" s="188">
        <f t="shared" si="22"/>
        <v>-53.671293832113761</v>
      </c>
      <c r="L78" s="87">
        <f t="shared" si="19"/>
        <v>-331.68859588246306</v>
      </c>
      <c r="M78" s="88">
        <f t="shared" si="23"/>
        <v>-5519.7664366381978</v>
      </c>
      <c r="N78" s="88">
        <f t="shared" si="24"/>
        <v>33048.233563361806</v>
      </c>
      <c r="O78" s="88">
        <f t="shared" si="25"/>
        <v>5347.6106089582208</v>
      </c>
      <c r="P78" s="89">
        <f t="shared" si="20"/>
        <v>1.1045930413584348</v>
      </c>
      <c r="Q78" s="196">
        <v>-6151.1974434252443</v>
      </c>
      <c r="R78" s="92">
        <f t="shared" si="26"/>
        <v>2.3757067395747618E-2</v>
      </c>
      <c r="S78" s="92">
        <f t="shared" si="26"/>
        <v>2.9058074864463393E-2</v>
      </c>
      <c r="T78" s="91">
        <v>6180</v>
      </c>
      <c r="U78" s="191">
        <f>SUMIFS([1]feb24!$U$7:$U$363,[1]feb24!$B$7:$B$363,B78)</f>
        <v>37673</v>
      </c>
      <c r="V78" s="191">
        <f>SUMIFS([1]feb24!$V$7:$V$363,[1]feb24!$B$7:$B$363,B78)</f>
        <v>6064.5524790727632</v>
      </c>
      <c r="W78" s="198"/>
      <c r="X78" s="88">
        <v>0</v>
      </c>
      <c r="Y78" s="88">
        <f t="shared" si="27"/>
        <v>0</v>
      </c>
      <c r="Z78" s="1"/>
      <c r="AA78" s="1"/>
    </row>
    <row r="79" spans="2:27">
      <c r="B79" s="208">
        <v>1838</v>
      </c>
      <c r="C79" t="s">
        <v>95</v>
      </c>
      <c r="D79" s="1">
        <v>10009</v>
      </c>
      <c r="E79" s="85">
        <f t="shared" si="21"/>
        <v>5111.848825331972</v>
      </c>
      <c r="F79" s="86">
        <f t="shared" si="14"/>
        <v>1.0558945020190975</v>
      </c>
      <c r="G79" s="188">
        <f t="shared" si="15"/>
        <v>-162.13807202049921</v>
      </c>
      <c r="H79" s="188">
        <f t="shared" si="16"/>
        <v>-317.46634501613744</v>
      </c>
      <c r="I79" s="188">
        <f t="shared" si="17"/>
        <v>0</v>
      </c>
      <c r="J79" s="87">
        <f t="shared" si="18"/>
        <v>0</v>
      </c>
      <c r="K79" s="188">
        <f t="shared" si="22"/>
        <v>-53.671293832113761</v>
      </c>
      <c r="L79" s="87">
        <f t="shared" si="19"/>
        <v>-105.08839332327874</v>
      </c>
      <c r="M79" s="88">
        <f t="shared" si="23"/>
        <v>-422.55473833941619</v>
      </c>
      <c r="N79" s="88">
        <f t="shared" si="24"/>
        <v>9586.4452616605831</v>
      </c>
      <c r="O79" s="88">
        <f t="shared" si="25"/>
        <v>4896.0394594793579</v>
      </c>
      <c r="P79" s="89">
        <f t="shared" si="20"/>
        <v>1.0113172990003438</v>
      </c>
      <c r="Q79" s="196">
        <v>-1172.6443683623049</v>
      </c>
      <c r="R79" s="92">
        <f t="shared" si="26"/>
        <v>0.10450231736923417</v>
      </c>
      <c r="S79" s="92">
        <f t="shared" si="26"/>
        <v>8.7579401372769955E-2</v>
      </c>
      <c r="T79" s="91">
        <v>1958</v>
      </c>
      <c r="U79" s="191">
        <f>SUMIFS([1]feb24!$U$7:$U$363,[1]feb24!$B$7:$B$363,B79)</f>
        <v>9062</v>
      </c>
      <c r="V79" s="191">
        <f>SUMIFS([1]feb24!$V$7:$V$363,[1]feb24!$B$7:$B$363,B79)</f>
        <v>4700.2074688796683</v>
      </c>
      <c r="W79" s="198"/>
      <c r="X79" s="88">
        <v>0</v>
      </c>
      <c r="Y79" s="88">
        <f t="shared" si="27"/>
        <v>0</v>
      </c>
      <c r="Z79" s="1"/>
      <c r="AA79" s="1"/>
    </row>
    <row r="80" spans="2:27">
      <c r="B80" s="208">
        <v>1839</v>
      </c>
      <c r="C80" t="s">
        <v>96</v>
      </c>
      <c r="D80" s="1">
        <v>6495</v>
      </c>
      <c r="E80" s="85">
        <f t="shared" si="21"/>
        <v>6115.8192090395487</v>
      </c>
      <c r="F80" s="86">
        <f t="shared" si="14"/>
        <v>1.2632728585725095</v>
      </c>
      <c r="G80" s="188">
        <f t="shared" si="15"/>
        <v>-764.52030224504517</v>
      </c>
      <c r="H80" s="188">
        <f t="shared" si="16"/>
        <v>-811.92056098423791</v>
      </c>
      <c r="I80" s="188">
        <f t="shared" si="17"/>
        <v>0</v>
      </c>
      <c r="J80" s="87">
        <f t="shared" si="18"/>
        <v>0</v>
      </c>
      <c r="K80" s="188">
        <f t="shared" si="22"/>
        <v>-53.671293832113761</v>
      </c>
      <c r="L80" s="87">
        <f t="shared" si="19"/>
        <v>-56.998914049704815</v>
      </c>
      <c r="M80" s="88">
        <f t="shared" si="23"/>
        <v>-868.91947503394272</v>
      </c>
      <c r="N80" s="88">
        <f t="shared" si="24"/>
        <v>5626.0805249660571</v>
      </c>
      <c r="O80" s="88">
        <f t="shared" si="25"/>
        <v>5297.6276129623884</v>
      </c>
      <c r="P80" s="89">
        <f t="shared" si="20"/>
        <v>1.0942686416217087</v>
      </c>
      <c r="Q80" s="196">
        <v>-2684.3434832486046</v>
      </c>
      <c r="R80" s="92">
        <f t="shared" si="26"/>
        <v>1.9783325482807347E-2</v>
      </c>
      <c r="S80" s="92">
        <f t="shared" si="26"/>
        <v>-1.3825352852313285E-2</v>
      </c>
      <c r="T80" s="91">
        <v>1062</v>
      </c>
      <c r="U80" s="191">
        <f>SUMIFS([1]feb24!$U$7:$U$363,[1]feb24!$B$7:$B$363,B80)</f>
        <v>6369</v>
      </c>
      <c r="V80" s="191">
        <f>SUMIFS([1]feb24!$V$7:$V$363,[1]feb24!$B$7:$B$363,B80)</f>
        <v>6201.5579357351507</v>
      </c>
      <c r="W80" s="198"/>
      <c r="X80" s="88">
        <v>0</v>
      </c>
      <c r="Y80" s="88">
        <f t="shared" si="27"/>
        <v>0</v>
      </c>
      <c r="Z80" s="1"/>
      <c r="AA80" s="1"/>
    </row>
    <row r="81" spans="2:29">
      <c r="B81" s="208">
        <v>1840</v>
      </c>
      <c r="C81" t="s">
        <v>97</v>
      </c>
      <c r="D81" s="1">
        <v>17696</v>
      </c>
      <c r="E81" s="85">
        <f t="shared" si="21"/>
        <v>3626.2295081967213</v>
      </c>
      <c r="F81" s="86">
        <f t="shared" si="14"/>
        <v>0.74902758895959287</v>
      </c>
      <c r="G81" s="188">
        <f t="shared" si="15"/>
        <v>729.23351826065118</v>
      </c>
      <c r="H81" s="188">
        <f t="shared" si="16"/>
        <v>3558.6595691119778</v>
      </c>
      <c r="I81" s="188">
        <f t="shared" si="17"/>
        <v>255.92956429995664</v>
      </c>
      <c r="J81" s="87">
        <f t="shared" si="18"/>
        <v>1248.9362737837882</v>
      </c>
      <c r="K81" s="188">
        <f t="shared" si="22"/>
        <v>202.25827046784286</v>
      </c>
      <c r="L81" s="87">
        <f t="shared" si="19"/>
        <v>987.02035988307318</v>
      </c>
      <c r="M81" s="88">
        <f t="shared" si="23"/>
        <v>4545.6799289950513</v>
      </c>
      <c r="N81" s="88">
        <f t="shared" si="24"/>
        <v>22241.67992899505</v>
      </c>
      <c r="O81" s="88">
        <f t="shared" si="25"/>
        <v>4557.721296925215</v>
      </c>
      <c r="P81" s="89">
        <f t="shared" si="20"/>
        <v>0.94143489441829442</v>
      </c>
      <c r="Q81" s="196">
        <v>449.14943343238701</v>
      </c>
      <c r="R81" s="89">
        <f t="shared" si="26"/>
        <v>1.8115942028985507E-3</v>
      </c>
      <c r="S81" s="89">
        <f t="shared" si="26"/>
        <v>-4.540493585174632E-2</v>
      </c>
      <c r="T81" s="91">
        <v>4880</v>
      </c>
      <c r="U81" s="191">
        <f>SUMIFS([1]feb24!$U$7:$U$363,[1]feb24!$B$7:$B$363,B81)</f>
        <v>17664</v>
      </c>
      <c r="V81" s="191">
        <f>SUMIFS([1]feb24!$V$7:$V$363,[1]feb24!$B$7:$B$363,B81)</f>
        <v>3798.7096774193551</v>
      </c>
      <c r="W81" s="198"/>
      <c r="X81" s="88">
        <v>0</v>
      </c>
      <c r="Y81" s="88">
        <f t="shared" si="27"/>
        <v>0</v>
      </c>
      <c r="Z81" s="1"/>
      <c r="AA81" s="1"/>
    </row>
    <row r="82" spans="2:29">
      <c r="B82" s="208">
        <v>1841</v>
      </c>
      <c r="C82" t="s">
        <v>98</v>
      </c>
      <c r="D82" s="1">
        <v>45213</v>
      </c>
      <c r="E82" s="85">
        <f t="shared" si="21"/>
        <v>4600.895492011804</v>
      </c>
      <c r="F82" s="86">
        <f t="shared" si="14"/>
        <v>0.95035288021535425</v>
      </c>
      <c r="G82" s="188">
        <f t="shared" si="15"/>
        <v>144.43392797160158</v>
      </c>
      <c r="H82" s="188">
        <f t="shared" si="16"/>
        <v>1419.3522101769286</v>
      </c>
      <c r="I82" s="188">
        <f t="shared" si="17"/>
        <v>0</v>
      </c>
      <c r="J82" s="87">
        <f t="shared" si="18"/>
        <v>0</v>
      </c>
      <c r="K82" s="188">
        <f t="shared" si="22"/>
        <v>-53.671293832113761</v>
      </c>
      <c r="L82" s="87">
        <f t="shared" si="19"/>
        <v>-527.42780448818201</v>
      </c>
      <c r="M82" s="88">
        <f t="shared" si="23"/>
        <v>891.92440568874656</v>
      </c>
      <c r="N82" s="88">
        <f t="shared" si="24"/>
        <v>46104.924405688747</v>
      </c>
      <c r="O82" s="88">
        <f t="shared" si="25"/>
        <v>4691.658126151292</v>
      </c>
      <c r="P82" s="89">
        <f t="shared" si="20"/>
        <v>0.96910065027884673</v>
      </c>
      <c r="Q82" s="196">
        <v>-3624.0267121789384</v>
      </c>
      <c r="R82" s="89">
        <f t="shared" si="26"/>
        <v>1.0685145858947134E-2</v>
      </c>
      <c r="S82" s="89">
        <f t="shared" si="26"/>
        <v>-1.5541038347222853E-2</v>
      </c>
      <c r="T82" s="91">
        <v>9827</v>
      </c>
      <c r="U82" s="191">
        <f>SUMIFS([1]feb24!$U$7:$U$363,[1]feb24!$B$7:$B$363,B82)</f>
        <v>44735</v>
      </c>
      <c r="V82" s="191">
        <f>SUMIFS([1]feb24!$V$7:$V$363,[1]feb24!$B$7:$B$363,B82)</f>
        <v>4673.5269536147098</v>
      </c>
      <c r="W82" s="198"/>
      <c r="X82" s="88">
        <v>0</v>
      </c>
      <c r="Y82" s="88">
        <f t="shared" si="27"/>
        <v>0</v>
      </c>
      <c r="Z82" s="1"/>
      <c r="AA82" s="1"/>
    </row>
    <row r="83" spans="2:29">
      <c r="B83" s="208">
        <v>1845</v>
      </c>
      <c r="C83" t="s">
        <v>99</v>
      </c>
      <c r="D83" s="1">
        <v>15099</v>
      </c>
      <c r="E83" s="85">
        <f t="shared" si="21"/>
        <v>8126.4800861141011</v>
      </c>
      <c r="F83" s="86">
        <f t="shared" si="14"/>
        <v>1.6785914327461193</v>
      </c>
      <c r="G83" s="188">
        <f t="shared" si="15"/>
        <v>-1970.9168284897767</v>
      </c>
      <c r="H83" s="188">
        <f t="shared" si="16"/>
        <v>-3661.9634673340051</v>
      </c>
      <c r="I83" s="188">
        <f t="shared" si="17"/>
        <v>0</v>
      </c>
      <c r="J83" s="87">
        <f t="shared" si="18"/>
        <v>0</v>
      </c>
      <c r="K83" s="188">
        <f t="shared" si="22"/>
        <v>-53.671293832113761</v>
      </c>
      <c r="L83" s="87">
        <f t="shared" si="19"/>
        <v>-99.721263940067359</v>
      </c>
      <c r="M83" s="88">
        <f t="shared" si="23"/>
        <v>-3761.6847312740724</v>
      </c>
      <c r="N83" s="88">
        <f t="shared" si="24"/>
        <v>11337.315268725928</v>
      </c>
      <c r="O83" s="88">
        <f t="shared" si="25"/>
        <v>6101.8919637922108</v>
      </c>
      <c r="P83" s="89">
        <f t="shared" si="20"/>
        <v>1.2603960712911528</v>
      </c>
      <c r="Q83" s="196">
        <v>-4967.6137146665787</v>
      </c>
      <c r="R83" s="89">
        <f t="shared" si="26"/>
        <v>-5.6430446194225721E-2</v>
      </c>
      <c r="S83" s="89">
        <f t="shared" si="26"/>
        <v>-6.3032386021715084E-2</v>
      </c>
      <c r="T83" s="91">
        <v>1858</v>
      </c>
      <c r="U83" s="191">
        <f>SUMIFS([1]feb24!$U$7:$U$363,[1]feb24!$B$7:$B$363,B83)</f>
        <v>16002</v>
      </c>
      <c r="V83" s="191">
        <f>SUMIFS([1]feb24!$V$7:$V$363,[1]feb24!$B$7:$B$363,B83)</f>
        <v>8673.1707317073178</v>
      </c>
      <c r="W83" s="198"/>
      <c r="X83" s="88">
        <v>0</v>
      </c>
      <c r="Y83" s="88">
        <f t="shared" si="27"/>
        <v>0</v>
      </c>
      <c r="Z83" s="1"/>
      <c r="AA83" s="1"/>
    </row>
    <row r="84" spans="2:29">
      <c r="B84" s="208">
        <v>1848</v>
      </c>
      <c r="C84" t="s">
        <v>100</v>
      </c>
      <c r="D84" s="1">
        <v>10864</v>
      </c>
      <c r="E84" s="85">
        <f t="shared" si="21"/>
        <v>4065.868263473054</v>
      </c>
      <c r="F84" s="86">
        <f t="shared" si="14"/>
        <v>0.83983859695935559</v>
      </c>
      <c r="G84" s="188">
        <f t="shared" si="15"/>
        <v>465.4502650948516</v>
      </c>
      <c r="H84" s="188">
        <f t="shared" si="16"/>
        <v>1243.6831083334434</v>
      </c>
      <c r="I84" s="188">
        <f t="shared" si="17"/>
        <v>102.05599995324023</v>
      </c>
      <c r="J84" s="87">
        <f t="shared" si="18"/>
        <v>272.69363187505786</v>
      </c>
      <c r="K84" s="188">
        <f t="shared" si="22"/>
        <v>48.38470612112647</v>
      </c>
      <c r="L84" s="87">
        <f t="shared" si="19"/>
        <v>129.28393475564994</v>
      </c>
      <c r="M84" s="88">
        <f t="shared" si="23"/>
        <v>1372.9670430890933</v>
      </c>
      <c r="N84" s="88">
        <f t="shared" si="24"/>
        <v>12236.967043089093</v>
      </c>
      <c r="O84" s="88">
        <f t="shared" si="25"/>
        <v>4579.7032346890319</v>
      </c>
      <c r="P84" s="89">
        <f t="shared" si="20"/>
        <v>0.94597544481828255</v>
      </c>
      <c r="Q84" s="196">
        <v>291.54301912527558</v>
      </c>
      <c r="R84" s="89">
        <f t="shared" si="26"/>
        <v>6.2078404536122789E-2</v>
      </c>
      <c r="S84" s="89">
        <f t="shared" si="26"/>
        <v>5.9296013506275176E-2</v>
      </c>
      <c r="T84" s="91">
        <v>2672</v>
      </c>
      <c r="U84" s="191">
        <f>SUMIFS([1]feb24!$U$7:$U$363,[1]feb24!$B$7:$B$363,B84)</f>
        <v>10229</v>
      </c>
      <c r="V84" s="191">
        <f>SUMIFS([1]feb24!$V$7:$V$363,[1]feb24!$B$7:$B$363,B84)</f>
        <v>3838.2739212007505</v>
      </c>
      <c r="W84" s="198"/>
      <c r="X84" s="88">
        <v>0</v>
      </c>
      <c r="Y84" s="88">
        <f t="shared" si="27"/>
        <v>0</v>
      </c>
      <c r="Z84" s="1"/>
      <c r="AA84" s="1"/>
    </row>
    <row r="85" spans="2:29">
      <c r="B85" s="208">
        <v>1851</v>
      </c>
      <c r="C85" t="s">
        <v>101</v>
      </c>
      <c r="D85" s="1">
        <v>7535</v>
      </c>
      <c r="E85" s="85">
        <f t="shared" si="21"/>
        <v>3657.7669902912621</v>
      </c>
      <c r="F85" s="86">
        <f t="shared" si="14"/>
        <v>0.75554191578908181</v>
      </c>
      <c r="G85" s="188">
        <f t="shared" si="15"/>
        <v>710.31102900392671</v>
      </c>
      <c r="H85" s="188">
        <f t="shared" si="16"/>
        <v>1463.2407197480891</v>
      </c>
      <c r="I85" s="188">
        <f t="shared" si="17"/>
        <v>244.89144556686736</v>
      </c>
      <c r="J85" s="87">
        <f t="shared" si="18"/>
        <v>504.47637786774675</v>
      </c>
      <c r="K85" s="188">
        <f t="shared" si="22"/>
        <v>191.22015173475359</v>
      </c>
      <c r="L85" s="87">
        <f t="shared" si="19"/>
        <v>393.91351257359236</v>
      </c>
      <c r="M85" s="88">
        <f t="shared" si="23"/>
        <v>1857.1542323216813</v>
      </c>
      <c r="N85" s="88">
        <f t="shared" si="24"/>
        <v>9392.1542323216818</v>
      </c>
      <c r="O85" s="88">
        <f t="shared" si="25"/>
        <v>4559.2981710299418</v>
      </c>
      <c r="P85" s="89">
        <f t="shared" si="20"/>
        <v>0.9417606107597688</v>
      </c>
      <c r="Q85" s="196">
        <v>393.02288173580268</v>
      </c>
      <c r="R85" s="89">
        <f t="shared" si="26"/>
        <v>-6.722910624835223E-3</v>
      </c>
      <c r="S85" s="89">
        <f t="shared" si="26"/>
        <v>-4.2885911451600971E-2</v>
      </c>
      <c r="T85" s="91">
        <v>2060</v>
      </c>
      <c r="U85" s="191">
        <f>SUMIFS([1]feb24!$U$7:$U$363,[1]feb24!$B$7:$B$363,B85)</f>
        <v>7586</v>
      </c>
      <c r="V85" s="191">
        <f>SUMIFS([1]feb24!$V$7:$V$363,[1]feb24!$B$7:$B$363,B85)</f>
        <v>3821.662468513854</v>
      </c>
      <c r="W85" s="198"/>
      <c r="X85" s="88">
        <v>0</v>
      </c>
      <c r="Y85" s="88">
        <f t="shared" si="27"/>
        <v>0</v>
      </c>
      <c r="Z85" s="1"/>
      <c r="AA85" s="1"/>
    </row>
    <row r="86" spans="2:29">
      <c r="B86" s="208">
        <v>1853</v>
      </c>
      <c r="C86" t="s">
        <v>102</v>
      </c>
      <c r="D86" s="1">
        <v>4844</v>
      </c>
      <c r="E86" s="85">
        <f t="shared" si="21"/>
        <v>3642.105263157895</v>
      </c>
      <c r="F86" s="86">
        <f t="shared" si="14"/>
        <v>0.75230685698016408</v>
      </c>
      <c r="G86" s="188">
        <f t="shared" si="15"/>
        <v>719.70806528394689</v>
      </c>
      <c r="H86" s="188">
        <f t="shared" si="16"/>
        <v>957.21172682764939</v>
      </c>
      <c r="I86" s="188">
        <f t="shared" si="17"/>
        <v>250.37305006354583</v>
      </c>
      <c r="J86" s="87">
        <f t="shared" si="18"/>
        <v>332.99615658451592</v>
      </c>
      <c r="K86" s="188">
        <f t="shared" si="22"/>
        <v>196.70175623143206</v>
      </c>
      <c r="L86" s="87">
        <f t="shared" si="19"/>
        <v>261.6133357878046</v>
      </c>
      <c r="M86" s="88">
        <f t="shared" si="23"/>
        <v>1218.825062615454</v>
      </c>
      <c r="N86" s="88">
        <f t="shared" si="24"/>
        <v>6062.825062615454</v>
      </c>
      <c r="O86" s="88">
        <f t="shared" si="25"/>
        <v>4558.515084673274</v>
      </c>
      <c r="P86" s="89">
        <f t="shared" si="20"/>
        <v>0.94159885781932307</v>
      </c>
      <c r="Q86" s="196">
        <v>105.94969743136744</v>
      </c>
      <c r="R86" s="89">
        <f t="shared" si="26"/>
        <v>-3.3519553072625698E-2</v>
      </c>
      <c r="S86" s="89">
        <f t="shared" si="26"/>
        <v>-4.8053093627924565E-2</v>
      </c>
      <c r="T86" s="91">
        <v>1330</v>
      </c>
      <c r="U86" s="191">
        <f>SUMIFS([1]feb24!$U$7:$U$363,[1]feb24!$B$7:$B$363,B86)</f>
        <v>5012</v>
      </c>
      <c r="V86" s="191">
        <f>SUMIFS([1]feb24!$V$7:$V$363,[1]feb24!$B$7:$B$363,B86)</f>
        <v>3825.9541984732828</v>
      </c>
      <c r="W86" s="198"/>
      <c r="X86" s="88">
        <v>0</v>
      </c>
      <c r="Y86" s="88">
        <f t="shared" si="27"/>
        <v>0</v>
      </c>
      <c r="Z86" s="1"/>
      <c r="AA86" s="1"/>
    </row>
    <row r="87" spans="2:29">
      <c r="B87" s="208">
        <v>1856</v>
      </c>
      <c r="C87" t="s">
        <v>103</v>
      </c>
      <c r="D87" s="1">
        <v>1855</v>
      </c>
      <c r="E87" s="85">
        <f t="shared" si="21"/>
        <v>4032.608695652174</v>
      </c>
      <c r="F87" s="86">
        <f t="shared" si="14"/>
        <v>0.8329685591312479</v>
      </c>
      <c r="G87" s="188">
        <f t="shared" si="15"/>
        <v>485.40600578737957</v>
      </c>
      <c r="H87" s="188">
        <f t="shared" si="16"/>
        <v>223.2867626621946</v>
      </c>
      <c r="I87" s="188">
        <f t="shared" si="17"/>
        <v>113.69684869054821</v>
      </c>
      <c r="J87" s="87">
        <f t="shared" si="18"/>
        <v>52.300550397652174</v>
      </c>
      <c r="K87" s="188">
        <f t="shared" si="22"/>
        <v>60.025554858434447</v>
      </c>
      <c r="L87" s="87">
        <f t="shared" si="19"/>
        <v>27.611755234879844</v>
      </c>
      <c r="M87" s="88">
        <f t="shared" si="23"/>
        <v>250.89851789707444</v>
      </c>
      <c r="N87" s="88">
        <f t="shared" si="24"/>
        <v>2105.8985178970743</v>
      </c>
      <c r="O87" s="88">
        <f t="shared" si="25"/>
        <v>4578.040256297988</v>
      </c>
      <c r="P87" s="89">
        <f t="shared" si="20"/>
        <v>0.94563194292687724</v>
      </c>
      <c r="Q87" s="196">
        <v>57.21511339731515</v>
      </c>
      <c r="R87" s="89">
        <f t="shared" si="26"/>
        <v>-8.1228330856859834E-2</v>
      </c>
      <c r="S87" s="89">
        <f t="shared" si="26"/>
        <v>-6.3252363417102553E-2</v>
      </c>
      <c r="T87" s="91">
        <v>460</v>
      </c>
      <c r="U87" s="191">
        <f>SUMIFS([1]feb24!$U$7:$U$363,[1]feb24!$B$7:$B$363,B87)</f>
        <v>2019</v>
      </c>
      <c r="V87" s="191">
        <f>SUMIFS([1]feb24!$V$7:$V$363,[1]feb24!$B$7:$B$363,B87)</f>
        <v>4304.9040511727071</v>
      </c>
      <c r="W87" s="198"/>
      <c r="X87" s="88">
        <v>0</v>
      </c>
      <c r="Y87" s="88">
        <f t="shared" si="27"/>
        <v>0</v>
      </c>
      <c r="Z87" s="1"/>
      <c r="AA87" s="1"/>
    </row>
    <row r="88" spans="2:29">
      <c r="B88" s="208">
        <v>1857</v>
      </c>
      <c r="C88" t="s">
        <v>104</v>
      </c>
      <c r="D88" s="1">
        <v>3705</v>
      </c>
      <c r="E88" s="85">
        <f t="shared" si="21"/>
        <v>5424.5973645680815</v>
      </c>
      <c r="F88" s="86">
        <f t="shared" si="14"/>
        <v>1.1204952901835377</v>
      </c>
      <c r="G88" s="188">
        <f t="shared" si="15"/>
        <v>-349.78719556216492</v>
      </c>
      <c r="H88" s="188">
        <f t="shared" si="16"/>
        <v>-238.90465456895865</v>
      </c>
      <c r="I88" s="188">
        <f t="shared" si="17"/>
        <v>0</v>
      </c>
      <c r="J88" s="87">
        <f t="shared" si="18"/>
        <v>0</v>
      </c>
      <c r="K88" s="188">
        <f t="shared" si="22"/>
        <v>-53.671293832113761</v>
      </c>
      <c r="L88" s="87">
        <f t="shared" si="19"/>
        <v>-36.657493687333698</v>
      </c>
      <c r="M88" s="88">
        <f t="shared" si="23"/>
        <v>-275.56214825629235</v>
      </c>
      <c r="N88" s="88">
        <f t="shared" si="24"/>
        <v>3429.4378517437076</v>
      </c>
      <c r="O88" s="88">
        <f t="shared" si="25"/>
        <v>5021.1388751738032</v>
      </c>
      <c r="P88" s="89">
        <f t="shared" si="20"/>
        <v>1.0371576142661201</v>
      </c>
      <c r="Q88" s="196">
        <v>16.118110993618416</v>
      </c>
      <c r="R88" s="89">
        <f t="shared" si="26"/>
        <v>-3.3394208192016696E-2</v>
      </c>
      <c r="S88" s="89">
        <f t="shared" si="26"/>
        <v>-2.6318031092397592E-2</v>
      </c>
      <c r="T88" s="91">
        <v>683</v>
      </c>
      <c r="U88" s="191">
        <f>SUMIFS([1]feb24!$U$7:$U$363,[1]feb24!$B$7:$B$363,B88)</f>
        <v>3833</v>
      </c>
      <c r="V88" s="191">
        <f>SUMIFS([1]feb24!$V$7:$V$363,[1]feb24!$B$7:$B$363,B88)</f>
        <v>5571.2209302325582</v>
      </c>
      <c r="W88" s="198"/>
      <c r="X88" s="88">
        <v>0</v>
      </c>
      <c r="Y88" s="88">
        <f t="shared" si="27"/>
        <v>0</v>
      </c>
      <c r="Z88" s="1"/>
      <c r="AA88" s="1"/>
    </row>
    <row r="89" spans="2:29">
      <c r="B89" s="208">
        <v>1859</v>
      </c>
      <c r="C89" t="s">
        <v>105</v>
      </c>
      <c r="D89" s="1">
        <v>6173</v>
      </c>
      <c r="E89" s="85">
        <f t="shared" si="21"/>
        <v>5022.782750203417</v>
      </c>
      <c r="F89" s="86">
        <f t="shared" si="14"/>
        <v>1.0374971702007894</v>
      </c>
      <c r="G89" s="188">
        <f t="shared" si="15"/>
        <v>-108.69842694336621</v>
      </c>
      <c r="H89" s="188">
        <f t="shared" si="16"/>
        <v>-133.59036671339709</v>
      </c>
      <c r="I89" s="188">
        <f t="shared" si="17"/>
        <v>0</v>
      </c>
      <c r="J89" s="87">
        <f t="shared" si="18"/>
        <v>0</v>
      </c>
      <c r="K89" s="188">
        <f t="shared" si="22"/>
        <v>-53.671293832113761</v>
      </c>
      <c r="L89" s="87">
        <f t="shared" si="19"/>
        <v>-65.962020119667812</v>
      </c>
      <c r="M89" s="88">
        <f t="shared" si="23"/>
        <v>-199.5523868330649</v>
      </c>
      <c r="N89" s="88">
        <f t="shared" si="24"/>
        <v>5973.4476131669353</v>
      </c>
      <c r="O89" s="88">
        <f t="shared" si="25"/>
        <v>4860.4130294279375</v>
      </c>
      <c r="P89" s="89">
        <f t="shared" si="20"/>
        <v>1.0039583662730209</v>
      </c>
      <c r="Q89" s="196">
        <v>25.370191817213652</v>
      </c>
      <c r="R89" s="89">
        <f t="shared" si="26"/>
        <v>6.2478485370051635E-2</v>
      </c>
      <c r="S89" s="89">
        <f t="shared" si="26"/>
        <v>5.4697926892972204E-2</v>
      </c>
      <c r="T89" s="91">
        <v>1229</v>
      </c>
      <c r="U89" s="191">
        <f>SUMIFS([1]feb24!$U$7:$U$363,[1]feb24!$B$7:$B$363,B89)</f>
        <v>5810</v>
      </c>
      <c r="V89" s="191">
        <f>SUMIFS([1]feb24!$V$7:$V$363,[1]feb24!$B$7:$B$363,B89)</f>
        <v>4762.2950819672133</v>
      </c>
      <c r="W89" s="198"/>
      <c r="X89" s="88">
        <v>0</v>
      </c>
      <c r="Y89" s="88">
        <f t="shared" si="27"/>
        <v>0</v>
      </c>
      <c r="Z89" s="1"/>
      <c r="AA89" s="1"/>
    </row>
    <row r="90" spans="2:29">
      <c r="B90" s="208">
        <v>1860</v>
      </c>
      <c r="C90" t="s">
        <v>106</v>
      </c>
      <c r="D90" s="1">
        <v>50678</v>
      </c>
      <c r="E90" s="85">
        <f t="shared" si="21"/>
        <v>4361.6490231517346</v>
      </c>
      <c r="F90" s="86">
        <f t="shared" si="14"/>
        <v>0.90093455042340753</v>
      </c>
      <c r="G90" s="188">
        <f t="shared" si="15"/>
        <v>287.98180928764322</v>
      </c>
      <c r="H90" s="188">
        <f t="shared" si="16"/>
        <v>3346.0606421131265</v>
      </c>
      <c r="I90" s="188">
        <f t="shared" si="17"/>
        <v>0</v>
      </c>
      <c r="J90" s="87">
        <f t="shared" si="18"/>
        <v>0</v>
      </c>
      <c r="K90" s="188">
        <f t="shared" si="22"/>
        <v>-53.671293832113761</v>
      </c>
      <c r="L90" s="87">
        <f t="shared" si="19"/>
        <v>-623.60676303532978</v>
      </c>
      <c r="M90" s="88">
        <f t="shared" si="23"/>
        <v>2722.453879077797</v>
      </c>
      <c r="N90" s="88">
        <f t="shared" si="24"/>
        <v>53400.453879077795</v>
      </c>
      <c r="O90" s="88">
        <f t="shared" si="25"/>
        <v>4595.9595386072633</v>
      </c>
      <c r="P90" s="89">
        <f t="shared" si="20"/>
        <v>0.94933331836206791</v>
      </c>
      <c r="Q90" s="196">
        <v>176.40264631749051</v>
      </c>
      <c r="R90" s="89">
        <f t="shared" si="26"/>
        <v>4.555395089746235E-2</v>
      </c>
      <c r="S90" s="89">
        <f t="shared" si="26"/>
        <v>3.9434864172182608E-2</v>
      </c>
      <c r="T90" s="91">
        <v>11619</v>
      </c>
      <c r="U90" s="191">
        <f>SUMIFS([1]feb24!$U$7:$U$363,[1]feb24!$B$7:$B$363,B90)</f>
        <v>48470</v>
      </c>
      <c r="V90" s="191">
        <f>SUMIFS([1]feb24!$V$7:$V$363,[1]feb24!$B$7:$B$363,B90)</f>
        <v>4196.1734914725994</v>
      </c>
      <c r="W90" s="198"/>
      <c r="X90" s="88">
        <v>0</v>
      </c>
      <c r="Y90" s="88">
        <f t="shared" si="27"/>
        <v>0</v>
      </c>
      <c r="Z90" s="1"/>
      <c r="AA90" s="1"/>
    </row>
    <row r="91" spans="2:29">
      <c r="B91" s="208">
        <v>1865</v>
      </c>
      <c r="C91" t="s">
        <v>107</v>
      </c>
      <c r="D91" s="1">
        <v>47056</v>
      </c>
      <c r="E91" s="85">
        <f t="shared" si="21"/>
        <v>4805.0648422342492</v>
      </c>
      <c r="F91" s="86">
        <f t="shared" si="14"/>
        <v>0.99252574207941591</v>
      </c>
      <c r="G91" s="188">
        <f t="shared" si="15"/>
        <v>21.932317838134441</v>
      </c>
      <c r="H91" s="188">
        <f t="shared" si="16"/>
        <v>214.78318858885058</v>
      </c>
      <c r="I91" s="188">
        <f t="shared" si="17"/>
        <v>0</v>
      </c>
      <c r="J91" s="87">
        <f t="shared" si="18"/>
        <v>0</v>
      </c>
      <c r="K91" s="188">
        <f t="shared" si="22"/>
        <v>-53.671293832113761</v>
      </c>
      <c r="L91" s="87">
        <f t="shared" si="19"/>
        <v>-525.60298049789003</v>
      </c>
      <c r="M91" s="88">
        <f t="shared" si="23"/>
        <v>-310.81979190903945</v>
      </c>
      <c r="N91" s="88">
        <f t="shared" si="24"/>
        <v>46745.180208090962</v>
      </c>
      <c r="O91" s="88">
        <f t="shared" si="25"/>
        <v>4773.3258662402695</v>
      </c>
      <c r="P91" s="89">
        <f t="shared" si="20"/>
        <v>0.98596979502447135</v>
      </c>
      <c r="Q91" s="196">
        <v>100.29265733601989</v>
      </c>
      <c r="R91" s="89">
        <f t="shared" si="26"/>
        <v>0.10926192216119375</v>
      </c>
      <c r="S91" s="89">
        <f t="shared" si="26"/>
        <v>0.10280548087015041</v>
      </c>
      <c r="T91" s="91">
        <v>9793</v>
      </c>
      <c r="U91" s="191">
        <f>SUMIFS([1]feb24!$U$7:$U$363,[1]feb24!$B$7:$B$363,B91)</f>
        <v>42421</v>
      </c>
      <c r="V91" s="191">
        <f>SUMIFS([1]feb24!$V$7:$V$363,[1]feb24!$B$7:$B$363,B91)</f>
        <v>4357.1281840591619</v>
      </c>
      <c r="W91" s="198"/>
      <c r="X91" s="88">
        <v>0</v>
      </c>
      <c r="Y91" s="88">
        <f t="shared" si="27"/>
        <v>0</v>
      </c>
      <c r="Z91" s="1"/>
      <c r="AA91" s="1"/>
    </row>
    <row r="92" spans="2:29">
      <c r="B92" s="208">
        <v>1866</v>
      </c>
      <c r="C92" t="s">
        <v>108</v>
      </c>
      <c r="D92" s="1">
        <v>36401</v>
      </c>
      <c r="E92" s="85">
        <f t="shared" si="21"/>
        <v>4419.7425934919866</v>
      </c>
      <c r="F92" s="86">
        <f t="shared" si="14"/>
        <v>0.91293425613085244</v>
      </c>
      <c r="G92" s="188">
        <f t="shared" si="15"/>
        <v>253.12566708349203</v>
      </c>
      <c r="H92" s="188">
        <f t="shared" si="16"/>
        <v>2084.7429940996403</v>
      </c>
      <c r="I92" s="188">
        <f t="shared" si="17"/>
        <v>0</v>
      </c>
      <c r="J92" s="87">
        <f t="shared" si="18"/>
        <v>0</v>
      </c>
      <c r="K92" s="188">
        <f t="shared" si="22"/>
        <v>-53.671293832113761</v>
      </c>
      <c r="L92" s="87">
        <f t="shared" si="19"/>
        <v>-442.03677600128896</v>
      </c>
      <c r="M92" s="88">
        <f t="shared" si="23"/>
        <v>1642.7062180983514</v>
      </c>
      <c r="N92" s="88">
        <f t="shared" si="24"/>
        <v>38043.706218098348</v>
      </c>
      <c r="O92" s="88">
        <f t="shared" si="25"/>
        <v>4619.1969667433641</v>
      </c>
      <c r="P92" s="89">
        <f t="shared" si="20"/>
        <v>0.95413320064504581</v>
      </c>
      <c r="Q92" s="196">
        <v>675.69792905334998</v>
      </c>
      <c r="R92" s="89">
        <f t="shared" si="26"/>
        <v>3.6622525986045852E-2</v>
      </c>
      <c r="S92" s="89">
        <f t="shared" si="26"/>
        <v>3.0077556176517601E-2</v>
      </c>
      <c r="T92" s="91">
        <v>8236</v>
      </c>
      <c r="U92" s="191">
        <f>SUMIFS([1]feb24!$U$7:$U$363,[1]feb24!$B$7:$B$363,B92)</f>
        <v>35115</v>
      </c>
      <c r="V92" s="191">
        <f>SUMIFS([1]feb24!$V$7:$V$363,[1]feb24!$B$7:$B$363,B92)</f>
        <v>4290.6891495601176</v>
      </c>
      <c r="W92" s="198"/>
      <c r="X92" s="88">
        <v>0</v>
      </c>
      <c r="Y92" s="88">
        <f>X92*1000/T92</f>
        <v>0</v>
      </c>
      <c r="Z92" s="1"/>
      <c r="AA92" s="1"/>
    </row>
    <row r="93" spans="2:29">
      <c r="B93" s="209">
        <v>1867</v>
      </c>
      <c r="C93" s="210" t="s">
        <v>426</v>
      </c>
      <c r="D93" s="221">
        <v>13418</v>
      </c>
      <c r="E93" s="222">
        <f t="shared" si="21"/>
        <v>5094.1533788914203</v>
      </c>
      <c r="F93" s="223">
        <f t="shared" si="14"/>
        <v>1.0522393617272408</v>
      </c>
      <c r="G93" s="224">
        <f t="shared" si="15"/>
        <v>-548.02057636573534</v>
      </c>
      <c r="H93" s="224">
        <f t="shared" si="16"/>
        <v>-1443.4861981473471</v>
      </c>
      <c r="I93" s="224">
        <f t="shared" si="17"/>
        <v>0</v>
      </c>
      <c r="J93" s="225">
        <f t="shared" si="18"/>
        <v>0</v>
      </c>
      <c r="K93" s="224">
        <f t="shared" si="22"/>
        <v>-53.671293832113761</v>
      </c>
      <c r="L93" s="225">
        <f t="shared" si="19"/>
        <v>-141.37018795378765</v>
      </c>
      <c r="M93" s="226">
        <f t="shared" si="23"/>
        <v>-1584.8563861011348</v>
      </c>
      <c r="N93" s="226">
        <f t="shared" si="24"/>
        <v>11833.143613898865</v>
      </c>
      <c r="O93" s="226">
        <f t="shared" si="25"/>
        <v>4492.4615086935701</v>
      </c>
      <c r="P93" s="227">
        <f t="shared" si="20"/>
        <v>0.92795494734801898</v>
      </c>
      <c r="Q93" s="234">
        <v>-194.28270899386621</v>
      </c>
      <c r="R93" s="227">
        <f t="shared" si="26"/>
        <v>0.10563612392880685</v>
      </c>
      <c r="S93" s="227">
        <f t="shared" si="26"/>
        <v>8.4648346329550886E-2</v>
      </c>
      <c r="T93" s="228">
        <v>2634</v>
      </c>
      <c r="U93" s="229">
        <f>SUMIFS([1]feb24!$U$7:$U$363,[1]feb24!$B$7:$B$363,B93)</f>
        <v>12136</v>
      </c>
      <c r="V93" s="229">
        <f>SUMIFS([1]feb24!$V$7:$V$363,[1]feb24!$B$7:$B$363,B93)</f>
        <v>4696.5944272445822</v>
      </c>
      <c r="W93" s="230"/>
      <c r="X93" s="226">
        <v>1740.634</v>
      </c>
      <c r="Y93" s="226">
        <f t="shared" si="27"/>
        <v>660.83295368261201</v>
      </c>
      <c r="Z93" s="1"/>
      <c r="AA93" s="1"/>
    </row>
    <row r="94" spans="2:29">
      <c r="B94" s="208">
        <v>1868</v>
      </c>
      <c r="C94" t="s">
        <v>109</v>
      </c>
      <c r="D94" s="1">
        <v>24389</v>
      </c>
      <c r="E94" s="85">
        <f t="shared" si="21"/>
        <v>5337.9295250601881</v>
      </c>
      <c r="F94" s="86">
        <f t="shared" si="14"/>
        <v>1.1025933336967246</v>
      </c>
      <c r="G94" s="188">
        <f t="shared" si="15"/>
        <v>-297.78649185742887</v>
      </c>
      <c r="H94" s="188">
        <f t="shared" si="16"/>
        <v>-1360.5864812965926</v>
      </c>
      <c r="I94" s="188">
        <f t="shared" si="17"/>
        <v>0</v>
      </c>
      <c r="J94" s="87">
        <f t="shared" si="18"/>
        <v>0</v>
      </c>
      <c r="K94" s="188">
        <f t="shared" si="22"/>
        <v>-53.671293832113761</v>
      </c>
      <c r="L94" s="87">
        <f t="shared" si="19"/>
        <v>-245.22414151892775</v>
      </c>
      <c r="M94" s="88">
        <f t="shared" si="23"/>
        <v>-1605.8106228155204</v>
      </c>
      <c r="N94" s="88">
        <f t="shared" si="24"/>
        <v>22783.189377184481</v>
      </c>
      <c r="O94" s="88">
        <f t="shared" si="25"/>
        <v>4986.4717393706451</v>
      </c>
      <c r="P94" s="89">
        <f t="shared" si="20"/>
        <v>1.0299968316713948</v>
      </c>
      <c r="Q94" s="196">
        <v>374.22615216667623</v>
      </c>
      <c r="R94" s="89">
        <f t="shared" si="26"/>
        <v>7.9350327491591433E-2</v>
      </c>
      <c r="S94" s="89">
        <f t="shared" si="26"/>
        <v>7.0845925699142914E-2</v>
      </c>
      <c r="T94" s="91">
        <v>4569</v>
      </c>
      <c r="U94" s="191">
        <f>SUMIFS([1]feb24!$U$7:$U$363,[1]feb24!$B$7:$B$363,B94)</f>
        <v>22596</v>
      </c>
      <c r="V94" s="191">
        <f>SUMIFS([1]feb24!$V$7:$V$363,[1]feb24!$B$7:$B$363,B94)</f>
        <v>4984.7782925215088</v>
      </c>
      <c r="W94" s="198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>
      <c r="B95" s="208">
        <v>1870</v>
      </c>
      <c r="C95" t="s">
        <v>110</v>
      </c>
      <c r="D95" s="1">
        <v>48315</v>
      </c>
      <c r="E95" s="85">
        <f t="shared" si="21"/>
        <v>4550.2919570540589</v>
      </c>
      <c r="F95" s="86">
        <f t="shared" si="14"/>
        <v>0.93990030304213468</v>
      </c>
      <c r="G95" s="188">
        <f t="shared" si="15"/>
        <v>174.79604894624862</v>
      </c>
      <c r="H95" s="188">
        <f t="shared" si="16"/>
        <v>1855.9844477112676</v>
      </c>
      <c r="I95" s="188">
        <f t="shared" si="17"/>
        <v>0</v>
      </c>
      <c r="J95" s="87">
        <f t="shared" si="18"/>
        <v>0</v>
      </c>
      <c r="K95" s="188">
        <f t="shared" si="22"/>
        <v>-53.671293832113761</v>
      </c>
      <c r="L95" s="87">
        <f t="shared" si="19"/>
        <v>-569.88179790938386</v>
      </c>
      <c r="M95" s="88">
        <f t="shared" si="23"/>
        <v>1286.1026498018837</v>
      </c>
      <c r="N95" s="88">
        <f t="shared" si="24"/>
        <v>49601.102649801884</v>
      </c>
      <c r="O95" s="88">
        <f t="shared" si="25"/>
        <v>4671.416712168194</v>
      </c>
      <c r="P95" s="89">
        <f t="shared" si="20"/>
        <v>0.96491961940955884</v>
      </c>
      <c r="Q95" s="196">
        <v>899.43199814090588</v>
      </c>
      <c r="R95" s="89">
        <f t="shared" si="26"/>
        <v>6.1751455883968798E-2</v>
      </c>
      <c r="S95" s="89">
        <f t="shared" si="26"/>
        <v>5.6051716480560669E-2</v>
      </c>
      <c r="T95" s="91">
        <v>10618</v>
      </c>
      <c r="U95" s="191">
        <f>SUMIFS([1]feb24!$U$7:$U$363,[1]feb24!$B$7:$B$363,B95)</f>
        <v>45505</v>
      </c>
      <c r="V95" s="191">
        <f>SUMIFS([1]feb24!$V$7:$V$363,[1]feb24!$B$7:$B$363,B95)</f>
        <v>4308.7775778808827</v>
      </c>
      <c r="W95" s="198"/>
      <c r="X95" s="88">
        <v>0</v>
      </c>
      <c r="Y95" s="88">
        <f t="shared" si="27"/>
        <v>0</v>
      </c>
      <c r="Z95" s="1"/>
      <c r="AA95" s="1"/>
    </row>
    <row r="96" spans="2:29">
      <c r="B96" s="208">
        <v>1871</v>
      </c>
      <c r="C96" t="s">
        <v>111</v>
      </c>
      <c r="D96" s="1">
        <v>19794</v>
      </c>
      <c r="E96" s="85">
        <f t="shared" si="21"/>
        <v>4347.4632110696239</v>
      </c>
      <c r="F96" s="86">
        <f t="shared" si="14"/>
        <v>0.89800435403145851</v>
      </c>
      <c r="G96" s="188">
        <f t="shared" si="15"/>
        <v>296.49329653690967</v>
      </c>
      <c r="H96" s="188">
        <f t="shared" si="16"/>
        <v>1349.9339791325497</v>
      </c>
      <c r="I96" s="188">
        <f t="shared" si="17"/>
        <v>3.4977682944407658</v>
      </c>
      <c r="J96" s="87">
        <f t="shared" si="18"/>
        <v>15.925339044588807</v>
      </c>
      <c r="K96" s="188">
        <f t="shared" si="22"/>
        <v>-50.173525537672994</v>
      </c>
      <c r="L96" s="87">
        <f t="shared" si="19"/>
        <v>-228.44006177302515</v>
      </c>
      <c r="M96" s="88">
        <f t="shared" si="23"/>
        <v>1121.4939173595244</v>
      </c>
      <c r="N96" s="88">
        <f t="shared" si="24"/>
        <v>20915.493917359523</v>
      </c>
      <c r="O96" s="88">
        <f t="shared" si="25"/>
        <v>4593.7829820688612</v>
      </c>
      <c r="P96" s="89">
        <f t="shared" si="20"/>
        <v>0.94888373267188786</v>
      </c>
      <c r="Q96" s="196">
        <v>466.25177235929607</v>
      </c>
      <c r="R96" s="89">
        <f t="shared" si="26"/>
        <v>-6.1257280578429401E-3</v>
      </c>
      <c r="S96" s="89">
        <f t="shared" si="26"/>
        <v>-8.8676857473062693E-4</v>
      </c>
      <c r="T96" s="91">
        <v>4553</v>
      </c>
      <c r="U96" s="191">
        <f>SUMIFS([1]feb24!$U$7:$U$363,[1]feb24!$B$7:$B$363,B96)</f>
        <v>19916</v>
      </c>
      <c r="V96" s="191">
        <f>SUMIFS([1]feb24!$V$7:$V$363,[1]feb24!$B$7:$B$363,B96)</f>
        <v>4351.3218265239248</v>
      </c>
      <c r="W96" s="198"/>
      <c r="X96" s="88">
        <v>0</v>
      </c>
      <c r="Y96" s="88">
        <f t="shared" si="27"/>
        <v>0</v>
      </c>
      <c r="Z96" s="1"/>
      <c r="AA96" s="1"/>
    </row>
    <row r="97" spans="2:27">
      <c r="B97" s="208">
        <v>1874</v>
      </c>
      <c r="C97" t="s">
        <v>112</v>
      </c>
      <c r="D97" s="1">
        <v>5808</v>
      </c>
      <c r="E97" s="85">
        <f t="shared" si="21"/>
        <v>6088.0503144654094</v>
      </c>
      <c r="F97" s="86">
        <f t="shared" si="14"/>
        <v>1.2575369645525847</v>
      </c>
      <c r="G97" s="188">
        <f t="shared" si="15"/>
        <v>-747.85896550056168</v>
      </c>
      <c r="H97" s="188">
        <f t="shared" si="16"/>
        <v>-713.45745308753578</v>
      </c>
      <c r="I97" s="188">
        <f t="shared" si="17"/>
        <v>0</v>
      </c>
      <c r="J97" s="87">
        <f t="shared" si="18"/>
        <v>0</v>
      </c>
      <c r="K97" s="188">
        <f t="shared" si="22"/>
        <v>-53.671293832113761</v>
      </c>
      <c r="L97" s="87">
        <f t="shared" si="19"/>
        <v>-51.202414315836528</v>
      </c>
      <c r="M97" s="88">
        <f t="shared" si="23"/>
        <v>-764.65986740337235</v>
      </c>
      <c r="N97" s="88">
        <f t="shared" si="24"/>
        <v>5043.3401325966279</v>
      </c>
      <c r="O97" s="88">
        <f t="shared" si="25"/>
        <v>5286.5200551327334</v>
      </c>
      <c r="P97" s="89">
        <f t="shared" si="20"/>
        <v>1.0919742840137387</v>
      </c>
      <c r="Q97" s="196">
        <v>-171.20538845108138</v>
      </c>
      <c r="R97" s="89">
        <f t="shared" si="26"/>
        <v>-0.12358533272974197</v>
      </c>
      <c r="S97" s="89">
        <f t="shared" si="26"/>
        <v>-0.10061849134425302</v>
      </c>
      <c r="T97" s="91">
        <v>954</v>
      </c>
      <c r="U97" s="191">
        <f>SUMIFS([1]feb24!$U$7:$U$363,[1]feb24!$B$7:$B$363,B97)</f>
        <v>6627</v>
      </c>
      <c r="V97" s="191">
        <f>SUMIFS([1]feb24!$V$7:$V$363,[1]feb24!$B$7:$B$363,B97)</f>
        <v>6769.152196118489</v>
      </c>
      <c r="W97" s="198"/>
      <c r="X97" s="88">
        <v>0</v>
      </c>
      <c r="Y97" s="88">
        <f t="shared" si="27"/>
        <v>0</v>
      </c>
    </row>
    <row r="98" spans="2:27" ht="29.1" customHeight="1">
      <c r="B98" s="208">
        <v>1875</v>
      </c>
      <c r="C98" t="s">
        <v>113</v>
      </c>
      <c r="D98" s="1">
        <v>14082</v>
      </c>
      <c r="E98" s="85">
        <f t="shared" si="21"/>
        <v>5160.1319164529132</v>
      </c>
      <c r="F98" s="86">
        <f t="shared" si="14"/>
        <v>1.0658677723948657</v>
      </c>
      <c r="G98" s="188">
        <f t="shared" si="15"/>
        <v>-191.10792669306392</v>
      </c>
      <c r="H98" s="188">
        <f t="shared" si="16"/>
        <v>-521.53353194537146</v>
      </c>
      <c r="I98" s="188">
        <f t="shared" si="17"/>
        <v>0</v>
      </c>
      <c r="J98" s="87">
        <f t="shared" si="18"/>
        <v>0</v>
      </c>
      <c r="K98" s="188">
        <f t="shared" si="22"/>
        <v>-53.671293832113761</v>
      </c>
      <c r="L98" s="87">
        <f t="shared" si="19"/>
        <v>-146.46896086783846</v>
      </c>
      <c r="M98" s="88">
        <f t="shared" si="23"/>
        <v>-668.00249281320998</v>
      </c>
      <c r="N98" s="88">
        <f t="shared" si="24"/>
        <v>13413.99750718679</v>
      </c>
      <c r="O98" s="88">
        <f t="shared" si="25"/>
        <v>4915.3526959277351</v>
      </c>
      <c r="P98" s="89">
        <f t="shared" si="20"/>
        <v>1.0153066071506514</v>
      </c>
      <c r="Q98" s="196">
        <v>-2613.674023856348</v>
      </c>
      <c r="R98" s="89">
        <f t="shared" si="26"/>
        <v>8.4983434779258807E-2</v>
      </c>
      <c r="S98" s="89">
        <f t="shared" si="26"/>
        <v>6.6297388082803929E-2</v>
      </c>
      <c r="T98" s="91">
        <v>2729</v>
      </c>
      <c r="U98" s="191">
        <f>SUMIFS([1]feb24!$U$7:$U$363,[1]feb24!$B$7:$B$363,B98)</f>
        <v>12979</v>
      </c>
      <c r="V98" s="191">
        <f>SUMIFS([1]feb24!$V$7:$V$363,[1]feb24!$B$7:$B$363,B98)</f>
        <v>4839.2990305741987</v>
      </c>
      <c r="W98" s="198"/>
      <c r="X98" s="88">
        <v>0</v>
      </c>
      <c r="Y98" s="88">
        <f t="shared" si="27"/>
        <v>0</v>
      </c>
      <c r="Z98" s="1"/>
      <c r="AA98" s="1"/>
    </row>
    <row r="99" spans="2:27">
      <c r="B99" s="208">
        <v>3101</v>
      </c>
      <c r="C99" t="s">
        <v>114</v>
      </c>
      <c r="D99" s="1">
        <v>115365</v>
      </c>
      <c r="E99" s="85">
        <f t="shared" si="21"/>
        <v>3612.4941286989197</v>
      </c>
      <c r="F99" s="86">
        <f t="shared" si="14"/>
        <v>0.74619043312998312</v>
      </c>
      <c r="G99" s="188">
        <f t="shared" si="15"/>
        <v>737.47474595933215</v>
      </c>
      <c r="H99" s="188">
        <f t="shared" si="16"/>
        <v>23551.25601221127</v>
      </c>
      <c r="I99" s="188">
        <f t="shared" si="17"/>
        <v>260.73694712418722</v>
      </c>
      <c r="J99" s="87">
        <f t="shared" si="18"/>
        <v>8326.634406410918</v>
      </c>
      <c r="K99" s="188">
        <f t="shared" si="22"/>
        <v>207.06565329207348</v>
      </c>
      <c r="L99" s="87">
        <f t="shared" si="19"/>
        <v>6612.6416378823669</v>
      </c>
      <c r="M99" s="88">
        <f t="shared" si="23"/>
        <v>30163.897650093637</v>
      </c>
      <c r="N99" s="88">
        <f t="shared" si="24"/>
        <v>145528.89765009363</v>
      </c>
      <c r="O99" s="88">
        <f t="shared" si="25"/>
        <v>4557.0345279503254</v>
      </c>
      <c r="P99" s="89">
        <f t="shared" si="20"/>
        <v>0.94129303662681396</v>
      </c>
      <c r="Q99" s="196">
        <v>3886.047131181007</v>
      </c>
      <c r="R99" s="89">
        <f t="shared" si="26"/>
        <v>-1.4563936106602888E-2</v>
      </c>
      <c r="S99" s="89">
        <f t="shared" si="26"/>
        <v>-2.0889735170268028E-2</v>
      </c>
      <c r="T99" s="91">
        <v>31935</v>
      </c>
      <c r="U99" s="191">
        <f>SUMIFS([1]feb24!$U$7:$U$363,[1]feb24!$B$7:$B$363,B99)</f>
        <v>117070</v>
      </c>
      <c r="V99" s="191">
        <f>SUMIFS([1]feb24!$V$7:$V$363,[1]feb24!$B$7:$B$363,B99)</f>
        <v>3689.5682319571383</v>
      </c>
      <c r="W99" s="198"/>
      <c r="X99" s="88">
        <v>0</v>
      </c>
      <c r="Y99" s="88">
        <f t="shared" si="27"/>
        <v>0</v>
      </c>
      <c r="Z99" s="1"/>
      <c r="AA99" s="1"/>
    </row>
    <row r="100" spans="2:27">
      <c r="B100" s="208">
        <v>3103</v>
      </c>
      <c r="C100" t="s">
        <v>115</v>
      </c>
      <c r="D100" s="1">
        <v>221762</v>
      </c>
      <c r="E100" s="85">
        <f t="shared" si="21"/>
        <v>4260.4753030681441</v>
      </c>
      <c r="F100" s="86">
        <f t="shared" si="14"/>
        <v>0.88003628475958584</v>
      </c>
      <c r="G100" s="188">
        <f t="shared" si="15"/>
        <v>348.68604133779752</v>
      </c>
      <c r="H100" s="188">
        <f t="shared" si="16"/>
        <v>18149.457137673697</v>
      </c>
      <c r="I100" s="188">
        <f t="shared" si="17"/>
        <v>33.943536094958695</v>
      </c>
      <c r="J100" s="87">
        <f t="shared" si="18"/>
        <v>1766.7949972786951</v>
      </c>
      <c r="K100" s="188">
        <f t="shared" si="22"/>
        <v>-19.727757737155066</v>
      </c>
      <c r="L100" s="87">
        <f t="shared" si="19"/>
        <v>-1026.8495179766583</v>
      </c>
      <c r="M100" s="88">
        <f t="shared" si="23"/>
        <v>17122.607619697039</v>
      </c>
      <c r="N100" s="88">
        <f t="shared" si="24"/>
        <v>238884.60761969705</v>
      </c>
      <c r="O100" s="88">
        <f t="shared" si="25"/>
        <v>4589.433586668787</v>
      </c>
      <c r="P100" s="89">
        <f t="shared" si="20"/>
        <v>0.94798532920829426</v>
      </c>
      <c r="Q100" s="196">
        <v>5261.148182533183</v>
      </c>
      <c r="R100" s="89">
        <f t="shared" si="26"/>
        <v>7.5167993483889112E-2</v>
      </c>
      <c r="S100" s="89">
        <f t="shared" si="26"/>
        <v>5.8415937947675842E-2</v>
      </c>
      <c r="T100" s="91">
        <v>52051</v>
      </c>
      <c r="U100" s="191">
        <f>SUMIFS([1]feb24!$U$7:$U$363,[1]feb24!$B$7:$B$363,B100)</f>
        <v>206258</v>
      </c>
      <c r="V100" s="191">
        <f>SUMIFS([1]feb24!$V$7:$V$363,[1]feb24!$B$7:$B$363,B100)</f>
        <v>4025.3317720530831</v>
      </c>
      <c r="W100" s="198"/>
      <c r="X100" s="88">
        <v>0</v>
      </c>
      <c r="Y100" s="88">
        <f t="shared" si="27"/>
        <v>0</v>
      </c>
      <c r="Z100" s="1"/>
      <c r="AA100" s="1"/>
    </row>
    <row r="101" spans="2:27">
      <c r="B101" s="208">
        <v>3105</v>
      </c>
      <c r="C101" t="s">
        <v>116</v>
      </c>
      <c r="D101" s="1">
        <v>226048</v>
      </c>
      <c r="E101" s="85">
        <f t="shared" si="21"/>
        <v>3781.9009218517344</v>
      </c>
      <c r="F101" s="86">
        <f t="shared" si="14"/>
        <v>0.78118280235035553</v>
      </c>
      <c r="G101" s="188">
        <f t="shared" si="15"/>
        <v>635.83067006764327</v>
      </c>
      <c r="H101" s="188">
        <f t="shared" si="16"/>
        <v>38004.234980613102</v>
      </c>
      <c r="I101" s="188">
        <f t="shared" si="17"/>
        <v>201.44456952070206</v>
      </c>
      <c r="J101" s="87">
        <f t="shared" si="18"/>
        <v>12040.543364821882</v>
      </c>
      <c r="K101" s="188">
        <f t="shared" si="22"/>
        <v>147.77327568858828</v>
      </c>
      <c r="L101" s="87">
        <f t="shared" si="19"/>
        <v>8832.5564611826103</v>
      </c>
      <c r="M101" s="88">
        <f t="shared" si="23"/>
        <v>46836.791441795714</v>
      </c>
      <c r="N101" s="88">
        <f t="shared" si="24"/>
        <v>272884.79144179571</v>
      </c>
      <c r="O101" s="88">
        <f t="shared" si="25"/>
        <v>4565.5048676079659</v>
      </c>
      <c r="P101" s="89">
        <f t="shared" si="20"/>
        <v>0.94304265508783258</v>
      </c>
      <c r="Q101" s="196">
        <v>3519.8758288498138</v>
      </c>
      <c r="R101" s="89">
        <f t="shared" si="26"/>
        <v>5.050864338052216E-3</v>
      </c>
      <c r="S101" s="89">
        <f t="shared" si="26"/>
        <v>-7.2745490490383601E-3</v>
      </c>
      <c r="T101" s="91">
        <v>59771</v>
      </c>
      <c r="U101" s="191">
        <f>SUMIFS([1]feb24!$U$7:$U$363,[1]feb24!$B$7:$B$363,B101)</f>
        <v>224912</v>
      </c>
      <c r="V101" s="191">
        <f>SUMIFS([1]feb24!$V$7:$V$363,[1]feb24!$B$7:$B$363,B101)</f>
        <v>3809.614146820692</v>
      </c>
      <c r="W101" s="198"/>
      <c r="X101" s="88">
        <v>0</v>
      </c>
      <c r="Y101" s="88">
        <f t="shared" si="27"/>
        <v>0</v>
      </c>
      <c r="Z101" s="1"/>
      <c r="AA101" s="1"/>
    </row>
    <row r="102" spans="2:27">
      <c r="B102" s="208">
        <v>3107</v>
      </c>
      <c r="C102" t="s">
        <v>117</v>
      </c>
      <c r="D102" s="1">
        <v>339308</v>
      </c>
      <c r="E102" s="85">
        <f t="shared" si="21"/>
        <v>3981.0864718995658</v>
      </c>
      <c r="F102" s="86">
        <f t="shared" si="14"/>
        <v>0.82232621921646298</v>
      </c>
      <c r="G102" s="188">
        <f t="shared" si="15"/>
        <v>516.31934003894446</v>
      </c>
      <c r="H102" s="188">
        <f t="shared" si="16"/>
        <v>44005.897351519234</v>
      </c>
      <c r="I102" s="188">
        <f t="shared" si="17"/>
        <v>131.72962700396107</v>
      </c>
      <c r="J102" s="87">
        <f t="shared" si="18"/>
        <v>11227.316109547603</v>
      </c>
      <c r="K102" s="188">
        <f t="shared" si="22"/>
        <v>78.058333171847309</v>
      </c>
      <c r="L102" s="87">
        <f t="shared" si="19"/>
        <v>6652.9117362365459</v>
      </c>
      <c r="M102" s="88">
        <f t="shared" si="23"/>
        <v>50658.809087755777</v>
      </c>
      <c r="N102" s="88">
        <f t="shared" si="24"/>
        <v>389966.8090877558</v>
      </c>
      <c r="O102" s="88">
        <f t="shared" si="25"/>
        <v>4575.464145110358</v>
      </c>
      <c r="P102" s="89">
        <f t="shared" si="20"/>
        <v>0.94509982593113806</v>
      </c>
      <c r="Q102" s="196">
        <v>9349.2977996808113</v>
      </c>
      <c r="R102" s="89">
        <f t="shared" si="26"/>
        <v>3.3671992810467469E-2</v>
      </c>
      <c r="S102" s="89">
        <f t="shared" si="26"/>
        <v>2.4139361268181624E-2</v>
      </c>
      <c r="T102" s="91">
        <v>85230</v>
      </c>
      <c r="U102" s="191">
        <f>SUMIFS([1]feb24!$U$7:$U$363,[1]feb24!$B$7:$B$363,B102)</f>
        <v>328255</v>
      </c>
      <c r="V102" s="191">
        <f>SUMIFS([1]feb24!$V$7:$V$363,[1]feb24!$B$7:$B$363,B102)</f>
        <v>3887.2507223722228</v>
      </c>
      <c r="W102" s="198"/>
      <c r="X102" s="88">
        <v>0</v>
      </c>
      <c r="Y102" s="88">
        <f t="shared" si="27"/>
        <v>0</v>
      </c>
      <c r="Z102" s="1"/>
      <c r="AA102" s="1"/>
    </row>
    <row r="103" spans="2:27">
      <c r="B103" s="208">
        <v>3110</v>
      </c>
      <c r="C103" t="s">
        <v>121</v>
      </c>
      <c r="D103" s="1">
        <v>22743</v>
      </c>
      <c r="E103" s="85">
        <f t="shared" si="21"/>
        <v>4750.9922707332362</v>
      </c>
      <c r="F103" s="86">
        <f t="shared" si="14"/>
        <v>0.98135660681958237</v>
      </c>
      <c r="G103" s="188">
        <f t="shared" si="15"/>
        <v>54.375860738742269</v>
      </c>
      <c r="H103" s="188">
        <f t="shared" si="16"/>
        <v>260.29724535635921</v>
      </c>
      <c r="I103" s="188">
        <f t="shared" si="17"/>
        <v>0</v>
      </c>
      <c r="J103" s="87">
        <f t="shared" si="18"/>
        <v>0</v>
      </c>
      <c r="K103" s="188">
        <f t="shared" si="22"/>
        <v>-53.671293832113761</v>
      </c>
      <c r="L103" s="87">
        <f t="shared" si="19"/>
        <v>-256.92448357432858</v>
      </c>
      <c r="M103" s="88">
        <f t="shared" si="23"/>
        <v>3.3727617820306364</v>
      </c>
      <c r="N103" s="88">
        <f t="shared" si="24"/>
        <v>22746.37276178203</v>
      </c>
      <c r="O103" s="88">
        <f t="shared" si="25"/>
        <v>4751.6968376398645</v>
      </c>
      <c r="P103" s="89">
        <f t="shared" si="20"/>
        <v>0.98150214092053789</v>
      </c>
      <c r="Q103" s="196">
        <v>203.10349652481696</v>
      </c>
      <c r="R103" s="89">
        <f t="shared" si="26"/>
        <v>2.4736415247364151E-2</v>
      </c>
      <c r="S103" s="89">
        <f t="shared" si="26"/>
        <v>1.9384752330885317E-2</v>
      </c>
      <c r="T103" s="91">
        <v>4787</v>
      </c>
      <c r="U103" s="191">
        <f>SUMIFS([1]feb24!$U$7:$U$363,[1]feb24!$B$7:$B$363,B103)</f>
        <v>22194</v>
      </c>
      <c r="V103" s="191">
        <f>SUMIFS([1]feb24!$V$7:$V$363,[1]feb24!$B$7:$B$363,B103)</f>
        <v>4660.6467870642591</v>
      </c>
      <c r="W103" s="198"/>
      <c r="X103" s="88">
        <v>0</v>
      </c>
      <c r="Y103" s="88">
        <f t="shared" si="27"/>
        <v>0</v>
      </c>
      <c r="Z103" s="1"/>
      <c r="AA103" s="1"/>
    </row>
    <row r="104" spans="2:27">
      <c r="B104" s="208">
        <v>3112</v>
      </c>
      <c r="C104" t="s">
        <v>127</v>
      </c>
      <c r="D104" s="1">
        <v>31989</v>
      </c>
      <c r="E104" s="85">
        <f t="shared" si="21"/>
        <v>4057.9728529747563</v>
      </c>
      <c r="F104" s="86">
        <f t="shared" si="14"/>
        <v>0.8382077348542355</v>
      </c>
      <c r="G104" s="188">
        <f t="shared" si="15"/>
        <v>470.18751139383016</v>
      </c>
      <c r="H104" s="188">
        <f t="shared" si="16"/>
        <v>3706.4881523175632</v>
      </c>
      <c r="I104" s="188">
        <f t="shared" si="17"/>
        <v>104.81939362764442</v>
      </c>
      <c r="J104" s="87">
        <f t="shared" si="18"/>
        <v>826.29127996672094</v>
      </c>
      <c r="K104" s="188">
        <f t="shared" si="22"/>
        <v>51.148099795530655</v>
      </c>
      <c r="L104" s="87">
        <f t="shared" si="19"/>
        <v>403.20047068816814</v>
      </c>
      <c r="M104" s="88">
        <f t="shared" si="23"/>
        <v>4109.6886230057316</v>
      </c>
      <c r="N104" s="88">
        <f t="shared" si="24"/>
        <v>36098.688623005728</v>
      </c>
      <c r="O104" s="88">
        <f t="shared" si="25"/>
        <v>4579.3084641641162</v>
      </c>
      <c r="P104" s="89">
        <f t="shared" si="20"/>
        <v>0.94589390171302645</v>
      </c>
      <c r="Q104" s="196">
        <v>1001.4833176326847</v>
      </c>
      <c r="R104" s="89">
        <f t="shared" si="26"/>
        <v>2.0708359923420547E-2</v>
      </c>
      <c r="S104" s="89">
        <f t="shared" si="26"/>
        <v>7.6903644485993919E-2</v>
      </c>
      <c r="T104" s="91">
        <v>7883</v>
      </c>
      <c r="U104" s="191">
        <f>SUMIFS([1]feb24!$U$7:$U$363,[1]feb24!$B$7:$B$363,B104)</f>
        <v>31340</v>
      </c>
      <c r="V104" s="191">
        <f>SUMIFS([1]feb24!$V$7:$V$363,[1]feb24!$B$7:$B$363,B104)</f>
        <v>3768.1856438619693</v>
      </c>
      <c r="W104" s="198"/>
      <c r="X104" s="88">
        <v>0</v>
      </c>
      <c r="Y104" s="88">
        <f t="shared" si="27"/>
        <v>0</v>
      </c>
      <c r="Z104" s="1"/>
      <c r="AA104" s="1"/>
    </row>
    <row r="105" spans="2:27">
      <c r="B105" s="208">
        <v>3114</v>
      </c>
      <c r="C105" t="s">
        <v>427</v>
      </c>
      <c r="D105" s="1">
        <v>23962</v>
      </c>
      <c r="E105" s="85">
        <f t="shared" si="21"/>
        <v>3899.4304312449144</v>
      </c>
      <c r="F105" s="86">
        <f t="shared" si="14"/>
        <v>0.80545949108541448</v>
      </c>
      <c r="G105" s="188">
        <f t="shared" si="15"/>
        <v>565.31296443173528</v>
      </c>
      <c r="H105" s="188">
        <f t="shared" si="16"/>
        <v>3473.8481664330134</v>
      </c>
      <c r="I105" s="188">
        <f t="shared" si="17"/>
        <v>160.30924123308907</v>
      </c>
      <c r="J105" s="87">
        <f t="shared" si="18"/>
        <v>985.10028737733239</v>
      </c>
      <c r="K105" s="188">
        <f t="shared" si="22"/>
        <v>106.63794740097531</v>
      </c>
      <c r="L105" s="87">
        <f t="shared" si="19"/>
        <v>655.29018677899319</v>
      </c>
      <c r="M105" s="88">
        <f t="shared" si="23"/>
        <v>4129.1383532120062</v>
      </c>
      <c r="N105" s="88">
        <f t="shared" si="24"/>
        <v>28091.138353212005</v>
      </c>
      <c r="O105" s="88">
        <f t="shared" si="25"/>
        <v>4571.3813430776245</v>
      </c>
      <c r="P105" s="89">
        <f t="shared" si="20"/>
        <v>0.94425648952458541</v>
      </c>
      <c r="Q105" s="196">
        <v>608.88214527500531</v>
      </c>
      <c r="R105" s="89">
        <f t="shared" si="26"/>
        <v>1.7840455356384333E-2</v>
      </c>
      <c r="S105" s="89">
        <f t="shared" si="26"/>
        <v>-2.3672802910491082E-3</v>
      </c>
      <c r="T105" s="91">
        <v>6145</v>
      </c>
      <c r="U105" s="191">
        <f>SUMIFS([1]feb24!$U$7:$U$363,[1]feb24!$B$7:$B$363,B105)</f>
        <v>23542</v>
      </c>
      <c r="V105" s="191">
        <f>SUMIFS([1]feb24!$V$7:$V$363,[1]feb24!$B$7:$B$363,B105)</f>
        <v>3908.6833803752279</v>
      </c>
      <c r="W105" s="198"/>
      <c r="X105" s="88">
        <v>0</v>
      </c>
      <c r="Y105" s="88">
        <f t="shared" si="27"/>
        <v>0</v>
      </c>
      <c r="Z105" s="1"/>
      <c r="AA105" s="1"/>
    </row>
    <row r="106" spans="2:27">
      <c r="B106" s="208">
        <v>3116</v>
      </c>
      <c r="C106" t="s">
        <v>125</v>
      </c>
      <c r="D106" s="1">
        <v>16255</v>
      </c>
      <c r="E106" s="85">
        <f t="shared" si="21"/>
        <v>4147.7417708599132</v>
      </c>
      <c r="F106" s="86">
        <f t="shared" si="14"/>
        <v>0.85675024463610205</v>
      </c>
      <c r="G106" s="188">
        <f t="shared" si="15"/>
        <v>416.32616066273602</v>
      </c>
      <c r="H106" s="188">
        <f t="shared" si="16"/>
        <v>1631.5822236372624</v>
      </c>
      <c r="I106" s="188">
        <f t="shared" si="17"/>
        <v>73.400272367839477</v>
      </c>
      <c r="J106" s="87">
        <f t="shared" si="18"/>
        <v>287.65566740956291</v>
      </c>
      <c r="K106" s="188">
        <f t="shared" si="22"/>
        <v>19.728978535725716</v>
      </c>
      <c r="L106" s="87">
        <f t="shared" si="19"/>
        <v>77.317866881509076</v>
      </c>
      <c r="M106" s="88">
        <f t="shared" si="23"/>
        <v>1708.9000905187713</v>
      </c>
      <c r="N106" s="88">
        <f t="shared" si="24"/>
        <v>17963.900090518771</v>
      </c>
      <c r="O106" s="88">
        <f t="shared" si="25"/>
        <v>4583.796910058375</v>
      </c>
      <c r="P106" s="89">
        <f t="shared" si="20"/>
        <v>0.94682102720211991</v>
      </c>
      <c r="Q106" s="196">
        <v>-1282.1290304259169</v>
      </c>
      <c r="R106" s="89">
        <f t="shared" si="26"/>
        <v>4.1119579837315061E-2</v>
      </c>
      <c r="S106" s="89">
        <f t="shared" si="26"/>
        <v>3.2352816342895101E-2</v>
      </c>
      <c r="T106" s="91">
        <v>3919</v>
      </c>
      <c r="U106" s="191">
        <f>SUMIFS([1]feb24!$U$7:$U$363,[1]feb24!$B$7:$B$363,B106)</f>
        <v>15613</v>
      </c>
      <c r="V106" s="191">
        <f>SUMIFS([1]feb24!$V$7:$V$363,[1]feb24!$B$7:$B$363,B106)</f>
        <v>4017.75604734946</v>
      </c>
      <c r="W106" s="198"/>
      <c r="X106" s="88">
        <v>0</v>
      </c>
      <c r="Y106" s="88">
        <f t="shared" si="27"/>
        <v>0</v>
      </c>
      <c r="Z106" s="1"/>
      <c r="AA106" s="1"/>
    </row>
    <row r="107" spans="2:27">
      <c r="B107" s="208">
        <v>3118</v>
      </c>
      <c r="C107" t="s">
        <v>124</v>
      </c>
      <c r="D107" s="1">
        <v>193209</v>
      </c>
      <c r="E107" s="85">
        <f t="shared" si="21"/>
        <v>4110.3050674381993</v>
      </c>
      <c r="F107" s="86">
        <f t="shared" si="14"/>
        <v>0.84901738502554025</v>
      </c>
      <c r="G107" s="188">
        <f t="shared" si="15"/>
        <v>438.78818271576438</v>
      </c>
      <c r="H107" s="188">
        <f t="shared" si="16"/>
        <v>20625.677316737219</v>
      </c>
      <c r="I107" s="188">
        <f t="shared" si="17"/>
        <v>86.503118565439351</v>
      </c>
      <c r="J107" s="87">
        <f t="shared" si="18"/>
        <v>4066.1655912870419</v>
      </c>
      <c r="K107" s="188">
        <f t="shared" si="22"/>
        <v>32.83182473332559</v>
      </c>
      <c r="L107" s="87">
        <f t="shared" si="19"/>
        <v>1543.2927534147027</v>
      </c>
      <c r="M107" s="88">
        <f t="shared" si="23"/>
        <v>22168.970070151921</v>
      </c>
      <c r="N107" s="88">
        <f t="shared" si="24"/>
        <v>215377.97007015193</v>
      </c>
      <c r="O107" s="88">
        <f t="shared" si="25"/>
        <v>4581.9250748872892</v>
      </c>
      <c r="P107" s="89">
        <f t="shared" si="20"/>
        <v>0.94643438422159187</v>
      </c>
      <c r="Q107" s="196">
        <v>-10503.532617925652</v>
      </c>
      <c r="R107" s="89">
        <f t="shared" si="26"/>
        <v>-0.1030805797209095</v>
      </c>
      <c r="S107" s="89">
        <f t="shared" si="26"/>
        <v>-0.11498709629866866</v>
      </c>
      <c r="T107" s="91">
        <v>47006</v>
      </c>
      <c r="U107" s="191">
        <f>SUMIFS([1]feb24!$U$7:$U$363,[1]feb24!$B$7:$B$363,B107)</f>
        <v>215414</v>
      </c>
      <c r="V107" s="191">
        <f>SUMIFS([1]feb24!$V$7:$V$363,[1]feb24!$B$7:$B$363,B107)</f>
        <v>4644.3447889267381</v>
      </c>
      <c r="W107" s="198"/>
      <c r="X107" s="88">
        <v>0</v>
      </c>
      <c r="Y107" s="88">
        <f t="shared" si="27"/>
        <v>0</v>
      </c>
      <c r="Z107" s="1"/>
      <c r="AA107" s="1"/>
    </row>
    <row r="108" spans="2:27">
      <c r="B108" s="208">
        <v>3120</v>
      </c>
      <c r="C108" t="s">
        <v>126</v>
      </c>
      <c r="D108" s="1">
        <v>31161</v>
      </c>
      <c r="E108" s="85">
        <f t="shared" si="21"/>
        <v>3700.83135391924</v>
      </c>
      <c r="F108" s="86">
        <f t="shared" si="14"/>
        <v>0.76443721499323625</v>
      </c>
      <c r="G108" s="188">
        <f t="shared" si="15"/>
        <v>684.47241082713992</v>
      </c>
      <c r="H108" s="188">
        <f t="shared" si="16"/>
        <v>5763.2576991645183</v>
      </c>
      <c r="I108" s="188">
        <f t="shared" si="17"/>
        <v>229.8189182970751</v>
      </c>
      <c r="J108" s="87">
        <f t="shared" si="18"/>
        <v>1935.0752920613725</v>
      </c>
      <c r="K108" s="188">
        <f t="shared" si="22"/>
        <v>176.14762446496132</v>
      </c>
      <c r="L108" s="87">
        <f t="shared" si="19"/>
        <v>1483.1629979949741</v>
      </c>
      <c r="M108" s="88">
        <f t="shared" si="23"/>
        <v>7246.4206971594922</v>
      </c>
      <c r="N108" s="88">
        <f t="shared" si="24"/>
        <v>38407.42069715949</v>
      </c>
      <c r="O108" s="88">
        <f t="shared" si="25"/>
        <v>4561.4513892113409</v>
      </c>
      <c r="P108" s="89">
        <f t="shared" si="20"/>
        <v>0.94220537571997653</v>
      </c>
      <c r="Q108" s="196">
        <v>714.81904088129158</v>
      </c>
      <c r="R108" s="89">
        <f t="shared" si="26"/>
        <v>5.8062544565549559E-2</v>
      </c>
      <c r="S108" s="89">
        <f t="shared" si="26"/>
        <v>5.1905173462970931E-2</v>
      </c>
      <c r="T108" s="91">
        <v>8420</v>
      </c>
      <c r="U108" s="191">
        <f>SUMIFS([1]feb24!$U$7:$U$363,[1]feb24!$B$7:$B$363,B108)</f>
        <v>29451</v>
      </c>
      <c r="V108" s="191">
        <f>SUMIFS([1]feb24!$V$7:$V$363,[1]feb24!$B$7:$B$363,B108)</f>
        <v>3518.2176561940032</v>
      </c>
      <c r="W108" s="198"/>
      <c r="X108" s="88">
        <v>0</v>
      </c>
      <c r="Y108" s="88">
        <f t="shared" si="27"/>
        <v>0</v>
      </c>
      <c r="Z108" s="1"/>
      <c r="AA108" s="1"/>
    </row>
    <row r="109" spans="2:27">
      <c r="B109" s="208">
        <v>3122</v>
      </c>
      <c r="C109" t="s">
        <v>123</v>
      </c>
      <c r="D109" s="1">
        <v>12957</v>
      </c>
      <c r="E109" s="85">
        <f t="shared" si="21"/>
        <v>3542.0995079278296</v>
      </c>
      <c r="F109" s="86">
        <f t="shared" si="14"/>
        <v>0.73164984408212796</v>
      </c>
      <c r="G109" s="188">
        <f t="shared" si="15"/>
        <v>779.71151842198617</v>
      </c>
      <c r="H109" s="188">
        <f t="shared" si="16"/>
        <v>2852.1847343876257</v>
      </c>
      <c r="I109" s="188">
        <f t="shared" si="17"/>
        <v>285.37506439406877</v>
      </c>
      <c r="J109" s="87">
        <f t="shared" si="18"/>
        <v>1043.9019855535037</v>
      </c>
      <c r="K109" s="188">
        <f t="shared" si="22"/>
        <v>231.70377056195503</v>
      </c>
      <c r="L109" s="87">
        <f t="shared" si="19"/>
        <v>847.57239271563151</v>
      </c>
      <c r="M109" s="88">
        <f t="shared" si="23"/>
        <v>3699.7571271032571</v>
      </c>
      <c r="N109" s="88">
        <f t="shared" si="24"/>
        <v>16656.757127103258</v>
      </c>
      <c r="O109" s="88">
        <f t="shared" si="25"/>
        <v>4553.5147969117706</v>
      </c>
      <c r="P109" s="89">
        <f t="shared" si="20"/>
        <v>0.94056600717442118</v>
      </c>
      <c r="Q109" s="196">
        <v>326.5363043638672</v>
      </c>
      <c r="R109" s="89">
        <f t="shared" si="26"/>
        <v>8.9556004036326936E-2</v>
      </c>
      <c r="S109" s="89">
        <f t="shared" si="26"/>
        <v>8.3896746497592642E-2</v>
      </c>
      <c r="T109" s="91">
        <v>3658</v>
      </c>
      <c r="U109" s="191">
        <f>SUMIFS([1]feb24!$U$7:$U$363,[1]feb24!$B$7:$B$363,B109)</f>
        <v>11892</v>
      </c>
      <c r="V109" s="191">
        <f>SUMIFS([1]feb24!$V$7:$V$363,[1]feb24!$B$7:$B$363,B109)</f>
        <v>3267.9307502061006</v>
      </c>
      <c r="W109" s="198"/>
      <c r="X109" s="88">
        <v>0</v>
      </c>
      <c r="Y109" s="88">
        <f t="shared" si="27"/>
        <v>0</v>
      </c>
      <c r="Z109" s="1"/>
      <c r="AA109" s="1"/>
    </row>
    <row r="110" spans="2:27">
      <c r="B110" s="208">
        <v>3124</v>
      </c>
      <c r="C110" t="s">
        <v>122</v>
      </c>
      <c r="D110" s="1">
        <v>4833</v>
      </c>
      <c r="E110" s="85">
        <f t="shared" si="21"/>
        <v>3587.9732739420938</v>
      </c>
      <c r="F110" s="86">
        <f t="shared" si="14"/>
        <v>0.74112544850167505</v>
      </c>
      <c r="G110" s="188">
        <f t="shared" si="15"/>
        <v>752.18725881342766</v>
      </c>
      <c r="H110" s="188">
        <f t="shared" si="16"/>
        <v>1013.196237621687</v>
      </c>
      <c r="I110" s="188">
        <f t="shared" si="17"/>
        <v>269.31924628907626</v>
      </c>
      <c r="J110" s="87">
        <f t="shared" si="18"/>
        <v>362.77302475138572</v>
      </c>
      <c r="K110" s="188">
        <f t="shared" si="22"/>
        <v>215.64795245696251</v>
      </c>
      <c r="L110" s="87">
        <f t="shared" si="19"/>
        <v>290.47779195952853</v>
      </c>
      <c r="M110" s="88">
        <f t="shared" si="23"/>
        <v>1303.6740295812156</v>
      </c>
      <c r="N110" s="88">
        <f t="shared" si="24"/>
        <v>6136.674029581216</v>
      </c>
      <c r="O110" s="88">
        <f t="shared" si="25"/>
        <v>4555.8084852124839</v>
      </c>
      <c r="P110" s="89">
        <f t="shared" si="20"/>
        <v>0.94103978739539851</v>
      </c>
      <c r="Q110" s="196">
        <v>246.31003596996402</v>
      </c>
      <c r="R110" s="89">
        <f t="shared" si="26"/>
        <v>-1.4462809917355371E-3</v>
      </c>
      <c r="S110" s="89">
        <f t="shared" si="26"/>
        <v>-1.4789983250197827E-2</v>
      </c>
      <c r="T110" s="91">
        <v>1347</v>
      </c>
      <c r="U110" s="191">
        <f>SUMIFS([1]feb24!$U$7:$U$363,[1]feb24!$B$7:$B$363,B110)</f>
        <v>4840</v>
      </c>
      <c r="V110" s="191">
        <f>SUMIFS([1]feb24!$V$7:$V$363,[1]feb24!$B$7:$B$363,B110)</f>
        <v>3641.8359668924004</v>
      </c>
      <c r="W110" s="198"/>
      <c r="X110" s="88">
        <v>0</v>
      </c>
      <c r="Y110" s="88">
        <f t="shared" si="27"/>
        <v>0</v>
      </c>
      <c r="Z110" s="1"/>
      <c r="AA110" s="1"/>
    </row>
    <row r="111" spans="2:27">
      <c r="B111" s="208">
        <v>3201</v>
      </c>
      <c r="C111" t="s">
        <v>134</v>
      </c>
      <c r="D111" s="1">
        <v>939332</v>
      </c>
      <c r="E111" s="85">
        <f t="shared" si="21"/>
        <v>7174.8000702713853</v>
      </c>
      <c r="F111" s="86">
        <f t="shared" si="14"/>
        <v>1.4820140826042139</v>
      </c>
      <c r="G111" s="188">
        <f t="shared" si="15"/>
        <v>-1399.908818984147</v>
      </c>
      <c r="H111" s="188">
        <f t="shared" si="16"/>
        <v>-183277.46249022352</v>
      </c>
      <c r="I111" s="188">
        <f t="shared" si="17"/>
        <v>0</v>
      </c>
      <c r="J111" s="87">
        <f t="shared" si="18"/>
        <v>0</v>
      </c>
      <c r="K111" s="188">
        <f t="shared" si="22"/>
        <v>-53.671293832113761</v>
      </c>
      <c r="L111" s="87">
        <f t="shared" si="19"/>
        <v>-7026.6994597941657</v>
      </c>
      <c r="M111" s="88">
        <f t="shared" si="23"/>
        <v>-190304.16195001767</v>
      </c>
      <c r="N111" s="88">
        <f t="shared" si="24"/>
        <v>749027.83804998233</v>
      </c>
      <c r="O111" s="88">
        <f t="shared" si="25"/>
        <v>5721.2199574551241</v>
      </c>
      <c r="P111" s="89">
        <f t="shared" si="20"/>
        <v>1.1817651312343906</v>
      </c>
      <c r="Q111" s="196">
        <v>3835.3305262012582</v>
      </c>
      <c r="R111" s="89">
        <f t="shared" si="26"/>
        <v>7.5480400517003738E-3</v>
      </c>
      <c r="S111" s="89">
        <f t="shared" si="26"/>
        <v>-5.0951219686272821E-4</v>
      </c>
      <c r="T111" s="91">
        <v>130921</v>
      </c>
      <c r="U111" s="191">
        <f>SUMIFS([1]feb24!$U$7:$U$363,[1]feb24!$B$7:$B$363,B111)</f>
        <v>932295</v>
      </c>
      <c r="V111" s="191">
        <f>SUMIFS([1]feb24!$V$7:$V$363,[1]feb24!$B$7:$B$363,B111)</f>
        <v>7178.4575819640577</v>
      </c>
      <c r="W111" s="198"/>
      <c r="X111" s="88">
        <v>0</v>
      </c>
      <c r="Y111" s="88">
        <f t="shared" si="27"/>
        <v>0</v>
      </c>
      <c r="Z111" s="1"/>
      <c r="AA111" s="1"/>
    </row>
    <row r="112" spans="2:27">
      <c r="B112" s="208">
        <v>3203</v>
      </c>
      <c r="C112" t="s">
        <v>135</v>
      </c>
      <c r="D112" s="1">
        <v>578163</v>
      </c>
      <c r="E112" s="85">
        <f t="shared" si="21"/>
        <v>5850.9639224814046</v>
      </c>
      <c r="F112" s="86">
        <f t="shared" si="14"/>
        <v>1.2085648164407521</v>
      </c>
      <c r="G112" s="188">
        <f t="shared" si="15"/>
        <v>-605.60713031015871</v>
      </c>
      <c r="H112" s="188">
        <f t="shared" si="16"/>
        <v>-59843.068581598331</v>
      </c>
      <c r="I112" s="188">
        <f t="shared" si="17"/>
        <v>0</v>
      </c>
      <c r="J112" s="87">
        <f t="shared" si="18"/>
        <v>0</v>
      </c>
      <c r="K112" s="188">
        <f t="shared" si="22"/>
        <v>-53.671293832113761</v>
      </c>
      <c r="L112" s="87">
        <f t="shared" si="19"/>
        <v>-5303.5289000203211</v>
      </c>
      <c r="M112" s="88">
        <f t="shared" si="23"/>
        <v>-65146.59748161865</v>
      </c>
      <c r="N112" s="88">
        <f t="shared" si="24"/>
        <v>513016.40251838136</v>
      </c>
      <c r="O112" s="88">
        <f t="shared" si="25"/>
        <v>5191.6854983391322</v>
      </c>
      <c r="P112" s="89">
        <f t="shared" si="20"/>
        <v>1.0723854247690059</v>
      </c>
      <c r="Q112" s="196">
        <v>6049.5781098599982</v>
      </c>
      <c r="R112" s="89">
        <f t="shared" si="26"/>
        <v>7.3389540951883121E-4</v>
      </c>
      <c r="S112" s="89">
        <f t="shared" si="26"/>
        <v>-9.7074004075860566E-3</v>
      </c>
      <c r="T112" s="91">
        <v>98815</v>
      </c>
      <c r="U112" s="191">
        <f>SUMIFS([1]feb24!$U$7:$U$363,[1]feb24!$B$7:$B$363,B112)</f>
        <v>577739</v>
      </c>
      <c r="V112" s="191">
        <f>SUMIFS([1]feb24!$V$7:$V$363,[1]feb24!$B$7:$B$363,B112)</f>
        <v>5908.3183342878183</v>
      </c>
      <c r="W112" s="198"/>
      <c r="X112" s="88">
        <v>0</v>
      </c>
      <c r="Y112" s="88">
        <f t="shared" si="27"/>
        <v>0</v>
      </c>
      <c r="Z112" s="1"/>
      <c r="AA112" s="1"/>
    </row>
    <row r="113" spans="2:27">
      <c r="B113" s="208">
        <v>3205</v>
      </c>
      <c r="C113" t="s">
        <v>140</v>
      </c>
      <c r="D113" s="1">
        <v>442894</v>
      </c>
      <c r="E113" s="85">
        <f t="shared" si="21"/>
        <v>4701.5849088650866</v>
      </c>
      <c r="F113" s="86">
        <f t="shared" si="14"/>
        <v>0.97115110905577495</v>
      </c>
      <c r="G113" s="188">
        <f t="shared" si="15"/>
        <v>84.020277859632003</v>
      </c>
      <c r="H113" s="188">
        <f t="shared" si="16"/>
        <v>7914.7941946551937</v>
      </c>
      <c r="I113" s="188">
        <f t="shared" si="17"/>
        <v>0</v>
      </c>
      <c r="J113" s="87">
        <f t="shared" si="18"/>
        <v>0</v>
      </c>
      <c r="K113" s="188">
        <f t="shared" si="22"/>
        <v>-53.671293832113761</v>
      </c>
      <c r="L113" s="87">
        <f t="shared" si="19"/>
        <v>-5055.8895502789483</v>
      </c>
      <c r="M113" s="88">
        <f t="shared" si="23"/>
        <v>2858.9046443762454</v>
      </c>
      <c r="N113" s="88">
        <f t="shared" si="24"/>
        <v>445752.90464437625</v>
      </c>
      <c r="O113" s="88">
        <f t="shared" si="25"/>
        <v>4731.9338928926045</v>
      </c>
      <c r="P113" s="89">
        <f t="shared" si="20"/>
        <v>0.9774199418150149</v>
      </c>
      <c r="Q113" s="196">
        <v>5189.8763609221605</v>
      </c>
      <c r="R113" s="89">
        <f t="shared" si="26"/>
        <v>5.1016146332665713E-2</v>
      </c>
      <c r="S113" s="89">
        <f t="shared" si="26"/>
        <v>2.1047999826264138E-2</v>
      </c>
      <c r="T113" s="91">
        <v>94201</v>
      </c>
      <c r="U113" s="191">
        <f>SUMIFS([1]feb24!$U$7:$U$363,[1]feb24!$B$7:$B$363,B113)</f>
        <v>421396</v>
      </c>
      <c r="V113" s="191">
        <f>SUMIFS([1]feb24!$V$7:$V$363,[1]feb24!$B$7:$B$363,B113)</f>
        <v>4604.665901764738</v>
      </c>
      <c r="W113" s="198"/>
      <c r="X113" s="88">
        <v>0</v>
      </c>
      <c r="Y113" s="88">
        <f t="shared" si="27"/>
        <v>0</v>
      </c>
      <c r="Z113" s="1"/>
      <c r="AA113" s="1"/>
    </row>
    <row r="114" spans="2:27">
      <c r="B114" s="208">
        <v>3207</v>
      </c>
      <c r="C114" t="s">
        <v>130</v>
      </c>
      <c r="D114" s="1">
        <v>326502</v>
      </c>
      <c r="E114" s="85">
        <f t="shared" si="21"/>
        <v>5136.9100062932657</v>
      </c>
      <c r="F114" s="86">
        <f t="shared" si="14"/>
        <v>1.0610710954778091</v>
      </c>
      <c r="G114" s="188">
        <f t="shared" si="15"/>
        <v>-177.17478059727546</v>
      </c>
      <c r="H114" s="188">
        <f t="shared" si="16"/>
        <v>-11261.229054762827</v>
      </c>
      <c r="I114" s="188">
        <f t="shared" si="17"/>
        <v>0</v>
      </c>
      <c r="J114" s="87">
        <f t="shared" si="18"/>
        <v>0</v>
      </c>
      <c r="K114" s="188">
        <f t="shared" si="22"/>
        <v>-53.671293832113761</v>
      </c>
      <c r="L114" s="87">
        <f t="shared" si="19"/>
        <v>-3411.3474359691504</v>
      </c>
      <c r="M114" s="88">
        <f t="shared" si="23"/>
        <v>-14672.576490731977</v>
      </c>
      <c r="N114" s="88">
        <f t="shared" si="24"/>
        <v>311829.42350926803</v>
      </c>
      <c r="O114" s="88">
        <f t="shared" si="25"/>
        <v>4906.0639318638769</v>
      </c>
      <c r="P114" s="89">
        <f t="shared" si="20"/>
        <v>1.0133879363838287</v>
      </c>
      <c r="Q114" s="196">
        <v>3770.0678394646584</v>
      </c>
      <c r="R114" s="92">
        <f t="shared" si="26"/>
        <v>2.9062565990399677E-2</v>
      </c>
      <c r="S114" s="93">
        <f t="shared" si="26"/>
        <v>7.7721746392765871E-3</v>
      </c>
      <c r="T114" s="91">
        <v>63560</v>
      </c>
      <c r="U114" s="191">
        <f>SUMIFS([1]feb24!$U$7:$U$363,[1]feb24!$B$7:$B$363,B114)</f>
        <v>317281</v>
      </c>
      <c r="V114" s="191">
        <f>SUMIFS([1]feb24!$V$7:$V$363,[1]feb24!$B$7:$B$363,B114)</f>
        <v>5097.2929552574506</v>
      </c>
      <c r="W114" s="198"/>
      <c r="X114" s="88">
        <v>0</v>
      </c>
      <c r="Y114" s="88">
        <f t="shared" si="27"/>
        <v>0</v>
      </c>
      <c r="Z114" s="1"/>
      <c r="AA114" s="1"/>
    </row>
    <row r="115" spans="2:27">
      <c r="B115" s="208">
        <v>3209</v>
      </c>
      <c r="C115" t="s">
        <v>143</v>
      </c>
      <c r="D115" s="1">
        <v>184287</v>
      </c>
      <c r="E115" s="85">
        <f t="shared" si="21"/>
        <v>4206.1213310813891</v>
      </c>
      <c r="F115" s="86">
        <f t="shared" si="14"/>
        <v>0.86880902391037884</v>
      </c>
      <c r="G115" s="188">
        <f t="shared" si="15"/>
        <v>381.29842452985048</v>
      </c>
      <c r="H115" s="188">
        <f t="shared" si="16"/>
        <v>16706.209172350867</v>
      </c>
      <c r="I115" s="188">
        <f t="shared" si="17"/>
        <v>52.967426290322919</v>
      </c>
      <c r="J115" s="87">
        <f t="shared" si="18"/>
        <v>2320.7148154842084</v>
      </c>
      <c r="K115" s="188">
        <f t="shared" si="22"/>
        <v>-0.70386754179084221</v>
      </c>
      <c r="L115" s="87">
        <f t="shared" si="19"/>
        <v>-30.839252476023962</v>
      </c>
      <c r="M115" s="88">
        <f t="shared" si="23"/>
        <v>16675.369919874844</v>
      </c>
      <c r="N115" s="88">
        <f t="shared" si="24"/>
        <v>200962.36991987485</v>
      </c>
      <c r="O115" s="88">
        <f t="shared" si="25"/>
        <v>4586.7158880694487</v>
      </c>
      <c r="P115" s="89">
        <f t="shared" si="20"/>
        <v>0.9474239661658338</v>
      </c>
      <c r="Q115" s="196">
        <v>5757.7952282390579</v>
      </c>
      <c r="R115" s="92">
        <f t="shared" si="26"/>
        <v>-3.175135497690319E-3</v>
      </c>
      <c r="S115" s="93">
        <f t="shared" si="26"/>
        <v>-2.4743355051901141E-2</v>
      </c>
      <c r="T115" s="91">
        <v>43814</v>
      </c>
      <c r="U115" s="191">
        <f>SUMIFS([1]feb24!$U$7:$U$363,[1]feb24!$B$7:$B$363,B115)</f>
        <v>184874</v>
      </c>
      <c r="V115" s="191">
        <f>SUMIFS([1]feb24!$V$7:$V$363,[1]feb24!$B$7:$B$363,B115)</f>
        <v>4312.8353473615452</v>
      </c>
      <c r="W115" s="198"/>
      <c r="X115" s="88">
        <v>0</v>
      </c>
      <c r="Y115" s="88">
        <f t="shared" si="27"/>
        <v>0</v>
      </c>
      <c r="Z115" s="1"/>
      <c r="AA115" s="1"/>
    </row>
    <row r="116" spans="2:27">
      <c r="B116" s="208">
        <v>3212</v>
      </c>
      <c r="C116" t="s">
        <v>133</v>
      </c>
      <c r="D116" s="1">
        <v>100117</v>
      </c>
      <c r="E116" s="85">
        <f t="shared" si="21"/>
        <v>4878.7583451098881</v>
      </c>
      <c r="F116" s="86">
        <f t="shared" si="14"/>
        <v>1.0077477424123116</v>
      </c>
      <c r="G116" s="188">
        <f t="shared" si="15"/>
        <v>-22.283783887248862</v>
      </c>
      <c r="H116" s="188">
        <f t="shared" si="16"/>
        <v>-457.28552915023391</v>
      </c>
      <c r="I116" s="188">
        <f t="shared" si="17"/>
        <v>0</v>
      </c>
      <c r="J116" s="87">
        <f t="shared" si="18"/>
        <v>0</v>
      </c>
      <c r="K116" s="188">
        <f t="shared" si="22"/>
        <v>-53.671293832113761</v>
      </c>
      <c r="L116" s="87">
        <f t="shared" si="19"/>
        <v>-1101.3886207288067</v>
      </c>
      <c r="M116" s="88">
        <f t="shared" si="23"/>
        <v>-1558.6741498790407</v>
      </c>
      <c r="N116" s="88">
        <f t="shared" si="24"/>
        <v>98558.325850120964</v>
      </c>
      <c r="O116" s="88">
        <f t="shared" si="25"/>
        <v>4802.8032673905245</v>
      </c>
      <c r="P116" s="89">
        <f t="shared" si="20"/>
        <v>0.99205859515762951</v>
      </c>
      <c r="Q116" s="196">
        <v>1167.3664475842334</v>
      </c>
      <c r="R116" s="92">
        <f t="shared" si="26"/>
        <v>5.5707868485986037E-2</v>
      </c>
      <c r="S116" s="92">
        <f t="shared" si="26"/>
        <v>4.547026477131761E-2</v>
      </c>
      <c r="T116" s="91">
        <v>20521</v>
      </c>
      <c r="U116" s="191">
        <f>SUMIFS([1]feb24!$U$7:$U$363,[1]feb24!$B$7:$B$363,B116)</f>
        <v>94834</v>
      </c>
      <c r="V116" s="191">
        <f>SUMIFS([1]feb24!$V$7:$V$363,[1]feb24!$B$7:$B$363,B116)</f>
        <v>4666.5682511563828</v>
      </c>
      <c r="W116" s="198"/>
      <c r="X116" s="88">
        <v>0</v>
      </c>
      <c r="Y116" s="88">
        <f t="shared" si="27"/>
        <v>0</v>
      </c>
      <c r="Z116" s="1"/>
      <c r="AA116" s="1"/>
    </row>
    <row r="117" spans="2:27">
      <c r="B117" s="208">
        <v>3214</v>
      </c>
      <c r="C117" t="s">
        <v>132</v>
      </c>
      <c r="D117" s="1">
        <v>90100</v>
      </c>
      <c r="E117" s="85">
        <f t="shared" si="21"/>
        <v>5546.6633834031027</v>
      </c>
      <c r="F117" s="86">
        <f t="shared" si="14"/>
        <v>1.1457090323295385</v>
      </c>
      <c r="G117" s="188">
        <f t="shared" si="15"/>
        <v>-423.02680686317763</v>
      </c>
      <c r="H117" s="188">
        <f t="shared" si="16"/>
        <v>-6871.6474506854574</v>
      </c>
      <c r="I117" s="188">
        <f t="shared" si="17"/>
        <v>0</v>
      </c>
      <c r="J117" s="87">
        <f t="shared" si="18"/>
        <v>0</v>
      </c>
      <c r="K117" s="188">
        <f t="shared" si="22"/>
        <v>-53.671293832113761</v>
      </c>
      <c r="L117" s="87">
        <f t="shared" si="19"/>
        <v>-871.83649700885587</v>
      </c>
      <c r="M117" s="88">
        <f t="shared" si="23"/>
        <v>-7743.4839476943134</v>
      </c>
      <c r="N117" s="88">
        <f t="shared" si="24"/>
        <v>82356.516052305684</v>
      </c>
      <c r="O117" s="88">
        <f t="shared" si="25"/>
        <v>5069.9652827078107</v>
      </c>
      <c r="P117" s="89">
        <f t="shared" si="20"/>
        <v>1.0472431111245204</v>
      </c>
      <c r="Q117" s="196">
        <v>954.17751446608145</v>
      </c>
      <c r="R117" s="92">
        <f t="shared" si="26"/>
        <v>5.2189043687449636E-2</v>
      </c>
      <c r="S117" s="92">
        <f t="shared" si="26"/>
        <v>4.3250230092961382E-2</v>
      </c>
      <c r="T117" s="91">
        <v>16244</v>
      </c>
      <c r="U117" s="191">
        <f>SUMIFS([1]feb24!$U$7:$U$363,[1]feb24!$B$7:$B$363,B117)</f>
        <v>85631</v>
      </c>
      <c r="V117" s="191">
        <f>SUMIFS([1]feb24!$V$7:$V$363,[1]feb24!$B$7:$B$363,B117)</f>
        <v>5316.7142679746676</v>
      </c>
      <c r="W117" s="198"/>
      <c r="X117" s="88">
        <v>0</v>
      </c>
      <c r="Y117" s="88">
        <f t="shared" si="27"/>
        <v>0</v>
      </c>
      <c r="Z117" s="1"/>
      <c r="AA117" s="1"/>
    </row>
    <row r="118" spans="2:27">
      <c r="B118" s="208">
        <v>3216</v>
      </c>
      <c r="C118" t="s">
        <v>129</v>
      </c>
      <c r="D118" s="1">
        <v>85035</v>
      </c>
      <c r="E118" s="85">
        <f t="shared" si="21"/>
        <v>4362.3351972502951</v>
      </c>
      <c r="F118" s="86">
        <f t="shared" si="14"/>
        <v>0.90107628533827977</v>
      </c>
      <c r="G118" s="188">
        <f t="shared" si="15"/>
        <v>287.57010482850689</v>
      </c>
      <c r="H118" s="188">
        <f t="shared" si="16"/>
        <v>5605.6040534220847</v>
      </c>
      <c r="I118" s="188">
        <f t="shared" si="17"/>
        <v>0</v>
      </c>
      <c r="J118" s="87">
        <f t="shared" si="18"/>
        <v>0</v>
      </c>
      <c r="K118" s="188">
        <f t="shared" si="22"/>
        <v>-53.671293832113761</v>
      </c>
      <c r="L118" s="87">
        <f t="shared" si="19"/>
        <v>-1046.2145306693935</v>
      </c>
      <c r="M118" s="88">
        <f t="shared" si="23"/>
        <v>4559.3895227526909</v>
      </c>
      <c r="N118" s="88">
        <f t="shared" si="24"/>
        <v>89594.389522752695</v>
      </c>
      <c r="O118" s="88">
        <f t="shared" si="25"/>
        <v>4596.234008246689</v>
      </c>
      <c r="P118" s="89">
        <f t="shared" si="20"/>
        <v>0.94939001232801701</v>
      </c>
      <c r="Q118" s="196">
        <v>1918.4053613449491</v>
      </c>
      <c r="R118" s="92">
        <f t="shared" si="26"/>
        <v>9.7849449596846012E-3</v>
      </c>
      <c r="S118" s="92">
        <f t="shared" si="26"/>
        <v>-1.1143240428080901E-2</v>
      </c>
      <c r="T118" s="91">
        <v>19493</v>
      </c>
      <c r="U118" s="191">
        <f>SUMIFS([1]feb24!$U$7:$U$363,[1]feb24!$B$7:$B$363,B118)</f>
        <v>84211</v>
      </c>
      <c r="V118" s="191">
        <f>SUMIFS([1]feb24!$V$7:$V$363,[1]feb24!$B$7:$B$363,B118)</f>
        <v>4411.4935303054117</v>
      </c>
      <c r="W118" s="198"/>
      <c r="X118" s="88">
        <v>0</v>
      </c>
      <c r="Y118" s="88">
        <f t="shared" si="27"/>
        <v>0</v>
      </c>
      <c r="Z118" s="1"/>
      <c r="AA118" s="1"/>
    </row>
    <row r="119" spans="2:27">
      <c r="B119" s="208">
        <v>3218</v>
      </c>
      <c r="C119" t="s">
        <v>131</v>
      </c>
      <c r="D119" s="1">
        <v>97364</v>
      </c>
      <c r="E119" s="85">
        <f t="shared" si="21"/>
        <v>4424.6307657350599</v>
      </c>
      <c r="F119" s="86">
        <f t="shared" si="14"/>
        <v>0.91394394839146986</v>
      </c>
      <c r="G119" s="188">
        <f t="shared" si="15"/>
        <v>250.19276373764805</v>
      </c>
      <c r="H119" s="188">
        <f t="shared" si="16"/>
        <v>5505.4917660469446</v>
      </c>
      <c r="I119" s="188">
        <f t="shared" si="17"/>
        <v>0</v>
      </c>
      <c r="J119" s="87">
        <f t="shared" si="18"/>
        <v>0</v>
      </c>
      <c r="K119" s="188">
        <f t="shared" si="22"/>
        <v>-53.671293832113761</v>
      </c>
      <c r="L119" s="87">
        <f t="shared" si="19"/>
        <v>-1181.0368207756633</v>
      </c>
      <c r="M119" s="88">
        <f t="shared" si="23"/>
        <v>4324.4549452712818</v>
      </c>
      <c r="N119" s="88">
        <f t="shared" si="24"/>
        <v>101688.45494527128</v>
      </c>
      <c r="O119" s="88">
        <f t="shared" si="25"/>
        <v>4621.1522356405949</v>
      </c>
      <c r="P119" s="89">
        <f t="shared" si="20"/>
        <v>0.95453707754929307</v>
      </c>
      <c r="Q119" s="196">
        <v>1437.6506211047858</v>
      </c>
      <c r="R119" s="92">
        <f t="shared" si="26"/>
        <v>4.3972422075206671E-2</v>
      </c>
      <c r="S119" s="92">
        <f t="shared" si="26"/>
        <v>1.2897578336998941E-2</v>
      </c>
      <c r="T119" s="91">
        <v>22005</v>
      </c>
      <c r="U119" s="191">
        <f>SUMIFS([1]feb24!$U$7:$U$363,[1]feb24!$B$7:$B$363,B119)</f>
        <v>93263</v>
      </c>
      <c r="V119" s="191">
        <f>SUMIFS([1]feb24!$V$7:$V$363,[1]feb24!$B$7:$B$363,B119)</f>
        <v>4368.2903981264635</v>
      </c>
      <c r="W119" s="198"/>
      <c r="X119" s="88">
        <v>0</v>
      </c>
      <c r="Y119" s="88">
        <f t="shared" si="27"/>
        <v>0</v>
      </c>
      <c r="Z119" s="1"/>
      <c r="AA119" s="1"/>
    </row>
    <row r="120" spans="2:27">
      <c r="B120" s="208">
        <v>3220</v>
      </c>
      <c r="C120" t="s">
        <v>138</v>
      </c>
      <c r="D120" s="1">
        <v>46603</v>
      </c>
      <c r="E120" s="85">
        <f t="shared" si="21"/>
        <v>4058.7876676537185</v>
      </c>
      <c r="F120" s="86">
        <f t="shared" si="14"/>
        <v>0.83837604154112677</v>
      </c>
      <c r="G120" s="188">
        <f t="shared" si="15"/>
        <v>469.69862258645287</v>
      </c>
      <c r="H120" s="188">
        <f t="shared" si="16"/>
        <v>5393.0795845376524</v>
      </c>
      <c r="I120" s="188">
        <f t="shared" si="17"/>
        <v>104.53420849000764</v>
      </c>
      <c r="J120" s="87">
        <f t="shared" si="18"/>
        <v>1200.2617818822678</v>
      </c>
      <c r="K120" s="188">
        <f t="shared" si="22"/>
        <v>50.862914657893882</v>
      </c>
      <c r="L120" s="87">
        <f t="shared" si="19"/>
        <v>584.0079861019376</v>
      </c>
      <c r="M120" s="88">
        <f t="shared" si="23"/>
        <v>5977.08757063959</v>
      </c>
      <c r="N120" s="88">
        <f t="shared" si="24"/>
        <v>52580.087570639589</v>
      </c>
      <c r="O120" s="88">
        <f t="shared" si="25"/>
        <v>4579.3492048980652</v>
      </c>
      <c r="P120" s="89">
        <f t="shared" si="20"/>
        <v>0.94590231704737116</v>
      </c>
      <c r="Q120" s="196">
        <v>1310.5993735390794</v>
      </c>
      <c r="R120" s="92">
        <f t="shared" si="26"/>
        <v>1.5050531451472383E-2</v>
      </c>
      <c r="S120" s="92">
        <f t="shared" si="26"/>
        <v>7.0942043455123407E-3</v>
      </c>
      <c r="T120" s="91">
        <v>11482</v>
      </c>
      <c r="U120" s="191">
        <f>SUMIFS([1]feb24!$U$7:$U$363,[1]feb24!$B$7:$B$363,B120)</f>
        <v>45912</v>
      </c>
      <c r="V120" s="191">
        <f>SUMIFS([1]feb24!$V$7:$V$363,[1]feb24!$B$7:$B$363,B120)</f>
        <v>4030.196629213483</v>
      </c>
      <c r="W120" s="198"/>
      <c r="X120" s="88">
        <v>0</v>
      </c>
      <c r="Y120" s="88">
        <f t="shared" si="27"/>
        <v>0</v>
      </c>
      <c r="Z120" s="1"/>
      <c r="AA120" s="1"/>
    </row>
    <row r="121" spans="2:27">
      <c r="B121" s="208">
        <v>3222</v>
      </c>
      <c r="C121" t="s">
        <v>139</v>
      </c>
      <c r="D121" s="1">
        <v>225134</v>
      </c>
      <c r="E121" s="85">
        <f t="shared" si="21"/>
        <v>4671.9930273097034</v>
      </c>
      <c r="F121" s="86">
        <f t="shared" si="14"/>
        <v>0.96503866205149558</v>
      </c>
      <c r="G121" s="188">
        <f t="shared" si="15"/>
        <v>101.77540679286194</v>
      </c>
      <c r="H121" s="188">
        <f t="shared" si="16"/>
        <v>4904.3533025344314</v>
      </c>
      <c r="I121" s="188">
        <f t="shared" si="17"/>
        <v>0</v>
      </c>
      <c r="J121" s="87">
        <f t="shared" si="18"/>
        <v>0</v>
      </c>
      <c r="K121" s="188">
        <f t="shared" si="22"/>
        <v>-53.671293832113761</v>
      </c>
      <c r="L121" s="87">
        <f t="shared" si="19"/>
        <v>-2586.3123071818982</v>
      </c>
      <c r="M121" s="88">
        <f t="shared" si="23"/>
        <v>2318.0409953525332</v>
      </c>
      <c r="N121" s="88">
        <f t="shared" si="24"/>
        <v>227452.04099535252</v>
      </c>
      <c r="O121" s="88">
        <f t="shared" si="25"/>
        <v>4720.0971402704508</v>
      </c>
      <c r="P121" s="89">
        <f t="shared" si="20"/>
        <v>0.97497496301330311</v>
      </c>
      <c r="Q121" s="196">
        <v>3829.9289024311502</v>
      </c>
      <c r="R121" s="92">
        <f t="shared" si="26"/>
        <v>6.3518007633876272E-2</v>
      </c>
      <c r="S121" s="92">
        <f t="shared" si="26"/>
        <v>3.2818382237123384E-2</v>
      </c>
      <c r="T121" s="91">
        <v>48188</v>
      </c>
      <c r="U121" s="191">
        <f>SUMIFS([1]feb24!$U$7:$U$363,[1]feb24!$B$7:$B$363,B121)</f>
        <v>211688</v>
      </c>
      <c r="V121" s="191">
        <f>SUMIFS([1]feb24!$V$7:$V$363,[1]feb24!$B$7:$B$363,B121)</f>
        <v>4523.5378336218137</v>
      </c>
      <c r="W121" s="198"/>
      <c r="X121" s="88">
        <v>0</v>
      </c>
      <c r="Y121" s="88">
        <f t="shared" si="27"/>
        <v>0</v>
      </c>
      <c r="Z121" s="1"/>
      <c r="AA121" s="1"/>
    </row>
    <row r="122" spans="2:27">
      <c r="B122" s="208">
        <v>3224</v>
      </c>
      <c r="C122" t="s">
        <v>137</v>
      </c>
      <c r="D122" s="1">
        <v>93191</v>
      </c>
      <c r="E122" s="85">
        <f t="shared" si="21"/>
        <v>4636.598835762974</v>
      </c>
      <c r="F122" s="86">
        <f t="shared" si="14"/>
        <v>0.95772770010121222</v>
      </c>
      <c r="G122" s="188">
        <f t="shared" si="15"/>
        <v>123.01192172089958</v>
      </c>
      <c r="H122" s="188">
        <f t="shared" si="16"/>
        <v>2472.4166146683606</v>
      </c>
      <c r="I122" s="188">
        <f t="shared" si="17"/>
        <v>0</v>
      </c>
      <c r="J122" s="87">
        <f t="shared" si="18"/>
        <v>0</v>
      </c>
      <c r="K122" s="188">
        <f t="shared" si="22"/>
        <v>-53.671293832113761</v>
      </c>
      <c r="L122" s="87">
        <f t="shared" si="19"/>
        <v>-1078.7393347316545</v>
      </c>
      <c r="M122" s="88">
        <f t="shared" si="23"/>
        <v>1393.6772799367061</v>
      </c>
      <c r="N122" s="88">
        <f t="shared" si="24"/>
        <v>94584.677279936703</v>
      </c>
      <c r="O122" s="88">
        <f t="shared" si="25"/>
        <v>4705.9394636517591</v>
      </c>
      <c r="P122" s="89">
        <f t="shared" si="20"/>
        <v>0.97205057823318974</v>
      </c>
      <c r="Q122" s="196">
        <v>1109.8670378634315</v>
      </c>
      <c r="R122" s="92">
        <f t="shared" si="26"/>
        <v>5.2993751483034091E-2</v>
      </c>
      <c r="S122" s="92">
        <f t="shared" si="26"/>
        <v>2.7793990576355187E-2</v>
      </c>
      <c r="T122" s="91">
        <v>20099</v>
      </c>
      <c r="U122" s="191">
        <f>SUMIFS([1]feb24!$U$7:$U$363,[1]feb24!$B$7:$B$363,B122)</f>
        <v>88501</v>
      </c>
      <c r="V122" s="191">
        <f>SUMIFS([1]feb24!$V$7:$V$363,[1]feb24!$B$7:$B$363,B122)</f>
        <v>4511.2141910490373</v>
      </c>
      <c r="W122" s="198"/>
      <c r="X122" s="88">
        <v>0</v>
      </c>
      <c r="Y122" s="88">
        <f t="shared" si="27"/>
        <v>0</v>
      </c>
      <c r="Z122" s="1"/>
      <c r="AA122" s="1"/>
    </row>
    <row r="123" spans="2:27">
      <c r="B123" s="208">
        <v>3226</v>
      </c>
      <c r="C123" t="s">
        <v>136</v>
      </c>
      <c r="D123" s="1">
        <v>65598</v>
      </c>
      <c r="E123" s="85">
        <f t="shared" si="21"/>
        <v>3632.6281980285744</v>
      </c>
      <c r="F123" s="86">
        <f t="shared" si="14"/>
        <v>0.75034929107646653</v>
      </c>
      <c r="G123" s="188">
        <f t="shared" si="15"/>
        <v>725.3943043615393</v>
      </c>
      <c r="H123" s="188">
        <f t="shared" si="16"/>
        <v>13099.170348160676</v>
      </c>
      <c r="I123" s="188">
        <f t="shared" si="17"/>
        <v>253.69002285880808</v>
      </c>
      <c r="J123" s="87">
        <f t="shared" si="18"/>
        <v>4581.1344327843562</v>
      </c>
      <c r="K123" s="188">
        <f t="shared" si="22"/>
        <v>200.0187290266943</v>
      </c>
      <c r="L123" s="87">
        <f t="shared" si="19"/>
        <v>3611.9382087640456</v>
      </c>
      <c r="M123" s="88">
        <f t="shared" si="23"/>
        <v>16711.108556924723</v>
      </c>
      <c r="N123" s="88">
        <f t="shared" si="24"/>
        <v>82309.108556924723</v>
      </c>
      <c r="O123" s="88">
        <f t="shared" si="25"/>
        <v>4558.0412314168088</v>
      </c>
      <c r="P123" s="89">
        <f t="shared" si="20"/>
        <v>0.94150097952413836</v>
      </c>
      <c r="Q123" s="196">
        <v>2335.4526194102582</v>
      </c>
      <c r="R123" s="92">
        <f t="shared" si="26"/>
        <v>-2.9335319420589444E-3</v>
      </c>
      <c r="S123" s="92">
        <f t="shared" si="26"/>
        <v>-9.1727893842201945E-3</v>
      </c>
      <c r="T123" s="91">
        <v>18058</v>
      </c>
      <c r="U123" s="191">
        <f>SUMIFS([1]feb24!$U$7:$U$363,[1]feb24!$B$7:$B$363,B123)</f>
        <v>65791</v>
      </c>
      <c r="V123" s="191">
        <f>SUMIFS([1]feb24!$V$7:$V$363,[1]feb24!$B$7:$B$363,B123)</f>
        <v>3666.2580105879074</v>
      </c>
      <c r="W123" s="198"/>
      <c r="X123" s="88">
        <v>0</v>
      </c>
      <c r="Y123" s="88">
        <f t="shared" si="27"/>
        <v>0</v>
      </c>
      <c r="Z123" s="1"/>
      <c r="AA123" s="1"/>
    </row>
    <row r="124" spans="2:27">
      <c r="B124" s="211">
        <v>3228</v>
      </c>
      <c r="C124" s="212" t="s">
        <v>144</v>
      </c>
      <c r="D124" s="1">
        <v>97513</v>
      </c>
      <c r="E124" s="85">
        <f t="shared" si="21"/>
        <v>3956.7052140393589</v>
      </c>
      <c r="F124" s="86">
        <f t="shared" si="14"/>
        <v>0.81729006947758054</v>
      </c>
      <c r="G124" s="188">
        <f t="shared" si="15"/>
        <v>530.94809475506861</v>
      </c>
      <c r="H124" s="188">
        <f t="shared" si="16"/>
        <v>13085.215795238666</v>
      </c>
      <c r="I124" s="188">
        <f t="shared" si="17"/>
        <v>140.26306725503349</v>
      </c>
      <c r="J124" s="87">
        <f t="shared" si="18"/>
        <v>3456.7832925003004</v>
      </c>
      <c r="K124" s="188">
        <f t="shared" si="22"/>
        <v>86.591773422919729</v>
      </c>
      <c r="L124" s="87">
        <f t="shared" si="19"/>
        <v>2134.0542560078566</v>
      </c>
      <c r="M124" s="88">
        <f t="shared" si="23"/>
        <v>15219.270051246524</v>
      </c>
      <c r="N124" s="88">
        <f t="shared" si="24"/>
        <v>112732.27005124652</v>
      </c>
      <c r="O124" s="88">
        <f t="shared" si="25"/>
        <v>4574.2450822173469</v>
      </c>
      <c r="P124" s="89">
        <f t="shared" si="20"/>
        <v>0.94484801844419375</v>
      </c>
      <c r="Q124" s="196">
        <v>-192.13503331122411</v>
      </c>
      <c r="R124" s="92">
        <f t="shared" si="26"/>
        <v>4.756942579362948E-2</v>
      </c>
      <c r="S124" s="92">
        <f t="shared" si="26"/>
        <v>3.2182120776900101E-2</v>
      </c>
      <c r="T124" s="91">
        <v>24645</v>
      </c>
      <c r="U124" s="191">
        <f>SUMIFS([1]feb24!$U$7:$U$363,[1]feb24!$B$7:$B$363,B124)</f>
        <v>93085</v>
      </c>
      <c r="V124" s="191">
        <f>SUMIFS([1]feb24!$V$7:$V$363,[1]feb24!$B$7:$B$363,B124)</f>
        <v>3833.34019684553</v>
      </c>
      <c r="W124" s="198"/>
      <c r="X124" s="88">
        <v>0</v>
      </c>
      <c r="Y124" s="88">
        <f t="shared" si="27"/>
        <v>0</v>
      </c>
      <c r="Z124" s="1"/>
      <c r="AA124" s="1"/>
    </row>
    <row r="125" spans="2:27">
      <c r="B125" s="208">
        <v>3230</v>
      </c>
      <c r="C125" t="s">
        <v>142</v>
      </c>
      <c r="D125" s="1">
        <v>35858</v>
      </c>
      <c r="E125" s="85">
        <f t="shared" si="21"/>
        <v>4846.9856718031897</v>
      </c>
      <c r="F125" s="86">
        <f t="shared" si="14"/>
        <v>1.0011848348997223</v>
      </c>
      <c r="G125" s="188">
        <f t="shared" si="15"/>
        <v>-3.2201799032298366</v>
      </c>
      <c r="H125" s="188">
        <f t="shared" si="16"/>
        <v>-23.822890924094331</v>
      </c>
      <c r="I125" s="188">
        <f t="shared" si="17"/>
        <v>0</v>
      </c>
      <c r="J125" s="87">
        <f t="shared" si="18"/>
        <v>0</v>
      </c>
      <c r="K125" s="188">
        <f t="shared" si="22"/>
        <v>-53.671293832113761</v>
      </c>
      <c r="L125" s="87">
        <f t="shared" si="19"/>
        <v>-397.06023176997758</v>
      </c>
      <c r="M125" s="88">
        <f t="shared" si="23"/>
        <v>-420.88312269407191</v>
      </c>
      <c r="N125" s="88">
        <f t="shared" si="24"/>
        <v>35437.116877305925</v>
      </c>
      <c r="O125" s="88">
        <f t="shared" si="25"/>
        <v>4790.0941980678463</v>
      </c>
      <c r="P125" s="89">
        <f t="shared" si="20"/>
        <v>0.98943343215259394</v>
      </c>
      <c r="Q125" s="196">
        <v>575.88462918124037</v>
      </c>
      <c r="R125" s="92">
        <f t="shared" si="26"/>
        <v>9.9707075259125727E-3</v>
      </c>
      <c r="S125" s="92">
        <f t="shared" si="26"/>
        <v>-5.4559875201036986E-3</v>
      </c>
      <c r="T125" s="91">
        <v>7398</v>
      </c>
      <c r="U125" s="191">
        <f>SUMIFS([1]feb24!$U$7:$U$363,[1]feb24!$B$7:$B$363,B125)</f>
        <v>35504</v>
      </c>
      <c r="V125" s="191">
        <f>SUMIFS([1]feb24!$V$7:$V$363,[1]feb24!$B$7:$B$363,B125)</f>
        <v>4873.5758407687026</v>
      </c>
      <c r="W125" s="198"/>
      <c r="X125" s="88">
        <v>0</v>
      </c>
      <c r="Y125" s="88">
        <f t="shared" si="27"/>
        <v>0</v>
      </c>
      <c r="Z125" s="1"/>
    </row>
    <row r="126" spans="2:27">
      <c r="B126" s="208">
        <v>3232</v>
      </c>
      <c r="C126" t="s">
        <v>141</v>
      </c>
      <c r="D126" s="1">
        <v>126882</v>
      </c>
      <c r="E126" s="85">
        <f t="shared" si="21"/>
        <v>4902.325940808284</v>
      </c>
      <c r="F126" s="86">
        <f t="shared" si="14"/>
        <v>1.0126158235262184</v>
      </c>
      <c r="G126" s="188">
        <f t="shared" si="15"/>
        <v>-36.424341306286443</v>
      </c>
      <c r="H126" s="188">
        <f t="shared" si="16"/>
        <v>-942.73480168930564</v>
      </c>
      <c r="I126" s="188">
        <f t="shared" si="17"/>
        <v>0</v>
      </c>
      <c r="J126" s="87">
        <f t="shared" si="18"/>
        <v>0</v>
      </c>
      <c r="K126" s="188">
        <f t="shared" si="22"/>
        <v>-53.671293832113761</v>
      </c>
      <c r="L126" s="87">
        <f t="shared" si="19"/>
        <v>-1389.1204269627685</v>
      </c>
      <c r="M126" s="88">
        <f t="shared" si="23"/>
        <v>-2331.8552286520744</v>
      </c>
      <c r="N126" s="88">
        <f t="shared" si="24"/>
        <v>124550.14477134793</v>
      </c>
      <c r="O126" s="88">
        <f t="shared" si="25"/>
        <v>4812.2303056698838</v>
      </c>
      <c r="P126" s="89">
        <f t="shared" si="20"/>
        <v>0.99400582760319234</v>
      </c>
      <c r="Q126" s="196">
        <v>1606.297982923601</v>
      </c>
      <c r="R126" s="92">
        <f t="shared" si="26"/>
        <v>4.0127226671694521E-2</v>
      </c>
      <c r="S126" s="92">
        <f t="shared" si="26"/>
        <v>2.2364448131052764E-2</v>
      </c>
      <c r="T126" s="91">
        <v>25882</v>
      </c>
      <c r="U126" s="191">
        <f>SUMIFS([1]feb24!$U$7:$U$363,[1]feb24!$B$7:$B$363,B126)</f>
        <v>121987</v>
      </c>
      <c r="V126" s="191">
        <f>SUMIFS([1]feb24!$V$7:$V$363,[1]feb24!$B$7:$B$363,B126)</f>
        <v>4795.0864779874219</v>
      </c>
      <c r="W126" s="198"/>
      <c r="X126" s="88">
        <v>0</v>
      </c>
      <c r="Y126" s="88">
        <f t="shared" si="27"/>
        <v>0</v>
      </c>
      <c r="Z126" s="1"/>
    </row>
    <row r="127" spans="2:27">
      <c r="B127" s="208">
        <v>3234</v>
      </c>
      <c r="C127" t="s">
        <v>164</v>
      </c>
      <c r="D127" s="1">
        <v>38158</v>
      </c>
      <c r="E127" s="85">
        <f t="shared" si="21"/>
        <v>4078.0164582665384</v>
      </c>
      <c r="F127" s="86">
        <f t="shared" si="14"/>
        <v>0.84234790670817516</v>
      </c>
      <c r="G127" s="188">
        <f t="shared" si="15"/>
        <v>458.16134821876091</v>
      </c>
      <c r="H127" s="188">
        <f t="shared" si="16"/>
        <v>4287.0157352829456</v>
      </c>
      <c r="I127" s="188">
        <f t="shared" si="17"/>
        <v>97.804131775520673</v>
      </c>
      <c r="J127" s="87">
        <f t="shared" si="18"/>
        <v>915.15326102354697</v>
      </c>
      <c r="K127" s="188">
        <f t="shared" si="22"/>
        <v>44.132837943406912</v>
      </c>
      <c r="L127" s="87">
        <f t="shared" si="19"/>
        <v>412.95096463645848</v>
      </c>
      <c r="M127" s="88">
        <f t="shared" si="23"/>
        <v>4699.9666999194042</v>
      </c>
      <c r="N127" s="88">
        <f t="shared" si="24"/>
        <v>42857.966699919401</v>
      </c>
      <c r="O127" s="88">
        <f t="shared" si="25"/>
        <v>4580.3106444287059</v>
      </c>
      <c r="P127" s="89">
        <f t="shared" si="20"/>
        <v>0.94610091030572352</v>
      </c>
      <c r="Q127" s="196">
        <v>1222.4435562145122</v>
      </c>
      <c r="R127" s="92">
        <f t="shared" si="26"/>
        <v>3.7550643064959074E-2</v>
      </c>
      <c r="S127" s="92">
        <f t="shared" si="26"/>
        <v>3.2006394678377077E-2</v>
      </c>
      <c r="T127" s="91">
        <v>9357</v>
      </c>
      <c r="U127" s="191">
        <f>SUMIFS([1]feb24!$U$7:$U$363,[1]feb24!$B$7:$B$363,B127)</f>
        <v>36777</v>
      </c>
      <c r="V127" s="191">
        <f>SUMIFS([1]feb24!$V$7:$V$363,[1]feb24!$B$7:$B$363,B127)</f>
        <v>3951.5418502202642</v>
      </c>
      <c r="W127" s="198"/>
      <c r="X127" s="88">
        <v>0</v>
      </c>
      <c r="Y127" s="88">
        <f t="shared" si="27"/>
        <v>0</v>
      </c>
      <c r="Z127" s="1"/>
    </row>
    <row r="128" spans="2:27">
      <c r="B128" s="211">
        <v>3236</v>
      </c>
      <c r="C128" s="212" t="s">
        <v>163</v>
      </c>
      <c r="D128" s="1">
        <v>26772</v>
      </c>
      <c r="E128" s="85">
        <f t="shared" si="21"/>
        <v>3804.4621287480459</v>
      </c>
      <c r="F128" s="86">
        <f t="shared" si="14"/>
        <v>0.78584300556346287</v>
      </c>
      <c r="G128" s="188">
        <f t="shared" si="15"/>
        <v>622.29394592985648</v>
      </c>
      <c r="H128" s="188">
        <f t="shared" si="16"/>
        <v>4379.0824975083997</v>
      </c>
      <c r="I128" s="188">
        <f t="shared" si="17"/>
        <v>193.54814710699304</v>
      </c>
      <c r="J128" s="87">
        <f t="shared" si="18"/>
        <v>1361.99831119191</v>
      </c>
      <c r="K128" s="188">
        <f t="shared" si="22"/>
        <v>139.87685327487929</v>
      </c>
      <c r="L128" s="87">
        <f t="shared" si="19"/>
        <v>984.31341649532567</v>
      </c>
      <c r="M128" s="88">
        <f t="shared" si="23"/>
        <v>5363.395914003725</v>
      </c>
      <c r="N128" s="88">
        <f t="shared" si="24"/>
        <v>32135.395914003726</v>
      </c>
      <c r="O128" s="88">
        <f t="shared" si="25"/>
        <v>4566.6329279527818</v>
      </c>
      <c r="P128" s="89">
        <f t="shared" si="20"/>
        <v>0.94327566524848805</v>
      </c>
      <c r="Q128" s="196">
        <v>915.39168212371169</v>
      </c>
      <c r="R128" s="92">
        <f t="shared" si="26"/>
        <v>6.2770155985716969E-3</v>
      </c>
      <c r="S128" s="93">
        <f t="shared" si="26"/>
        <v>-4.4389099985566561E-4</v>
      </c>
      <c r="T128" s="91">
        <v>7037</v>
      </c>
      <c r="U128" s="191">
        <f>SUMIFS([1]feb24!$U$7:$U$363,[1]feb24!$B$7:$B$363,B128)</f>
        <v>26605</v>
      </c>
      <c r="V128" s="191">
        <f>SUMIFS([1]feb24!$V$7:$V$363,[1]feb24!$B$7:$B$363,B128)</f>
        <v>3806.1516452074393</v>
      </c>
      <c r="W128" s="198"/>
      <c r="X128" s="88">
        <v>0</v>
      </c>
      <c r="Y128" s="88">
        <f t="shared" si="27"/>
        <v>0</v>
      </c>
      <c r="Z128" s="1"/>
    </row>
    <row r="129" spans="2:25">
      <c r="B129" s="208">
        <v>3238</v>
      </c>
      <c r="C129" t="s">
        <v>146</v>
      </c>
      <c r="D129" s="1">
        <v>61556</v>
      </c>
      <c r="E129" s="85">
        <f t="shared" si="21"/>
        <v>3817.1896316507505</v>
      </c>
      <c r="F129" s="86">
        <f t="shared" si="14"/>
        <v>0.78847197617636533</v>
      </c>
      <c r="G129" s="188">
        <f t="shared" si="15"/>
        <v>614.65744418823363</v>
      </c>
      <c r="H129" s="188">
        <f t="shared" si="16"/>
        <v>9911.9659449794544</v>
      </c>
      <c r="I129" s="188">
        <f t="shared" si="17"/>
        <v>189.09352109104645</v>
      </c>
      <c r="J129" s="87">
        <f t="shared" si="18"/>
        <v>3049.3221211142154</v>
      </c>
      <c r="K129" s="188">
        <f t="shared" si="22"/>
        <v>135.42222725893271</v>
      </c>
      <c r="L129" s="87">
        <f t="shared" si="19"/>
        <v>2183.8188367775488</v>
      </c>
      <c r="M129" s="88">
        <f t="shared" si="23"/>
        <v>12095.784781757004</v>
      </c>
      <c r="N129" s="88">
        <f t="shared" si="24"/>
        <v>73651.784781757</v>
      </c>
      <c r="O129" s="88">
        <f t="shared" si="25"/>
        <v>4567.2693030979162</v>
      </c>
      <c r="P129" s="89">
        <f t="shared" si="20"/>
        <v>0.943407113779133</v>
      </c>
      <c r="Q129" s="196">
        <v>1863.0219631415257</v>
      </c>
      <c r="R129" s="89">
        <f t="shared" si="26"/>
        <v>1.8936635105608158E-2</v>
      </c>
      <c r="S129" s="89">
        <f t="shared" si="26"/>
        <v>-1.8722191294177359E-2</v>
      </c>
      <c r="T129" s="91">
        <v>16126</v>
      </c>
      <c r="U129" s="191">
        <f>SUMIFS([1]feb24!$U$7:$U$363,[1]feb24!$B$7:$B$363,B129)</f>
        <v>60412</v>
      </c>
      <c r="V129" s="191">
        <f>SUMIFS([1]feb24!$V$7:$V$363,[1]feb24!$B$7:$B$363,B129)</f>
        <v>3890.0193174500964</v>
      </c>
      <c r="W129" s="198"/>
      <c r="X129" s="88">
        <v>0</v>
      </c>
      <c r="Y129" s="88">
        <f t="shared" si="27"/>
        <v>0</v>
      </c>
    </row>
    <row r="130" spans="2:25">
      <c r="B130" s="208">
        <v>3240</v>
      </c>
      <c r="C130" t="s">
        <v>145</v>
      </c>
      <c r="D130" s="1">
        <v>106431</v>
      </c>
      <c r="E130" s="85">
        <f t="shared" si="21"/>
        <v>3812.5447771887088</v>
      </c>
      <c r="F130" s="86">
        <f t="shared" si="14"/>
        <v>0.78751254320862096</v>
      </c>
      <c r="G130" s="188">
        <f t="shared" si="15"/>
        <v>617.44435686545864</v>
      </c>
      <c r="H130" s="188">
        <f t="shared" si="16"/>
        <v>17236.576666256144</v>
      </c>
      <c r="I130" s="188">
        <f t="shared" si="17"/>
        <v>190.71922015276101</v>
      </c>
      <c r="J130" s="87">
        <f t="shared" si="18"/>
        <v>5324.1177497844765</v>
      </c>
      <c r="K130" s="188">
        <f t="shared" si="22"/>
        <v>137.04792632064726</v>
      </c>
      <c r="L130" s="87">
        <f t="shared" si="19"/>
        <v>3825.829911167189</v>
      </c>
      <c r="M130" s="88">
        <f t="shared" si="23"/>
        <v>21062.406577423331</v>
      </c>
      <c r="N130" s="88">
        <f t="shared" si="24"/>
        <v>127493.40657742333</v>
      </c>
      <c r="O130" s="88">
        <f t="shared" si="25"/>
        <v>4567.0370603748142</v>
      </c>
      <c r="P130" s="89">
        <f t="shared" si="20"/>
        <v>0.94335914213074579</v>
      </c>
      <c r="Q130" s="196">
        <v>3759.1279760857651</v>
      </c>
      <c r="R130" s="89">
        <f t="shared" si="26"/>
        <v>-1.8281940357706181E-2</v>
      </c>
      <c r="S130" s="89">
        <f t="shared" si="26"/>
        <v>-3.8608385352449232E-2</v>
      </c>
      <c r="T130" s="91">
        <v>27916</v>
      </c>
      <c r="U130" s="191">
        <f>SUMIFS([1]feb24!$U$7:$U$363,[1]feb24!$B$7:$B$363,B130)</f>
        <v>108413</v>
      </c>
      <c r="V130" s="191">
        <f>SUMIFS([1]feb24!$V$7:$V$363,[1]feb24!$B$7:$B$363,B130)</f>
        <v>3965.6522057209745</v>
      </c>
      <c r="W130" s="198"/>
      <c r="X130" s="88">
        <v>0</v>
      </c>
      <c r="Y130" s="88">
        <f t="shared" si="27"/>
        <v>0</v>
      </c>
    </row>
    <row r="131" spans="2:25">
      <c r="B131" s="208">
        <v>3242</v>
      </c>
      <c r="C131" t="s">
        <v>147</v>
      </c>
      <c r="D131" s="1">
        <v>10602</v>
      </c>
      <c r="E131" s="85">
        <f t="shared" si="21"/>
        <v>3486.3531732982574</v>
      </c>
      <c r="F131" s="86">
        <f t="shared" si="14"/>
        <v>0.72013497925447734</v>
      </c>
      <c r="G131" s="188">
        <f t="shared" si="15"/>
        <v>813.15931919972957</v>
      </c>
      <c r="H131" s="188">
        <f t="shared" si="16"/>
        <v>2472.8174896863779</v>
      </c>
      <c r="I131" s="188">
        <f t="shared" si="17"/>
        <v>304.88628151441901</v>
      </c>
      <c r="J131" s="87">
        <f t="shared" si="18"/>
        <v>927.15918208534822</v>
      </c>
      <c r="K131" s="188">
        <f t="shared" si="22"/>
        <v>251.21498768230526</v>
      </c>
      <c r="L131" s="87">
        <f t="shared" si="19"/>
        <v>763.94477754189029</v>
      </c>
      <c r="M131" s="88">
        <f t="shared" si="23"/>
        <v>3236.7622672282682</v>
      </c>
      <c r="N131" s="88">
        <f t="shared" si="24"/>
        <v>13838.762267228269</v>
      </c>
      <c r="O131" s="88">
        <f t="shared" si="25"/>
        <v>4550.7274801802923</v>
      </c>
      <c r="P131" s="89">
        <f t="shared" si="20"/>
        <v>0.93999026393303875</v>
      </c>
      <c r="Q131" s="196">
        <v>430.36330269833752</v>
      </c>
      <c r="R131" s="89">
        <f t="shared" si="26"/>
        <v>1.9325064897605999E-2</v>
      </c>
      <c r="S131" s="89">
        <f t="shared" si="26"/>
        <v>-1.31887566397395E-2</v>
      </c>
      <c r="T131" s="91">
        <v>3041</v>
      </c>
      <c r="U131" s="191">
        <f>SUMIFS([1]feb24!$U$7:$U$363,[1]feb24!$B$7:$B$363,B131)</f>
        <v>10401</v>
      </c>
      <c r="V131" s="191">
        <f>SUMIFS([1]feb24!$V$7:$V$363,[1]feb24!$B$7:$B$363,B131)</f>
        <v>3532.9483695652175</v>
      </c>
      <c r="W131" s="198"/>
      <c r="X131" s="88">
        <v>0</v>
      </c>
      <c r="Y131" s="88">
        <f t="shared" si="27"/>
        <v>0</v>
      </c>
    </row>
    <row r="132" spans="2:25">
      <c r="B132" s="208">
        <v>3301</v>
      </c>
      <c r="C132" t="s">
        <v>118</v>
      </c>
      <c r="D132" s="1">
        <v>453267</v>
      </c>
      <c r="E132" s="85">
        <f t="shared" si="21"/>
        <v>4338.0229119411988</v>
      </c>
      <c r="F132" s="86">
        <f t="shared" si="14"/>
        <v>0.89605438244823732</v>
      </c>
      <c r="G132" s="188">
        <f t="shared" si="15"/>
        <v>302.1574760139647</v>
      </c>
      <c r="H132" s="188">
        <f t="shared" si="16"/>
        <v>31571.528196271131</v>
      </c>
      <c r="I132" s="188">
        <f t="shared" si="17"/>
        <v>6.8018729893895395</v>
      </c>
      <c r="J132" s="87">
        <f t="shared" si="18"/>
        <v>710.70730304234485</v>
      </c>
      <c r="K132" s="188">
        <f t="shared" si="22"/>
        <v>-46.869420842724224</v>
      </c>
      <c r="L132" s="87">
        <f t="shared" si="19"/>
        <v>-4897.2451755937263</v>
      </c>
      <c r="M132" s="88">
        <f t="shared" si="23"/>
        <v>26674.283020677405</v>
      </c>
      <c r="N132" s="88">
        <f t="shared" si="24"/>
        <v>479941.28302067739</v>
      </c>
      <c r="O132" s="88">
        <f t="shared" si="25"/>
        <v>4593.3109671124384</v>
      </c>
      <c r="P132" s="89">
        <f t="shared" si="20"/>
        <v>0.94878623409272655</v>
      </c>
      <c r="Q132" s="196">
        <v>8757.2262459268859</v>
      </c>
      <c r="R132" s="89">
        <f t="shared" si="26"/>
        <v>2.5057272149565681E-2</v>
      </c>
      <c r="S132" s="89">
        <f t="shared" si="26"/>
        <v>1.3324056558239764E-2</v>
      </c>
      <c r="T132" s="91">
        <v>104487</v>
      </c>
      <c r="U132" s="191">
        <f>SUMIFS([1]feb24!$U$7:$U$363,[1]feb24!$B$7:$B$363,B132)</f>
        <v>442187</v>
      </c>
      <c r="V132" s="191">
        <f>SUMIFS([1]feb24!$V$7:$V$363,[1]feb24!$B$7:$B$363,B132)</f>
        <v>4280.9828542661025</v>
      </c>
      <c r="W132" s="198"/>
      <c r="X132" s="88">
        <v>0</v>
      </c>
      <c r="Y132" s="88">
        <f t="shared" si="27"/>
        <v>0</v>
      </c>
    </row>
    <row r="133" spans="2:25">
      <c r="B133" s="208">
        <v>3303</v>
      </c>
      <c r="C133" t="s">
        <v>119</v>
      </c>
      <c r="D133" s="1">
        <v>138777</v>
      </c>
      <c r="E133" s="85">
        <f t="shared" si="21"/>
        <v>4810.6281198003326</v>
      </c>
      <c r="F133" s="86">
        <f t="shared" si="14"/>
        <v>0.99367488290809691</v>
      </c>
      <c r="G133" s="188">
        <f t="shared" si="15"/>
        <v>18.594351298484433</v>
      </c>
      <c r="H133" s="188">
        <f t="shared" si="16"/>
        <v>536.40984625867895</v>
      </c>
      <c r="I133" s="188">
        <f t="shared" si="17"/>
        <v>0</v>
      </c>
      <c r="J133" s="87">
        <f t="shared" si="18"/>
        <v>0</v>
      </c>
      <c r="K133" s="188">
        <f t="shared" si="22"/>
        <v>-53.671293832113761</v>
      </c>
      <c r="L133" s="87">
        <f t="shared" si="19"/>
        <v>-1548.3094844688178</v>
      </c>
      <c r="M133" s="88">
        <f t="shared" si="23"/>
        <v>-1011.8996382101388</v>
      </c>
      <c r="N133" s="88">
        <f t="shared" si="24"/>
        <v>137765.10036178987</v>
      </c>
      <c r="O133" s="88">
        <f t="shared" si="25"/>
        <v>4775.5511772667032</v>
      </c>
      <c r="P133" s="89">
        <f t="shared" si="20"/>
        <v>0.98642945135594373</v>
      </c>
      <c r="Q133" s="196">
        <v>1916.6814901081959</v>
      </c>
      <c r="R133" s="89">
        <f t="shared" si="26"/>
        <v>3.94035171814614E-2</v>
      </c>
      <c r="S133" s="89">
        <f t="shared" si="26"/>
        <v>3.7421847968864851E-2</v>
      </c>
      <c r="T133" s="91">
        <v>28848</v>
      </c>
      <c r="U133" s="191">
        <f>SUMIFS([1]feb24!$U$7:$U$363,[1]feb24!$B$7:$B$363,B133)</f>
        <v>133516</v>
      </c>
      <c r="V133" s="191">
        <f>SUMIFS([1]feb24!$V$7:$V$363,[1]feb24!$B$7:$B$363,B133)</f>
        <v>4637.0992949675274</v>
      </c>
      <c r="W133" s="198"/>
      <c r="X133" s="88">
        <v>0</v>
      </c>
      <c r="Y133" s="88">
        <f t="shared" si="27"/>
        <v>0</v>
      </c>
    </row>
    <row r="134" spans="2:25">
      <c r="B134" s="208">
        <v>3305</v>
      </c>
      <c r="C134" t="s">
        <v>120</v>
      </c>
      <c r="D134" s="1">
        <v>129142</v>
      </c>
      <c r="E134" s="85">
        <f t="shared" si="21"/>
        <v>4089.2308666603335</v>
      </c>
      <c r="F134" s="86">
        <f t="shared" si="14"/>
        <v>0.84466433518073192</v>
      </c>
      <c r="G134" s="188">
        <f t="shared" si="15"/>
        <v>451.43270318248386</v>
      </c>
      <c r="H134" s="188">
        <f t="shared" si="16"/>
        <v>14256.696199206022</v>
      </c>
      <c r="I134" s="188">
        <f t="shared" si="17"/>
        <v>93.879088837692393</v>
      </c>
      <c r="J134" s="87">
        <f t="shared" si="18"/>
        <v>2964.7955045831636</v>
      </c>
      <c r="K134" s="188">
        <f t="shared" si="22"/>
        <v>40.207795005578632</v>
      </c>
      <c r="L134" s="87">
        <f t="shared" si="19"/>
        <v>1269.8023740711787</v>
      </c>
      <c r="M134" s="88">
        <f t="shared" si="23"/>
        <v>15526.4985732772</v>
      </c>
      <c r="N134" s="88">
        <f t="shared" si="24"/>
        <v>144668.4985732772</v>
      </c>
      <c r="O134" s="88">
        <f t="shared" si="25"/>
        <v>4580.8713648483963</v>
      </c>
      <c r="P134" s="89">
        <f t="shared" si="20"/>
        <v>0.9462167317293515</v>
      </c>
      <c r="Q134" s="196">
        <v>1603.7085904361247</v>
      </c>
      <c r="R134" s="89">
        <f t="shared" si="26"/>
        <v>2.5441090060188347E-2</v>
      </c>
      <c r="S134" s="89">
        <f t="shared" si="26"/>
        <v>2.0992673944858129E-2</v>
      </c>
      <c r="T134" s="91">
        <v>31581</v>
      </c>
      <c r="U134" s="191">
        <f>SUMIFS([1]feb24!$U$7:$U$363,[1]feb24!$B$7:$B$363,B134)</f>
        <v>125938</v>
      </c>
      <c r="V134" s="191">
        <f>SUMIFS([1]feb24!$V$7:$V$363,[1]feb24!$B$7:$B$363,B134)</f>
        <v>4005.1520162829152</v>
      </c>
      <c r="W134" s="198"/>
      <c r="X134" s="88">
        <v>0</v>
      </c>
      <c r="Y134" s="88">
        <f t="shared" si="27"/>
        <v>0</v>
      </c>
    </row>
    <row r="135" spans="2:25">
      <c r="B135" s="208">
        <v>3310</v>
      </c>
      <c r="C135" t="s">
        <v>148</v>
      </c>
      <c r="D135" s="1">
        <v>34428</v>
      </c>
      <c r="E135" s="85">
        <f t="shared" si="21"/>
        <v>4926.0266132493916</v>
      </c>
      <c r="F135" s="86">
        <f t="shared" ref="F135:F198" si="28">E135/E$365</f>
        <v>1.0175113927380282</v>
      </c>
      <c r="G135" s="188">
        <f t="shared" ref="G135:G198" si="29">($E$365+$Y$365-E135-Y135)*0.6</f>
        <v>-50.644744770951</v>
      </c>
      <c r="H135" s="188">
        <f t="shared" ref="H135:H198" si="30">G135*T135/1000</f>
        <v>-353.95612120417655</v>
      </c>
      <c r="I135" s="188">
        <f t="shared" ref="I135:I198" si="31">IF(E135+Y135&lt;(E$365+Y$365)*0.9,((E$365+Y$365)*0.9-E135-Y135)*0.35,0)</f>
        <v>0</v>
      </c>
      <c r="J135" s="87">
        <f t="shared" ref="J135:J198" si="32">I135*T135/1000</f>
        <v>0</v>
      </c>
      <c r="K135" s="188">
        <f t="shared" si="22"/>
        <v>-53.671293832113761</v>
      </c>
      <c r="L135" s="87">
        <f t="shared" ref="L135:L198" si="33">K135*T135/1000</f>
        <v>-375.10867259264307</v>
      </c>
      <c r="M135" s="88">
        <f t="shared" si="23"/>
        <v>-729.06479379681969</v>
      </c>
      <c r="N135" s="88">
        <f t="shared" si="24"/>
        <v>33698.935206203183</v>
      </c>
      <c r="O135" s="88">
        <f t="shared" si="25"/>
        <v>4821.7105746463276</v>
      </c>
      <c r="P135" s="89">
        <f t="shared" ref="P135:P198" si="34">O135/O$365</f>
        <v>0.99596405528791643</v>
      </c>
      <c r="Q135" s="196">
        <v>181.76997852767113</v>
      </c>
      <c r="R135" s="89">
        <f t="shared" si="26"/>
        <v>2.1178145577504894E-2</v>
      </c>
      <c r="S135" s="89">
        <f t="shared" si="26"/>
        <v>6.4208136697457945E-3</v>
      </c>
      <c r="T135" s="91">
        <v>6989</v>
      </c>
      <c r="U135" s="191">
        <f>SUMIFS([1]feb24!$U$7:$U$363,[1]feb24!$B$7:$B$363,B135)</f>
        <v>33714</v>
      </c>
      <c r="V135" s="191">
        <f>SUMIFS([1]feb24!$V$7:$V$363,[1]feb24!$B$7:$B$363,B135)</f>
        <v>4894.5993031358885</v>
      </c>
      <c r="W135" s="198"/>
      <c r="X135" s="88">
        <v>0</v>
      </c>
      <c r="Y135" s="88">
        <f t="shared" si="27"/>
        <v>0</v>
      </c>
    </row>
    <row r="136" spans="2:25">
      <c r="B136" s="208">
        <v>3312</v>
      </c>
      <c r="C136" t="s">
        <v>159</v>
      </c>
      <c r="D136" s="1">
        <v>142099</v>
      </c>
      <c r="E136" s="85">
        <f t="shared" ref="E136:E199" si="35">D136/T136*1000</f>
        <v>4991.1837021426063</v>
      </c>
      <c r="F136" s="86">
        <f t="shared" si="28"/>
        <v>1.0309701264135975</v>
      </c>
      <c r="G136" s="188">
        <f t="shared" si="29"/>
        <v>-89.738998106879805</v>
      </c>
      <c r="H136" s="188">
        <f t="shared" si="30"/>
        <v>-2554.8692761028678</v>
      </c>
      <c r="I136" s="188">
        <f t="shared" si="31"/>
        <v>0</v>
      </c>
      <c r="J136" s="87">
        <f t="shared" si="32"/>
        <v>0</v>
      </c>
      <c r="K136" s="188">
        <f t="shared" ref="K136:K199" si="36">I136+J$367</f>
        <v>-53.671293832113761</v>
      </c>
      <c r="L136" s="87">
        <f t="shared" si="33"/>
        <v>-1528.0217354002789</v>
      </c>
      <c r="M136" s="88">
        <f t="shared" ref="M136:M199" si="37">+H136+L136</f>
        <v>-4082.8910115031467</v>
      </c>
      <c r="N136" s="88">
        <f t="shared" ref="N136:N199" si="38">D136+M136</f>
        <v>138016.10898849685</v>
      </c>
      <c r="O136" s="88">
        <f t="shared" ref="O136:O199" si="39">N136/T136*1000</f>
        <v>4847.7734102036129</v>
      </c>
      <c r="P136" s="89">
        <f t="shared" si="34"/>
        <v>1.001347548758144</v>
      </c>
      <c r="Q136" s="196">
        <v>1480.190157230315</v>
      </c>
      <c r="R136" s="89">
        <f t="shared" ref="R136:S199" si="40">(D136-U136)/U136</f>
        <v>2.577818202818203E-2</v>
      </c>
      <c r="S136" s="89">
        <f t="shared" si="40"/>
        <v>1.4861048584046443E-2</v>
      </c>
      <c r="T136" s="91">
        <v>28470</v>
      </c>
      <c r="U136" s="191">
        <f>SUMIFS([1]feb24!$U$7:$U$363,[1]feb24!$B$7:$B$363,B136)</f>
        <v>138528</v>
      </c>
      <c r="V136" s="191">
        <f>SUMIFS([1]feb24!$V$7:$V$363,[1]feb24!$B$7:$B$363,B136)</f>
        <v>4918.0956438385347</v>
      </c>
      <c r="W136" s="198"/>
      <c r="X136" s="88">
        <v>0</v>
      </c>
      <c r="Y136" s="88">
        <f t="shared" ref="Y136:Y199" si="41">X136*1000/T136</f>
        <v>0</v>
      </c>
    </row>
    <row r="137" spans="2:25">
      <c r="B137" s="208">
        <v>3314</v>
      </c>
      <c r="C137" t="s">
        <v>158</v>
      </c>
      <c r="D137" s="1">
        <v>91492</v>
      </c>
      <c r="E137" s="85">
        <f t="shared" si="35"/>
        <v>4403.0992829298812</v>
      </c>
      <c r="F137" s="86">
        <f t="shared" si="28"/>
        <v>0.909496443175423</v>
      </c>
      <c r="G137" s="188">
        <f t="shared" si="29"/>
        <v>263.11165342075526</v>
      </c>
      <c r="H137" s="188">
        <f t="shared" si="30"/>
        <v>5467.1970464298738</v>
      </c>
      <c r="I137" s="188">
        <f t="shared" si="31"/>
        <v>0</v>
      </c>
      <c r="J137" s="87">
        <f t="shared" si="32"/>
        <v>0</v>
      </c>
      <c r="K137" s="188">
        <f t="shared" si="36"/>
        <v>-53.671293832113761</v>
      </c>
      <c r="L137" s="87">
        <f t="shared" si="33"/>
        <v>-1115.2358145374919</v>
      </c>
      <c r="M137" s="88">
        <f t="shared" si="37"/>
        <v>4351.9612318923819</v>
      </c>
      <c r="N137" s="88">
        <f t="shared" si="38"/>
        <v>95843.961231892376</v>
      </c>
      <c r="O137" s="88">
        <f t="shared" si="39"/>
        <v>4612.5396425185218</v>
      </c>
      <c r="P137" s="89">
        <f t="shared" si="34"/>
        <v>0.95275807546287394</v>
      </c>
      <c r="Q137" s="196">
        <v>1612.1767890723122</v>
      </c>
      <c r="R137" s="89">
        <f t="shared" si="40"/>
        <v>8.5520383465426411E-2</v>
      </c>
      <c r="S137" s="89">
        <f t="shared" si="40"/>
        <v>7.0683875986520872E-2</v>
      </c>
      <c r="T137" s="91">
        <v>20779</v>
      </c>
      <c r="U137" s="191">
        <f>SUMIFS([1]feb24!$U$7:$U$363,[1]feb24!$B$7:$B$363,B137)</f>
        <v>84284</v>
      </c>
      <c r="V137" s="191">
        <f>SUMIFS([1]feb24!$V$7:$V$363,[1]feb24!$B$7:$B$363,B137)</f>
        <v>4112.4176628445957</v>
      </c>
      <c r="W137" s="198"/>
      <c r="X137" s="88">
        <v>0</v>
      </c>
      <c r="Y137" s="88">
        <f t="shared" si="41"/>
        <v>0</v>
      </c>
    </row>
    <row r="138" spans="2:25">
      <c r="B138" s="208">
        <v>3316</v>
      </c>
      <c r="C138" t="s">
        <v>157</v>
      </c>
      <c r="D138" s="1">
        <v>56685</v>
      </c>
      <c r="E138" s="85">
        <f t="shared" si="35"/>
        <v>3865.3256051824073</v>
      </c>
      <c r="F138" s="86">
        <f t="shared" si="28"/>
        <v>0.79841485820165925</v>
      </c>
      <c r="G138" s="188">
        <f t="shared" si="29"/>
        <v>585.77586006923957</v>
      </c>
      <c r="H138" s="188">
        <f t="shared" si="30"/>
        <v>8590.4029879153986</v>
      </c>
      <c r="I138" s="188">
        <f t="shared" si="31"/>
        <v>172.24593035496653</v>
      </c>
      <c r="J138" s="87">
        <f t="shared" si="32"/>
        <v>2525.9865686555841</v>
      </c>
      <c r="K138" s="188">
        <f t="shared" si="36"/>
        <v>118.57463652285277</v>
      </c>
      <c r="L138" s="87">
        <f t="shared" si="33"/>
        <v>1738.8970446076357</v>
      </c>
      <c r="M138" s="88">
        <f t="shared" si="37"/>
        <v>10329.300032523035</v>
      </c>
      <c r="N138" s="88">
        <f t="shared" si="38"/>
        <v>67014.300032523039</v>
      </c>
      <c r="O138" s="88">
        <f t="shared" si="39"/>
        <v>4569.6761017744993</v>
      </c>
      <c r="P138" s="89">
        <f t="shared" si="34"/>
        <v>0.94390425788039767</v>
      </c>
      <c r="Q138" s="196">
        <v>839.56657167744743</v>
      </c>
      <c r="R138" s="89">
        <f t="shared" si="40"/>
        <v>-5.7355239964080221E-2</v>
      </c>
      <c r="S138" s="89">
        <f t="shared" si="40"/>
        <v>-6.6225678210582506E-2</v>
      </c>
      <c r="T138" s="91">
        <v>14665</v>
      </c>
      <c r="U138" s="191">
        <f>SUMIFS([1]feb24!$U$7:$U$363,[1]feb24!$B$7:$B$363,B138)</f>
        <v>60134</v>
      </c>
      <c r="V138" s="191">
        <f>SUMIFS([1]feb24!$V$7:$V$363,[1]feb24!$B$7:$B$363,B138)</f>
        <v>4139.4644455152475</v>
      </c>
      <c r="W138" s="198"/>
      <c r="X138" s="88">
        <v>0</v>
      </c>
      <c r="Y138" s="88">
        <f t="shared" si="41"/>
        <v>0</v>
      </c>
    </row>
    <row r="139" spans="2:25">
      <c r="B139" s="208">
        <v>3318</v>
      </c>
      <c r="C139" t="s">
        <v>156</v>
      </c>
      <c r="D139" s="1">
        <v>10561</v>
      </c>
      <c r="E139" s="85">
        <f t="shared" si="35"/>
        <v>4712.628290941544</v>
      </c>
      <c r="F139" s="86">
        <f t="shared" si="28"/>
        <v>0.97343221063304441</v>
      </c>
      <c r="G139" s="188">
        <f t="shared" si="29"/>
        <v>77.394248613757554</v>
      </c>
      <c r="H139" s="188">
        <f t="shared" si="30"/>
        <v>173.44051114343068</v>
      </c>
      <c r="I139" s="188">
        <f t="shared" si="31"/>
        <v>0</v>
      </c>
      <c r="J139" s="87">
        <f t="shared" si="32"/>
        <v>0</v>
      </c>
      <c r="K139" s="188">
        <f t="shared" si="36"/>
        <v>-53.671293832113761</v>
      </c>
      <c r="L139" s="87">
        <f t="shared" si="33"/>
        <v>-120.27736947776694</v>
      </c>
      <c r="M139" s="88">
        <f t="shared" si="37"/>
        <v>53.163141665663744</v>
      </c>
      <c r="N139" s="88">
        <f t="shared" si="38"/>
        <v>10614.163141665664</v>
      </c>
      <c r="O139" s="88">
        <f t="shared" si="39"/>
        <v>4736.3512457231873</v>
      </c>
      <c r="P139" s="89">
        <f t="shared" si="34"/>
        <v>0.97833238244592258</v>
      </c>
      <c r="Q139" s="196">
        <v>52.265959204535889</v>
      </c>
      <c r="R139" s="89">
        <f t="shared" si="40"/>
        <v>-4.2346753717809216E-2</v>
      </c>
      <c r="S139" s="89">
        <f t="shared" si="40"/>
        <v>-5.5166743627878746E-2</v>
      </c>
      <c r="T139" s="91">
        <v>2241</v>
      </c>
      <c r="U139" s="191">
        <f>SUMIFS([1]feb24!$U$7:$U$363,[1]feb24!$B$7:$B$363,B139)</f>
        <v>11028</v>
      </c>
      <c r="V139" s="191">
        <f>SUMIFS([1]feb24!$V$7:$V$363,[1]feb24!$B$7:$B$363,B139)</f>
        <v>4987.7883310719135</v>
      </c>
      <c r="W139" s="198"/>
      <c r="X139" s="88">
        <v>0</v>
      </c>
      <c r="Y139" s="88">
        <f t="shared" si="41"/>
        <v>0</v>
      </c>
    </row>
    <row r="140" spans="2:25">
      <c r="B140" s="208">
        <v>3320</v>
      </c>
      <c r="C140" t="s">
        <v>149</v>
      </c>
      <c r="D140" s="1">
        <v>5639</v>
      </c>
      <c r="E140" s="85">
        <f t="shared" si="35"/>
        <v>5057.3991031390133</v>
      </c>
      <c r="F140" s="86">
        <f t="shared" si="28"/>
        <v>1.0446474631757141</v>
      </c>
      <c r="G140" s="188">
        <f t="shared" si="29"/>
        <v>-129.46823870472397</v>
      </c>
      <c r="H140" s="188">
        <f t="shared" si="30"/>
        <v>-144.35708615576723</v>
      </c>
      <c r="I140" s="188">
        <f t="shared" si="31"/>
        <v>0</v>
      </c>
      <c r="J140" s="87">
        <f t="shared" si="32"/>
        <v>0</v>
      </c>
      <c r="K140" s="188">
        <f t="shared" si="36"/>
        <v>-53.671293832113761</v>
      </c>
      <c r="L140" s="87">
        <f t="shared" si="33"/>
        <v>-59.843492622806842</v>
      </c>
      <c r="M140" s="88">
        <f t="shared" si="37"/>
        <v>-204.20057877857408</v>
      </c>
      <c r="N140" s="88">
        <f t="shared" si="38"/>
        <v>5434.7994212214262</v>
      </c>
      <c r="O140" s="88">
        <f t="shared" si="39"/>
        <v>4874.2595706021757</v>
      </c>
      <c r="P140" s="89">
        <f t="shared" si="34"/>
        <v>1.0068184834629907</v>
      </c>
      <c r="Q140" s="196">
        <v>88.960719996902071</v>
      </c>
      <c r="R140" s="89">
        <f t="shared" si="40"/>
        <v>-5.4673721340388007E-3</v>
      </c>
      <c r="S140" s="89">
        <f t="shared" si="40"/>
        <v>-2.1522607382099084E-2</v>
      </c>
      <c r="T140" s="91">
        <v>1115</v>
      </c>
      <c r="U140" s="191">
        <f>SUMIFS([1]feb24!$U$7:$U$363,[1]feb24!$B$7:$B$363,B140)</f>
        <v>5670</v>
      </c>
      <c r="V140" s="191">
        <f>SUMIFS([1]feb24!$V$7:$V$363,[1]feb24!$B$7:$B$363,B140)</f>
        <v>5168.6417502278937</v>
      </c>
      <c r="W140" s="198"/>
      <c r="X140" s="88">
        <v>0</v>
      </c>
      <c r="Y140" s="88">
        <f t="shared" si="41"/>
        <v>0</v>
      </c>
    </row>
    <row r="141" spans="2:25">
      <c r="B141" s="208">
        <v>3322</v>
      </c>
      <c r="C141" t="s">
        <v>150</v>
      </c>
      <c r="D141" s="1">
        <v>19499</v>
      </c>
      <c r="E141" s="85">
        <f t="shared" si="35"/>
        <v>5906.9978794304752</v>
      </c>
      <c r="F141" s="86">
        <f t="shared" si="28"/>
        <v>1.2201390920288131</v>
      </c>
      <c r="G141" s="188">
        <f t="shared" si="29"/>
        <v>-639.22750447960118</v>
      </c>
      <c r="H141" s="188">
        <f t="shared" si="30"/>
        <v>-2110.0899922871636</v>
      </c>
      <c r="I141" s="188">
        <f t="shared" si="31"/>
        <v>0</v>
      </c>
      <c r="J141" s="87">
        <f t="shared" si="32"/>
        <v>0</v>
      </c>
      <c r="K141" s="188">
        <f t="shared" si="36"/>
        <v>-53.671293832113761</v>
      </c>
      <c r="L141" s="87">
        <f t="shared" si="33"/>
        <v>-177.16894093980753</v>
      </c>
      <c r="M141" s="88">
        <f t="shared" si="37"/>
        <v>-2287.2589332269713</v>
      </c>
      <c r="N141" s="88">
        <f t="shared" si="38"/>
        <v>17211.741066773029</v>
      </c>
      <c r="O141" s="88">
        <f t="shared" si="39"/>
        <v>5214.0990811187603</v>
      </c>
      <c r="P141" s="89">
        <f t="shared" si="34"/>
        <v>1.0770151350042303</v>
      </c>
      <c r="Q141" s="196">
        <v>-1684.0039168522212</v>
      </c>
      <c r="R141" s="89">
        <f t="shared" si="40"/>
        <v>0.1201171875</v>
      </c>
      <c r="S141" s="89">
        <f t="shared" si="40"/>
        <v>0.11943853425098444</v>
      </c>
      <c r="T141" s="91">
        <v>3301</v>
      </c>
      <c r="U141" s="191">
        <f>SUMIFS([1]feb24!$U$7:$U$363,[1]feb24!$B$7:$B$363,B141)</f>
        <v>17408</v>
      </c>
      <c r="V141" s="191">
        <f>SUMIFS([1]feb24!$V$7:$V$363,[1]feb24!$B$7:$B$363,B141)</f>
        <v>5276.7505304637771</v>
      </c>
      <c r="W141" s="198"/>
      <c r="X141" s="88">
        <v>0</v>
      </c>
      <c r="Y141" s="88">
        <f t="shared" si="41"/>
        <v>0</v>
      </c>
    </row>
    <row r="142" spans="2:25">
      <c r="B142" s="208">
        <v>3324</v>
      </c>
      <c r="C142" t="s">
        <v>151</v>
      </c>
      <c r="D142" s="1">
        <v>25510</v>
      </c>
      <c r="E142" s="85">
        <f t="shared" si="35"/>
        <v>5116.3257119935824</v>
      </c>
      <c r="F142" s="86">
        <f t="shared" si="28"/>
        <v>1.0568192398534271</v>
      </c>
      <c r="G142" s="188">
        <f t="shared" si="29"/>
        <v>-164.82420401746549</v>
      </c>
      <c r="H142" s="188">
        <f t="shared" si="30"/>
        <v>-821.81348123108296</v>
      </c>
      <c r="I142" s="188">
        <f t="shared" si="31"/>
        <v>0</v>
      </c>
      <c r="J142" s="87">
        <f t="shared" si="32"/>
        <v>0</v>
      </c>
      <c r="K142" s="188">
        <f t="shared" si="36"/>
        <v>-53.671293832113761</v>
      </c>
      <c r="L142" s="87">
        <f t="shared" si="33"/>
        <v>-267.60507104691919</v>
      </c>
      <c r="M142" s="88">
        <f t="shared" si="37"/>
        <v>-1089.4185522780022</v>
      </c>
      <c r="N142" s="88">
        <f t="shared" si="38"/>
        <v>24420.581447721997</v>
      </c>
      <c r="O142" s="88">
        <f t="shared" si="39"/>
        <v>4897.8302141440026</v>
      </c>
      <c r="P142" s="89">
        <f t="shared" si="34"/>
        <v>1.0116871941340757</v>
      </c>
      <c r="Q142" s="196">
        <v>-2038.3646377537634</v>
      </c>
      <c r="R142" s="89">
        <f t="shared" si="40"/>
        <v>3.0707070707070707E-2</v>
      </c>
      <c r="S142" s="89">
        <f t="shared" si="40"/>
        <v>-1.4564659835417795E-2</v>
      </c>
      <c r="T142" s="91">
        <v>4986</v>
      </c>
      <c r="U142" s="191">
        <f>SUMIFS([1]feb24!$U$7:$U$363,[1]feb24!$B$7:$B$363,B142)</f>
        <v>24750</v>
      </c>
      <c r="V142" s="191">
        <f>SUMIFS([1]feb24!$V$7:$V$363,[1]feb24!$B$7:$B$363,B142)</f>
        <v>5191.9446192573942</v>
      </c>
      <c r="W142" s="198"/>
      <c r="X142" s="88">
        <v>0</v>
      </c>
      <c r="Y142" s="88">
        <f t="shared" si="41"/>
        <v>0</v>
      </c>
    </row>
    <row r="143" spans="2:25">
      <c r="B143" s="208">
        <v>3326</v>
      </c>
      <c r="C143" t="s">
        <v>152</v>
      </c>
      <c r="D143" s="1">
        <v>16232</v>
      </c>
      <c r="E143" s="85">
        <f t="shared" si="35"/>
        <v>6088.5221305326331</v>
      </c>
      <c r="F143" s="86">
        <f t="shared" si="28"/>
        <v>1.257634422049543</v>
      </c>
      <c r="G143" s="188">
        <f t="shared" si="29"/>
        <v>-748.14205514089588</v>
      </c>
      <c r="H143" s="188">
        <f t="shared" si="30"/>
        <v>-1994.5467190056286</v>
      </c>
      <c r="I143" s="188">
        <f t="shared" si="31"/>
        <v>0</v>
      </c>
      <c r="J143" s="87">
        <f t="shared" si="32"/>
        <v>0</v>
      </c>
      <c r="K143" s="188">
        <f t="shared" si="36"/>
        <v>-53.671293832113761</v>
      </c>
      <c r="L143" s="87">
        <f t="shared" si="33"/>
        <v>-143.08766935641529</v>
      </c>
      <c r="M143" s="88">
        <f t="shared" si="37"/>
        <v>-2137.6343883620439</v>
      </c>
      <c r="N143" s="88">
        <f t="shared" si="38"/>
        <v>14094.365611637957</v>
      </c>
      <c r="O143" s="88">
        <f t="shared" si="39"/>
        <v>5286.7087815596242</v>
      </c>
      <c r="P143" s="89">
        <f t="shared" si="34"/>
        <v>1.0920132670125224</v>
      </c>
      <c r="Q143" s="196">
        <v>-1425.2820712899179</v>
      </c>
      <c r="R143" s="89">
        <f t="shared" si="40"/>
        <v>7.6249834239490777E-2</v>
      </c>
      <c r="S143" s="89">
        <f t="shared" si="40"/>
        <v>6.7772247398144372E-2</v>
      </c>
      <c r="T143" s="91">
        <v>2666</v>
      </c>
      <c r="U143" s="191">
        <f>SUMIFS([1]feb24!$U$7:$U$363,[1]feb24!$B$7:$B$363,B143)</f>
        <v>15082</v>
      </c>
      <c r="V143" s="191">
        <f>SUMIFS([1]feb24!$V$7:$V$363,[1]feb24!$B$7:$B$363,B143)</f>
        <v>5702.0793950850666</v>
      </c>
      <c r="W143" s="198"/>
      <c r="X143" s="88">
        <v>0</v>
      </c>
      <c r="Y143" s="88">
        <f t="shared" si="41"/>
        <v>0</v>
      </c>
    </row>
    <row r="144" spans="2:25">
      <c r="B144" s="208">
        <v>3328</v>
      </c>
      <c r="C144" t="s">
        <v>153</v>
      </c>
      <c r="D144" s="1">
        <v>27910</v>
      </c>
      <c r="E144" s="85">
        <f t="shared" si="35"/>
        <v>5574.1961254244061</v>
      </c>
      <c r="F144" s="86">
        <f t="shared" si="28"/>
        <v>1.1513961470935234</v>
      </c>
      <c r="G144" s="188">
        <f t="shared" si="29"/>
        <v>-439.54645207595968</v>
      </c>
      <c r="H144" s="188">
        <f t="shared" si="30"/>
        <v>-2200.8090855443302</v>
      </c>
      <c r="I144" s="188">
        <f t="shared" si="31"/>
        <v>0</v>
      </c>
      <c r="J144" s="87">
        <f t="shared" si="32"/>
        <v>0</v>
      </c>
      <c r="K144" s="188">
        <f t="shared" si="36"/>
        <v>-53.671293832113761</v>
      </c>
      <c r="L144" s="87">
        <f t="shared" si="33"/>
        <v>-268.73216821739362</v>
      </c>
      <c r="M144" s="88">
        <f t="shared" si="37"/>
        <v>-2469.541253761724</v>
      </c>
      <c r="N144" s="88">
        <f t="shared" si="38"/>
        <v>25440.458746238277</v>
      </c>
      <c r="O144" s="88">
        <f t="shared" si="39"/>
        <v>5080.9783795163321</v>
      </c>
      <c r="P144" s="89">
        <f t="shared" si="34"/>
        <v>1.0495179570301143</v>
      </c>
      <c r="Q144" s="196">
        <v>-3569.4709192605515</v>
      </c>
      <c r="R144" s="89">
        <f t="shared" si="40"/>
        <v>8.1908749079350307E-2</v>
      </c>
      <c r="S144" s="89">
        <f t="shared" si="40"/>
        <v>5.0577259441542094E-2</v>
      </c>
      <c r="T144" s="91">
        <v>5007</v>
      </c>
      <c r="U144" s="191">
        <f>SUMIFS([1]feb24!$U$7:$U$363,[1]feb24!$B$7:$B$363,B144)</f>
        <v>25797</v>
      </c>
      <c r="V144" s="191">
        <f>SUMIFS([1]feb24!$V$7:$V$363,[1]feb24!$B$7:$B$363,B144)</f>
        <v>5305.8412176059237</v>
      </c>
      <c r="W144" s="198"/>
      <c r="X144" s="88">
        <v>0</v>
      </c>
      <c r="Y144" s="88">
        <f t="shared" si="41"/>
        <v>0</v>
      </c>
    </row>
    <row r="145" spans="2:25">
      <c r="B145" s="208">
        <v>3330</v>
      </c>
      <c r="C145" t="s">
        <v>154</v>
      </c>
      <c r="D145" s="1">
        <v>35920</v>
      </c>
      <c r="E145" s="85">
        <f t="shared" si="35"/>
        <v>7989.3238434163704</v>
      </c>
      <c r="F145" s="86">
        <f t="shared" si="28"/>
        <v>1.6502606805015583</v>
      </c>
      <c r="G145" s="188">
        <f t="shared" si="29"/>
        <v>-1888.6230828711382</v>
      </c>
      <c r="H145" s="188">
        <f t="shared" si="30"/>
        <v>-8491.249380588637</v>
      </c>
      <c r="I145" s="188">
        <f t="shared" si="31"/>
        <v>0</v>
      </c>
      <c r="J145" s="87">
        <f t="shared" si="32"/>
        <v>0</v>
      </c>
      <c r="K145" s="188">
        <f t="shared" si="36"/>
        <v>-53.671293832113761</v>
      </c>
      <c r="L145" s="87">
        <f t="shared" si="33"/>
        <v>-241.30613706918345</v>
      </c>
      <c r="M145" s="88">
        <f t="shared" si="37"/>
        <v>-8732.55551765782</v>
      </c>
      <c r="N145" s="88">
        <f t="shared" si="38"/>
        <v>27187.44448234218</v>
      </c>
      <c r="O145" s="88">
        <f t="shared" si="39"/>
        <v>6047.0294667131184</v>
      </c>
      <c r="P145" s="89">
        <f t="shared" si="34"/>
        <v>1.2490637703933285</v>
      </c>
      <c r="Q145" s="196">
        <v>-6334.593802595452</v>
      </c>
      <c r="R145" s="89">
        <f t="shared" si="40"/>
        <v>1.5664762766498898E-2</v>
      </c>
      <c r="S145" s="89">
        <f t="shared" si="40"/>
        <v>1.7923803608951096E-2</v>
      </c>
      <c r="T145" s="91">
        <v>4496</v>
      </c>
      <c r="U145" s="191">
        <f>SUMIFS([1]feb24!$U$7:$U$363,[1]feb24!$B$7:$B$363,B145)</f>
        <v>35366</v>
      </c>
      <c r="V145" s="191">
        <f>SUMIFS([1]feb24!$V$7:$V$363,[1]feb24!$B$7:$B$363,B145)</f>
        <v>7848.6462494451844</v>
      </c>
      <c r="W145" s="198"/>
      <c r="X145" s="88">
        <v>0</v>
      </c>
      <c r="Y145" s="88">
        <f t="shared" si="41"/>
        <v>0</v>
      </c>
    </row>
    <row r="146" spans="2:25">
      <c r="B146" s="208">
        <v>3332</v>
      </c>
      <c r="C146" t="s">
        <v>155</v>
      </c>
      <c r="D146" s="1">
        <v>15688</v>
      </c>
      <c r="E146" s="85">
        <f t="shared" si="35"/>
        <v>4449.2342597844581</v>
      </c>
      <c r="F146" s="86">
        <f t="shared" si="28"/>
        <v>0.91902600284669567</v>
      </c>
      <c r="G146" s="188">
        <f t="shared" si="29"/>
        <v>235.43066730800911</v>
      </c>
      <c r="H146" s="188">
        <f t="shared" si="30"/>
        <v>830.12853292804016</v>
      </c>
      <c r="I146" s="188">
        <f t="shared" si="31"/>
        <v>0</v>
      </c>
      <c r="J146" s="87">
        <f t="shared" si="32"/>
        <v>0</v>
      </c>
      <c r="K146" s="188">
        <f t="shared" si="36"/>
        <v>-53.671293832113761</v>
      </c>
      <c r="L146" s="87">
        <f t="shared" si="33"/>
        <v>-189.24498205203312</v>
      </c>
      <c r="M146" s="88">
        <f t="shared" si="37"/>
        <v>640.88355087600701</v>
      </c>
      <c r="N146" s="88">
        <f t="shared" si="38"/>
        <v>16328.883550876008</v>
      </c>
      <c r="O146" s="88">
        <f t="shared" si="39"/>
        <v>4630.9936332603538</v>
      </c>
      <c r="P146" s="89">
        <f t="shared" si="34"/>
        <v>0.95656989933138337</v>
      </c>
      <c r="Q146" s="196">
        <v>283.26526700365571</v>
      </c>
      <c r="R146" s="89">
        <f t="shared" si="40"/>
        <v>5.3380782918149468E-2</v>
      </c>
      <c r="S146" s="89">
        <f t="shared" si="40"/>
        <v>3.9339689101600052E-2</v>
      </c>
      <c r="T146" s="91">
        <v>3526</v>
      </c>
      <c r="U146" s="191">
        <f>SUMIFS([1]feb24!$U$7:$U$363,[1]feb24!$B$7:$B$363,B146)</f>
        <v>14893</v>
      </c>
      <c r="V146" s="191">
        <f>SUMIFS([1]feb24!$V$7:$V$363,[1]feb24!$B$7:$B$363,B146)</f>
        <v>4280.8278240873815</v>
      </c>
      <c r="W146" s="198"/>
      <c r="X146" s="88">
        <v>0</v>
      </c>
      <c r="Y146" s="88">
        <f t="shared" si="41"/>
        <v>0</v>
      </c>
    </row>
    <row r="147" spans="2:25">
      <c r="B147" s="208">
        <v>3334</v>
      </c>
      <c r="C147" t="s">
        <v>160</v>
      </c>
      <c r="D147" s="1">
        <v>12067</v>
      </c>
      <c r="E147" s="85">
        <f t="shared" si="35"/>
        <v>4339.0866594750087</v>
      </c>
      <c r="F147" s="86">
        <f t="shared" si="28"/>
        <v>0.89627410826777254</v>
      </c>
      <c r="G147" s="188">
        <f t="shared" si="29"/>
        <v>301.51922749367878</v>
      </c>
      <c r="H147" s="188">
        <f t="shared" si="30"/>
        <v>838.52497165992065</v>
      </c>
      <c r="I147" s="188">
        <f t="shared" si="31"/>
        <v>6.4295613525560835</v>
      </c>
      <c r="J147" s="87">
        <f t="shared" si="32"/>
        <v>17.880610121458467</v>
      </c>
      <c r="K147" s="188">
        <f t="shared" si="36"/>
        <v>-47.241732479557676</v>
      </c>
      <c r="L147" s="87">
        <f t="shared" si="33"/>
        <v>-131.3792580256499</v>
      </c>
      <c r="M147" s="88">
        <f t="shared" si="37"/>
        <v>707.14571363427081</v>
      </c>
      <c r="N147" s="88">
        <f t="shared" si="38"/>
        <v>12774.145713634271</v>
      </c>
      <c r="O147" s="88">
        <f t="shared" si="39"/>
        <v>4593.3641544891298</v>
      </c>
      <c r="P147" s="89">
        <f t="shared" si="34"/>
        <v>0.94879722038370351</v>
      </c>
      <c r="Q147" s="196">
        <v>-148.82338965666293</v>
      </c>
      <c r="R147" s="89">
        <f t="shared" si="40"/>
        <v>3.3159247285086628E-4</v>
      </c>
      <c r="S147" s="89">
        <f t="shared" si="40"/>
        <v>-1.549530075577407E-2</v>
      </c>
      <c r="T147" s="91">
        <v>2781</v>
      </c>
      <c r="U147" s="191">
        <f>SUMIFS([1]feb24!$U$7:$U$363,[1]feb24!$B$7:$B$363,B147)</f>
        <v>12063</v>
      </c>
      <c r="V147" s="191">
        <f>SUMIFS([1]feb24!$V$7:$V$363,[1]feb24!$B$7:$B$363,B147)</f>
        <v>4407.380343441725</v>
      </c>
      <c r="W147" s="198"/>
      <c r="X147" s="88">
        <v>0</v>
      </c>
      <c r="Y147" s="88">
        <f t="shared" si="41"/>
        <v>0</v>
      </c>
    </row>
    <row r="148" spans="2:25">
      <c r="B148" s="208">
        <v>3336</v>
      </c>
      <c r="C148" t="s">
        <v>161</v>
      </c>
      <c r="D148" s="1">
        <v>5134</v>
      </c>
      <c r="E148" s="85">
        <f t="shared" si="35"/>
        <v>3680.2867383512544</v>
      </c>
      <c r="F148" s="86">
        <f t="shared" si="28"/>
        <v>0.7601935553378818</v>
      </c>
      <c r="G148" s="188">
        <f t="shared" si="29"/>
        <v>696.79918016793135</v>
      </c>
      <c r="H148" s="188">
        <f t="shared" si="30"/>
        <v>972.0348563342643</v>
      </c>
      <c r="I148" s="188">
        <f t="shared" si="31"/>
        <v>237.00953374587007</v>
      </c>
      <c r="J148" s="87">
        <f t="shared" si="32"/>
        <v>330.62829957548871</v>
      </c>
      <c r="K148" s="188">
        <f t="shared" si="36"/>
        <v>183.3382399137563</v>
      </c>
      <c r="L148" s="87">
        <f t="shared" si="33"/>
        <v>255.75684467969003</v>
      </c>
      <c r="M148" s="88">
        <f t="shared" si="37"/>
        <v>1227.7917010139543</v>
      </c>
      <c r="N148" s="88">
        <f t="shared" si="38"/>
        <v>6361.7917010139545</v>
      </c>
      <c r="O148" s="88">
        <f t="shared" si="39"/>
        <v>4560.4241584329429</v>
      </c>
      <c r="P148" s="89">
        <f t="shared" si="34"/>
        <v>0.94199319273720905</v>
      </c>
      <c r="Q148" s="196">
        <v>66.981933020119413</v>
      </c>
      <c r="R148" s="89">
        <f t="shared" si="40"/>
        <v>-0.25094835132769183</v>
      </c>
      <c r="S148" s="89">
        <f t="shared" si="40"/>
        <v>-0.26652003434668609</v>
      </c>
      <c r="T148" s="91">
        <v>1395</v>
      </c>
      <c r="U148" s="191">
        <f>SUMIFS([1]feb24!$U$7:$U$363,[1]feb24!$B$7:$B$363,B148)</f>
        <v>6854</v>
      </c>
      <c r="V148" s="191">
        <f>SUMIFS([1]feb24!$V$7:$V$363,[1]feb24!$B$7:$B$363,B148)</f>
        <v>5017.5695461200585</v>
      </c>
      <c r="W148" s="198"/>
      <c r="X148" s="88">
        <v>0</v>
      </c>
      <c r="Y148" s="88">
        <f t="shared" si="41"/>
        <v>0</v>
      </c>
    </row>
    <row r="149" spans="2:25" ht="30" customHeight="1">
      <c r="B149" s="208">
        <v>3338</v>
      </c>
      <c r="C149" t="s">
        <v>162</v>
      </c>
      <c r="D149" s="1">
        <v>21227</v>
      </c>
      <c r="E149" s="85">
        <f t="shared" si="35"/>
        <v>8538.6162510056311</v>
      </c>
      <c r="F149" s="86">
        <f t="shared" si="28"/>
        <v>1.7637215540508984</v>
      </c>
      <c r="G149" s="188">
        <f t="shared" si="29"/>
        <v>-2218.1985274246945</v>
      </c>
      <c r="H149" s="188">
        <f t="shared" si="30"/>
        <v>-5514.4415391777902</v>
      </c>
      <c r="I149" s="188">
        <f t="shared" si="31"/>
        <v>0</v>
      </c>
      <c r="J149" s="87">
        <f t="shared" si="32"/>
        <v>0</v>
      </c>
      <c r="K149" s="188">
        <f t="shared" si="36"/>
        <v>-53.671293832113761</v>
      </c>
      <c r="L149" s="87">
        <f t="shared" si="33"/>
        <v>-133.42683646663482</v>
      </c>
      <c r="M149" s="88">
        <f t="shared" si="37"/>
        <v>-5647.8683756444252</v>
      </c>
      <c r="N149" s="88">
        <f t="shared" si="38"/>
        <v>15579.131624355574</v>
      </c>
      <c r="O149" s="88">
        <f t="shared" si="39"/>
        <v>6266.7464297488223</v>
      </c>
      <c r="P149" s="89">
        <f t="shared" si="34"/>
        <v>1.2944481198130644</v>
      </c>
      <c r="Q149" s="196">
        <v>-6837.6086738757331</v>
      </c>
      <c r="R149" s="89">
        <f t="shared" si="40"/>
        <v>-2.3776674025018395E-2</v>
      </c>
      <c r="S149" s="89">
        <f t="shared" si="40"/>
        <v>-2.3776674025018294E-2</v>
      </c>
      <c r="T149" s="91">
        <v>2486</v>
      </c>
      <c r="U149" s="191">
        <f>SUMIFS([1]feb24!$U$7:$U$363,[1]feb24!$B$7:$B$363,B149)</f>
        <v>21744</v>
      </c>
      <c r="V149" s="191">
        <f>SUMIFS([1]feb24!$V$7:$V$363,[1]feb24!$B$7:$B$363,B149)</f>
        <v>8746.5808527755416</v>
      </c>
      <c r="W149" s="198"/>
      <c r="X149" s="88">
        <v>0</v>
      </c>
      <c r="Y149" s="88">
        <f t="shared" si="41"/>
        <v>0</v>
      </c>
    </row>
    <row r="150" spans="2:25">
      <c r="B150" s="208">
        <v>3401</v>
      </c>
      <c r="C150" t="s">
        <v>165</v>
      </c>
      <c r="D150" s="1">
        <v>68102</v>
      </c>
      <c r="E150" s="85">
        <f t="shared" si="35"/>
        <v>3771.2925019381992</v>
      </c>
      <c r="F150" s="86">
        <f t="shared" si="28"/>
        <v>0.77899154579239505</v>
      </c>
      <c r="G150" s="188">
        <f t="shared" si="29"/>
        <v>642.19572201576443</v>
      </c>
      <c r="H150" s="188">
        <f t="shared" si="30"/>
        <v>11596.770348160675</v>
      </c>
      <c r="I150" s="188">
        <f t="shared" si="31"/>
        <v>205.15751649043941</v>
      </c>
      <c r="J150" s="87">
        <f t="shared" si="32"/>
        <v>3704.7344327843548</v>
      </c>
      <c r="K150" s="188">
        <f t="shared" si="36"/>
        <v>151.48622265832563</v>
      </c>
      <c r="L150" s="87">
        <f t="shared" si="33"/>
        <v>2735.5382087640442</v>
      </c>
      <c r="M150" s="88">
        <f t="shared" si="37"/>
        <v>14332.30855692472</v>
      </c>
      <c r="N150" s="88">
        <f t="shared" si="38"/>
        <v>82434.30855692472</v>
      </c>
      <c r="O150" s="88">
        <f t="shared" si="39"/>
        <v>4564.9744466122893</v>
      </c>
      <c r="P150" s="89">
        <f t="shared" si="34"/>
        <v>0.9429330922599346</v>
      </c>
      <c r="Q150" s="196">
        <v>1761.9946194102486</v>
      </c>
      <c r="R150" s="89">
        <f t="shared" si="40"/>
        <v>8.5001777040634996E-3</v>
      </c>
      <c r="S150" s="89">
        <f t="shared" si="40"/>
        <v>3.3621770202240187E-3</v>
      </c>
      <c r="T150" s="91">
        <v>18058</v>
      </c>
      <c r="U150" s="191">
        <f>SUMIFS([1]feb24!$U$7:$U$363,[1]feb24!$B$7:$B$363,B150)</f>
        <v>67528</v>
      </c>
      <c r="V150" s="191">
        <f>SUMIFS([1]feb24!$V$7:$V$363,[1]feb24!$B$7:$B$363,B150)</f>
        <v>3758.6552376711566</v>
      </c>
      <c r="W150" s="198"/>
      <c r="X150" s="88">
        <v>0</v>
      </c>
      <c r="Y150" s="88">
        <f t="shared" si="41"/>
        <v>0</v>
      </c>
    </row>
    <row r="151" spans="2:25">
      <c r="B151" s="208">
        <v>3403</v>
      </c>
      <c r="C151" t="s">
        <v>166</v>
      </c>
      <c r="D151" s="1">
        <v>142654</v>
      </c>
      <c r="E151" s="85">
        <f t="shared" si="35"/>
        <v>4338.7572614738892</v>
      </c>
      <c r="F151" s="86">
        <f t="shared" si="28"/>
        <v>0.89620606839604666</v>
      </c>
      <c r="G151" s="188">
        <f t="shared" si="29"/>
        <v>301.71686629435044</v>
      </c>
      <c r="H151" s="188">
        <f t="shared" si="30"/>
        <v>9920.1488468919488</v>
      </c>
      <c r="I151" s="188">
        <f t="shared" si="31"/>
        <v>6.5448506529478889</v>
      </c>
      <c r="J151" s="87">
        <f t="shared" si="32"/>
        <v>215.18814461827367</v>
      </c>
      <c r="K151" s="188">
        <f t="shared" si="36"/>
        <v>-47.126443179165875</v>
      </c>
      <c r="L151" s="87">
        <f t="shared" si="33"/>
        <v>-1549.4703252877946</v>
      </c>
      <c r="M151" s="88">
        <f t="shared" si="37"/>
        <v>8370.6785216041535</v>
      </c>
      <c r="N151" s="88">
        <f t="shared" si="38"/>
        <v>151024.67852160416</v>
      </c>
      <c r="O151" s="88">
        <f t="shared" si="39"/>
        <v>4593.3476845890737</v>
      </c>
      <c r="P151" s="89">
        <f t="shared" si="34"/>
        <v>0.94879381839011712</v>
      </c>
      <c r="Q151" s="196">
        <v>3188.3602654955412</v>
      </c>
      <c r="R151" s="89">
        <f t="shared" si="40"/>
        <v>3.4706859410019657E-2</v>
      </c>
      <c r="S151" s="89">
        <f t="shared" si="40"/>
        <v>1.9066197920108812E-2</v>
      </c>
      <c r="T151" s="91">
        <v>32879</v>
      </c>
      <c r="U151" s="191">
        <f>SUMIFS([1]feb24!$U$7:$U$363,[1]feb24!$B$7:$B$363,B151)</f>
        <v>137869</v>
      </c>
      <c r="V151" s="191">
        <f>SUMIFS([1]feb24!$V$7:$V$363,[1]feb24!$B$7:$B$363,B151)</f>
        <v>4257.5813723673646</v>
      </c>
      <c r="W151" s="198"/>
      <c r="X151" s="88">
        <v>0</v>
      </c>
      <c r="Y151" s="88">
        <f t="shared" si="41"/>
        <v>0</v>
      </c>
    </row>
    <row r="152" spans="2:25">
      <c r="B152" s="208">
        <v>3405</v>
      </c>
      <c r="C152" t="s">
        <v>167</v>
      </c>
      <c r="D152" s="1">
        <v>127879</v>
      </c>
      <c r="E152" s="85">
        <f t="shared" si="35"/>
        <v>4445.1821468298103</v>
      </c>
      <c r="F152" s="86">
        <f t="shared" si="28"/>
        <v>0.91818900552213267</v>
      </c>
      <c r="G152" s="188">
        <f t="shared" si="29"/>
        <v>237.86193508079776</v>
      </c>
      <c r="H152" s="188">
        <f t="shared" si="30"/>
        <v>6842.8121484043895</v>
      </c>
      <c r="I152" s="188">
        <f t="shared" si="31"/>
        <v>0</v>
      </c>
      <c r="J152" s="87">
        <f t="shared" si="32"/>
        <v>0</v>
      </c>
      <c r="K152" s="188">
        <f t="shared" si="36"/>
        <v>-53.671293832113761</v>
      </c>
      <c r="L152" s="87">
        <f t="shared" si="33"/>
        <v>-1544.0157809622488</v>
      </c>
      <c r="M152" s="88">
        <f t="shared" si="37"/>
        <v>5298.7963674421408</v>
      </c>
      <c r="N152" s="88">
        <f t="shared" si="38"/>
        <v>133177.79636744215</v>
      </c>
      <c r="O152" s="88">
        <f t="shared" si="39"/>
        <v>4629.3727880784945</v>
      </c>
      <c r="P152" s="89">
        <f t="shared" si="34"/>
        <v>0.95623510040155812</v>
      </c>
      <c r="Q152" s="196">
        <v>791.94009584833748</v>
      </c>
      <c r="R152" s="89">
        <f t="shared" si="40"/>
        <v>3.3566105749801983E-2</v>
      </c>
      <c r="S152" s="89">
        <f t="shared" si="40"/>
        <v>2.6093158377862299E-2</v>
      </c>
      <c r="T152" s="91">
        <v>28768</v>
      </c>
      <c r="U152" s="191">
        <f>SUMIFS([1]feb24!$U$7:$U$363,[1]feb24!$B$7:$B$363,B152)</f>
        <v>123726</v>
      </c>
      <c r="V152" s="191">
        <f>SUMIFS([1]feb24!$V$7:$V$363,[1]feb24!$B$7:$B$363,B152)</f>
        <v>4332.1428571428569</v>
      </c>
      <c r="W152" s="198"/>
      <c r="X152" s="88">
        <v>0</v>
      </c>
      <c r="Y152" s="88">
        <f t="shared" si="41"/>
        <v>0</v>
      </c>
    </row>
    <row r="153" spans="2:25">
      <c r="B153" s="208">
        <v>3407</v>
      </c>
      <c r="C153" t="s">
        <v>168</v>
      </c>
      <c r="D153" s="1">
        <v>121762</v>
      </c>
      <c r="E153" s="85">
        <f t="shared" si="35"/>
        <v>3940.1352619486779</v>
      </c>
      <c r="F153" s="86">
        <f t="shared" si="28"/>
        <v>0.81386740931897661</v>
      </c>
      <c r="G153" s="188">
        <f t="shared" si="29"/>
        <v>540.89006600947721</v>
      </c>
      <c r="H153" s="188">
        <f t="shared" si="30"/>
        <v>16715.125709890875</v>
      </c>
      <c r="I153" s="188">
        <f t="shared" si="31"/>
        <v>146.06255048677184</v>
      </c>
      <c r="J153" s="87">
        <f t="shared" si="32"/>
        <v>4513.7709976927099</v>
      </c>
      <c r="K153" s="188">
        <f t="shared" si="36"/>
        <v>92.391256654658079</v>
      </c>
      <c r="L153" s="87">
        <f t="shared" si="33"/>
        <v>2855.1670043988988</v>
      </c>
      <c r="M153" s="88">
        <f t="shared" si="37"/>
        <v>19570.292714289775</v>
      </c>
      <c r="N153" s="88">
        <f t="shared" si="38"/>
        <v>141332.29271428977</v>
      </c>
      <c r="O153" s="88">
        <f t="shared" si="39"/>
        <v>4573.4165846128135</v>
      </c>
      <c r="P153" s="89">
        <f t="shared" si="34"/>
        <v>0.94467688543626371</v>
      </c>
      <c r="Q153" s="196">
        <v>3639.2989946026901</v>
      </c>
      <c r="R153" s="89">
        <f t="shared" si="40"/>
        <v>3.5191824288127909E-3</v>
      </c>
      <c r="S153" s="89">
        <f t="shared" si="40"/>
        <v>-7.5217042820501087E-3</v>
      </c>
      <c r="T153" s="91">
        <v>30903</v>
      </c>
      <c r="U153" s="191">
        <f>SUMIFS([1]feb24!$U$7:$U$363,[1]feb24!$B$7:$B$363,B153)</f>
        <v>121335</v>
      </c>
      <c r="V153" s="191">
        <f>SUMIFS([1]feb24!$V$7:$V$363,[1]feb24!$B$7:$B$363,B153)</f>
        <v>3969.996400876877</v>
      </c>
      <c r="W153" s="198"/>
      <c r="X153" s="88">
        <v>0</v>
      </c>
      <c r="Y153" s="88">
        <f t="shared" si="41"/>
        <v>0</v>
      </c>
    </row>
    <row r="154" spans="2:25">
      <c r="B154" s="208">
        <v>3411</v>
      </c>
      <c r="C154" t="s">
        <v>169</v>
      </c>
      <c r="D154" s="1">
        <v>133702</v>
      </c>
      <c r="E154" s="85">
        <f t="shared" si="35"/>
        <v>3754.4086263057393</v>
      </c>
      <c r="F154" s="86">
        <f t="shared" si="28"/>
        <v>0.77550404213916813</v>
      </c>
      <c r="G154" s="188">
        <f t="shared" si="29"/>
        <v>652.32604739524038</v>
      </c>
      <c r="H154" s="188">
        <f t="shared" si="30"/>
        <v>23230.6351998393</v>
      </c>
      <c r="I154" s="188">
        <f t="shared" si="31"/>
        <v>211.06687296180036</v>
      </c>
      <c r="J154" s="87">
        <f t="shared" si="32"/>
        <v>7516.5134799156349</v>
      </c>
      <c r="K154" s="188">
        <f t="shared" si="36"/>
        <v>157.39557912968661</v>
      </c>
      <c r="L154" s="87">
        <f t="shared" si="33"/>
        <v>5605.1713639663994</v>
      </c>
      <c r="M154" s="88">
        <f t="shared" si="37"/>
        <v>28835.806563805701</v>
      </c>
      <c r="N154" s="88">
        <f t="shared" si="38"/>
        <v>162537.8065638057</v>
      </c>
      <c r="O154" s="88">
        <f t="shared" si="39"/>
        <v>4564.1302528306669</v>
      </c>
      <c r="P154" s="89">
        <f t="shared" si="34"/>
        <v>0.94275871707727332</v>
      </c>
      <c r="Q154" s="196">
        <v>4506.6782197938919</v>
      </c>
      <c r="R154" s="89">
        <f t="shared" si="40"/>
        <v>2.4402951339672227E-2</v>
      </c>
      <c r="S154" s="89">
        <f t="shared" si="40"/>
        <v>2.0462054890903868E-2</v>
      </c>
      <c r="T154" s="91">
        <v>35612</v>
      </c>
      <c r="U154" s="191">
        <f>SUMIFS([1]feb24!$U$7:$U$363,[1]feb24!$B$7:$B$363,B154)</f>
        <v>130517</v>
      </c>
      <c r="V154" s="191">
        <f>SUMIFS([1]feb24!$V$7:$V$363,[1]feb24!$B$7:$B$363,B154)</f>
        <v>3679.1261451726568</v>
      </c>
      <c r="W154" s="198"/>
      <c r="X154" s="88">
        <v>0</v>
      </c>
      <c r="Y154" s="88">
        <f t="shared" si="41"/>
        <v>0</v>
      </c>
    </row>
    <row r="155" spans="2:25">
      <c r="B155" s="208">
        <v>3412</v>
      </c>
      <c r="C155" t="s">
        <v>170</v>
      </c>
      <c r="D155" s="1">
        <v>26703</v>
      </c>
      <c r="E155" s="85">
        <f t="shared" si="35"/>
        <v>3367.7639046538025</v>
      </c>
      <c r="F155" s="86">
        <f t="shared" si="28"/>
        <v>0.69563938851250862</v>
      </c>
      <c r="G155" s="188">
        <f t="shared" si="29"/>
        <v>884.31288038640253</v>
      </c>
      <c r="H155" s="188">
        <f t="shared" si="30"/>
        <v>7011.7168285837852</v>
      </c>
      <c r="I155" s="188">
        <f t="shared" si="31"/>
        <v>346.39252553997824</v>
      </c>
      <c r="J155" s="87">
        <f t="shared" si="32"/>
        <v>2746.5463350064874</v>
      </c>
      <c r="K155" s="188">
        <f t="shared" si="36"/>
        <v>292.72123170786449</v>
      </c>
      <c r="L155" s="87">
        <f t="shared" si="33"/>
        <v>2320.9866462116579</v>
      </c>
      <c r="M155" s="88">
        <f t="shared" si="37"/>
        <v>9332.7034747954422</v>
      </c>
      <c r="N155" s="88">
        <f t="shared" si="38"/>
        <v>36035.703474795446</v>
      </c>
      <c r="O155" s="88">
        <f t="shared" si="39"/>
        <v>4544.79801674807</v>
      </c>
      <c r="P155" s="89">
        <f t="shared" si="34"/>
        <v>0.93876548439594043</v>
      </c>
      <c r="Q155" s="196">
        <v>1015.7759189724184</v>
      </c>
      <c r="R155" s="89">
        <f t="shared" si="40"/>
        <v>9.3710173176400028E-4</v>
      </c>
      <c r="S155" s="89">
        <f t="shared" si="40"/>
        <v>-1.0802985348706879E-2</v>
      </c>
      <c r="T155" s="91">
        <v>7929</v>
      </c>
      <c r="U155" s="191">
        <f>SUMIFS([1]feb24!$U$7:$U$363,[1]feb24!$B$7:$B$363,B155)</f>
        <v>26678</v>
      </c>
      <c r="V155" s="191">
        <f>SUMIFS([1]feb24!$V$7:$V$363,[1]feb24!$B$7:$B$363,B155)</f>
        <v>3404.5431342521692</v>
      </c>
      <c r="W155" s="198"/>
      <c r="X155" s="88">
        <v>0</v>
      </c>
      <c r="Y155" s="88">
        <f t="shared" si="41"/>
        <v>0</v>
      </c>
    </row>
    <row r="156" spans="2:25">
      <c r="B156" s="208">
        <v>3413</v>
      </c>
      <c r="C156" t="s">
        <v>171</v>
      </c>
      <c r="D156" s="1">
        <v>77541</v>
      </c>
      <c r="E156" s="85">
        <f t="shared" si="35"/>
        <v>3589.030317056237</v>
      </c>
      <c r="F156" s="86">
        <f t="shared" si="28"/>
        <v>0.74134378946807644</v>
      </c>
      <c r="G156" s="188">
        <f t="shared" si="29"/>
        <v>751.55303294494172</v>
      </c>
      <c r="H156" s="188">
        <f t="shared" si="30"/>
        <v>16237.303276775467</v>
      </c>
      <c r="I156" s="188">
        <f t="shared" si="31"/>
        <v>268.94928119912618</v>
      </c>
      <c r="J156" s="87">
        <f t="shared" si="32"/>
        <v>5810.6492203071211</v>
      </c>
      <c r="K156" s="188">
        <f t="shared" si="36"/>
        <v>215.27798736701243</v>
      </c>
      <c r="L156" s="87">
        <f t="shared" si="33"/>
        <v>4651.0809170643033</v>
      </c>
      <c r="M156" s="88">
        <f t="shared" si="37"/>
        <v>20888.384193839771</v>
      </c>
      <c r="N156" s="88">
        <f t="shared" si="38"/>
        <v>98429.384193839767</v>
      </c>
      <c r="O156" s="88">
        <f t="shared" si="39"/>
        <v>4555.861337368191</v>
      </c>
      <c r="P156" s="89">
        <f t="shared" si="34"/>
        <v>0.94105070444371863</v>
      </c>
      <c r="Q156" s="196">
        <v>3277.7407868456539</v>
      </c>
      <c r="R156" s="89">
        <f t="shared" si="40"/>
        <v>1.051685041832825E-2</v>
      </c>
      <c r="S156" s="89">
        <f t="shared" si="40"/>
        <v>-1.1294673670993877E-3</v>
      </c>
      <c r="T156" s="91">
        <v>21605</v>
      </c>
      <c r="U156" s="191">
        <f>SUMIFS([1]feb24!$U$7:$U$363,[1]feb24!$B$7:$B$363,B156)</f>
        <v>76734</v>
      </c>
      <c r="V156" s="191">
        <f>SUMIFS([1]feb24!$V$7:$V$363,[1]feb24!$B$7:$B$363,B156)</f>
        <v>3593.0885933695449</v>
      </c>
      <c r="W156" s="198"/>
      <c r="X156" s="88">
        <v>0</v>
      </c>
      <c r="Y156" s="88">
        <f t="shared" si="41"/>
        <v>0</v>
      </c>
    </row>
    <row r="157" spans="2:25">
      <c r="B157" s="208">
        <v>3414</v>
      </c>
      <c r="C157" t="s">
        <v>172</v>
      </c>
      <c r="D157" s="1">
        <v>16415</v>
      </c>
      <c r="E157" s="85">
        <f t="shared" si="35"/>
        <v>3288.2612179487182</v>
      </c>
      <c r="F157" s="86">
        <f t="shared" si="28"/>
        <v>0.67921745338570183</v>
      </c>
      <c r="G157" s="188">
        <f t="shared" si="29"/>
        <v>932.01449240945294</v>
      </c>
      <c r="H157" s="188">
        <f t="shared" si="30"/>
        <v>4652.6163461079896</v>
      </c>
      <c r="I157" s="188">
        <f t="shared" si="31"/>
        <v>374.21846588675771</v>
      </c>
      <c r="J157" s="87">
        <f t="shared" si="32"/>
        <v>1868.0985817066946</v>
      </c>
      <c r="K157" s="188">
        <f t="shared" si="36"/>
        <v>320.54717205464397</v>
      </c>
      <c r="L157" s="87">
        <f t="shared" si="33"/>
        <v>1600.1714828967827</v>
      </c>
      <c r="M157" s="88">
        <f t="shared" si="37"/>
        <v>6252.787829004772</v>
      </c>
      <c r="N157" s="88">
        <f t="shared" si="38"/>
        <v>22667.787829004774</v>
      </c>
      <c r="O157" s="88">
        <f t="shared" si="39"/>
        <v>4540.8228824128155</v>
      </c>
      <c r="P157" s="89">
        <f t="shared" si="34"/>
        <v>0.93794438763959997</v>
      </c>
      <c r="Q157" s="196">
        <v>715.80114321608016</v>
      </c>
      <c r="R157" s="89">
        <f t="shared" si="40"/>
        <v>2.6129899356129273E-2</v>
      </c>
      <c r="S157" s="89">
        <f t="shared" si="40"/>
        <v>2.9829886974000037E-2</v>
      </c>
      <c r="T157" s="91">
        <v>4992</v>
      </c>
      <c r="U157" s="191">
        <f>SUMIFS([1]feb24!$U$7:$U$363,[1]feb24!$B$7:$B$363,B157)</f>
        <v>15997</v>
      </c>
      <c r="V157" s="191">
        <f>SUMIFS([1]feb24!$V$7:$V$363,[1]feb24!$B$7:$B$363,B157)</f>
        <v>3193.0139720558882</v>
      </c>
      <c r="W157" s="198"/>
      <c r="X157" s="88">
        <v>0</v>
      </c>
      <c r="Y157" s="88">
        <f t="shared" si="41"/>
        <v>0</v>
      </c>
    </row>
    <row r="158" spans="2:25">
      <c r="B158" s="208">
        <v>3415</v>
      </c>
      <c r="C158" t="s">
        <v>173</v>
      </c>
      <c r="D158" s="1">
        <v>30015</v>
      </c>
      <c r="E158" s="85">
        <f t="shared" si="35"/>
        <v>3700.0739644970413</v>
      </c>
      <c r="F158" s="86">
        <f t="shared" si="28"/>
        <v>0.76428076996637551</v>
      </c>
      <c r="G158" s="188">
        <f t="shared" si="29"/>
        <v>684.92684448045918</v>
      </c>
      <c r="H158" s="188">
        <f t="shared" si="30"/>
        <v>5556.1265624254847</v>
      </c>
      <c r="I158" s="188">
        <f t="shared" si="31"/>
        <v>230.08400459484466</v>
      </c>
      <c r="J158" s="87">
        <f t="shared" si="32"/>
        <v>1866.4414452733797</v>
      </c>
      <c r="K158" s="188">
        <f t="shared" si="36"/>
        <v>176.41271076273091</v>
      </c>
      <c r="L158" s="87">
        <f t="shared" si="33"/>
        <v>1431.0599097072732</v>
      </c>
      <c r="M158" s="88">
        <f t="shared" si="37"/>
        <v>6987.1864721327584</v>
      </c>
      <c r="N158" s="88">
        <f t="shared" si="38"/>
        <v>37002.186472132758</v>
      </c>
      <c r="O158" s="88">
        <f t="shared" si="39"/>
        <v>4561.4135197402311</v>
      </c>
      <c r="P158" s="89">
        <f t="shared" si="34"/>
        <v>0.94219755346863354</v>
      </c>
      <c r="Q158" s="196">
        <v>507.36585147613459</v>
      </c>
      <c r="R158" s="89">
        <f t="shared" si="40"/>
        <v>-1.0059366754617414E-2</v>
      </c>
      <c r="S158" s="89">
        <f t="shared" si="40"/>
        <v>-1.5306833129069117E-2</v>
      </c>
      <c r="T158" s="91">
        <v>8112</v>
      </c>
      <c r="U158" s="191">
        <f>SUMIFS([1]feb24!$U$7:$U$363,[1]feb24!$B$7:$B$363,B158)</f>
        <v>30320</v>
      </c>
      <c r="V158" s="191">
        <f>SUMIFS([1]feb24!$V$7:$V$363,[1]feb24!$B$7:$B$363,B158)</f>
        <v>3757.5907795265834</v>
      </c>
      <c r="W158" s="198"/>
      <c r="X158" s="88">
        <v>0</v>
      </c>
      <c r="Y158" s="88">
        <f t="shared" si="41"/>
        <v>0</v>
      </c>
    </row>
    <row r="159" spans="2:25">
      <c r="B159" s="208">
        <v>3416</v>
      </c>
      <c r="C159" t="s">
        <v>174</v>
      </c>
      <c r="D159" s="1">
        <v>19186</v>
      </c>
      <c r="E159" s="85">
        <f t="shared" si="35"/>
        <v>3176.4900662251657</v>
      </c>
      <c r="F159" s="86">
        <f t="shared" si="28"/>
        <v>0.65613020088238128</v>
      </c>
      <c r="G159" s="188">
        <f t="shared" si="29"/>
        <v>999.07718344358454</v>
      </c>
      <c r="H159" s="188">
        <f t="shared" si="30"/>
        <v>6034.42618799925</v>
      </c>
      <c r="I159" s="188">
        <f t="shared" si="31"/>
        <v>413.33836899000107</v>
      </c>
      <c r="J159" s="87">
        <f t="shared" si="32"/>
        <v>2496.5637486996065</v>
      </c>
      <c r="K159" s="188">
        <f t="shared" si="36"/>
        <v>359.66707515788733</v>
      </c>
      <c r="L159" s="87">
        <f t="shared" si="33"/>
        <v>2172.3891339536394</v>
      </c>
      <c r="M159" s="88">
        <f t="shared" si="37"/>
        <v>8206.8153219528904</v>
      </c>
      <c r="N159" s="88">
        <f t="shared" si="38"/>
        <v>27392.81532195289</v>
      </c>
      <c r="O159" s="88">
        <f t="shared" si="39"/>
        <v>4535.2343248266379</v>
      </c>
      <c r="P159" s="89">
        <f t="shared" si="34"/>
        <v>0.93679002501443398</v>
      </c>
      <c r="Q159" s="196">
        <v>859.58244547779304</v>
      </c>
      <c r="R159" s="89">
        <f t="shared" si="40"/>
        <v>4.555858310626703E-2</v>
      </c>
      <c r="S159" s="89">
        <f t="shared" si="40"/>
        <v>4.3481314398109011E-2</v>
      </c>
      <c r="T159" s="91">
        <v>6040</v>
      </c>
      <c r="U159" s="191">
        <f>SUMIFS([1]feb24!$U$7:$U$363,[1]feb24!$B$7:$B$363,B159)</f>
        <v>18350</v>
      </c>
      <c r="V159" s="191">
        <f>SUMIFS([1]feb24!$V$7:$V$363,[1]feb24!$B$7:$B$363,B159)</f>
        <v>3044.1274054412738</v>
      </c>
      <c r="W159" s="198"/>
      <c r="X159" s="88">
        <v>0</v>
      </c>
      <c r="Y159" s="88">
        <f t="shared" si="41"/>
        <v>0</v>
      </c>
    </row>
    <row r="160" spans="2:25">
      <c r="B160" s="208">
        <v>3417</v>
      </c>
      <c r="C160" t="s">
        <v>175</v>
      </c>
      <c r="D160" s="1">
        <v>16405</v>
      </c>
      <c r="E160" s="85">
        <f t="shared" si="35"/>
        <v>3619.8146513680495</v>
      </c>
      <c r="F160" s="86">
        <f t="shared" si="28"/>
        <v>0.74770254741629294</v>
      </c>
      <c r="G160" s="188">
        <f t="shared" si="29"/>
        <v>733.08243235785426</v>
      </c>
      <c r="H160" s="188">
        <f t="shared" si="30"/>
        <v>3322.3295834457954</v>
      </c>
      <c r="I160" s="188">
        <f t="shared" si="31"/>
        <v>258.17476418999178</v>
      </c>
      <c r="J160" s="87">
        <f t="shared" si="32"/>
        <v>1170.0480313090429</v>
      </c>
      <c r="K160" s="188">
        <f t="shared" si="36"/>
        <v>204.50347035787803</v>
      </c>
      <c r="L160" s="87">
        <f t="shared" si="33"/>
        <v>926.80972766190325</v>
      </c>
      <c r="M160" s="88">
        <f t="shared" si="37"/>
        <v>4249.1393111076986</v>
      </c>
      <c r="N160" s="88">
        <f t="shared" si="38"/>
        <v>20654.139311107698</v>
      </c>
      <c r="O160" s="88">
        <f t="shared" si="39"/>
        <v>4557.4005540837816</v>
      </c>
      <c r="P160" s="89">
        <f t="shared" si="34"/>
        <v>0.94136864234112938</v>
      </c>
      <c r="Q160" s="196">
        <v>175.82452981876395</v>
      </c>
      <c r="R160" s="89">
        <f t="shared" si="40"/>
        <v>7.0822454308094002E-2</v>
      </c>
      <c r="S160" s="89">
        <f t="shared" si="40"/>
        <v>8.027366749704444E-2</v>
      </c>
      <c r="T160" s="91">
        <v>4532</v>
      </c>
      <c r="U160" s="191">
        <f>SUMIFS([1]feb24!$U$7:$U$363,[1]feb24!$B$7:$B$363,B160)</f>
        <v>15320</v>
      </c>
      <c r="V160" s="191">
        <f>SUMIFS([1]feb24!$V$7:$V$363,[1]feb24!$B$7:$B$363,B160)</f>
        <v>3350.8311461067369</v>
      </c>
      <c r="W160" s="198"/>
      <c r="X160" s="88">
        <v>0</v>
      </c>
      <c r="Y160" s="88">
        <f t="shared" si="41"/>
        <v>0</v>
      </c>
    </row>
    <row r="161" spans="2:25">
      <c r="B161" s="208">
        <v>3418</v>
      </c>
      <c r="C161" t="s">
        <v>176</v>
      </c>
      <c r="D161" s="1">
        <v>22324</v>
      </c>
      <c r="E161" s="85">
        <f t="shared" si="35"/>
        <v>3041.8313121678702</v>
      </c>
      <c r="F161" s="86">
        <f t="shared" si="28"/>
        <v>0.62831532549850166</v>
      </c>
      <c r="G161" s="188">
        <f t="shared" si="29"/>
        <v>1079.8724358779618</v>
      </c>
      <c r="H161" s="188">
        <f t="shared" si="30"/>
        <v>7925.1838069083615</v>
      </c>
      <c r="I161" s="188">
        <f t="shared" si="31"/>
        <v>460.46893291005449</v>
      </c>
      <c r="J161" s="87">
        <f t="shared" si="32"/>
        <v>3379.3814986268903</v>
      </c>
      <c r="K161" s="188">
        <f t="shared" si="36"/>
        <v>406.79763907794074</v>
      </c>
      <c r="L161" s="87">
        <f t="shared" si="33"/>
        <v>2985.4878731930071</v>
      </c>
      <c r="M161" s="88">
        <f t="shared" si="37"/>
        <v>10910.671680101368</v>
      </c>
      <c r="N161" s="88">
        <f t="shared" si="38"/>
        <v>33234.671680101368</v>
      </c>
      <c r="O161" s="88">
        <f t="shared" si="39"/>
        <v>4528.5013871237725</v>
      </c>
      <c r="P161" s="89">
        <f t="shared" si="34"/>
        <v>0.93539928124523986</v>
      </c>
      <c r="Q161" s="196">
        <v>981.70603439759907</v>
      </c>
      <c r="R161" s="89">
        <f t="shared" si="40"/>
        <v>-3.7136079361656242E-2</v>
      </c>
      <c r="S161" s="89">
        <f t="shared" si="40"/>
        <v>-4.6582353007379118E-2</v>
      </c>
      <c r="T161" s="91">
        <v>7339</v>
      </c>
      <c r="U161" s="191">
        <f>SUMIFS([1]feb24!$U$7:$U$363,[1]feb24!$B$7:$B$363,B161)</f>
        <v>23185</v>
      </c>
      <c r="V161" s="191">
        <f>SUMIFS([1]feb24!$V$7:$V$363,[1]feb24!$B$7:$B$363,B161)</f>
        <v>3190.4499793587447</v>
      </c>
      <c r="W161" s="198"/>
      <c r="X161" s="88">
        <v>0</v>
      </c>
      <c r="Y161" s="88">
        <f t="shared" si="41"/>
        <v>0</v>
      </c>
    </row>
    <row r="162" spans="2:25">
      <c r="B162" s="208">
        <v>3419</v>
      </c>
      <c r="C162" t="s">
        <v>128</v>
      </c>
      <c r="D162" s="1">
        <v>12266</v>
      </c>
      <c r="E162" s="85">
        <f t="shared" si="35"/>
        <v>3393.0843706777314</v>
      </c>
      <c r="F162" s="86">
        <f t="shared" si="28"/>
        <v>0.70086953943769592</v>
      </c>
      <c r="G162" s="188">
        <f t="shared" si="29"/>
        <v>869.12060077204512</v>
      </c>
      <c r="H162" s="188">
        <f t="shared" si="30"/>
        <v>3141.8709717909433</v>
      </c>
      <c r="I162" s="188">
        <f t="shared" si="31"/>
        <v>337.53036243160312</v>
      </c>
      <c r="J162" s="87">
        <f t="shared" si="32"/>
        <v>1220.1722601902452</v>
      </c>
      <c r="K162" s="188">
        <f t="shared" si="36"/>
        <v>283.85906859948938</v>
      </c>
      <c r="L162" s="87">
        <f t="shared" si="33"/>
        <v>1026.1505329871541</v>
      </c>
      <c r="M162" s="88">
        <f t="shared" si="37"/>
        <v>4168.0215047780976</v>
      </c>
      <c r="N162" s="88">
        <f t="shared" si="38"/>
        <v>16434.021504778098</v>
      </c>
      <c r="O162" s="88">
        <f t="shared" si="39"/>
        <v>4546.0640400492666</v>
      </c>
      <c r="P162" s="89">
        <f t="shared" si="34"/>
        <v>0.93902699194219974</v>
      </c>
      <c r="Q162" s="196">
        <v>-109.37047841022741</v>
      </c>
      <c r="R162" s="89">
        <f t="shared" si="40"/>
        <v>1.380279361930738E-2</v>
      </c>
      <c r="S162" s="89">
        <f t="shared" si="40"/>
        <v>1.6607227349927669E-2</v>
      </c>
      <c r="T162" s="91">
        <v>3615</v>
      </c>
      <c r="U162" s="191">
        <f>SUMIFS([1]feb24!$U$7:$U$363,[1]feb24!$B$7:$B$363,B162)</f>
        <v>12099</v>
      </c>
      <c r="V162" s="191">
        <f>SUMIFS([1]feb24!$V$7:$V$363,[1]feb24!$B$7:$B$363,B162)</f>
        <v>3337.6551724137935</v>
      </c>
      <c r="W162" s="198"/>
      <c r="X162" s="88">
        <v>0</v>
      </c>
      <c r="Y162" s="88">
        <f t="shared" si="41"/>
        <v>0</v>
      </c>
    </row>
    <row r="163" spans="2:25">
      <c r="B163" s="208">
        <v>3420</v>
      </c>
      <c r="C163" t="s">
        <v>177</v>
      </c>
      <c r="D163" s="1">
        <v>83335</v>
      </c>
      <c r="E163" s="85">
        <f t="shared" si="35"/>
        <v>3829.5574651900188</v>
      </c>
      <c r="F163" s="86">
        <f t="shared" si="28"/>
        <v>0.79102665411818662</v>
      </c>
      <c r="G163" s="188">
        <f t="shared" si="29"/>
        <v>607.23674406467273</v>
      </c>
      <c r="H163" s="188">
        <f t="shared" si="30"/>
        <v>13214.078787591343</v>
      </c>
      <c r="I163" s="188">
        <f t="shared" si="31"/>
        <v>184.76477935230253</v>
      </c>
      <c r="J163" s="87">
        <f t="shared" si="32"/>
        <v>4020.6663634854549</v>
      </c>
      <c r="K163" s="188">
        <f t="shared" si="36"/>
        <v>131.09348552018878</v>
      </c>
      <c r="L163" s="87">
        <f t="shared" si="33"/>
        <v>2852.7253384048281</v>
      </c>
      <c r="M163" s="88">
        <f t="shared" si="37"/>
        <v>16066.804125996172</v>
      </c>
      <c r="N163" s="88">
        <f t="shared" si="38"/>
        <v>99401.804125996176</v>
      </c>
      <c r="O163" s="88">
        <f t="shared" si="39"/>
        <v>4567.8876947748804</v>
      </c>
      <c r="P163" s="89">
        <f t="shared" si="34"/>
        <v>0.9435348476762242</v>
      </c>
      <c r="Q163" s="196">
        <v>1812.8532522586502</v>
      </c>
      <c r="R163" s="89">
        <f t="shared" si="40"/>
        <v>3.1552496719728665E-2</v>
      </c>
      <c r="S163" s="89">
        <f t="shared" si="40"/>
        <v>2.2403577466619549E-2</v>
      </c>
      <c r="T163" s="91">
        <v>21761</v>
      </c>
      <c r="U163" s="191">
        <f>SUMIFS([1]feb24!$U$7:$U$363,[1]feb24!$B$7:$B$363,B163)</f>
        <v>80786</v>
      </c>
      <c r="V163" s="191">
        <f>SUMIFS([1]feb24!$V$7:$V$363,[1]feb24!$B$7:$B$363,B163)</f>
        <v>3745.6416913946587</v>
      </c>
      <c r="W163" s="198"/>
      <c r="X163" s="88">
        <v>0</v>
      </c>
      <c r="Y163" s="88">
        <f t="shared" si="41"/>
        <v>0</v>
      </c>
    </row>
    <row r="164" spans="2:25">
      <c r="B164" s="208">
        <v>3421</v>
      </c>
      <c r="C164" t="s">
        <v>178</v>
      </c>
      <c r="D164" s="1">
        <v>24399</v>
      </c>
      <c r="E164" s="85">
        <f t="shared" si="35"/>
        <v>3715.9610112701794</v>
      </c>
      <c r="F164" s="86">
        <f t="shared" si="28"/>
        <v>0.76756237040376463</v>
      </c>
      <c r="G164" s="188">
        <f t="shared" si="29"/>
        <v>675.39461641657635</v>
      </c>
      <c r="H164" s="188">
        <f t="shared" si="30"/>
        <v>4434.6410513912406</v>
      </c>
      <c r="I164" s="188">
        <f t="shared" si="31"/>
        <v>224.52353822424632</v>
      </c>
      <c r="J164" s="87">
        <f t="shared" si="32"/>
        <v>1474.2215519804015</v>
      </c>
      <c r="K164" s="188">
        <f t="shared" si="36"/>
        <v>170.85224439213255</v>
      </c>
      <c r="L164" s="87">
        <f t="shared" si="33"/>
        <v>1121.8158366787422</v>
      </c>
      <c r="M164" s="88">
        <f t="shared" si="37"/>
        <v>5556.4568880699826</v>
      </c>
      <c r="N164" s="88">
        <f t="shared" si="38"/>
        <v>29955.456888069981</v>
      </c>
      <c r="O164" s="88">
        <f t="shared" si="39"/>
        <v>4562.2078720788877</v>
      </c>
      <c r="P164" s="89">
        <f t="shared" si="34"/>
        <v>0.94236163349050295</v>
      </c>
      <c r="Q164" s="196">
        <v>244.2518673190707</v>
      </c>
      <c r="R164" s="89">
        <f t="shared" si="40"/>
        <v>-5.5025678650036684E-3</v>
      </c>
      <c r="S164" s="89">
        <f t="shared" si="40"/>
        <v>-3.0791808844737494E-3</v>
      </c>
      <c r="T164" s="91">
        <v>6566</v>
      </c>
      <c r="U164" s="191">
        <f>SUMIFS([1]feb24!$U$7:$U$363,[1]feb24!$B$7:$B$363,B164)</f>
        <v>24534</v>
      </c>
      <c r="V164" s="191">
        <f>SUMIFS([1]feb24!$V$7:$V$363,[1]feb24!$B$7:$B$363,B164)</f>
        <v>3727.4384685505925</v>
      </c>
      <c r="W164" s="198"/>
      <c r="X164" s="88">
        <v>0</v>
      </c>
      <c r="Y164" s="88">
        <f t="shared" si="41"/>
        <v>0</v>
      </c>
    </row>
    <row r="165" spans="2:25">
      <c r="B165" s="208">
        <v>3422</v>
      </c>
      <c r="C165" t="s">
        <v>179</v>
      </c>
      <c r="D165" s="1">
        <v>19026</v>
      </c>
      <c r="E165" s="85">
        <f t="shared" si="35"/>
        <v>4435.9990673816746</v>
      </c>
      <c r="F165" s="86">
        <f t="shared" si="28"/>
        <v>0.91629216478364295</v>
      </c>
      <c r="G165" s="188">
        <f t="shared" si="29"/>
        <v>243.37178274967917</v>
      </c>
      <c r="H165" s="188">
        <f t="shared" si="30"/>
        <v>1043.8215762133739</v>
      </c>
      <c r="I165" s="188">
        <f t="shared" si="31"/>
        <v>0</v>
      </c>
      <c r="J165" s="87">
        <f t="shared" si="32"/>
        <v>0</v>
      </c>
      <c r="K165" s="188">
        <f t="shared" si="36"/>
        <v>-53.671293832113761</v>
      </c>
      <c r="L165" s="87">
        <f t="shared" si="33"/>
        <v>-230.19617924593592</v>
      </c>
      <c r="M165" s="88">
        <f t="shared" si="37"/>
        <v>813.62539696743795</v>
      </c>
      <c r="N165" s="88">
        <f t="shared" si="38"/>
        <v>19839.625396967436</v>
      </c>
      <c r="O165" s="88">
        <f t="shared" si="39"/>
        <v>4625.6995562992388</v>
      </c>
      <c r="P165" s="89">
        <f t="shared" si="34"/>
        <v>0.95547636410616188</v>
      </c>
      <c r="Q165" s="196">
        <v>-1685.5469015096637</v>
      </c>
      <c r="R165" s="89">
        <f t="shared" si="40"/>
        <v>1.2721562782775324E-2</v>
      </c>
      <c r="S165" s="89">
        <f t="shared" si="40"/>
        <v>-5.2236082994095018E-3</v>
      </c>
      <c r="T165" s="91">
        <v>4289</v>
      </c>
      <c r="U165" s="191">
        <f>SUMIFS([1]feb24!$U$7:$U$363,[1]feb24!$B$7:$B$363,B165)</f>
        <v>18787</v>
      </c>
      <c r="V165" s="191">
        <f>SUMIFS([1]feb24!$V$7:$V$363,[1]feb24!$B$7:$B$363,B165)</f>
        <v>4459.2926655589845</v>
      </c>
      <c r="W165" s="198"/>
      <c r="X165" s="88">
        <v>0</v>
      </c>
      <c r="Y165" s="88">
        <f t="shared" si="41"/>
        <v>0</v>
      </c>
    </row>
    <row r="166" spans="2:25">
      <c r="B166" s="208">
        <v>3423</v>
      </c>
      <c r="C166" t="s">
        <v>180</v>
      </c>
      <c r="D166" s="1">
        <v>7846</v>
      </c>
      <c r="E166" s="85">
        <f t="shared" si="35"/>
        <v>3447.2759226713533</v>
      </c>
      <c r="F166" s="86">
        <f t="shared" si="28"/>
        <v>0.71206325109880542</v>
      </c>
      <c r="G166" s="188">
        <f t="shared" si="29"/>
        <v>836.60566957587196</v>
      </c>
      <c r="H166" s="188">
        <f t="shared" si="30"/>
        <v>1904.1145039546846</v>
      </c>
      <c r="I166" s="188">
        <f t="shared" si="31"/>
        <v>318.56331923383544</v>
      </c>
      <c r="J166" s="87">
        <f t="shared" si="32"/>
        <v>725.05011457620947</v>
      </c>
      <c r="K166" s="188">
        <f t="shared" si="36"/>
        <v>264.8920254017217</v>
      </c>
      <c r="L166" s="87">
        <f t="shared" si="33"/>
        <v>602.89424981431864</v>
      </c>
      <c r="M166" s="88">
        <f t="shared" si="37"/>
        <v>2507.0087537690033</v>
      </c>
      <c r="N166" s="88">
        <f t="shared" si="38"/>
        <v>10353.008753769003</v>
      </c>
      <c r="O166" s="88">
        <f t="shared" si="39"/>
        <v>4548.773617648947</v>
      </c>
      <c r="P166" s="89">
        <f t="shared" si="34"/>
        <v>0.93958667752525515</v>
      </c>
      <c r="Q166" s="196">
        <v>-287.80403153850148</v>
      </c>
      <c r="R166" s="89">
        <f t="shared" si="40"/>
        <v>1.2256483034447168E-2</v>
      </c>
      <c r="S166" s="89">
        <f t="shared" si="40"/>
        <v>1.4480245079777651E-2</v>
      </c>
      <c r="T166" s="91">
        <v>2276</v>
      </c>
      <c r="U166" s="191">
        <f>SUMIFS([1]feb24!$U$7:$U$363,[1]feb24!$B$7:$B$363,B166)</f>
        <v>7751</v>
      </c>
      <c r="V166" s="191">
        <f>SUMIFS([1]feb24!$V$7:$V$363,[1]feb24!$B$7:$B$363,B166)</f>
        <v>3398.0710214818064</v>
      </c>
      <c r="W166" s="198"/>
      <c r="X166" s="88">
        <v>0</v>
      </c>
      <c r="Y166" s="88">
        <f t="shared" si="41"/>
        <v>0</v>
      </c>
    </row>
    <row r="167" spans="2:25">
      <c r="B167" s="208">
        <v>3424</v>
      </c>
      <c r="C167" t="s">
        <v>181</v>
      </c>
      <c r="D167" s="1">
        <v>8263</v>
      </c>
      <c r="E167" s="85">
        <f t="shared" si="35"/>
        <v>4498.0947196516063</v>
      </c>
      <c r="F167" s="86">
        <f t="shared" si="28"/>
        <v>0.92911853349513396</v>
      </c>
      <c r="G167" s="188">
        <f t="shared" si="29"/>
        <v>206.11439138772019</v>
      </c>
      <c r="H167" s="188">
        <f t="shared" si="30"/>
        <v>378.63213697924198</v>
      </c>
      <c r="I167" s="188">
        <f t="shared" si="31"/>
        <v>0</v>
      </c>
      <c r="J167" s="87">
        <f t="shared" si="32"/>
        <v>0</v>
      </c>
      <c r="K167" s="188">
        <f t="shared" si="36"/>
        <v>-53.671293832113761</v>
      </c>
      <c r="L167" s="87">
        <f t="shared" si="33"/>
        <v>-98.594166769592974</v>
      </c>
      <c r="M167" s="88">
        <f t="shared" si="37"/>
        <v>280.03797020964902</v>
      </c>
      <c r="N167" s="88">
        <f t="shared" si="38"/>
        <v>8543.0379702096488</v>
      </c>
      <c r="O167" s="88">
        <f t="shared" si="39"/>
        <v>4650.5378172072124</v>
      </c>
      <c r="P167" s="89">
        <f t="shared" si="34"/>
        <v>0.96060691159075851</v>
      </c>
      <c r="Q167" s="196">
        <v>-2224.8331368904774</v>
      </c>
      <c r="R167" s="89">
        <f t="shared" si="40"/>
        <v>8.59508476803785E-2</v>
      </c>
      <c r="S167" s="89">
        <f t="shared" si="40"/>
        <v>4.5752340526178471E-2</v>
      </c>
      <c r="T167" s="91">
        <v>1837</v>
      </c>
      <c r="U167" s="191">
        <f>SUMIFS([1]feb24!$U$7:$U$363,[1]feb24!$B$7:$B$363,B167)</f>
        <v>7609</v>
      </c>
      <c r="V167" s="191">
        <f>SUMIFS([1]feb24!$V$7:$V$363,[1]feb24!$B$7:$B$363,B167)</f>
        <v>4301.3001695873372</v>
      </c>
      <c r="W167" s="198"/>
      <c r="X167" s="88">
        <v>0</v>
      </c>
      <c r="Y167" s="88">
        <f t="shared" si="41"/>
        <v>0</v>
      </c>
    </row>
    <row r="168" spans="2:25">
      <c r="B168" s="208">
        <v>3425</v>
      </c>
      <c r="C168" t="s">
        <v>182</v>
      </c>
      <c r="D168" s="1">
        <v>4218</v>
      </c>
      <c r="E168" s="85">
        <f t="shared" si="35"/>
        <v>3099.1917707567964</v>
      </c>
      <c r="F168" s="86">
        <f t="shared" si="28"/>
        <v>0.64016360093207891</v>
      </c>
      <c r="G168" s="188">
        <f t="shared" si="29"/>
        <v>1045.4561607246062</v>
      </c>
      <c r="H168" s="188">
        <f t="shared" si="30"/>
        <v>1422.865834746189</v>
      </c>
      <c r="I168" s="188">
        <f t="shared" si="31"/>
        <v>440.39277240393039</v>
      </c>
      <c r="J168" s="87">
        <f t="shared" si="32"/>
        <v>599.37456324174934</v>
      </c>
      <c r="K168" s="188">
        <f t="shared" si="36"/>
        <v>386.72147857181665</v>
      </c>
      <c r="L168" s="87">
        <f t="shared" si="33"/>
        <v>526.32793233624238</v>
      </c>
      <c r="M168" s="88">
        <f t="shared" si="37"/>
        <v>1949.1937670824313</v>
      </c>
      <c r="N168" s="88">
        <f t="shared" si="38"/>
        <v>6167.1937670824318</v>
      </c>
      <c r="O168" s="88">
        <f t="shared" si="39"/>
        <v>4531.3694100532193</v>
      </c>
      <c r="P168" s="89">
        <f t="shared" si="34"/>
        <v>0.93599169501691881</v>
      </c>
      <c r="Q168" s="196">
        <v>96.37925594292642</v>
      </c>
      <c r="R168" s="89">
        <f t="shared" si="40"/>
        <v>9.1332470892626139E-2</v>
      </c>
      <c r="S168" s="89">
        <f t="shared" si="40"/>
        <v>6.4871066381636644E-2</v>
      </c>
      <c r="T168" s="91">
        <v>1361</v>
      </c>
      <c r="U168" s="191">
        <f>SUMIFS([1]feb24!$U$7:$U$363,[1]feb24!$B$7:$B$363,B168)</f>
        <v>3865</v>
      </c>
      <c r="V168" s="191">
        <f>SUMIFS([1]feb24!$V$7:$V$363,[1]feb24!$B$7:$B$363,B168)</f>
        <v>2910.3915662650602</v>
      </c>
      <c r="W168" s="198"/>
      <c r="X168" s="88">
        <v>0</v>
      </c>
      <c r="Y168" s="88">
        <f t="shared" si="41"/>
        <v>0</v>
      </c>
    </row>
    <row r="169" spans="2:25">
      <c r="B169" s="208">
        <v>3426</v>
      </c>
      <c r="C169" t="s">
        <v>183</v>
      </c>
      <c r="D169" s="1">
        <v>5040</v>
      </c>
      <c r="E169" s="85">
        <f t="shared" si="35"/>
        <v>3142.14463840399</v>
      </c>
      <c r="F169" s="86">
        <f t="shared" si="28"/>
        <v>0.64903586972255523</v>
      </c>
      <c r="G169" s="188">
        <f t="shared" si="29"/>
        <v>1019.6844401362899</v>
      </c>
      <c r="H169" s="188">
        <f t="shared" si="30"/>
        <v>1635.5738419786092</v>
      </c>
      <c r="I169" s="188">
        <f t="shared" si="31"/>
        <v>425.3592687274126</v>
      </c>
      <c r="J169" s="87">
        <f t="shared" si="32"/>
        <v>682.27626703876979</v>
      </c>
      <c r="K169" s="188">
        <f t="shared" si="36"/>
        <v>371.68797489529885</v>
      </c>
      <c r="L169" s="87">
        <f t="shared" si="33"/>
        <v>596.18751173205942</v>
      </c>
      <c r="M169" s="88">
        <f t="shared" si="37"/>
        <v>2231.7613537106686</v>
      </c>
      <c r="N169" s="88">
        <f t="shared" si="38"/>
        <v>7271.7613537106681</v>
      </c>
      <c r="O169" s="88">
        <f t="shared" si="39"/>
        <v>4533.5170534355784</v>
      </c>
      <c r="P169" s="89">
        <f t="shared" si="34"/>
        <v>0.93643530845644252</v>
      </c>
      <c r="Q169" s="196">
        <v>-62.721540240665945</v>
      </c>
      <c r="R169" s="89">
        <f t="shared" si="40"/>
        <v>4.9562682215743441E-2</v>
      </c>
      <c r="S169" s="89">
        <f t="shared" si="40"/>
        <v>1.7499981823866004E-2</v>
      </c>
      <c r="T169" s="91">
        <v>1604</v>
      </c>
      <c r="U169" s="191">
        <f>SUMIFS([1]feb24!$U$7:$U$363,[1]feb24!$B$7:$B$363,B169)</f>
        <v>4802</v>
      </c>
      <c r="V169" s="191">
        <f>SUMIFS([1]feb24!$V$7:$V$363,[1]feb24!$B$7:$B$363,B169)</f>
        <v>3088.1028938906752</v>
      </c>
      <c r="W169" s="198"/>
      <c r="X169" s="88">
        <v>0</v>
      </c>
      <c r="Y169" s="88">
        <f t="shared" si="41"/>
        <v>0</v>
      </c>
    </row>
    <row r="170" spans="2:25">
      <c r="B170" s="208">
        <v>3427</v>
      </c>
      <c r="C170" t="s">
        <v>184</v>
      </c>
      <c r="D170" s="1">
        <v>22751</v>
      </c>
      <c r="E170" s="85">
        <f t="shared" si="35"/>
        <v>3997.0133520730847</v>
      </c>
      <c r="F170" s="86">
        <f t="shared" si="28"/>
        <v>0.82561604757097096</v>
      </c>
      <c r="G170" s="188">
        <f t="shared" si="29"/>
        <v>506.76321193483318</v>
      </c>
      <c r="H170" s="188">
        <f t="shared" si="30"/>
        <v>2884.4962023330704</v>
      </c>
      <c r="I170" s="188">
        <f t="shared" si="31"/>
        <v>126.15521894322949</v>
      </c>
      <c r="J170" s="87">
        <f t="shared" si="32"/>
        <v>718.07550622486224</v>
      </c>
      <c r="K170" s="188">
        <f t="shared" si="36"/>
        <v>72.483925111115724</v>
      </c>
      <c r="L170" s="87">
        <f t="shared" si="33"/>
        <v>412.57850173247073</v>
      </c>
      <c r="M170" s="88">
        <f t="shared" si="37"/>
        <v>3297.074704065541</v>
      </c>
      <c r="N170" s="88">
        <f t="shared" si="38"/>
        <v>26048.074704065541</v>
      </c>
      <c r="O170" s="88">
        <f t="shared" si="39"/>
        <v>4576.260489119034</v>
      </c>
      <c r="P170" s="89">
        <f t="shared" si="34"/>
        <v>0.94526431734886351</v>
      </c>
      <c r="Q170" s="196">
        <v>-1260.7894581358255</v>
      </c>
      <c r="R170" s="89">
        <f t="shared" si="40"/>
        <v>1.7122675250357655E-2</v>
      </c>
      <c r="S170" s="89">
        <f t="shared" si="40"/>
        <v>5.6862994218223285E-3</v>
      </c>
      <c r="T170" s="91">
        <v>5692</v>
      </c>
      <c r="U170" s="191">
        <f>SUMIFS([1]feb24!$U$7:$U$363,[1]feb24!$B$7:$B$363,B170)</f>
        <v>22368</v>
      </c>
      <c r="V170" s="191">
        <f>SUMIFS([1]feb24!$V$7:$V$363,[1]feb24!$B$7:$B$363,B170)</f>
        <v>3974.4136460554369</v>
      </c>
      <c r="W170" s="198"/>
      <c r="X170" s="88">
        <v>0</v>
      </c>
      <c r="Y170" s="88">
        <f t="shared" si="41"/>
        <v>0</v>
      </c>
    </row>
    <row r="171" spans="2:25">
      <c r="B171" s="208">
        <v>3428</v>
      </c>
      <c r="C171" t="s">
        <v>185</v>
      </c>
      <c r="D171" s="1">
        <v>10293</v>
      </c>
      <c r="E171" s="85">
        <f t="shared" si="35"/>
        <v>4074.8218527315912</v>
      </c>
      <c r="F171" s="86">
        <f t="shared" si="28"/>
        <v>0.84168803460793717</v>
      </c>
      <c r="G171" s="188">
        <f t="shared" si="29"/>
        <v>460.07811153972926</v>
      </c>
      <c r="H171" s="188">
        <f t="shared" si="30"/>
        <v>1162.157309749356</v>
      </c>
      <c r="I171" s="188">
        <f t="shared" si="31"/>
        <v>98.922243712752191</v>
      </c>
      <c r="J171" s="87">
        <f t="shared" si="32"/>
        <v>249.87758761841204</v>
      </c>
      <c r="K171" s="188">
        <f t="shared" si="36"/>
        <v>45.25094988063843</v>
      </c>
      <c r="L171" s="87">
        <f t="shared" si="33"/>
        <v>114.30389939849267</v>
      </c>
      <c r="M171" s="88">
        <f t="shared" si="37"/>
        <v>1276.4612091478486</v>
      </c>
      <c r="N171" s="88">
        <f t="shared" si="38"/>
        <v>11569.461209147848</v>
      </c>
      <c r="O171" s="88">
        <f t="shared" si="39"/>
        <v>4580.1509141519591</v>
      </c>
      <c r="P171" s="89">
        <f t="shared" si="34"/>
        <v>0.94606791670071178</v>
      </c>
      <c r="Q171" s="196">
        <v>-1265.6499177356125</v>
      </c>
      <c r="R171" s="89">
        <f t="shared" si="40"/>
        <v>6.7185069984447898E-2</v>
      </c>
      <c r="S171" s="89">
        <f t="shared" si="40"/>
        <v>5.3243222276812538E-2</v>
      </c>
      <c r="T171" s="91">
        <v>2526</v>
      </c>
      <c r="U171" s="191">
        <f>SUMIFS([1]feb24!$U$7:$U$363,[1]feb24!$B$7:$B$363,B171)</f>
        <v>9645</v>
      </c>
      <c r="V171" s="191">
        <f>SUMIFS([1]feb24!$V$7:$V$363,[1]feb24!$B$7:$B$363,B171)</f>
        <v>3868.8327316486161</v>
      </c>
      <c r="W171" s="198"/>
      <c r="X171" s="88">
        <v>0</v>
      </c>
      <c r="Y171" s="88">
        <f t="shared" si="41"/>
        <v>0</v>
      </c>
    </row>
    <row r="172" spans="2:25">
      <c r="B172" s="208">
        <v>3429</v>
      </c>
      <c r="C172" t="s">
        <v>186</v>
      </c>
      <c r="D172" s="1">
        <v>5113</v>
      </c>
      <c r="E172" s="85">
        <f t="shared" si="35"/>
        <v>3337.467362924282</v>
      </c>
      <c r="F172" s="86">
        <f t="shared" si="28"/>
        <v>0.68938138814210148</v>
      </c>
      <c r="G172" s="188">
        <f t="shared" si="29"/>
        <v>902.49080542411468</v>
      </c>
      <c r="H172" s="188">
        <f t="shared" si="30"/>
        <v>1382.6159139097438</v>
      </c>
      <c r="I172" s="188">
        <f t="shared" si="31"/>
        <v>356.9963151453104</v>
      </c>
      <c r="J172" s="87">
        <f t="shared" si="32"/>
        <v>546.91835480261557</v>
      </c>
      <c r="K172" s="188">
        <f t="shared" si="36"/>
        <v>303.32502131319666</v>
      </c>
      <c r="L172" s="87">
        <f t="shared" si="33"/>
        <v>464.69393265181725</v>
      </c>
      <c r="M172" s="88">
        <f t="shared" si="37"/>
        <v>1847.309846561561</v>
      </c>
      <c r="N172" s="88">
        <f t="shared" si="38"/>
        <v>6960.3098465615612</v>
      </c>
      <c r="O172" s="88">
        <f t="shared" si="39"/>
        <v>4543.2831896615935</v>
      </c>
      <c r="P172" s="89">
        <f t="shared" si="34"/>
        <v>0.93845258437741996</v>
      </c>
      <c r="Q172" s="196">
        <v>-149.2336358158982</v>
      </c>
      <c r="R172" s="89">
        <f t="shared" si="40"/>
        <v>8.1658557224455253E-2</v>
      </c>
      <c r="S172" s="89">
        <f t="shared" si="40"/>
        <v>7.2479992443829896E-2</v>
      </c>
      <c r="T172" s="91">
        <v>1532</v>
      </c>
      <c r="U172" s="191">
        <f>SUMIFS([1]feb24!$U$7:$U$363,[1]feb24!$B$7:$B$363,B172)</f>
        <v>4727</v>
      </c>
      <c r="V172" s="191">
        <f>SUMIFS([1]feb24!$V$7:$V$363,[1]feb24!$B$7:$B$363,B172)</f>
        <v>3111.91573403555</v>
      </c>
      <c r="W172" s="198"/>
      <c r="X172" s="88">
        <v>0</v>
      </c>
      <c r="Y172" s="88">
        <f t="shared" si="41"/>
        <v>0</v>
      </c>
    </row>
    <row r="173" spans="2:25">
      <c r="B173" s="208">
        <v>3430</v>
      </c>
      <c r="C173" t="s">
        <v>187</v>
      </c>
      <c r="D173" s="1">
        <v>6233</v>
      </c>
      <c r="E173" s="85">
        <f t="shared" si="35"/>
        <v>3296.13960867266</v>
      </c>
      <c r="F173" s="86">
        <f t="shared" si="28"/>
        <v>0.68084479991616731</v>
      </c>
      <c r="G173" s="188">
        <f t="shared" si="29"/>
        <v>927.28745797508793</v>
      </c>
      <c r="H173" s="188">
        <f t="shared" si="30"/>
        <v>1753.5005830308914</v>
      </c>
      <c r="I173" s="188">
        <f t="shared" si="31"/>
        <v>371.46102913337813</v>
      </c>
      <c r="J173" s="87">
        <f t="shared" si="32"/>
        <v>702.43280609121803</v>
      </c>
      <c r="K173" s="188">
        <f t="shared" si="36"/>
        <v>317.78973530126439</v>
      </c>
      <c r="L173" s="87">
        <f t="shared" si="33"/>
        <v>600.94038945469094</v>
      </c>
      <c r="M173" s="88">
        <f t="shared" si="37"/>
        <v>2354.4409724855823</v>
      </c>
      <c r="N173" s="88">
        <f t="shared" si="38"/>
        <v>8587.4409724855832</v>
      </c>
      <c r="O173" s="88">
        <f t="shared" si="39"/>
        <v>4541.2168019490127</v>
      </c>
      <c r="P173" s="89">
        <f t="shared" si="34"/>
        <v>0.93802575496612328</v>
      </c>
      <c r="Q173" s="196">
        <v>465.78016920505047</v>
      </c>
      <c r="R173" s="89">
        <f t="shared" si="40"/>
        <v>-5.4029443011079072E-2</v>
      </c>
      <c r="S173" s="89">
        <f t="shared" si="40"/>
        <v>-7.754113850472226E-2</v>
      </c>
      <c r="T173" s="91">
        <v>1891</v>
      </c>
      <c r="U173" s="191">
        <f>SUMIFS([1]feb24!$U$7:$U$363,[1]feb24!$B$7:$B$363,B173)</f>
        <v>6589</v>
      </c>
      <c r="V173" s="191">
        <f>SUMIFS([1]feb24!$V$7:$V$363,[1]feb24!$B$7:$B$363,B173)</f>
        <v>3573.2104121475054</v>
      </c>
      <c r="W173" s="198"/>
      <c r="X173" s="88">
        <v>0</v>
      </c>
      <c r="Y173" s="88">
        <f t="shared" si="41"/>
        <v>0</v>
      </c>
    </row>
    <row r="174" spans="2:25">
      <c r="B174" s="208">
        <v>3431</v>
      </c>
      <c r="C174" t="s">
        <v>188</v>
      </c>
      <c r="D174" s="1">
        <v>8390</v>
      </c>
      <c r="E174" s="85">
        <f t="shared" si="35"/>
        <v>3351.9776268477826</v>
      </c>
      <c r="F174" s="86">
        <f t="shared" si="28"/>
        <v>0.6923786027357226</v>
      </c>
      <c r="G174" s="188">
        <f t="shared" si="29"/>
        <v>893.78464707001433</v>
      </c>
      <c r="H174" s="188">
        <f t="shared" si="30"/>
        <v>2237.1429716162456</v>
      </c>
      <c r="I174" s="188">
        <f t="shared" si="31"/>
        <v>351.9177227720852</v>
      </c>
      <c r="J174" s="87">
        <f t="shared" si="32"/>
        <v>880.85006009852918</v>
      </c>
      <c r="K174" s="188">
        <f t="shared" si="36"/>
        <v>298.24642893997145</v>
      </c>
      <c r="L174" s="87">
        <f t="shared" si="33"/>
        <v>746.51081163674849</v>
      </c>
      <c r="M174" s="88">
        <f t="shared" si="37"/>
        <v>2983.6537832529939</v>
      </c>
      <c r="N174" s="88">
        <f t="shared" si="38"/>
        <v>11373.653783252994</v>
      </c>
      <c r="O174" s="88">
        <f t="shared" si="39"/>
        <v>4544.0087028577682</v>
      </c>
      <c r="P174" s="89">
        <f t="shared" si="34"/>
        <v>0.93860244510710089</v>
      </c>
      <c r="Q174" s="196">
        <v>306.96780659452224</v>
      </c>
      <c r="R174" s="89">
        <f t="shared" si="40"/>
        <v>-1.687368174361378E-2</v>
      </c>
      <c r="S174" s="89">
        <f t="shared" si="40"/>
        <v>-3.1406511857671467E-2</v>
      </c>
      <c r="T174" s="91">
        <v>2503</v>
      </c>
      <c r="U174" s="191">
        <f>SUMIFS([1]feb24!$U$7:$U$363,[1]feb24!$B$7:$B$363,B174)</f>
        <v>8534</v>
      </c>
      <c r="V174" s="191">
        <f>SUMIFS([1]feb24!$V$7:$V$363,[1]feb24!$B$7:$B$363,B174)</f>
        <v>3460.6650446066506</v>
      </c>
      <c r="W174" s="198"/>
      <c r="X174" s="88">
        <v>0</v>
      </c>
      <c r="Y174" s="88">
        <f t="shared" si="41"/>
        <v>0</v>
      </c>
    </row>
    <row r="175" spans="2:25">
      <c r="B175" s="208">
        <v>3432</v>
      </c>
      <c r="C175" t="s">
        <v>189</v>
      </c>
      <c r="D175" s="1">
        <v>7884</v>
      </c>
      <c r="E175" s="85">
        <f t="shared" si="35"/>
        <v>3975.7942511346446</v>
      </c>
      <c r="F175" s="86">
        <f t="shared" si="28"/>
        <v>0.82123306740386248</v>
      </c>
      <c r="G175" s="188">
        <f t="shared" si="29"/>
        <v>519.49467249789723</v>
      </c>
      <c r="H175" s="188">
        <f t="shared" si="30"/>
        <v>1030.1579355633303</v>
      </c>
      <c r="I175" s="188">
        <f t="shared" si="31"/>
        <v>133.5819042716835</v>
      </c>
      <c r="J175" s="87">
        <f t="shared" si="32"/>
        <v>264.89291617074838</v>
      </c>
      <c r="K175" s="188">
        <f t="shared" si="36"/>
        <v>79.910610439569737</v>
      </c>
      <c r="L175" s="87">
        <f t="shared" si="33"/>
        <v>158.46274050166679</v>
      </c>
      <c r="M175" s="88">
        <f t="shared" si="37"/>
        <v>1188.620676064997</v>
      </c>
      <c r="N175" s="88">
        <f t="shared" si="38"/>
        <v>9072.6206760649966</v>
      </c>
      <c r="O175" s="88">
        <f t="shared" si="39"/>
        <v>4575.1995340721114</v>
      </c>
      <c r="P175" s="89">
        <f t="shared" si="34"/>
        <v>0.94504516834050789</v>
      </c>
      <c r="Q175" s="196">
        <v>-461.3184781154871</v>
      </c>
      <c r="R175" s="89">
        <f t="shared" si="40"/>
        <v>2.1375825884181889E-2</v>
      </c>
      <c r="S175" s="89">
        <f t="shared" si="40"/>
        <v>1.2619704330964109E-2</v>
      </c>
      <c r="T175" s="91">
        <v>1983</v>
      </c>
      <c r="U175" s="191">
        <f>SUMIFS([1]feb24!$U$7:$U$363,[1]feb24!$B$7:$B$363,B175)</f>
        <v>7719</v>
      </c>
      <c r="V175" s="191">
        <f>SUMIFS([1]feb24!$V$7:$V$363,[1]feb24!$B$7:$B$363,B175)</f>
        <v>3926.2461851475073</v>
      </c>
      <c r="W175" s="198"/>
      <c r="X175" s="88">
        <v>0</v>
      </c>
      <c r="Y175" s="88">
        <f t="shared" si="41"/>
        <v>0</v>
      </c>
    </row>
    <row r="176" spans="2:25">
      <c r="B176" s="208">
        <v>3433</v>
      </c>
      <c r="C176" t="s">
        <v>190</v>
      </c>
      <c r="D176" s="1">
        <v>13598</v>
      </c>
      <c r="E176" s="85">
        <f t="shared" si="35"/>
        <v>6351.2377393741235</v>
      </c>
      <c r="F176" s="86">
        <f t="shared" si="28"/>
        <v>1.3119004961156739</v>
      </c>
      <c r="G176" s="188">
        <f t="shared" si="29"/>
        <v>-905.77142044579011</v>
      </c>
      <c r="H176" s="188">
        <f t="shared" si="30"/>
        <v>-1939.2566111744366</v>
      </c>
      <c r="I176" s="188">
        <f t="shared" si="31"/>
        <v>0</v>
      </c>
      <c r="J176" s="87">
        <f t="shared" si="32"/>
        <v>0</v>
      </c>
      <c r="K176" s="188">
        <f t="shared" si="36"/>
        <v>-53.671293832113761</v>
      </c>
      <c r="L176" s="87">
        <f t="shared" si="33"/>
        <v>-114.91024009455556</v>
      </c>
      <c r="M176" s="88">
        <f t="shared" si="37"/>
        <v>-2054.1668512689921</v>
      </c>
      <c r="N176" s="88">
        <f t="shared" si="38"/>
        <v>11543.833148731008</v>
      </c>
      <c r="O176" s="88">
        <f t="shared" si="39"/>
        <v>5391.7950250962203</v>
      </c>
      <c r="P176" s="89">
        <f t="shared" si="34"/>
        <v>1.1137196966389749</v>
      </c>
      <c r="Q176" s="196">
        <v>-4061.69094612548</v>
      </c>
      <c r="R176" s="89">
        <f t="shared" si="40"/>
        <v>0.10176632636525684</v>
      </c>
      <c r="S176" s="89">
        <f t="shared" si="40"/>
        <v>0.10485394801784502</v>
      </c>
      <c r="T176" s="91">
        <v>2141</v>
      </c>
      <c r="U176" s="191">
        <f>SUMIFS([1]feb24!$U$7:$U$363,[1]feb24!$B$7:$B$363,B176)</f>
        <v>12342</v>
      </c>
      <c r="V176" s="191">
        <f>SUMIFS([1]feb24!$V$7:$V$363,[1]feb24!$B$7:$B$363,B176)</f>
        <v>5748.4862598975315</v>
      </c>
      <c r="W176" s="198"/>
      <c r="X176" s="88">
        <v>0</v>
      </c>
      <c r="Y176" s="88">
        <f t="shared" si="41"/>
        <v>0</v>
      </c>
    </row>
    <row r="177" spans="2:25">
      <c r="B177" s="208">
        <v>3434</v>
      </c>
      <c r="C177" t="s">
        <v>191</v>
      </c>
      <c r="D177" s="1">
        <v>9153</v>
      </c>
      <c r="E177" s="85">
        <f t="shared" si="35"/>
        <v>4137.8842676311024</v>
      </c>
      <c r="F177" s="86">
        <f t="shared" si="28"/>
        <v>0.85471409610773452</v>
      </c>
      <c r="G177" s="188">
        <f t="shared" si="29"/>
        <v>422.24066260002252</v>
      </c>
      <c r="H177" s="188">
        <f t="shared" si="30"/>
        <v>933.99634567124974</v>
      </c>
      <c r="I177" s="188">
        <f t="shared" si="31"/>
        <v>76.85039849792328</v>
      </c>
      <c r="J177" s="87">
        <f t="shared" si="32"/>
        <v>169.99308147740629</v>
      </c>
      <c r="K177" s="188">
        <f t="shared" si="36"/>
        <v>23.179104665809518</v>
      </c>
      <c r="L177" s="87">
        <f t="shared" si="33"/>
        <v>51.272179520770649</v>
      </c>
      <c r="M177" s="88">
        <f t="shared" si="37"/>
        <v>985.26852519202043</v>
      </c>
      <c r="N177" s="88">
        <f t="shared" si="38"/>
        <v>10138.268525192021</v>
      </c>
      <c r="O177" s="88">
        <f t="shared" si="39"/>
        <v>4583.3040348969353</v>
      </c>
      <c r="P177" s="89">
        <f t="shared" si="34"/>
        <v>0.94671921977570173</v>
      </c>
      <c r="Q177" s="196">
        <v>-783.77854427203943</v>
      </c>
      <c r="R177" s="89">
        <f t="shared" si="40"/>
        <v>6.8776272769733776E-2</v>
      </c>
      <c r="S177" s="89">
        <f t="shared" si="40"/>
        <v>6.8776272769733637E-2</v>
      </c>
      <c r="T177" s="91">
        <v>2212</v>
      </c>
      <c r="U177" s="191">
        <f>SUMIFS([1]feb24!$U$7:$U$363,[1]feb24!$B$7:$B$363,B177)</f>
        <v>8564</v>
      </c>
      <c r="V177" s="191">
        <f>SUMIFS([1]feb24!$V$7:$V$363,[1]feb24!$B$7:$B$363,B177)</f>
        <v>3871.6094032549727</v>
      </c>
      <c r="W177" s="198"/>
      <c r="X177" s="88">
        <v>0</v>
      </c>
      <c r="Y177" s="88">
        <f t="shared" si="41"/>
        <v>0</v>
      </c>
    </row>
    <row r="178" spans="2:25">
      <c r="B178" s="208">
        <v>3435</v>
      </c>
      <c r="C178" t="s">
        <v>192</v>
      </c>
      <c r="D178" s="1">
        <v>13743</v>
      </c>
      <c r="E178" s="85">
        <f t="shared" si="35"/>
        <v>3892.0985556499572</v>
      </c>
      <c r="F178" s="86">
        <f t="shared" si="28"/>
        <v>0.80394503175871468</v>
      </c>
      <c r="G178" s="188">
        <f t="shared" si="29"/>
        <v>569.71208978870959</v>
      </c>
      <c r="H178" s="188">
        <f t="shared" si="30"/>
        <v>2011.6533890439334</v>
      </c>
      <c r="I178" s="188">
        <f t="shared" si="31"/>
        <v>162.87539769132408</v>
      </c>
      <c r="J178" s="87">
        <f t="shared" si="32"/>
        <v>575.11302924806535</v>
      </c>
      <c r="K178" s="188">
        <f t="shared" si="36"/>
        <v>109.20410385921032</v>
      </c>
      <c r="L178" s="87">
        <f t="shared" si="33"/>
        <v>385.59969072687164</v>
      </c>
      <c r="M178" s="88">
        <f t="shared" si="37"/>
        <v>2397.253079770805</v>
      </c>
      <c r="N178" s="88">
        <f t="shared" si="38"/>
        <v>16140.253079770806</v>
      </c>
      <c r="O178" s="88">
        <f t="shared" si="39"/>
        <v>4571.0147492978776</v>
      </c>
      <c r="P178" s="89">
        <f t="shared" si="34"/>
        <v>0.94418076655825067</v>
      </c>
      <c r="Q178" s="196">
        <v>-1253.0666982479997</v>
      </c>
      <c r="R178" s="89">
        <f t="shared" si="40"/>
        <v>-2.9243483788938335E-2</v>
      </c>
      <c r="S178" s="89">
        <f t="shared" si="40"/>
        <v>-2.8968559825128901E-2</v>
      </c>
      <c r="T178" s="91">
        <v>3531</v>
      </c>
      <c r="U178" s="191">
        <f>SUMIFS([1]feb24!$U$7:$U$363,[1]feb24!$B$7:$B$363,B178)</f>
        <v>14157</v>
      </c>
      <c r="V178" s="191">
        <f>SUMIFS([1]feb24!$V$7:$V$363,[1]feb24!$B$7:$B$363,B178)</f>
        <v>4008.2106455266135</v>
      </c>
      <c r="W178" s="198"/>
      <c r="X178" s="88">
        <v>0</v>
      </c>
      <c r="Y178" s="88">
        <f t="shared" si="41"/>
        <v>0</v>
      </c>
    </row>
    <row r="179" spans="2:25">
      <c r="B179" s="208">
        <v>3436</v>
      </c>
      <c r="C179" t="s">
        <v>193</v>
      </c>
      <c r="D179" s="1">
        <v>29864</v>
      </c>
      <c r="E179" s="85">
        <f t="shared" si="35"/>
        <v>5346.2226996061581</v>
      </c>
      <c r="F179" s="86">
        <f t="shared" si="28"/>
        <v>1.1043063572438963</v>
      </c>
      <c r="G179" s="188">
        <f t="shared" si="29"/>
        <v>-302.76239658501089</v>
      </c>
      <c r="H179" s="188">
        <f t="shared" si="30"/>
        <v>-1691.2307473238709</v>
      </c>
      <c r="I179" s="188">
        <f t="shared" si="31"/>
        <v>0</v>
      </c>
      <c r="J179" s="87">
        <f t="shared" si="32"/>
        <v>0</v>
      </c>
      <c r="K179" s="188">
        <f t="shared" si="36"/>
        <v>-53.671293832113761</v>
      </c>
      <c r="L179" s="87">
        <f t="shared" si="33"/>
        <v>-299.80784734618743</v>
      </c>
      <c r="M179" s="88">
        <f t="shared" si="37"/>
        <v>-1991.0385946700583</v>
      </c>
      <c r="N179" s="88">
        <f t="shared" si="38"/>
        <v>27872.961405329941</v>
      </c>
      <c r="O179" s="88">
        <f t="shared" si="39"/>
        <v>4989.789009189034</v>
      </c>
      <c r="P179" s="89">
        <f t="shared" si="34"/>
        <v>1.0306820410902635</v>
      </c>
      <c r="Q179" s="196">
        <v>-5322.0362884432225</v>
      </c>
      <c r="R179" s="89">
        <f t="shared" si="40"/>
        <v>1.8970929439061007E-2</v>
      </c>
      <c r="S179" s="89">
        <f t="shared" si="40"/>
        <v>1.9518174836181911E-2</v>
      </c>
      <c r="T179" s="91">
        <v>5586</v>
      </c>
      <c r="U179" s="191">
        <f>SUMIFS([1]feb24!$U$7:$U$363,[1]feb24!$B$7:$B$363,B179)</f>
        <v>29308</v>
      </c>
      <c r="V179" s="191">
        <f>SUMIFS([1]feb24!$V$7:$V$363,[1]feb24!$B$7:$B$363,B179)</f>
        <v>5243.8718912148861</v>
      </c>
      <c r="W179" s="198"/>
      <c r="X179" s="88">
        <v>0</v>
      </c>
      <c r="Y179" s="88">
        <f t="shared" si="41"/>
        <v>0</v>
      </c>
    </row>
    <row r="180" spans="2:25">
      <c r="B180" s="208">
        <v>3437</v>
      </c>
      <c r="C180" t="s">
        <v>194</v>
      </c>
      <c r="D180" s="1">
        <v>19339</v>
      </c>
      <c r="E180" s="85">
        <f t="shared" si="35"/>
        <v>3359.7984711605282</v>
      </c>
      <c r="F180" s="86">
        <f t="shared" si="28"/>
        <v>0.69399406258071117</v>
      </c>
      <c r="G180" s="188">
        <f t="shared" si="29"/>
        <v>889.09214048236709</v>
      </c>
      <c r="H180" s="188">
        <f t="shared" si="30"/>
        <v>5117.6143606165051</v>
      </c>
      <c r="I180" s="188">
        <f t="shared" si="31"/>
        <v>349.18042726262422</v>
      </c>
      <c r="J180" s="87">
        <f t="shared" si="32"/>
        <v>2009.882539323665</v>
      </c>
      <c r="K180" s="188">
        <f t="shared" si="36"/>
        <v>295.50913343051047</v>
      </c>
      <c r="L180" s="87">
        <f t="shared" si="33"/>
        <v>1700.9505720260183</v>
      </c>
      <c r="M180" s="88">
        <f t="shared" si="37"/>
        <v>6818.5649326425237</v>
      </c>
      <c r="N180" s="88">
        <f t="shared" si="38"/>
        <v>26157.564932642523</v>
      </c>
      <c r="O180" s="88">
        <f t="shared" si="39"/>
        <v>4544.3997450734059</v>
      </c>
      <c r="P180" s="89">
        <f t="shared" si="34"/>
        <v>0.9386832180993504</v>
      </c>
      <c r="Q180" s="196">
        <v>-151.36194540228917</v>
      </c>
      <c r="R180" s="89">
        <f t="shared" si="40"/>
        <v>2.9875386090105444E-2</v>
      </c>
      <c r="S180" s="89">
        <f t="shared" si="40"/>
        <v>-3.9408835365501681E-3</v>
      </c>
      <c r="T180" s="91">
        <v>5756</v>
      </c>
      <c r="U180" s="191">
        <f>SUMIFS([1]feb24!$U$7:$U$363,[1]feb24!$B$7:$B$363,B180)</f>
        <v>18778</v>
      </c>
      <c r="V180" s="191">
        <f>SUMIFS([1]feb24!$V$7:$V$363,[1]feb24!$B$7:$B$363,B180)</f>
        <v>3373.0914316507992</v>
      </c>
      <c r="W180" s="198"/>
      <c r="X180" s="88">
        <v>0</v>
      </c>
      <c r="Y180" s="88">
        <f t="shared" si="41"/>
        <v>0</v>
      </c>
    </row>
    <row r="181" spans="2:25">
      <c r="B181" s="208">
        <v>3438</v>
      </c>
      <c r="C181" t="s">
        <v>195</v>
      </c>
      <c r="D181" s="1">
        <v>14741</v>
      </c>
      <c r="E181" s="85">
        <f t="shared" si="35"/>
        <v>4726.1942930426421</v>
      </c>
      <c r="F181" s="86">
        <f t="shared" si="28"/>
        <v>0.97623438016551267</v>
      </c>
      <c r="G181" s="188">
        <f t="shared" si="29"/>
        <v>69.25464735309869</v>
      </c>
      <c r="H181" s="188">
        <f t="shared" si="30"/>
        <v>216.00524509431483</v>
      </c>
      <c r="I181" s="188">
        <f t="shared" si="31"/>
        <v>0</v>
      </c>
      <c r="J181" s="87">
        <f t="shared" si="32"/>
        <v>0</v>
      </c>
      <c r="K181" s="188">
        <f t="shared" si="36"/>
        <v>-53.671293832113761</v>
      </c>
      <c r="L181" s="87">
        <f t="shared" si="33"/>
        <v>-167.40076546236281</v>
      </c>
      <c r="M181" s="88">
        <f t="shared" si="37"/>
        <v>48.604479631952017</v>
      </c>
      <c r="N181" s="88">
        <f t="shared" si="38"/>
        <v>14789.604479631951</v>
      </c>
      <c r="O181" s="88">
        <f t="shared" si="39"/>
        <v>4741.7776465636261</v>
      </c>
      <c r="P181" s="89">
        <f t="shared" si="34"/>
        <v>0.97945325025890984</v>
      </c>
      <c r="Q181" s="196">
        <v>-1823.9907682696762</v>
      </c>
      <c r="R181" s="89">
        <f t="shared" si="40"/>
        <v>-4.1672084254323234E-2</v>
      </c>
      <c r="S181" s="89">
        <f t="shared" si="40"/>
        <v>-4.4942459070237313E-3</v>
      </c>
      <c r="T181" s="91">
        <v>3119</v>
      </c>
      <c r="U181" s="191">
        <f>SUMIFS([1]feb24!$U$7:$U$363,[1]feb24!$B$7:$B$363,B181)</f>
        <v>15382</v>
      </c>
      <c r="V181" s="191">
        <f>SUMIFS([1]feb24!$V$7:$V$363,[1]feb24!$B$7:$B$363,B181)</f>
        <v>4747.5308641975307</v>
      </c>
      <c r="W181" s="198"/>
      <c r="X181" s="88">
        <v>0</v>
      </c>
      <c r="Y181" s="88">
        <f t="shared" si="41"/>
        <v>0</v>
      </c>
    </row>
    <row r="182" spans="2:25">
      <c r="B182" s="208">
        <v>3439</v>
      </c>
      <c r="C182" t="s">
        <v>196</v>
      </c>
      <c r="D182" s="1">
        <v>16639</v>
      </c>
      <c r="E182" s="85">
        <f t="shared" si="35"/>
        <v>3770.4509404033538</v>
      </c>
      <c r="F182" s="86">
        <f t="shared" si="28"/>
        <v>0.77881771432199809</v>
      </c>
      <c r="G182" s="188">
        <f t="shared" si="29"/>
        <v>642.70065893667163</v>
      </c>
      <c r="H182" s="188">
        <f t="shared" si="30"/>
        <v>2836.2380078875321</v>
      </c>
      <c r="I182" s="188">
        <f t="shared" si="31"/>
        <v>205.45206302763529</v>
      </c>
      <c r="J182" s="87">
        <f t="shared" si="32"/>
        <v>906.65995414095448</v>
      </c>
      <c r="K182" s="188">
        <f t="shared" si="36"/>
        <v>151.78076919552154</v>
      </c>
      <c r="L182" s="87">
        <f t="shared" si="33"/>
        <v>669.80853445983655</v>
      </c>
      <c r="M182" s="88">
        <f t="shared" si="37"/>
        <v>3506.0465423473688</v>
      </c>
      <c r="N182" s="88">
        <f t="shared" si="38"/>
        <v>20145.046542347369</v>
      </c>
      <c r="O182" s="88">
        <f t="shared" si="39"/>
        <v>4564.9323685355466</v>
      </c>
      <c r="P182" s="89">
        <f t="shared" si="34"/>
        <v>0.9429244006864147</v>
      </c>
      <c r="Q182" s="196">
        <v>362.5251100485898</v>
      </c>
      <c r="R182" s="89">
        <f t="shared" si="40"/>
        <v>3.1811980652362647E-2</v>
      </c>
      <c r="S182" s="89">
        <f t="shared" si="40"/>
        <v>3.251341639719775E-2</v>
      </c>
      <c r="T182" s="91">
        <v>4413</v>
      </c>
      <c r="U182" s="191">
        <f>SUMIFS([1]feb24!$U$7:$U$363,[1]feb24!$B$7:$B$363,B182)</f>
        <v>16126</v>
      </c>
      <c r="V182" s="191">
        <f>SUMIFS([1]feb24!$V$7:$V$363,[1]feb24!$B$7:$B$363,B182)</f>
        <v>3651.7210144927535</v>
      </c>
      <c r="W182" s="198"/>
      <c r="X182" s="88">
        <v>0</v>
      </c>
      <c r="Y182" s="88">
        <f t="shared" si="41"/>
        <v>0</v>
      </c>
    </row>
    <row r="183" spans="2:25">
      <c r="B183" s="208">
        <v>3440</v>
      </c>
      <c r="C183" t="s">
        <v>197</v>
      </c>
      <c r="D183" s="1">
        <v>23369</v>
      </c>
      <c r="E183" s="85">
        <f t="shared" si="35"/>
        <v>4560.6947697111627</v>
      </c>
      <c r="F183" s="86">
        <f t="shared" si="28"/>
        <v>0.94204908972685375</v>
      </c>
      <c r="G183" s="188">
        <f t="shared" si="29"/>
        <v>168.55436135198633</v>
      </c>
      <c r="H183" s="188">
        <f t="shared" si="30"/>
        <v>863.67254756757791</v>
      </c>
      <c r="I183" s="188">
        <f t="shared" si="31"/>
        <v>0</v>
      </c>
      <c r="J183" s="87">
        <f t="shared" si="32"/>
        <v>0</v>
      </c>
      <c r="K183" s="188">
        <f t="shared" si="36"/>
        <v>-53.671293832113761</v>
      </c>
      <c r="L183" s="87">
        <f t="shared" si="33"/>
        <v>-275.01170959575092</v>
      </c>
      <c r="M183" s="88">
        <f t="shared" si="37"/>
        <v>588.66083797182705</v>
      </c>
      <c r="N183" s="88">
        <f t="shared" si="38"/>
        <v>23957.660837971827</v>
      </c>
      <c r="O183" s="88">
        <f t="shared" si="39"/>
        <v>4675.577837231036</v>
      </c>
      <c r="P183" s="89">
        <f t="shared" si="34"/>
        <v>0.96577913408344662</v>
      </c>
      <c r="Q183" s="196">
        <v>-697.08752736896827</v>
      </c>
      <c r="R183" s="89">
        <f t="shared" si="40"/>
        <v>-1.4963749789242961E-2</v>
      </c>
      <c r="S183" s="89">
        <f t="shared" si="40"/>
        <v>-7.8508806913120625E-3</v>
      </c>
      <c r="T183" s="91">
        <v>5124</v>
      </c>
      <c r="U183" s="191">
        <f>SUMIFS([1]feb24!$U$7:$U$363,[1]feb24!$B$7:$B$363,B183)</f>
        <v>23724</v>
      </c>
      <c r="V183" s="191">
        <f>SUMIFS([1]feb24!$V$7:$V$363,[1]feb24!$B$7:$B$363,B183)</f>
        <v>4596.7835690757602</v>
      </c>
      <c r="W183" s="198"/>
      <c r="X183" s="88">
        <v>0</v>
      </c>
      <c r="Y183" s="88">
        <f t="shared" si="41"/>
        <v>0</v>
      </c>
    </row>
    <row r="184" spans="2:25">
      <c r="B184" s="208">
        <v>3441</v>
      </c>
      <c r="C184" t="s">
        <v>198</v>
      </c>
      <c r="D184" s="1">
        <v>23933</v>
      </c>
      <c r="E184" s="85">
        <f t="shared" si="35"/>
        <v>3874.5345637040637</v>
      </c>
      <c r="F184" s="86">
        <f t="shared" si="28"/>
        <v>0.80031704447605623</v>
      </c>
      <c r="G184" s="188">
        <f t="shared" si="29"/>
        <v>580.25048495624571</v>
      </c>
      <c r="H184" s="188">
        <f t="shared" si="30"/>
        <v>3584.2072455747298</v>
      </c>
      <c r="I184" s="188">
        <f t="shared" si="31"/>
        <v>169.02279487238684</v>
      </c>
      <c r="J184" s="87">
        <f t="shared" si="32"/>
        <v>1044.0538039267335</v>
      </c>
      <c r="K184" s="188">
        <f t="shared" si="36"/>
        <v>115.35150104027308</v>
      </c>
      <c r="L184" s="87">
        <f t="shared" si="33"/>
        <v>712.52622192576678</v>
      </c>
      <c r="M184" s="88">
        <f t="shared" si="37"/>
        <v>4296.7334675004968</v>
      </c>
      <c r="N184" s="88">
        <f t="shared" si="38"/>
        <v>28229.733467500497</v>
      </c>
      <c r="O184" s="88">
        <f t="shared" si="39"/>
        <v>4570.1365497005827</v>
      </c>
      <c r="P184" s="89">
        <f t="shared" si="34"/>
        <v>0.9439993671941177</v>
      </c>
      <c r="Q184" s="196">
        <v>76.140876641773502</v>
      </c>
      <c r="R184" s="89">
        <f t="shared" si="40"/>
        <v>4.6342849648056662E-2</v>
      </c>
      <c r="S184" s="89">
        <f t="shared" si="40"/>
        <v>3.8211967863516126E-2</v>
      </c>
      <c r="T184" s="91">
        <v>6177</v>
      </c>
      <c r="U184" s="191">
        <f>SUMIFS([1]feb24!$U$7:$U$363,[1]feb24!$B$7:$B$363,B184)</f>
        <v>22873</v>
      </c>
      <c r="V184" s="191">
        <f>SUMIFS([1]feb24!$V$7:$V$363,[1]feb24!$B$7:$B$363,B184)</f>
        <v>3731.9301680535164</v>
      </c>
      <c r="W184" s="198"/>
      <c r="X184" s="88">
        <v>0</v>
      </c>
      <c r="Y184" s="88">
        <f t="shared" si="41"/>
        <v>0</v>
      </c>
    </row>
    <row r="185" spans="2:25">
      <c r="B185" s="208">
        <v>3442</v>
      </c>
      <c r="C185" t="s">
        <v>199</v>
      </c>
      <c r="D185" s="1">
        <v>54462</v>
      </c>
      <c r="E185" s="85">
        <f t="shared" si="35"/>
        <v>3669.9460916442049</v>
      </c>
      <c r="F185" s="86">
        <f t="shared" si="28"/>
        <v>0.75805760954246082</v>
      </c>
      <c r="G185" s="188">
        <f t="shared" si="29"/>
        <v>703.00356819216097</v>
      </c>
      <c r="H185" s="188">
        <f t="shared" si="30"/>
        <v>10432.572951971668</v>
      </c>
      <c r="I185" s="188">
        <f t="shared" si="31"/>
        <v>240.62876009333738</v>
      </c>
      <c r="J185" s="87">
        <f t="shared" si="32"/>
        <v>3570.9307997851265</v>
      </c>
      <c r="K185" s="188">
        <f t="shared" si="36"/>
        <v>186.9574662612236</v>
      </c>
      <c r="L185" s="87">
        <f t="shared" si="33"/>
        <v>2774.4487993165581</v>
      </c>
      <c r="M185" s="88">
        <f t="shared" si="37"/>
        <v>13207.021751288226</v>
      </c>
      <c r="N185" s="88">
        <f t="shared" si="38"/>
        <v>67669.021751288223</v>
      </c>
      <c r="O185" s="88">
        <f t="shared" si="39"/>
        <v>4559.9071260975888</v>
      </c>
      <c r="P185" s="89">
        <f t="shared" si="34"/>
        <v>0.94188639544743769</v>
      </c>
      <c r="Q185" s="196">
        <v>1674.4679713394689</v>
      </c>
      <c r="R185" s="89">
        <f t="shared" si="40"/>
        <v>1.3974184532784173E-3</v>
      </c>
      <c r="S185" s="89">
        <f t="shared" si="40"/>
        <v>5.1762766361210721E-3</v>
      </c>
      <c r="T185" s="91">
        <v>14840</v>
      </c>
      <c r="U185" s="191">
        <f>SUMIFS([1]feb24!$U$7:$U$363,[1]feb24!$B$7:$B$363,B185)</f>
        <v>54386</v>
      </c>
      <c r="V185" s="191">
        <f>SUMIFS([1]feb24!$V$7:$V$363,[1]feb24!$B$7:$B$363,B185)</f>
        <v>3651.0472610096667</v>
      </c>
      <c r="W185" s="198"/>
      <c r="X185" s="88">
        <v>0</v>
      </c>
      <c r="Y185" s="88">
        <f t="shared" si="41"/>
        <v>0</v>
      </c>
    </row>
    <row r="186" spans="2:25">
      <c r="B186" s="208">
        <v>3443</v>
      </c>
      <c r="C186" t="s">
        <v>200</v>
      </c>
      <c r="D186" s="1">
        <v>49112</v>
      </c>
      <c r="E186" s="85">
        <f t="shared" si="35"/>
        <v>3587.1740559491636</v>
      </c>
      <c r="F186" s="86">
        <f t="shared" si="28"/>
        <v>0.74096036343881722</v>
      </c>
      <c r="G186" s="188">
        <f t="shared" si="29"/>
        <v>752.6667896091858</v>
      </c>
      <c r="H186" s="188">
        <f t="shared" si="30"/>
        <v>10304.761016539363</v>
      </c>
      <c r="I186" s="188">
        <f t="shared" si="31"/>
        <v>269.5989725866018</v>
      </c>
      <c r="J186" s="87">
        <f t="shared" si="32"/>
        <v>3691.0795336831657</v>
      </c>
      <c r="K186" s="188">
        <f t="shared" si="36"/>
        <v>215.92767875448806</v>
      </c>
      <c r="L186" s="87">
        <f t="shared" si="33"/>
        <v>2956.265849827696</v>
      </c>
      <c r="M186" s="88">
        <f t="shared" si="37"/>
        <v>13261.026866367059</v>
      </c>
      <c r="N186" s="88">
        <f t="shared" si="38"/>
        <v>62373.026866367058</v>
      </c>
      <c r="O186" s="88">
        <f t="shared" si="39"/>
        <v>4555.7685243128371</v>
      </c>
      <c r="P186" s="89">
        <f t="shared" si="34"/>
        <v>0.94103153314225563</v>
      </c>
      <c r="Q186" s="196">
        <v>2106.7462607013986</v>
      </c>
      <c r="R186" s="89">
        <f t="shared" si="40"/>
        <v>1.2096857290056672E-2</v>
      </c>
      <c r="S186" s="89">
        <f t="shared" si="40"/>
        <v>7.9570994923615548E-3</v>
      </c>
      <c r="T186" s="91">
        <v>13691</v>
      </c>
      <c r="U186" s="191">
        <f>SUMIFS([1]feb24!$U$7:$U$363,[1]feb24!$B$7:$B$363,B186)</f>
        <v>48525</v>
      </c>
      <c r="V186" s="191">
        <f>SUMIFS([1]feb24!$V$7:$V$363,[1]feb24!$B$7:$B$363,B186)</f>
        <v>3558.855885588559</v>
      </c>
      <c r="W186" s="198"/>
      <c r="X186" s="88">
        <v>0</v>
      </c>
      <c r="Y186" s="88">
        <f t="shared" si="41"/>
        <v>0</v>
      </c>
    </row>
    <row r="187" spans="2:25">
      <c r="B187" s="208">
        <v>3446</v>
      </c>
      <c r="C187" t="s">
        <v>201</v>
      </c>
      <c r="D187" s="1">
        <v>52831</v>
      </c>
      <c r="E187" s="85">
        <f t="shared" si="35"/>
        <v>3886.6328257191203</v>
      </c>
      <c r="F187" s="86">
        <f t="shared" si="28"/>
        <v>0.80281604019799158</v>
      </c>
      <c r="G187" s="188">
        <f t="shared" si="29"/>
        <v>572.99152774721176</v>
      </c>
      <c r="H187" s="188">
        <f t="shared" si="30"/>
        <v>7788.6738366678501</v>
      </c>
      <c r="I187" s="188">
        <f t="shared" si="31"/>
        <v>164.788403167117</v>
      </c>
      <c r="J187" s="87">
        <f t="shared" si="32"/>
        <v>2239.968764250621</v>
      </c>
      <c r="K187" s="188">
        <f t="shared" si="36"/>
        <v>111.11710933500324</v>
      </c>
      <c r="L187" s="87">
        <f t="shared" si="33"/>
        <v>1510.4148671906989</v>
      </c>
      <c r="M187" s="88">
        <f t="shared" si="37"/>
        <v>9299.0887038585497</v>
      </c>
      <c r="N187" s="88">
        <f t="shared" si="38"/>
        <v>62130.08870385855</v>
      </c>
      <c r="O187" s="88">
        <f t="shared" si="39"/>
        <v>4570.7414628013348</v>
      </c>
      <c r="P187" s="89">
        <f t="shared" si="34"/>
        <v>0.94412431698021426</v>
      </c>
      <c r="Q187" s="196">
        <v>1545.3096708906623</v>
      </c>
      <c r="R187" s="89">
        <f t="shared" si="40"/>
        <v>-1.5026940358334732E-2</v>
      </c>
      <c r="S187" s="89">
        <f t="shared" si="40"/>
        <v>-1.6838485013012959E-2</v>
      </c>
      <c r="T187" s="91">
        <v>13593</v>
      </c>
      <c r="U187" s="191">
        <f>SUMIFS([1]feb24!$U$7:$U$363,[1]feb24!$B$7:$B$363,B187)</f>
        <v>53637</v>
      </c>
      <c r="V187" s="191">
        <f>SUMIFS([1]feb24!$V$7:$V$363,[1]feb24!$B$7:$B$363,B187)</f>
        <v>3953.1987028301887</v>
      </c>
      <c r="W187" s="198"/>
      <c r="X187" s="88">
        <v>0</v>
      </c>
      <c r="Y187" s="88">
        <f t="shared" si="41"/>
        <v>0</v>
      </c>
    </row>
    <row r="188" spans="2:25">
      <c r="B188" s="208">
        <v>3447</v>
      </c>
      <c r="C188" t="s">
        <v>202</v>
      </c>
      <c r="D188" s="1">
        <v>17811</v>
      </c>
      <c r="E188" s="85">
        <f t="shared" si="35"/>
        <v>3187.9362806515123</v>
      </c>
      <c r="F188" s="86">
        <f t="shared" si="28"/>
        <v>0.65849451080129329</v>
      </c>
      <c r="G188" s="188">
        <f t="shared" si="29"/>
        <v>992.20945478777651</v>
      </c>
      <c r="H188" s="188">
        <f t="shared" si="30"/>
        <v>5543.4742238993076</v>
      </c>
      <c r="I188" s="188">
        <f t="shared" si="31"/>
        <v>409.3321939407798</v>
      </c>
      <c r="J188" s="87">
        <f t="shared" si="32"/>
        <v>2286.9389675471366</v>
      </c>
      <c r="K188" s="188">
        <f t="shared" si="36"/>
        <v>355.66090010866606</v>
      </c>
      <c r="L188" s="87">
        <f t="shared" si="33"/>
        <v>1987.0774489071173</v>
      </c>
      <c r="M188" s="88">
        <f t="shared" si="37"/>
        <v>7530.5516728064249</v>
      </c>
      <c r="N188" s="88">
        <f t="shared" si="38"/>
        <v>25341.551672806425</v>
      </c>
      <c r="O188" s="88">
        <f t="shared" si="39"/>
        <v>4535.806635547955</v>
      </c>
      <c r="P188" s="89">
        <f t="shared" si="34"/>
        <v>0.93690824051037946</v>
      </c>
      <c r="Q188" s="196">
        <v>758.81654206695748</v>
      </c>
      <c r="R188" s="89">
        <f t="shared" si="40"/>
        <v>-3.0588363359277199E-2</v>
      </c>
      <c r="S188" s="89">
        <f t="shared" si="40"/>
        <v>-3.4579139740651181E-2</v>
      </c>
      <c r="T188" s="91">
        <v>5587</v>
      </c>
      <c r="U188" s="191">
        <f>SUMIFS([1]feb24!$U$7:$U$363,[1]feb24!$B$7:$B$363,B188)</f>
        <v>18373</v>
      </c>
      <c r="V188" s="191">
        <f>SUMIFS([1]feb24!$V$7:$V$363,[1]feb24!$B$7:$B$363,B188)</f>
        <v>3302.1207764198416</v>
      </c>
      <c r="W188" s="198"/>
      <c r="X188" s="88">
        <v>0</v>
      </c>
      <c r="Y188" s="88">
        <f t="shared" si="41"/>
        <v>0</v>
      </c>
    </row>
    <row r="189" spans="2:25">
      <c r="B189" s="208">
        <v>3448</v>
      </c>
      <c r="C189" t="s">
        <v>203</v>
      </c>
      <c r="D189" s="1">
        <v>24568</v>
      </c>
      <c r="E189" s="85">
        <f t="shared" si="35"/>
        <v>3773.8863287250383</v>
      </c>
      <c r="F189" s="86">
        <f t="shared" si="28"/>
        <v>0.77952732209114639</v>
      </c>
      <c r="G189" s="188">
        <f t="shared" si="29"/>
        <v>640.63942594366097</v>
      </c>
      <c r="H189" s="188">
        <f t="shared" si="30"/>
        <v>4170.5626628932332</v>
      </c>
      <c r="I189" s="188">
        <f t="shared" si="31"/>
        <v>204.2496771150457</v>
      </c>
      <c r="J189" s="87">
        <f t="shared" si="32"/>
        <v>1329.6653980189476</v>
      </c>
      <c r="K189" s="188">
        <f t="shared" si="36"/>
        <v>150.57838328293195</v>
      </c>
      <c r="L189" s="87">
        <f t="shared" si="33"/>
        <v>980.26527517188697</v>
      </c>
      <c r="M189" s="88">
        <f t="shared" si="37"/>
        <v>5150.8279380651202</v>
      </c>
      <c r="N189" s="88">
        <f t="shared" si="38"/>
        <v>29718.827938065122</v>
      </c>
      <c r="O189" s="88">
        <f t="shared" si="39"/>
        <v>4565.1041379516309</v>
      </c>
      <c r="P189" s="89">
        <f t="shared" si="34"/>
        <v>0.94295988107487205</v>
      </c>
      <c r="Q189" s="196">
        <v>-2509.8404125727766</v>
      </c>
      <c r="R189" s="89">
        <f t="shared" si="40"/>
        <v>-2.2908049634107541E-2</v>
      </c>
      <c r="S189" s="89">
        <f t="shared" si="40"/>
        <v>-2.0356503834380906E-2</v>
      </c>
      <c r="T189" s="91">
        <v>6510</v>
      </c>
      <c r="U189" s="191">
        <f>SUMIFS([1]feb24!$U$7:$U$363,[1]feb24!$B$7:$B$363,B189)</f>
        <v>25144</v>
      </c>
      <c r="V189" s="191">
        <f>SUMIFS([1]feb24!$V$7:$V$363,[1]feb24!$B$7:$B$363,B189)</f>
        <v>3852.3058066493027</v>
      </c>
      <c r="W189" s="198"/>
      <c r="X189" s="88">
        <v>0</v>
      </c>
      <c r="Y189" s="88">
        <f t="shared" si="41"/>
        <v>0</v>
      </c>
    </row>
    <row r="190" spans="2:25">
      <c r="B190" s="208">
        <v>3449</v>
      </c>
      <c r="C190" t="s">
        <v>204</v>
      </c>
      <c r="D190" s="1">
        <v>12254</v>
      </c>
      <c r="E190" s="85">
        <f t="shared" si="35"/>
        <v>4320.8744710860365</v>
      </c>
      <c r="F190" s="86">
        <f t="shared" si="28"/>
        <v>0.89251223066795859</v>
      </c>
      <c r="G190" s="188">
        <f t="shared" si="29"/>
        <v>312.4465405270621</v>
      </c>
      <c r="H190" s="188">
        <f t="shared" si="30"/>
        <v>886.09838893474819</v>
      </c>
      <c r="I190" s="188">
        <f t="shared" si="31"/>
        <v>12.803827288696356</v>
      </c>
      <c r="J190" s="87">
        <f t="shared" si="32"/>
        <v>36.311654190742864</v>
      </c>
      <c r="K190" s="188">
        <f t="shared" si="36"/>
        <v>-40.867466543417407</v>
      </c>
      <c r="L190" s="87">
        <f t="shared" si="33"/>
        <v>-115.90013511713177</v>
      </c>
      <c r="M190" s="88">
        <f t="shared" si="37"/>
        <v>770.19825381761643</v>
      </c>
      <c r="N190" s="88">
        <f t="shared" si="38"/>
        <v>13024.198253817616</v>
      </c>
      <c r="O190" s="88">
        <f t="shared" si="39"/>
        <v>4592.4535450696821</v>
      </c>
      <c r="P190" s="89">
        <f t="shared" si="34"/>
        <v>0.94860912650371298</v>
      </c>
      <c r="Q190" s="196">
        <v>-1803.2886326200294</v>
      </c>
      <c r="R190" s="89">
        <f t="shared" si="40"/>
        <v>-3.7618785832089843E-2</v>
      </c>
      <c r="S190" s="89">
        <f t="shared" si="40"/>
        <v>-2.7438448587718461E-2</v>
      </c>
      <c r="T190" s="91">
        <v>2836</v>
      </c>
      <c r="U190" s="191">
        <f>SUMIFS([1]feb24!$U$7:$U$363,[1]feb24!$B$7:$B$363,B190)</f>
        <v>12733</v>
      </c>
      <c r="V190" s="191">
        <f>SUMIFS([1]feb24!$V$7:$V$363,[1]feb24!$B$7:$B$363,B190)</f>
        <v>4442.7773900907187</v>
      </c>
      <c r="W190" s="198"/>
      <c r="X190" s="88">
        <v>0</v>
      </c>
      <c r="Y190" s="88">
        <f t="shared" si="41"/>
        <v>0</v>
      </c>
    </row>
    <row r="191" spans="2:25">
      <c r="B191" s="208">
        <v>3450</v>
      </c>
      <c r="C191" t="s">
        <v>205</v>
      </c>
      <c r="D191" s="1">
        <v>4112</v>
      </c>
      <c r="E191" s="85">
        <f t="shared" si="35"/>
        <v>3010.2489019033674</v>
      </c>
      <c r="F191" s="86">
        <f t="shared" si="28"/>
        <v>0.6217917183852506</v>
      </c>
      <c r="G191" s="188">
        <f t="shared" si="29"/>
        <v>1098.8218820366635</v>
      </c>
      <c r="H191" s="188">
        <f t="shared" si="30"/>
        <v>1500.9906908620824</v>
      </c>
      <c r="I191" s="188">
        <f t="shared" si="31"/>
        <v>471.52277650263051</v>
      </c>
      <c r="J191" s="87">
        <f t="shared" si="32"/>
        <v>644.10011270259338</v>
      </c>
      <c r="K191" s="188">
        <f t="shared" si="36"/>
        <v>417.85148267051676</v>
      </c>
      <c r="L191" s="87">
        <f t="shared" si="33"/>
        <v>570.78512532792593</v>
      </c>
      <c r="M191" s="88">
        <f t="shared" si="37"/>
        <v>2071.7758161900083</v>
      </c>
      <c r="N191" s="88">
        <f t="shared" si="38"/>
        <v>6183.7758161900083</v>
      </c>
      <c r="O191" s="88">
        <f t="shared" si="39"/>
        <v>4526.9222666105479</v>
      </c>
      <c r="P191" s="89">
        <f t="shared" si="34"/>
        <v>0.9350731008895774</v>
      </c>
      <c r="Q191" s="196">
        <v>189.43967021898425</v>
      </c>
      <c r="R191" s="89">
        <f t="shared" si="40"/>
        <v>1.5810276679841896E-2</v>
      </c>
      <c r="S191" s="89">
        <f t="shared" si="40"/>
        <v>-7.8631820785999951E-2</v>
      </c>
      <c r="T191" s="91">
        <v>1366</v>
      </c>
      <c r="U191" s="191">
        <f>SUMIFS([1]feb24!$U$7:$U$363,[1]feb24!$B$7:$B$363,B191)</f>
        <v>4048</v>
      </c>
      <c r="V191" s="191">
        <f>SUMIFS([1]feb24!$V$7:$V$363,[1]feb24!$B$7:$B$363,B191)</f>
        <v>3267.1509281678773</v>
      </c>
      <c r="W191" s="198"/>
      <c r="X191" s="88">
        <v>0</v>
      </c>
      <c r="Y191" s="88">
        <f t="shared" si="41"/>
        <v>0</v>
      </c>
    </row>
    <row r="192" spans="2:25">
      <c r="B192" s="208">
        <v>3451</v>
      </c>
      <c r="C192" t="s">
        <v>206</v>
      </c>
      <c r="D192" s="1">
        <v>28182</v>
      </c>
      <c r="E192" s="85">
        <f t="shared" si="35"/>
        <v>4294.7272173117954</v>
      </c>
      <c r="F192" s="86">
        <f t="shared" si="28"/>
        <v>0.88711129991932158</v>
      </c>
      <c r="G192" s="188">
        <f t="shared" si="29"/>
        <v>328.13489279160677</v>
      </c>
      <c r="H192" s="188">
        <f t="shared" si="30"/>
        <v>2153.2211664985239</v>
      </c>
      <c r="I192" s="188">
        <f t="shared" si="31"/>
        <v>21.955366109680742</v>
      </c>
      <c r="J192" s="87">
        <f t="shared" si="32"/>
        <v>144.07111241172504</v>
      </c>
      <c r="K192" s="188">
        <f t="shared" si="36"/>
        <v>-31.715927722433019</v>
      </c>
      <c r="L192" s="87">
        <f t="shared" si="33"/>
        <v>-208.11991771460546</v>
      </c>
      <c r="M192" s="88">
        <f t="shared" si="37"/>
        <v>1945.1012487839184</v>
      </c>
      <c r="N192" s="88">
        <f t="shared" si="38"/>
        <v>30127.101248783918</v>
      </c>
      <c r="O192" s="88">
        <f t="shared" si="39"/>
        <v>4591.1461823809695</v>
      </c>
      <c r="P192" s="89">
        <f t="shared" si="34"/>
        <v>0.94833907996628097</v>
      </c>
      <c r="Q192" s="196">
        <v>-2802.4992741017763</v>
      </c>
      <c r="R192" s="89">
        <f t="shared" si="40"/>
        <v>6.3712538688004833E-2</v>
      </c>
      <c r="S192" s="89">
        <f t="shared" si="40"/>
        <v>3.761413595579393E-2</v>
      </c>
      <c r="T192" s="91">
        <v>6562</v>
      </c>
      <c r="U192" s="191">
        <f>SUMIFS([1]feb24!$U$7:$U$363,[1]feb24!$B$7:$B$363,B192)</f>
        <v>26494</v>
      </c>
      <c r="V192" s="191">
        <f>SUMIFS([1]feb24!$V$7:$V$363,[1]feb24!$B$7:$B$363,B192)</f>
        <v>4139.0407748789248</v>
      </c>
      <c r="W192" s="198"/>
      <c r="X192" s="88">
        <v>0</v>
      </c>
      <c r="Y192" s="88">
        <f t="shared" si="41"/>
        <v>0</v>
      </c>
    </row>
    <row r="193" spans="2:28">
      <c r="B193" s="208">
        <v>3452</v>
      </c>
      <c r="C193" t="s">
        <v>207</v>
      </c>
      <c r="D193" s="1">
        <v>9201</v>
      </c>
      <c r="E193" s="85">
        <f t="shared" si="35"/>
        <v>4356.534090909091</v>
      </c>
      <c r="F193" s="86">
        <f t="shared" si="28"/>
        <v>0.89987801901613207</v>
      </c>
      <c r="G193" s="188">
        <f t="shared" si="29"/>
        <v>291.05076863322938</v>
      </c>
      <c r="H193" s="188">
        <f t="shared" si="30"/>
        <v>614.69922335338049</v>
      </c>
      <c r="I193" s="188">
        <f t="shared" si="31"/>
        <v>0.32296035062727241</v>
      </c>
      <c r="J193" s="87">
        <f t="shared" si="32"/>
        <v>0.68209226052479932</v>
      </c>
      <c r="K193" s="188">
        <f t="shared" si="36"/>
        <v>-53.348333481486492</v>
      </c>
      <c r="L193" s="87">
        <f t="shared" si="33"/>
        <v>-112.67168031289947</v>
      </c>
      <c r="M193" s="88">
        <f t="shared" si="37"/>
        <v>502.02754304048102</v>
      </c>
      <c r="N193" s="88">
        <f t="shared" si="38"/>
        <v>9703.0275430404818</v>
      </c>
      <c r="O193" s="88">
        <f t="shared" si="39"/>
        <v>4594.2365260608349</v>
      </c>
      <c r="P193" s="89">
        <f t="shared" si="34"/>
        <v>0.94897741592112161</v>
      </c>
      <c r="Q193" s="196">
        <v>-331.75392979319491</v>
      </c>
      <c r="R193" s="89">
        <f t="shared" si="40"/>
        <v>-2.7789518174133557E-2</v>
      </c>
      <c r="S193" s="89">
        <f t="shared" si="40"/>
        <v>-3.7456383760470266E-2</v>
      </c>
      <c r="T193" s="91">
        <v>2112</v>
      </c>
      <c r="U193" s="191">
        <f>SUMIFS([1]feb24!$U$7:$U$363,[1]feb24!$B$7:$B$363,B193)</f>
        <v>9464</v>
      </c>
      <c r="V193" s="191">
        <f>SUMIFS([1]feb24!$V$7:$V$363,[1]feb24!$B$7:$B$363,B193)</f>
        <v>4526.0640841702534</v>
      </c>
      <c r="W193" s="198"/>
      <c r="X193" s="88">
        <v>0</v>
      </c>
      <c r="Y193" s="88">
        <f t="shared" si="41"/>
        <v>0</v>
      </c>
    </row>
    <row r="194" spans="2:28">
      <c r="B194" s="208">
        <v>3453</v>
      </c>
      <c r="C194" t="s">
        <v>208</v>
      </c>
      <c r="D194" s="1">
        <v>14622</v>
      </c>
      <c r="E194" s="85">
        <f t="shared" si="35"/>
        <v>4433.5961188599149</v>
      </c>
      <c r="F194" s="86">
        <f t="shared" si="28"/>
        <v>0.91579581596358628</v>
      </c>
      <c r="G194" s="188">
        <f t="shared" si="29"/>
        <v>244.81355186273504</v>
      </c>
      <c r="H194" s="188">
        <f t="shared" si="30"/>
        <v>807.39509404330011</v>
      </c>
      <c r="I194" s="188">
        <f t="shared" si="31"/>
        <v>0</v>
      </c>
      <c r="J194" s="87">
        <f t="shared" si="32"/>
        <v>0</v>
      </c>
      <c r="K194" s="188">
        <f t="shared" si="36"/>
        <v>-53.671293832113761</v>
      </c>
      <c r="L194" s="87">
        <f t="shared" si="33"/>
        <v>-177.00792705831117</v>
      </c>
      <c r="M194" s="88">
        <f t="shared" si="37"/>
        <v>630.38716698498888</v>
      </c>
      <c r="N194" s="88">
        <f t="shared" si="38"/>
        <v>15252.387166984989</v>
      </c>
      <c r="O194" s="88">
        <f t="shared" si="39"/>
        <v>4624.7383768905365</v>
      </c>
      <c r="P194" s="89">
        <f t="shared" si="34"/>
        <v>0.95527782457813959</v>
      </c>
      <c r="Q194" s="196">
        <v>-135.13194788502426</v>
      </c>
      <c r="R194" s="89">
        <f t="shared" si="40"/>
        <v>7.5779870512065917E-2</v>
      </c>
      <c r="S194" s="89">
        <f t="shared" si="40"/>
        <v>7.3496529367861843E-2</v>
      </c>
      <c r="T194" s="91">
        <v>3298</v>
      </c>
      <c r="U194" s="191">
        <f>SUMIFS([1]feb24!$U$7:$U$363,[1]feb24!$B$7:$B$363,B194)</f>
        <v>13592</v>
      </c>
      <c r="V194" s="191">
        <f>SUMIFS([1]feb24!$V$7:$V$363,[1]feb24!$B$7:$B$363,B194)</f>
        <v>4130.0516560316019</v>
      </c>
      <c r="W194" s="198"/>
      <c r="X194" s="88">
        <v>0</v>
      </c>
      <c r="Y194" s="88">
        <f t="shared" si="41"/>
        <v>0</v>
      </c>
    </row>
    <row r="195" spans="2:28" ht="32.1" customHeight="1">
      <c r="B195" s="208">
        <v>3454</v>
      </c>
      <c r="C195" t="s">
        <v>209</v>
      </c>
      <c r="D195" s="1">
        <v>9328</v>
      </c>
      <c r="E195" s="85">
        <f t="shared" si="35"/>
        <v>5670.5167173252275</v>
      </c>
      <c r="F195" s="86">
        <f t="shared" si="28"/>
        <v>1.1712919591361846</v>
      </c>
      <c r="G195" s="188">
        <f t="shared" si="29"/>
        <v>-497.33880721645255</v>
      </c>
      <c r="H195" s="188">
        <f t="shared" si="30"/>
        <v>-818.12233787106447</v>
      </c>
      <c r="I195" s="188">
        <f t="shared" si="31"/>
        <v>0</v>
      </c>
      <c r="J195" s="87">
        <f t="shared" si="32"/>
        <v>0</v>
      </c>
      <c r="K195" s="188">
        <f t="shared" si="36"/>
        <v>-53.671293832113761</v>
      </c>
      <c r="L195" s="87">
        <f t="shared" si="33"/>
        <v>-88.289278353827129</v>
      </c>
      <c r="M195" s="88">
        <f t="shared" si="37"/>
        <v>-906.41161622489165</v>
      </c>
      <c r="N195" s="88">
        <f t="shared" si="38"/>
        <v>8421.588383775108</v>
      </c>
      <c r="O195" s="88">
        <f t="shared" si="39"/>
        <v>5119.5066162766616</v>
      </c>
      <c r="P195" s="89">
        <f t="shared" si="34"/>
        <v>1.057476281847179</v>
      </c>
      <c r="Q195" s="196">
        <v>-2036.8254257946824</v>
      </c>
      <c r="R195" s="92">
        <f t="shared" si="40"/>
        <v>-3.8350515463917524E-2</v>
      </c>
      <c r="S195" s="92">
        <f t="shared" si="40"/>
        <v>-4.3611819634631642E-2</v>
      </c>
      <c r="T195" s="91">
        <v>1645</v>
      </c>
      <c r="U195" s="191">
        <f>SUMIFS([1]feb24!$U$7:$U$363,[1]feb24!$B$7:$B$363,B195)</f>
        <v>9700</v>
      </c>
      <c r="V195" s="191">
        <f>SUMIFS([1]feb24!$V$7:$V$363,[1]feb24!$B$7:$B$363,B195)</f>
        <v>5929.0953545232269</v>
      </c>
      <c r="W195" s="198"/>
      <c r="X195" s="88">
        <v>0</v>
      </c>
      <c r="Y195" s="88">
        <f t="shared" si="41"/>
        <v>0</v>
      </c>
      <c r="Z195" s="189"/>
      <c r="AB195" s="45"/>
    </row>
    <row r="196" spans="2:28">
      <c r="B196" s="208">
        <v>3901</v>
      </c>
      <c r="C196" t="s">
        <v>210</v>
      </c>
      <c r="D196" s="1">
        <v>106586</v>
      </c>
      <c r="E196" s="85">
        <f t="shared" si="35"/>
        <v>3814.9540069436985</v>
      </c>
      <c r="F196" s="86">
        <f t="shared" si="28"/>
        <v>0.78801018946916535</v>
      </c>
      <c r="G196" s="188">
        <f t="shared" si="29"/>
        <v>615.99881901246488</v>
      </c>
      <c r="H196" s="188">
        <f t="shared" si="30"/>
        <v>17210.391004389257</v>
      </c>
      <c r="I196" s="188">
        <f t="shared" si="31"/>
        <v>189.87598973851465</v>
      </c>
      <c r="J196" s="87">
        <f t="shared" si="32"/>
        <v>5304.9452773043604</v>
      </c>
      <c r="K196" s="188">
        <f t="shared" si="36"/>
        <v>136.2046959064009</v>
      </c>
      <c r="L196" s="87">
        <f t="shared" si="33"/>
        <v>3805.4229989289347</v>
      </c>
      <c r="M196" s="88">
        <f t="shared" si="37"/>
        <v>21015.814003318192</v>
      </c>
      <c r="N196" s="88">
        <f t="shared" si="38"/>
        <v>127601.8140033182</v>
      </c>
      <c r="O196" s="88">
        <f t="shared" si="39"/>
        <v>4567.1575218625649</v>
      </c>
      <c r="P196" s="89">
        <f t="shared" si="34"/>
        <v>0.94338402444377323</v>
      </c>
      <c r="Q196" s="196">
        <v>4561.5663017556326</v>
      </c>
      <c r="R196" s="92">
        <f t="shared" si="40"/>
        <v>8.4585399084131253E-3</v>
      </c>
      <c r="S196" s="93">
        <f t="shared" si="40"/>
        <v>-8.1787817227922742E-4</v>
      </c>
      <c r="T196" s="91">
        <v>27939</v>
      </c>
      <c r="U196" s="191">
        <f>SUMIFS([1]feb24!$U$7:$U$363,[1]feb24!$B$7:$B$363,B196)</f>
        <v>105692</v>
      </c>
      <c r="V196" s="191">
        <f>SUMIFS([1]feb24!$V$7:$V$363,[1]feb24!$B$7:$B$363,B196)</f>
        <v>3818.076728560075</v>
      </c>
      <c r="W196" s="198"/>
      <c r="X196" s="88">
        <v>0</v>
      </c>
      <c r="Y196" s="88">
        <f t="shared" si="41"/>
        <v>0</v>
      </c>
      <c r="Z196" s="1"/>
      <c r="AA196" s="1"/>
    </row>
    <row r="197" spans="2:28">
      <c r="B197" s="208">
        <v>3903</v>
      </c>
      <c r="C197" t="s">
        <v>211</v>
      </c>
      <c r="D197" s="1">
        <v>112122</v>
      </c>
      <c r="E197" s="85">
        <f t="shared" si="35"/>
        <v>4172.4471568919325</v>
      </c>
      <c r="F197" s="86">
        <f t="shared" si="28"/>
        <v>0.86185334572003813</v>
      </c>
      <c r="G197" s="188">
        <f t="shared" si="29"/>
        <v>401.50292904352443</v>
      </c>
      <c r="H197" s="188">
        <f t="shared" si="30"/>
        <v>10789.186709257589</v>
      </c>
      <c r="I197" s="188">
        <f t="shared" si="31"/>
        <v>64.753387256632735</v>
      </c>
      <c r="J197" s="87">
        <f t="shared" si="32"/>
        <v>1740.0530223602348</v>
      </c>
      <c r="K197" s="188">
        <f t="shared" si="36"/>
        <v>11.082093424518973</v>
      </c>
      <c r="L197" s="87">
        <f t="shared" si="33"/>
        <v>297.79801450367381</v>
      </c>
      <c r="M197" s="88">
        <f t="shared" si="37"/>
        <v>11086.984723761263</v>
      </c>
      <c r="N197" s="88">
        <f t="shared" si="38"/>
        <v>123208.98472376127</v>
      </c>
      <c r="O197" s="88">
        <f t="shared" si="39"/>
        <v>4585.032179359976</v>
      </c>
      <c r="P197" s="89">
        <f t="shared" si="34"/>
        <v>0.94707618225631673</v>
      </c>
      <c r="Q197" s="196">
        <v>2983.9125152448851</v>
      </c>
      <c r="R197" s="92">
        <f t="shared" si="40"/>
        <v>5.4303365398177664E-2</v>
      </c>
      <c r="S197" s="92">
        <f t="shared" si="40"/>
        <v>2.8173340042596275E-2</v>
      </c>
      <c r="T197" s="91">
        <v>26872</v>
      </c>
      <c r="U197" s="191">
        <f>SUMIFS([1]feb24!$U$7:$U$363,[1]feb24!$B$7:$B$363,B197)</f>
        <v>106347</v>
      </c>
      <c r="V197" s="191">
        <f>SUMIFS([1]feb24!$V$7:$V$363,[1]feb24!$B$7:$B$363,B197)</f>
        <v>4058.1164618789589</v>
      </c>
      <c r="W197" s="198"/>
      <c r="X197" s="88">
        <v>0</v>
      </c>
      <c r="Y197" s="88">
        <f t="shared" si="41"/>
        <v>0</v>
      </c>
      <c r="Z197" s="1"/>
      <c r="AA197" s="1"/>
    </row>
    <row r="198" spans="2:28">
      <c r="B198" s="208">
        <v>3905</v>
      </c>
      <c r="C198" t="s">
        <v>212</v>
      </c>
      <c r="D198" s="1">
        <v>266646</v>
      </c>
      <c r="E198" s="85">
        <f t="shared" si="35"/>
        <v>4506.134450941292</v>
      </c>
      <c r="F198" s="86">
        <f t="shared" si="28"/>
        <v>0.93077920624907418</v>
      </c>
      <c r="G198" s="188">
        <f t="shared" si="29"/>
        <v>201.29055261390877</v>
      </c>
      <c r="H198" s="188">
        <f t="shared" si="30"/>
        <v>11911.167160375438</v>
      </c>
      <c r="I198" s="188">
        <f t="shared" si="31"/>
        <v>0</v>
      </c>
      <c r="J198" s="87">
        <f t="shared" si="32"/>
        <v>0</v>
      </c>
      <c r="K198" s="188">
        <f t="shared" si="36"/>
        <v>-53.671293832113761</v>
      </c>
      <c r="L198" s="87">
        <f t="shared" si="33"/>
        <v>-3175.9451412214994</v>
      </c>
      <c r="M198" s="88">
        <f t="shared" si="37"/>
        <v>8735.2220191539382</v>
      </c>
      <c r="N198" s="88">
        <f t="shared" si="38"/>
        <v>275381.22201915394</v>
      </c>
      <c r="O198" s="88">
        <f t="shared" si="39"/>
        <v>4653.7537097230861</v>
      </c>
      <c r="P198" s="89">
        <f t="shared" si="34"/>
        <v>0.96127118069233453</v>
      </c>
      <c r="Q198" s="196">
        <v>5297.8126341674306</v>
      </c>
      <c r="R198" s="92">
        <f t="shared" si="40"/>
        <v>5.6630540310277186E-2</v>
      </c>
      <c r="S198" s="92">
        <f t="shared" si="40"/>
        <v>4.5684609306623519E-2</v>
      </c>
      <c r="T198" s="91">
        <v>59174</v>
      </c>
      <c r="U198" s="191">
        <f>SUMIFS([1]feb24!$U$7:$U$363,[1]feb24!$B$7:$B$363,B198)</f>
        <v>252355</v>
      </c>
      <c r="V198" s="191">
        <f>SUMIFS([1]feb24!$V$7:$V$363,[1]feb24!$B$7:$B$363,B198)</f>
        <v>4309.2672597804003</v>
      </c>
      <c r="W198" s="198"/>
      <c r="X198" s="88">
        <v>0</v>
      </c>
      <c r="Y198" s="88">
        <f t="shared" si="41"/>
        <v>0</v>
      </c>
    </row>
    <row r="199" spans="2:28">
      <c r="B199" s="208">
        <v>3907</v>
      </c>
      <c r="C199" t="s">
        <v>213</v>
      </c>
      <c r="D199" s="1">
        <v>271437</v>
      </c>
      <c r="E199" s="85">
        <f t="shared" si="35"/>
        <v>4098.3376364542291</v>
      </c>
      <c r="F199" s="86">
        <f t="shared" ref="F199:F262" si="42">E199/E$365</f>
        <v>0.84654541353126467</v>
      </c>
      <c r="G199" s="188">
        <f t="shared" ref="G199:G262" si="43">($E$365+$Y$365-E199-Y199)*0.6</f>
        <v>445.96864130614648</v>
      </c>
      <c r="H199" s="188">
        <f t="shared" ref="H199:H262" si="44">G199*T199/1000</f>
        <v>29536.94908234739</v>
      </c>
      <c r="I199" s="188">
        <f t="shared" ref="I199:I262" si="45">IF(E199+Y199&lt;(E$365+Y$365)*0.9,((E$365+Y$365)*0.9-E199-Y199)*0.35,0)</f>
        <v>90.69171940982892</v>
      </c>
      <c r="J199" s="87">
        <f t="shared" ref="J199:J262" si="46">I199*T199/1000</f>
        <v>6006.6032682323794</v>
      </c>
      <c r="K199" s="188">
        <f t="shared" si="36"/>
        <v>37.020425577715159</v>
      </c>
      <c r="L199" s="87">
        <f t="shared" ref="L199:L262" si="47">K199*T199/1000</f>
        <v>2451.8998064376524</v>
      </c>
      <c r="M199" s="88">
        <f t="shared" si="37"/>
        <v>31988.848888785044</v>
      </c>
      <c r="N199" s="88">
        <f t="shared" si="38"/>
        <v>303425.84888878505</v>
      </c>
      <c r="O199" s="88">
        <f t="shared" si="39"/>
        <v>4581.3267033380907</v>
      </c>
      <c r="P199" s="89">
        <f t="shared" ref="P199:P262" si="48">O199/O$365</f>
        <v>0.94631078564687809</v>
      </c>
      <c r="Q199" s="196">
        <v>6635.706173516417</v>
      </c>
      <c r="R199" s="92">
        <f t="shared" si="40"/>
        <v>4.5109944902414517E-2</v>
      </c>
      <c r="S199" s="92">
        <f t="shared" si="40"/>
        <v>3.4742636031932839E-2</v>
      </c>
      <c r="T199" s="91">
        <v>66231</v>
      </c>
      <c r="U199" s="191">
        <f>SUMIFS([1]feb24!$U$7:$U$363,[1]feb24!$B$7:$B$363,B199)</f>
        <v>259721</v>
      </c>
      <c r="V199" s="191">
        <f>SUMIFS([1]feb24!$V$7:$V$363,[1]feb24!$B$7:$B$363,B199)</f>
        <v>3960.7313874401439</v>
      </c>
      <c r="W199" s="198"/>
      <c r="X199" s="88">
        <v>0</v>
      </c>
      <c r="Y199" s="88">
        <f t="shared" si="41"/>
        <v>0</v>
      </c>
    </row>
    <row r="200" spans="2:28">
      <c r="B200" s="208">
        <v>3909</v>
      </c>
      <c r="C200" t="s">
        <v>214</v>
      </c>
      <c r="D200" s="1">
        <v>201748</v>
      </c>
      <c r="E200" s="85">
        <f t="shared" ref="E200:E263" si="49">D200/T200*1000</f>
        <v>4141.3938212049679</v>
      </c>
      <c r="F200" s="86">
        <f t="shared" si="42"/>
        <v>0.85543902332092259</v>
      </c>
      <c r="G200" s="188">
        <f t="shared" si="43"/>
        <v>420.13493045570323</v>
      </c>
      <c r="H200" s="188">
        <f t="shared" si="44"/>
        <v>20466.873137149585</v>
      </c>
      <c r="I200" s="188">
        <f t="shared" si="45"/>
        <v>75.622054747070337</v>
      </c>
      <c r="J200" s="87">
        <f t="shared" si="46"/>
        <v>3683.9283970035312</v>
      </c>
      <c r="K200" s="188">
        <f t="shared" ref="K200:K263" si="50">I200+J$367</f>
        <v>21.950760914956575</v>
      </c>
      <c r="L200" s="87">
        <f t="shared" si="47"/>
        <v>1069.3313179721097</v>
      </c>
      <c r="M200" s="88">
        <f t="shared" ref="M200:M263" si="51">+H200+L200</f>
        <v>21536.204455121693</v>
      </c>
      <c r="N200" s="88">
        <f t="shared" ref="N200:N263" si="52">D200+M200</f>
        <v>223284.20445512168</v>
      </c>
      <c r="O200" s="88">
        <f t="shared" ref="O200:O263" si="53">N200/T200*1000</f>
        <v>4583.4795125756273</v>
      </c>
      <c r="P200" s="89">
        <f t="shared" si="48"/>
        <v>0.94675546613636086</v>
      </c>
      <c r="Q200" s="196">
        <v>6623.1293916308714</v>
      </c>
      <c r="R200" s="92">
        <f t="shared" ref="R200:S263" si="54">(D200-U200)/U200</f>
        <v>6.8739007903714539E-2</v>
      </c>
      <c r="S200" s="92">
        <f t="shared" si="54"/>
        <v>5.8449803455252275E-2</v>
      </c>
      <c r="T200" s="91">
        <v>48715</v>
      </c>
      <c r="U200" s="191">
        <f>SUMIFS([1]feb24!$U$7:$U$363,[1]feb24!$B$7:$B$363,B200)</f>
        <v>188772</v>
      </c>
      <c r="V200" s="191">
        <f>SUMIFS([1]feb24!$V$7:$V$363,[1]feb24!$B$7:$B$363,B200)</f>
        <v>3912.6974256933217</v>
      </c>
      <c r="W200" s="198"/>
      <c r="X200" s="88">
        <v>0</v>
      </c>
      <c r="Y200" s="88">
        <f t="shared" ref="Y200:Y263" si="55">X200*1000/T200</f>
        <v>0</v>
      </c>
    </row>
    <row r="201" spans="2:28">
      <c r="B201" s="208">
        <v>3911</v>
      </c>
      <c r="C201" t="s">
        <v>218</v>
      </c>
      <c r="D201" s="1">
        <v>121948</v>
      </c>
      <c r="E201" s="85">
        <f t="shared" si="49"/>
        <v>4434.3114795825604</v>
      </c>
      <c r="F201" s="86">
        <f t="shared" si="42"/>
        <v>0.91594357961619255</v>
      </c>
      <c r="G201" s="188">
        <f t="shared" si="43"/>
        <v>244.38433542914771</v>
      </c>
      <c r="H201" s="188">
        <f t="shared" si="44"/>
        <v>6720.8136086369914</v>
      </c>
      <c r="I201" s="188">
        <f t="shared" si="45"/>
        <v>0</v>
      </c>
      <c r="J201" s="87">
        <f t="shared" si="46"/>
        <v>0</v>
      </c>
      <c r="K201" s="188">
        <f t="shared" si="50"/>
        <v>-53.671293832113761</v>
      </c>
      <c r="L201" s="87">
        <f t="shared" si="47"/>
        <v>-1476.0142516769606</v>
      </c>
      <c r="M201" s="88">
        <f t="shared" si="51"/>
        <v>5244.7993569600312</v>
      </c>
      <c r="N201" s="88">
        <f t="shared" si="52"/>
        <v>127192.79935696004</v>
      </c>
      <c r="O201" s="88">
        <f t="shared" si="53"/>
        <v>4625.0245211795946</v>
      </c>
      <c r="P201" s="89">
        <f t="shared" si="48"/>
        <v>0.95533693003918208</v>
      </c>
      <c r="Q201" s="196">
        <v>2422.2563467576701</v>
      </c>
      <c r="R201" s="92">
        <f t="shared" si="54"/>
        <v>4.1293804221599839E-2</v>
      </c>
      <c r="S201" s="92">
        <f t="shared" si="54"/>
        <v>3.3153075960531332E-2</v>
      </c>
      <c r="T201" s="91">
        <v>27501</v>
      </c>
      <c r="U201" s="191">
        <f>SUMIFS([1]feb24!$U$7:$U$363,[1]feb24!$B$7:$B$363,B201)</f>
        <v>117112</v>
      </c>
      <c r="V201" s="191">
        <f>SUMIFS([1]feb24!$V$7:$V$363,[1]feb24!$B$7:$B$363,B201)</f>
        <v>4292.0178846294802</v>
      </c>
      <c r="W201" s="198"/>
      <c r="X201" s="88">
        <v>0</v>
      </c>
      <c r="Y201" s="88">
        <f t="shared" si="55"/>
        <v>0</v>
      </c>
    </row>
    <row r="202" spans="2:28">
      <c r="B202" s="208">
        <v>4001</v>
      </c>
      <c r="C202" t="s">
        <v>215</v>
      </c>
      <c r="D202" s="1">
        <v>157107</v>
      </c>
      <c r="E202" s="85">
        <f t="shared" si="49"/>
        <v>4224.1013093861748</v>
      </c>
      <c r="F202" s="86">
        <f t="shared" si="42"/>
        <v>0.87252293660364255</v>
      </c>
      <c r="G202" s="188">
        <f t="shared" si="43"/>
        <v>370.51043754697912</v>
      </c>
      <c r="H202" s="188">
        <f t="shared" si="44"/>
        <v>13780.394703684793</v>
      </c>
      <c r="I202" s="188">
        <f t="shared" si="45"/>
        <v>46.67443388364795</v>
      </c>
      <c r="J202" s="87">
        <f t="shared" si="46"/>
        <v>1735.9622194345181</v>
      </c>
      <c r="K202" s="188">
        <f t="shared" si="50"/>
        <v>-6.9968599484658114</v>
      </c>
      <c r="L202" s="87">
        <f t="shared" si="47"/>
        <v>-260.23421206328891</v>
      </c>
      <c r="M202" s="88">
        <f t="shared" si="51"/>
        <v>13520.160491621504</v>
      </c>
      <c r="N202" s="88">
        <f t="shared" si="52"/>
        <v>170627.1604916215</v>
      </c>
      <c r="O202" s="88">
        <f t="shared" si="53"/>
        <v>4587.6148869846875</v>
      </c>
      <c r="P202" s="89">
        <f t="shared" si="48"/>
        <v>0.94760966180049688</v>
      </c>
      <c r="Q202" s="196">
        <v>5234.9715107751163</v>
      </c>
      <c r="R202" s="92">
        <f t="shared" si="54"/>
        <v>3.1535612984557204E-2</v>
      </c>
      <c r="S202" s="93">
        <f t="shared" si="54"/>
        <v>2.7735963077884101E-2</v>
      </c>
      <c r="T202" s="91">
        <v>37193</v>
      </c>
      <c r="U202" s="191">
        <f>SUMIFS([1]feb24!$U$7:$U$363,[1]feb24!$B$7:$B$363,B202)</f>
        <v>152304</v>
      </c>
      <c r="V202" s="191">
        <f>SUMIFS([1]feb24!$V$7:$V$363,[1]feb24!$B$7:$B$363,B202)</f>
        <v>4110.103626943006</v>
      </c>
      <c r="W202" s="198"/>
      <c r="X202" s="88">
        <v>0</v>
      </c>
      <c r="Y202" s="88">
        <f t="shared" si="55"/>
        <v>0</v>
      </c>
      <c r="Z202" s="1"/>
    </row>
    <row r="203" spans="2:28">
      <c r="B203" s="208">
        <v>4003</v>
      </c>
      <c r="C203" t="s">
        <v>216</v>
      </c>
      <c r="D203" s="1">
        <v>219929</v>
      </c>
      <c r="E203" s="85">
        <f t="shared" si="49"/>
        <v>3884.3674384923788</v>
      </c>
      <c r="F203" s="86">
        <f t="shared" si="42"/>
        <v>0.8023481057970745</v>
      </c>
      <c r="G203" s="188">
        <f t="shared" si="43"/>
        <v>574.35076008325666</v>
      </c>
      <c r="H203" s="188">
        <f t="shared" si="44"/>
        <v>32519.165685153908</v>
      </c>
      <c r="I203" s="188">
        <f t="shared" si="45"/>
        <v>165.58128869647652</v>
      </c>
      <c r="J203" s="87">
        <f t="shared" si="46"/>
        <v>9375.0469847058048</v>
      </c>
      <c r="K203" s="188">
        <f t="shared" si="50"/>
        <v>111.90999486436276</v>
      </c>
      <c r="L203" s="87">
        <f t="shared" si="47"/>
        <v>6336.2319992253551</v>
      </c>
      <c r="M203" s="88">
        <f t="shared" si="51"/>
        <v>38855.397684379263</v>
      </c>
      <c r="N203" s="88">
        <f t="shared" si="52"/>
        <v>258784.39768437925</v>
      </c>
      <c r="O203" s="88">
        <f t="shared" si="53"/>
        <v>4570.6281934399985</v>
      </c>
      <c r="P203" s="89">
        <f t="shared" si="48"/>
        <v>0.94410092026016856</v>
      </c>
      <c r="Q203" s="196">
        <v>7145.6874892230117</v>
      </c>
      <c r="R203" s="92">
        <f t="shared" si="54"/>
        <v>3.0783507763836877E-2</v>
      </c>
      <c r="S203" s="92">
        <f t="shared" si="54"/>
        <v>1.8130607891075585E-2</v>
      </c>
      <c r="T203" s="91">
        <v>56619</v>
      </c>
      <c r="U203" s="191">
        <f>SUMIFS([1]feb24!$U$7:$U$363,[1]feb24!$B$7:$B$363,B203)</f>
        <v>213361</v>
      </c>
      <c r="V203" s="191">
        <f>SUMIFS([1]feb24!$V$7:$V$363,[1]feb24!$B$7:$B$363,B203)</f>
        <v>3815.1956226307134</v>
      </c>
      <c r="W203" s="198"/>
      <c r="X203" s="88">
        <v>0</v>
      </c>
      <c r="Y203" s="88">
        <f t="shared" si="55"/>
        <v>0</v>
      </c>
    </row>
    <row r="204" spans="2:28">
      <c r="B204" s="208">
        <v>4005</v>
      </c>
      <c r="C204" t="s">
        <v>217</v>
      </c>
      <c r="D204" s="1">
        <v>54881</v>
      </c>
      <c r="E204" s="85">
        <f t="shared" si="49"/>
        <v>4136.9666817428006</v>
      </c>
      <c r="F204" s="86">
        <f t="shared" si="42"/>
        <v>0.8545245611806086</v>
      </c>
      <c r="G204" s="188">
        <f t="shared" si="43"/>
        <v>422.79121413300362</v>
      </c>
      <c r="H204" s="188">
        <f t="shared" si="44"/>
        <v>5608.7482466884267</v>
      </c>
      <c r="I204" s="188">
        <f t="shared" si="45"/>
        <v>77.171553558828919</v>
      </c>
      <c r="J204" s="87">
        <f t="shared" si="46"/>
        <v>1023.7578295114245</v>
      </c>
      <c r="K204" s="188">
        <f t="shared" si="50"/>
        <v>23.500259726715157</v>
      </c>
      <c r="L204" s="87">
        <f t="shared" si="47"/>
        <v>311.75444553460324</v>
      </c>
      <c r="M204" s="88">
        <f t="shared" si="51"/>
        <v>5920.50269222303</v>
      </c>
      <c r="N204" s="88">
        <f t="shared" si="52"/>
        <v>60801.502692223032</v>
      </c>
      <c r="O204" s="88">
        <f t="shared" si="53"/>
        <v>4583.2581556025198</v>
      </c>
      <c r="P204" s="89">
        <f t="shared" si="48"/>
        <v>0.9467097430293453</v>
      </c>
      <c r="Q204" s="196">
        <v>-2063.3928527635035</v>
      </c>
      <c r="R204" s="92">
        <f t="shared" si="54"/>
        <v>1.0997715717338442E-2</v>
      </c>
      <c r="S204" s="92">
        <f t="shared" si="54"/>
        <v>-7.3688189945476604E-3</v>
      </c>
      <c r="T204" s="91">
        <v>13266</v>
      </c>
      <c r="U204" s="191">
        <f>SUMIFS([1]feb24!$U$7:$U$363,[1]feb24!$B$7:$B$363,B204)</f>
        <v>54284</v>
      </c>
      <c r="V204" s="191">
        <f>SUMIFS([1]feb24!$V$7:$V$363,[1]feb24!$B$7:$B$363,B204)</f>
        <v>4167.6775431861806</v>
      </c>
      <c r="W204" s="198"/>
      <c r="X204" s="88">
        <v>0</v>
      </c>
      <c r="Y204" s="88">
        <f t="shared" si="55"/>
        <v>0</v>
      </c>
    </row>
    <row r="205" spans="2:28">
      <c r="B205" s="208">
        <v>4010</v>
      </c>
      <c r="C205" t="s">
        <v>219</v>
      </c>
      <c r="D205" s="1">
        <v>8968</v>
      </c>
      <c r="E205" s="85">
        <f t="shared" si="49"/>
        <v>3764.9034424853066</v>
      </c>
      <c r="F205" s="86">
        <f t="shared" si="42"/>
        <v>0.77767183290966035</v>
      </c>
      <c r="G205" s="188">
        <f t="shared" si="43"/>
        <v>646.02915768749995</v>
      </c>
      <c r="H205" s="188">
        <f t="shared" si="44"/>
        <v>1538.841453611625</v>
      </c>
      <c r="I205" s="188">
        <f t="shared" si="45"/>
        <v>207.39368729895179</v>
      </c>
      <c r="J205" s="87">
        <f t="shared" si="46"/>
        <v>494.01176314610319</v>
      </c>
      <c r="K205" s="188">
        <f t="shared" si="50"/>
        <v>153.72239346683801</v>
      </c>
      <c r="L205" s="87">
        <f t="shared" si="47"/>
        <v>366.16674123800811</v>
      </c>
      <c r="M205" s="88">
        <f t="shared" si="51"/>
        <v>1905.0081948496331</v>
      </c>
      <c r="N205" s="88">
        <f t="shared" si="52"/>
        <v>10873.008194849634</v>
      </c>
      <c r="O205" s="88">
        <f t="shared" si="53"/>
        <v>4564.6549936396441</v>
      </c>
      <c r="P205" s="89">
        <f t="shared" si="48"/>
        <v>0.94286710661579776</v>
      </c>
      <c r="Q205" s="196">
        <v>512.8035411139233</v>
      </c>
      <c r="R205" s="92">
        <f t="shared" si="54"/>
        <v>-4.4534412955465584E-2</v>
      </c>
      <c r="S205" s="92">
        <f t="shared" si="54"/>
        <v>-4.7342246334689614E-2</v>
      </c>
      <c r="T205" s="91">
        <v>2382</v>
      </c>
      <c r="U205" s="191">
        <f>SUMIFS([1]feb24!$U$7:$U$363,[1]feb24!$B$7:$B$363,B205)</f>
        <v>9386</v>
      </c>
      <c r="V205" s="191">
        <f>SUMIFS([1]feb24!$V$7:$V$363,[1]feb24!$B$7:$B$363,B205)</f>
        <v>3952</v>
      </c>
      <c r="W205" s="198"/>
      <c r="X205" s="88">
        <v>0</v>
      </c>
      <c r="Y205" s="88">
        <f t="shared" si="55"/>
        <v>0</v>
      </c>
    </row>
    <row r="206" spans="2:28">
      <c r="B206" s="208">
        <v>4012</v>
      </c>
      <c r="C206" t="s">
        <v>220</v>
      </c>
      <c r="D206" s="1">
        <v>60181</v>
      </c>
      <c r="E206" s="85">
        <f t="shared" si="49"/>
        <v>4217.6045973789332</v>
      </c>
      <c r="F206" s="86">
        <f t="shared" si="42"/>
        <v>0.87118098719863402</v>
      </c>
      <c r="G206" s="188">
        <f t="shared" si="43"/>
        <v>374.408464751324</v>
      </c>
      <c r="H206" s="188">
        <f t="shared" si="44"/>
        <v>5342.4343835366426</v>
      </c>
      <c r="I206" s="188">
        <f t="shared" si="45"/>
        <v>48.948283086182478</v>
      </c>
      <c r="J206" s="87">
        <f t="shared" si="46"/>
        <v>698.44305135673778</v>
      </c>
      <c r="K206" s="188">
        <f t="shared" si="50"/>
        <v>-4.7230107459312833</v>
      </c>
      <c r="L206" s="87">
        <f t="shared" si="47"/>
        <v>-67.392640333693492</v>
      </c>
      <c r="M206" s="88">
        <f t="shared" si="51"/>
        <v>5275.041743202949</v>
      </c>
      <c r="N206" s="88">
        <f t="shared" si="52"/>
        <v>65456.04174320295</v>
      </c>
      <c r="O206" s="88">
        <f t="shared" si="53"/>
        <v>4587.290051384326</v>
      </c>
      <c r="P206" s="89">
        <f t="shared" si="48"/>
        <v>0.94754256433024653</v>
      </c>
      <c r="Q206" s="196">
        <v>2066.2061075323431</v>
      </c>
      <c r="R206" s="92">
        <f t="shared" si="54"/>
        <v>1.112249869789479E-2</v>
      </c>
      <c r="S206" s="92">
        <f t="shared" si="54"/>
        <v>4.2489348620481466E-3</v>
      </c>
      <c r="T206" s="91">
        <v>14269</v>
      </c>
      <c r="U206" s="191">
        <f>SUMIFS([1]feb24!$U$7:$U$363,[1]feb24!$B$7:$B$363,B206)</f>
        <v>59519</v>
      </c>
      <c r="V206" s="191">
        <f>SUMIFS([1]feb24!$V$7:$V$363,[1]feb24!$B$7:$B$363,B206)</f>
        <v>4199.7600903189386</v>
      </c>
      <c r="W206" s="198"/>
      <c r="X206" s="88">
        <v>0</v>
      </c>
      <c r="Y206" s="88">
        <f t="shared" si="55"/>
        <v>0</v>
      </c>
    </row>
    <row r="207" spans="2:28">
      <c r="B207" s="208">
        <v>4014</v>
      </c>
      <c r="C207" t="s">
        <v>221</v>
      </c>
      <c r="D207" s="1">
        <v>40481</v>
      </c>
      <c r="E207" s="85">
        <f t="shared" si="49"/>
        <v>3875.6342747726185</v>
      </c>
      <c r="F207" s="86">
        <f t="shared" si="42"/>
        <v>0.80054419886007133</v>
      </c>
      <c r="G207" s="188">
        <f t="shared" si="43"/>
        <v>579.59065831511282</v>
      </c>
      <c r="H207" s="188">
        <f t="shared" si="44"/>
        <v>6053.8244261013533</v>
      </c>
      <c r="I207" s="188">
        <f t="shared" si="45"/>
        <v>168.63789599839265</v>
      </c>
      <c r="J207" s="87">
        <f t="shared" si="46"/>
        <v>1761.4228237032112</v>
      </c>
      <c r="K207" s="188">
        <f t="shared" si="50"/>
        <v>114.96660216627889</v>
      </c>
      <c r="L207" s="87">
        <f t="shared" si="47"/>
        <v>1200.826159626783</v>
      </c>
      <c r="M207" s="88">
        <f t="shared" si="51"/>
        <v>7254.6505857281363</v>
      </c>
      <c r="N207" s="88">
        <f t="shared" si="52"/>
        <v>47735.650585728137</v>
      </c>
      <c r="O207" s="88">
        <f t="shared" si="53"/>
        <v>4570.19153525401</v>
      </c>
      <c r="P207" s="89">
        <f t="shared" si="48"/>
        <v>0.94401072491331839</v>
      </c>
      <c r="Q207" s="196">
        <v>1568.3702726846859</v>
      </c>
      <c r="R207" s="92">
        <f t="shared" si="54"/>
        <v>4.2733501622791201E-2</v>
      </c>
      <c r="S207" s="92">
        <f t="shared" si="54"/>
        <v>3.9538913585268072E-2</v>
      </c>
      <c r="T207" s="91">
        <v>10445</v>
      </c>
      <c r="U207" s="191">
        <f>SUMIFS([1]feb24!$U$7:$U$363,[1]feb24!$B$7:$B$363,B207)</f>
        <v>38822</v>
      </c>
      <c r="V207" s="191">
        <f>SUMIFS([1]feb24!$V$7:$V$363,[1]feb24!$B$7:$B$363,B207)</f>
        <v>3728.2243349659079</v>
      </c>
      <c r="W207" s="198"/>
      <c r="X207" s="88">
        <v>0</v>
      </c>
      <c r="Y207" s="88">
        <f t="shared" si="55"/>
        <v>0</v>
      </c>
    </row>
    <row r="208" spans="2:28">
      <c r="B208" s="208">
        <v>4016</v>
      </c>
      <c r="C208" t="s">
        <v>222</v>
      </c>
      <c r="D208" s="1">
        <v>14325</v>
      </c>
      <c r="E208" s="85">
        <f t="shared" si="49"/>
        <v>3505.8737151248165</v>
      </c>
      <c r="F208" s="86">
        <f t="shared" si="42"/>
        <v>0.72416710803906814</v>
      </c>
      <c r="G208" s="188">
        <f t="shared" si="43"/>
        <v>801.44699410379405</v>
      </c>
      <c r="H208" s="188">
        <f t="shared" si="44"/>
        <v>3274.7124179081025</v>
      </c>
      <c r="I208" s="188">
        <f t="shared" si="45"/>
        <v>298.05409187512333</v>
      </c>
      <c r="J208" s="87">
        <f t="shared" si="46"/>
        <v>1217.849019401754</v>
      </c>
      <c r="K208" s="188">
        <f t="shared" si="50"/>
        <v>244.38279804300959</v>
      </c>
      <c r="L208" s="87">
        <f t="shared" si="47"/>
        <v>998.54811280373713</v>
      </c>
      <c r="M208" s="88">
        <f t="shared" si="51"/>
        <v>4273.2605307118392</v>
      </c>
      <c r="N208" s="88">
        <f t="shared" si="52"/>
        <v>18598.260530711839</v>
      </c>
      <c r="O208" s="88">
        <f t="shared" si="53"/>
        <v>4551.7035072716199</v>
      </c>
      <c r="P208" s="89">
        <f t="shared" si="48"/>
        <v>0.94019187037226815</v>
      </c>
      <c r="Q208" s="196">
        <v>526.83498639441359</v>
      </c>
      <c r="R208" s="92">
        <f t="shared" si="54"/>
        <v>3.5417419588001445E-2</v>
      </c>
      <c r="S208" s="92">
        <f t="shared" si="54"/>
        <v>3.6684450204237384E-2</v>
      </c>
      <c r="T208" s="91">
        <v>4086</v>
      </c>
      <c r="U208" s="191">
        <f>SUMIFS([1]feb24!$U$7:$U$363,[1]feb24!$B$7:$B$363,B208)</f>
        <v>13835</v>
      </c>
      <c r="V208" s="191">
        <f>SUMIFS([1]feb24!$V$7:$V$363,[1]feb24!$B$7:$B$363,B208)</f>
        <v>3381.8137374725006</v>
      </c>
      <c r="W208" s="198"/>
      <c r="X208" s="88">
        <v>0</v>
      </c>
      <c r="Y208" s="88">
        <f t="shared" si="55"/>
        <v>0</v>
      </c>
    </row>
    <row r="209" spans="2:27">
      <c r="B209" s="208">
        <v>4018</v>
      </c>
      <c r="C209" t="s">
        <v>223</v>
      </c>
      <c r="D209" s="1">
        <v>27977</v>
      </c>
      <c r="E209" s="85">
        <f t="shared" si="49"/>
        <v>4278.4829484630673</v>
      </c>
      <c r="F209" s="86">
        <f t="shared" si="42"/>
        <v>0.88375591231832418</v>
      </c>
      <c r="G209" s="188">
        <f t="shared" si="43"/>
        <v>337.8814541008436</v>
      </c>
      <c r="H209" s="188">
        <f t="shared" si="44"/>
        <v>2209.4068283654165</v>
      </c>
      <c r="I209" s="188">
        <f t="shared" si="45"/>
        <v>27.640860206735578</v>
      </c>
      <c r="J209" s="87">
        <f t="shared" si="46"/>
        <v>180.74358489184397</v>
      </c>
      <c r="K209" s="188">
        <f t="shared" si="50"/>
        <v>-26.030433625378183</v>
      </c>
      <c r="L209" s="87">
        <f t="shared" si="47"/>
        <v>-170.21300547634792</v>
      </c>
      <c r="M209" s="88">
        <f t="shared" si="51"/>
        <v>2039.1938228890685</v>
      </c>
      <c r="N209" s="88">
        <f t="shared" si="52"/>
        <v>30016.193822889069</v>
      </c>
      <c r="O209" s="88">
        <f t="shared" si="53"/>
        <v>4590.333968938533</v>
      </c>
      <c r="P209" s="89">
        <f t="shared" si="48"/>
        <v>0.94817131058623105</v>
      </c>
      <c r="Q209" s="196">
        <v>-742.73864977163839</v>
      </c>
      <c r="R209" s="92">
        <f t="shared" si="54"/>
        <v>0.1233938323160938</v>
      </c>
      <c r="S209" s="93">
        <f t="shared" si="54"/>
        <v>0.12682981284007624</v>
      </c>
      <c r="T209" s="91">
        <v>6539</v>
      </c>
      <c r="U209" s="191">
        <f>SUMIFS([1]feb24!$U$7:$U$363,[1]feb24!$B$7:$B$363,B209)</f>
        <v>24904</v>
      </c>
      <c r="V209" s="191">
        <f>SUMIFS([1]feb24!$V$7:$V$363,[1]feb24!$B$7:$B$363,B209)</f>
        <v>3796.9202622350967</v>
      </c>
      <c r="W209" s="198"/>
      <c r="X209" s="88">
        <v>0</v>
      </c>
      <c r="Y209" s="88">
        <f t="shared" si="55"/>
        <v>0</v>
      </c>
      <c r="Z209" s="1"/>
      <c r="AA209" s="1"/>
    </row>
    <row r="210" spans="2:27">
      <c r="B210" s="208">
        <v>4020</v>
      </c>
      <c r="C210" t="s">
        <v>224</v>
      </c>
      <c r="D210" s="1">
        <v>38162</v>
      </c>
      <c r="E210" s="85">
        <f t="shared" si="49"/>
        <v>3499.8165810711662</v>
      </c>
      <c r="F210" s="86">
        <f t="shared" si="42"/>
        <v>0.72291595708297018</v>
      </c>
      <c r="G210" s="188">
        <f t="shared" si="43"/>
        <v>805.08127453598422</v>
      </c>
      <c r="H210" s="188">
        <f t="shared" si="44"/>
        <v>8778.6062175403713</v>
      </c>
      <c r="I210" s="188">
        <f t="shared" si="45"/>
        <v>300.17408879390092</v>
      </c>
      <c r="J210" s="87">
        <f t="shared" si="46"/>
        <v>3273.098264208696</v>
      </c>
      <c r="K210" s="188">
        <f t="shared" si="50"/>
        <v>246.50279496178717</v>
      </c>
      <c r="L210" s="87">
        <f t="shared" si="47"/>
        <v>2687.8664762633275</v>
      </c>
      <c r="M210" s="88">
        <f t="shared" si="51"/>
        <v>11466.472693803698</v>
      </c>
      <c r="N210" s="88">
        <f t="shared" si="52"/>
        <v>49628.472693803698</v>
      </c>
      <c r="O210" s="88">
        <f t="shared" si="53"/>
        <v>4551.4006505689376</v>
      </c>
      <c r="P210" s="89">
        <f t="shared" si="48"/>
        <v>0.94012931282446333</v>
      </c>
      <c r="Q210" s="196">
        <v>2104.3560632267963</v>
      </c>
      <c r="R210" s="89">
        <f t="shared" si="54"/>
        <v>2.4235755119568426E-2</v>
      </c>
      <c r="S210" s="89">
        <f t="shared" si="54"/>
        <v>8.3612281005654206E-3</v>
      </c>
      <c r="T210" s="91">
        <v>10904</v>
      </c>
      <c r="U210" s="191">
        <f>SUMIFS([1]feb24!$U$7:$U$363,[1]feb24!$B$7:$B$363,B210)</f>
        <v>37259</v>
      </c>
      <c r="V210" s="191">
        <f>SUMIFS([1]feb24!$V$7:$V$363,[1]feb24!$B$7:$B$363,B210)</f>
        <v>3470.7964601769913</v>
      </c>
      <c r="W210" s="198"/>
      <c r="X210" s="88">
        <v>0</v>
      </c>
      <c r="Y210" s="88">
        <f t="shared" si="55"/>
        <v>0</v>
      </c>
    </row>
    <row r="211" spans="2:27">
      <c r="B211" s="208">
        <v>4022</v>
      </c>
      <c r="C211" t="s">
        <v>227</v>
      </c>
      <c r="D211" s="1">
        <v>14178</v>
      </c>
      <c r="E211" s="85">
        <f t="shared" si="49"/>
        <v>4759.315206445116</v>
      </c>
      <c r="F211" s="86">
        <f t="shared" si="42"/>
        <v>0.98307577778083666</v>
      </c>
      <c r="G211" s="188">
        <f t="shared" si="43"/>
        <v>49.382099311614361</v>
      </c>
      <c r="H211" s="188">
        <f t="shared" si="44"/>
        <v>147.10927384929917</v>
      </c>
      <c r="I211" s="188">
        <f t="shared" si="45"/>
        <v>0</v>
      </c>
      <c r="J211" s="87">
        <f t="shared" si="46"/>
        <v>0</v>
      </c>
      <c r="K211" s="188">
        <f t="shared" si="50"/>
        <v>-53.671293832113761</v>
      </c>
      <c r="L211" s="87">
        <f t="shared" si="47"/>
        <v>-159.8867843258669</v>
      </c>
      <c r="M211" s="88">
        <f t="shared" si="51"/>
        <v>-12.777510476567727</v>
      </c>
      <c r="N211" s="88">
        <f t="shared" si="52"/>
        <v>14165.222489523432</v>
      </c>
      <c r="O211" s="88">
        <f t="shared" si="53"/>
        <v>4755.0260119246159</v>
      </c>
      <c r="P211" s="89">
        <f t="shared" si="48"/>
        <v>0.98218980930503952</v>
      </c>
      <c r="Q211" s="196">
        <v>-1287.6903830956599</v>
      </c>
      <c r="R211" s="89">
        <f t="shared" si="54"/>
        <v>6.888715290107237E-3</v>
      </c>
      <c r="S211" s="89">
        <f t="shared" si="54"/>
        <v>-6.6311063317807846E-3</v>
      </c>
      <c r="T211" s="91">
        <v>2979</v>
      </c>
      <c r="U211" s="191">
        <f>SUMIFS([1]feb24!$U$7:$U$363,[1]feb24!$B$7:$B$363,B211)</f>
        <v>14081</v>
      </c>
      <c r="V211" s="191">
        <f>SUMIFS([1]feb24!$V$7:$V$363,[1]feb24!$B$7:$B$363,B211)</f>
        <v>4791.0854031983672</v>
      </c>
      <c r="W211" s="198"/>
      <c r="X211" s="88">
        <v>0</v>
      </c>
      <c r="Y211" s="88">
        <f t="shared" si="55"/>
        <v>0</v>
      </c>
    </row>
    <row r="212" spans="2:27">
      <c r="B212" s="208">
        <v>4024</v>
      </c>
      <c r="C212" t="s">
        <v>226</v>
      </c>
      <c r="D212" s="1">
        <v>8568</v>
      </c>
      <c r="E212" s="85">
        <f t="shared" si="49"/>
        <v>5256.4417177914111</v>
      </c>
      <c r="F212" s="86">
        <f t="shared" si="42"/>
        <v>1.0857613555579531</v>
      </c>
      <c r="G212" s="188">
        <f t="shared" si="43"/>
        <v>-248.89380749616265</v>
      </c>
      <c r="H212" s="188">
        <f t="shared" si="44"/>
        <v>-405.69690621874508</v>
      </c>
      <c r="I212" s="188">
        <f t="shared" si="45"/>
        <v>0</v>
      </c>
      <c r="J212" s="87">
        <f t="shared" si="46"/>
        <v>0</v>
      </c>
      <c r="K212" s="188">
        <f t="shared" si="50"/>
        <v>-53.671293832113761</v>
      </c>
      <c r="L212" s="87">
        <f t="shared" si="47"/>
        <v>-87.484208946345433</v>
      </c>
      <c r="M212" s="88">
        <f t="shared" si="51"/>
        <v>-493.18111516509055</v>
      </c>
      <c r="N212" s="88">
        <f t="shared" si="52"/>
        <v>8074.8188848349091</v>
      </c>
      <c r="O212" s="88">
        <f t="shared" si="53"/>
        <v>4953.8766164631343</v>
      </c>
      <c r="P212" s="89">
        <f t="shared" si="48"/>
        <v>1.0232640404158861</v>
      </c>
      <c r="Q212" s="196">
        <v>-1678.5503202403247</v>
      </c>
      <c r="R212" s="89">
        <f t="shared" si="54"/>
        <v>-6.4935064935064939E-3</v>
      </c>
      <c r="S212" s="89">
        <f t="shared" si="54"/>
        <v>-3.20930603139193E-2</v>
      </c>
      <c r="T212" s="91">
        <v>1630</v>
      </c>
      <c r="U212" s="191">
        <f>SUMIFS([1]feb24!$U$7:$U$363,[1]feb24!$B$7:$B$363,B212)</f>
        <v>8624</v>
      </c>
      <c r="V212" s="191">
        <f>SUMIFS([1]feb24!$V$7:$V$363,[1]feb24!$B$7:$B$363,B212)</f>
        <v>5430.7304785894212</v>
      </c>
      <c r="W212" s="198"/>
      <c r="X212" s="88">
        <v>0</v>
      </c>
      <c r="Y212" s="88">
        <f t="shared" si="55"/>
        <v>0</v>
      </c>
    </row>
    <row r="213" spans="2:27">
      <c r="B213" s="208">
        <v>4026</v>
      </c>
      <c r="C213" t="s">
        <v>225</v>
      </c>
      <c r="D213" s="1">
        <v>46586</v>
      </c>
      <c r="E213" s="85">
        <f t="shared" si="49"/>
        <v>8419.6638351707934</v>
      </c>
      <c r="F213" s="86">
        <f t="shared" si="42"/>
        <v>1.7391509522640316</v>
      </c>
      <c r="G213" s="188">
        <f t="shared" si="43"/>
        <v>-2146.8270779237919</v>
      </c>
      <c r="H213" s="188">
        <f t="shared" si="44"/>
        <v>-11878.394222152341</v>
      </c>
      <c r="I213" s="188">
        <f t="shared" si="45"/>
        <v>0</v>
      </c>
      <c r="J213" s="87">
        <f t="shared" si="46"/>
        <v>0</v>
      </c>
      <c r="K213" s="188">
        <f t="shared" si="50"/>
        <v>-53.671293832113761</v>
      </c>
      <c r="L213" s="87">
        <f t="shared" si="47"/>
        <v>-296.96326877308542</v>
      </c>
      <c r="M213" s="88">
        <f t="shared" si="51"/>
        <v>-12175.357490925426</v>
      </c>
      <c r="N213" s="88">
        <f t="shared" si="52"/>
        <v>34410.642509074576</v>
      </c>
      <c r="O213" s="88">
        <f t="shared" si="53"/>
        <v>6219.1654634148881</v>
      </c>
      <c r="P213" s="89">
        <f t="shared" si="48"/>
        <v>1.2846198790983179</v>
      </c>
      <c r="Q213" s="196">
        <v>-12919.874437001919</v>
      </c>
      <c r="R213" s="89">
        <f t="shared" si="54"/>
        <v>-4.3173463281183213E-3</v>
      </c>
      <c r="S213" s="89">
        <f t="shared" si="54"/>
        <v>-1.9779509733859396E-3</v>
      </c>
      <c r="T213" s="91">
        <v>5533</v>
      </c>
      <c r="U213" s="191">
        <f>SUMIFS([1]feb24!$U$7:$U$363,[1]feb24!$B$7:$B$363,B213)</f>
        <v>46788</v>
      </c>
      <c r="V213" s="191">
        <f>SUMIFS([1]feb24!$V$7:$V$363,[1]feb24!$B$7:$B$363,B213)</f>
        <v>8436.3505228993872</v>
      </c>
      <c r="W213" s="198"/>
      <c r="X213" s="88">
        <v>0</v>
      </c>
      <c r="Y213" s="88">
        <f t="shared" si="55"/>
        <v>0</v>
      </c>
    </row>
    <row r="214" spans="2:27">
      <c r="B214" s="208">
        <v>4028</v>
      </c>
      <c r="C214" t="s">
        <v>228</v>
      </c>
      <c r="D214" s="1">
        <v>11550</v>
      </c>
      <c r="E214" s="85">
        <f t="shared" si="49"/>
        <v>4698.9422294548413</v>
      </c>
      <c r="F214" s="86">
        <f t="shared" si="42"/>
        <v>0.97060524184506058</v>
      </c>
      <c r="G214" s="188">
        <f t="shared" si="43"/>
        <v>85.605885505779227</v>
      </c>
      <c r="H214" s="188">
        <f t="shared" si="44"/>
        <v>210.41926657320533</v>
      </c>
      <c r="I214" s="188">
        <f t="shared" si="45"/>
        <v>0</v>
      </c>
      <c r="J214" s="87">
        <f t="shared" si="46"/>
        <v>0</v>
      </c>
      <c r="K214" s="188">
        <f t="shared" si="50"/>
        <v>-53.671293832113761</v>
      </c>
      <c r="L214" s="87">
        <f t="shared" si="47"/>
        <v>-131.92404023933562</v>
      </c>
      <c r="M214" s="88">
        <f t="shared" si="51"/>
        <v>78.495226333869709</v>
      </c>
      <c r="N214" s="88">
        <f t="shared" si="52"/>
        <v>11628.495226333869</v>
      </c>
      <c r="O214" s="88">
        <f t="shared" si="53"/>
        <v>4730.8768211285069</v>
      </c>
      <c r="P214" s="89">
        <f t="shared" si="48"/>
        <v>0.97720159493072933</v>
      </c>
      <c r="Q214" s="196">
        <v>-165.71981636557263</v>
      </c>
      <c r="R214" s="89">
        <f t="shared" si="54"/>
        <v>8.247422680412371E-2</v>
      </c>
      <c r="S214" s="89">
        <f t="shared" si="54"/>
        <v>6.8822192210581043E-2</v>
      </c>
      <c r="T214" s="91">
        <v>2458</v>
      </c>
      <c r="U214" s="191">
        <f>SUMIFS([1]feb24!$U$7:$U$363,[1]feb24!$B$7:$B$363,B214)</f>
        <v>10670</v>
      </c>
      <c r="V214" s="191">
        <f>SUMIFS([1]feb24!$V$7:$V$363,[1]feb24!$B$7:$B$363,B214)</f>
        <v>4396.3741244334569</v>
      </c>
      <c r="W214" s="198"/>
      <c r="X214" s="88">
        <v>0</v>
      </c>
      <c r="Y214" s="88">
        <f t="shared" si="55"/>
        <v>0</v>
      </c>
    </row>
    <row r="215" spans="2:27">
      <c r="B215" s="208">
        <v>4030</v>
      </c>
      <c r="C215" t="s">
        <v>229</v>
      </c>
      <c r="D215" s="1">
        <v>8009</v>
      </c>
      <c r="E215" s="85">
        <f t="shared" si="49"/>
        <v>5444.5955132562885</v>
      </c>
      <c r="F215" s="86">
        <f t="shared" si="42"/>
        <v>1.1246260726013972</v>
      </c>
      <c r="G215" s="188">
        <f t="shared" si="43"/>
        <v>-361.78608477508914</v>
      </c>
      <c r="H215" s="188">
        <f t="shared" si="44"/>
        <v>-532.18733070415612</v>
      </c>
      <c r="I215" s="188">
        <f t="shared" si="45"/>
        <v>0</v>
      </c>
      <c r="J215" s="87">
        <f t="shared" si="46"/>
        <v>0</v>
      </c>
      <c r="K215" s="188">
        <f t="shared" si="50"/>
        <v>-53.671293832113761</v>
      </c>
      <c r="L215" s="87">
        <f t="shared" si="47"/>
        <v>-78.950473227039339</v>
      </c>
      <c r="M215" s="88">
        <f t="shared" si="51"/>
        <v>-611.13780393119544</v>
      </c>
      <c r="N215" s="88">
        <f t="shared" si="52"/>
        <v>7397.8621960688042</v>
      </c>
      <c r="O215" s="88">
        <f t="shared" si="53"/>
        <v>5029.1381346490853</v>
      </c>
      <c r="P215" s="89">
        <f t="shared" si="48"/>
        <v>1.0388099272332638</v>
      </c>
      <c r="Q215" s="196">
        <v>-1880.3900313641216</v>
      </c>
      <c r="R215" s="89">
        <f t="shared" si="54"/>
        <v>1.7015873015873016E-2</v>
      </c>
      <c r="S215" s="89">
        <f t="shared" si="54"/>
        <v>-3.0340660170707365E-3</v>
      </c>
      <c r="T215" s="91">
        <v>1471</v>
      </c>
      <c r="U215" s="191">
        <f>SUMIFS([1]feb24!$U$7:$U$363,[1]feb24!$B$7:$B$363,B215)</f>
        <v>7875</v>
      </c>
      <c r="V215" s="191">
        <f>SUMIFS([1]feb24!$V$7:$V$363,[1]feb24!$B$7:$B$363,B215)</f>
        <v>5461.1650485436894</v>
      </c>
      <c r="W215" s="198"/>
      <c r="X215" s="88">
        <v>0</v>
      </c>
      <c r="Y215" s="88">
        <f t="shared" si="55"/>
        <v>0</v>
      </c>
    </row>
    <row r="216" spans="2:27">
      <c r="B216" s="208">
        <v>4032</v>
      </c>
      <c r="C216" t="s">
        <v>230</v>
      </c>
      <c r="D216" s="1">
        <v>6859</v>
      </c>
      <c r="E216" s="85">
        <f t="shared" si="49"/>
        <v>5460.9872611464971</v>
      </c>
      <c r="F216" s="86">
        <f t="shared" si="42"/>
        <v>1.1280119232137988</v>
      </c>
      <c r="G216" s="188">
        <f t="shared" si="43"/>
        <v>-371.62113350921425</v>
      </c>
      <c r="H216" s="188">
        <f t="shared" si="44"/>
        <v>-466.75614368757311</v>
      </c>
      <c r="I216" s="188">
        <f t="shared" si="45"/>
        <v>0</v>
      </c>
      <c r="J216" s="87">
        <f t="shared" si="46"/>
        <v>0</v>
      </c>
      <c r="K216" s="188">
        <f t="shared" si="50"/>
        <v>-53.671293832113761</v>
      </c>
      <c r="L216" s="87">
        <f t="shared" si="47"/>
        <v>-67.411145053134888</v>
      </c>
      <c r="M216" s="88">
        <f t="shared" si="51"/>
        <v>-534.16728874070805</v>
      </c>
      <c r="N216" s="88">
        <f t="shared" si="52"/>
        <v>6324.8327112592924</v>
      </c>
      <c r="O216" s="88">
        <f t="shared" si="53"/>
        <v>5035.6948338051689</v>
      </c>
      <c r="P216" s="89">
        <f t="shared" si="48"/>
        <v>1.0401642674782245</v>
      </c>
      <c r="Q216" s="196">
        <v>-1724.7030684183117</v>
      </c>
      <c r="R216" s="89">
        <f t="shared" si="54"/>
        <v>-3.2853919909757473E-2</v>
      </c>
      <c r="S216" s="89">
        <f t="shared" si="54"/>
        <v>-5.7494584370655306E-2</v>
      </c>
      <c r="T216" s="91">
        <v>1256</v>
      </c>
      <c r="U216" s="191">
        <f>SUMIFS([1]feb24!$U$7:$U$363,[1]feb24!$B$7:$B$363,B216)</f>
        <v>7092</v>
      </c>
      <c r="V216" s="191">
        <f>SUMIFS([1]feb24!$V$7:$V$363,[1]feb24!$B$7:$B$363,B216)</f>
        <v>5794.1176470588234</v>
      </c>
      <c r="W216" s="198"/>
      <c r="X216" s="88">
        <v>0</v>
      </c>
      <c r="Y216" s="88">
        <f t="shared" si="55"/>
        <v>0</v>
      </c>
    </row>
    <row r="217" spans="2:27">
      <c r="B217" s="208">
        <v>4034</v>
      </c>
      <c r="C217" t="s">
        <v>231</v>
      </c>
      <c r="D217" s="1">
        <v>19874</v>
      </c>
      <c r="E217" s="85">
        <f t="shared" si="49"/>
        <v>8984.6292947558759</v>
      </c>
      <c r="F217" s="86">
        <f t="shared" si="42"/>
        <v>1.8558492238659585</v>
      </c>
      <c r="G217" s="188">
        <f t="shared" si="43"/>
        <v>-2485.8063536748414</v>
      </c>
      <c r="H217" s="188">
        <f t="shared" si="44"/>
        <v>-5498.6036543287491</v>
      </c>
      <c r="I217" s="188">
        <f t="shared" si="45"/>
        <v>0</v>
      </c>
      <c r="J217" s="87">
        <f t="shared" si="46"/>
        <v>0</v>
      </c>
      <c r="K217" s="188">
        <f t="shared" si="50"/>
        <v>-53.671293832113761</v>
      </c>
      <c r="L217" s="87">
        <f t="shared" si="47"/>
        <v>-118.72090195663564</v>
      </c>
      <c r="M217" s="88">
        <f t="shared" si="51"/>
        <v>-5617.3245562853845</v>
      </c>
      <c r="N217" s="88">
        <f t="shared" si="52"/>
        <v>14256.675443714616</v>
      </c>
      <c r="O217" s="88">
        <f t="shared" si="53"/>
        <v>6445.151647248922</v>
      </c>
      <c r="P217" s="89">
        <f t="shared" si="48"/>
        <v>1.3312991877390887</v>
      </c>
      <c r="Q217" s="196">
        <v>-6507.7061757494439</v>
      </c>
      <c r="R217" s="89">
        <f t="shared" si="54"/>
        <v>-2.9637224744885504E-2</v>
      </c>
      <c r="S217" s="89">
        <f t="shared" si="54"/>
        <v>-3.5778761297133109E-2</v>
      </c>
      <c r="T217" s="91">
        <v>2212</v>
      </c>
      <c r="U217" s="191">
        <f>SUMIFS([1]feb24!$U$7:$U$363,[1]feb24!$B$7:$B$363,B217)</f>
        <v>20481</v>
      </c>
      <c r="V217" s="191">
        <f>SUMIFS([1]feb24!$V$7:$V$363,[1]feb24!$B$7:$B$363,B217)</f>
        <v>9318.0163785259319</v>
      </c>
      <c r="W217" s="198"/>
      <c r="X217" s="88">
        <v>0</v>
      </c>
      <c r="Y217" s="88">
        <f t="shared" si="55"/>
        <v>0</v>
      </c>
    </row>
    <row r="218" spans="2:27" ht="28.5" customHeight="1">
      <c r="B218" s="208">
        <v>4036</v>
      </c>
      <c r="C218" t="s">
        <v>232</v>
      </c>
      <c r="D218" s="1">
        <v>36820</v>
      </c>
      <c r="E218" s="85">
        <f t="shared" si="49"/>
        <v>9561.1529472864204</v>
      </c>
      <c r="F218" s="86">
        <f t="shared" si="42"/>
        <v>1.9749349354727443</v>
      </c>
      <c r="G218" s="188">
        <f t="shared" si="43"/>
        <v>-2831.7205451931682</v>
      </c>
      <c r="H218" s="188">
        <f t="shared" si="44"/>
        <v>-10904.955819538891</v>
      </c>
      <c r="I218" s="188">
        <f t="shared" si="45"/>
        <v>0</v>
      </c>
      <c r="J218" s="87">
        <f t="shared" si="46"/>
        <v>0</v>
      </c>
      <c r="K218" s="188">
        <f t="shared" si="50"/>
        <v>-53.671293832113761</v>
      </c>
      <c r="L218" s="87">
        <f t="shared" si="47"/>
        <v>-206.68815254747008</v>
      </c>
      <c r="M218" s="88">
        <f t="shared" si="51"/>
        <v>-11111.643972086362</v>
      </c>
      <c r="N218" s="88">
        <f t="shared" si="52"/>
        <v>25708.356027913636</v>
      </c>
      <c r="O218" s="88">
        <f t="shared" si="53"/>
        <v>6675.7611082611365</v>
      </c>
      <c r="P218" s="89">
        <f t="shared" si="48"/>
        <v>1.3789334723818025</v>
      </c>
      <c r="Q218" s="196">
        <v>-10924.455756315636</v>
      </c>
      <c r="R218" s="89">
        <f t="shared" si="54"/>
        <v>-6.556403960823463E-3</v>
      </c>
      <c r="S218" s="89">
        <f t="shared" si="54"/>
        <v>-1.1457839516456762E-2</v>
      </c>
      <c r="T218" s="91">
        <v>3851</v>
      </c>
      <c r="U218" s="191">
        <f>SUMIFS([1]feb24!$U$7:$U$363,[1]feb24!$B$7:$B$363,B218)</f>
        <v>37063</v>
      </c>
      <c r="V218" s="191">
        <f>SUMIFS([1]feb24!$V$7:$V$363,[1]feb24!$B$7:$B$363,B218)</f>
        <v>9671.9728601252609</v>
      </c>
      <c r="W218" s="198"/>
      <c r="X218" s="88">
        <v>0</v>
      </c>
      <c r="Y218" s="88">
        <f t="shared" si="55"/>
        <v>0</v>
      </c>
    </row>
    <row r="219" spans="2:27">
      <c r="B219" s="208">
        <v>4201</v>
      </c>
      <c r="C219" t="s">
        <v>233</v>
      </c>
      <c r="D219" s="1">
        <v>25589</v>
      </c>
      <c r="E219" s="85">
        <f t="shared" si="49"/>
        <v>3749.3040293040294</v>
      </c>
      <c r="F219" s="86">
        <f t="shared" si="42"/>
        <v>0.77444964556108109</v>
      </c>
      <c r="G219" s="188">
        <f t="shared" si="43"/>
        <v>655.38880559626625</v>
      </c>
      <c r="H219" s="188">
        <f t="shared" si="44"/>
        <v>4473.0285981945171</v>
      </c>
      <c r="I219" s="188">
        <f t="shared" si="45"/>
        <v>212.85348191239882</v>
      </c>
      <c r="J219" s="87">
        <f t="shared" si="46"/>
        <v>1452.7250140521219</v>
      </c>
      <c r="K219" s="188">
        <f t="shared" si="50"/>
        <v>159.18218808028507</v>
      </c>
      <c r="L219" s="87">
        <f t="shared" si="47"/>
        <v>1086.4184336479454</v>
      </c>
      <c r="M219" s="88">
        <f t="shared" si="51"/>
        <v>5559.4470318424628</v>
      </c>
      <c r="N219" s="88">
        <f t="shared" si="52"/>
        <v>31148.447031842465</v>
      </c>
      <c r="O219" s="88">
        <f t="shared" si="53"/>
        <v>4563.875022980581</v>
      </c>
      <c r="P219" s="89">
        <f t="shared" si="48"/>
        <v>0.9427059972483689</v>
      </c>
      <c r="Q219" s="196">
        <v>856.93663681885937</v>
      </c>
      <c r="R219" s="89">
        <f t="shared" si="54"/>
        <v>9.1891465530840825E-3</v>
      </c>
      <c r="S219" s="89">
        <f t="shared" si="54"/>
        <v>6.379682262313625E-3</v>
      </c>
      <c r="T219" s="91">
        <v>6825</v>
      </c>
      <c r="U219" s="191">
        <f>SUMIFS([1]feb24!$U$7:$U$363,[1]feb24!$B$7:$B$363,B219)</f>
        <v>25356</v>
      </c>
      <c r="V219" s="191">
        <f>SUMIFS([1]feb24!$V$7:$V$363,[1]feb24!$B$7:$B$363,B219)</f>
        <v>3725.5362915074934</v>
      </c>
      <c r="W219" s="198"/>
      <c r="X219" s="88">
        <v>0</v>
      </c>
      <c r="Y219" s="88">
        <f t="shared" si="55"/>
        <v>0</v>
      </c>
    </row>
    <row r="220" spans="2:27">
      <c r="B220" s="208">
        <v>4202</v>
      </c>
      <c r="C220" t="s">
        <v>234</v>
      </c>
      <c r="D220" s="1">
        <v>100912</v>
      </c>
      <c r="E220" s="85">
        <f t="shared" si="49"/>
        <v>4041.4914493972524</v>
      </c>
      <c r="F220" s="86">
        <f t="shared" si="42"/>
        <v>0.83480336512076359</v>
      </c>
      <c r="G220" s="188">
        <f t="shared" si="43"/>
        <v>480.07635354033255</v>
      </c>
      <c r="H220" s="188">
        <f t="shared" si="44"/>
        <v>11987.026471548563</v>
      </c>
      <c r="I220" s="188">
        <f t="shared" si="45"/>
        <v>110.58788487977078</v>
      </c>
      <c r="J220" s="87">
        <f t="shared" si="46"/>
        <v>2761.2688975629967</v>
      </c>
      <c r="K220" s="188">
        <f t="shared" si="50"/>
        <v>56.916591047657022</v>
      </c>
      <c r="L220" s="87">
        <f t="shared" si="47"/>
        <v>1421.1503618689483</v>
      </c>
      <c r="M220" s="88">
        <f t="shared" si="51"/>
        <v>13408.17683341751</v>
      </c>
      <c r="N220" s="88">
        <f t="shared" si="52"/>
        <v>114320.17683341751</v>
      </c>
      <c r="O220" s="88">
        <f t="shared" si="53"/>
        <v>4578.4843939852426</v>
      </c>
      <c r="P220" s="89">
        <f t="shared" si="48"/>
        <v>0.94572368322635314</v>
      </c>
      <c r="Q220" s="196">
        <v>2479.1791217773225</v>
      </c>
      <c r="R220" s="89">
        <f t="shared" si="54"/>
        <v>6.1661634280544129E-2</v>
      </c>
      <c r="S220" s="89">
        <f t="shared" si="54"/>
        <v>4.5419304019213326E-2</v>
      </c>
      <c r="T220" s="91">
        <v>24969</v>
      </c>
      <c r="U220" s="191">
        <f>SUMIFS([1]feb24!$U$7:$U$363,[1]feb24!$B$7:$B$363,B220)</f>
        <v>95051</v>
      </c>
      <c r="V220" s="191">
        <f>SUMIFS([1]feb24!$V$7:$V$363,[1]feb24!$B$7:$B$363,B220)</f>
        <v>3865.9047464107048</v>
      </c>
      <c r="W220" s="198"/>
      <c r="X220" s="88">
        <v>0</v>
      </c>
      <c r="Y220" s="88">
        <f t="shared" si="55"/>
        <v>0</v>
      </c>
    </row>
    <row r="221" spans="2:27">
      <c r="B221" s="208">
        <v>4203</v>
      </c>
      <c r="C221" t="s">
        <v>235</v>
      </c>
      <c r="D221" s="1">
        <v>182263</v>
      </c>
      <c r="E221" s="85">
        <f t="shared" si="49"/>
        <v>3931.8951569409987</v>
      </c>
      <c r="F221" s="86">
        <f t="shared" si="42"/>
        <v>0.81216534772228932</v>
      </c>
      <c r="G221" s="188">
        <f t="shared" si="43"/>
        <v>545.83412901408474</v>
      </c>
      <c r="H221" s="188">
        <f t="shared" si="44"/>
        <v>25302.141050447899</v>
      </c>
      <c r="I221" s="188">
        <f t="shared" si="45"/>
        <v>148.94658723945955</v>
      </c>
      <c r="J221" s="87">
        <f t="shared" si="46"/>
        <v>6904.4190514851471</v>
      </c>
      <c r="K221" s="188">
        <f t="shared" si="50"/>
        <v>95.275293407345785</v>
      </c>
      <c r="L221" s="87">
        <f t="shared" si="47"/>
        <v>4416.4862258975145</v>
      </c>
      <c r="M221" s="88">
        <f t="shared" si="51"/>
        <v>29718.627276345414</v>
      </c>
      <c r="N221" s="88">
        <f t="shared" si="52"/>
        <v>211981.62727634542</v>
      </c>
      <c r="O221" s="88">
        <f t="shared" si="53"/>
        <v>4573.0045793624295</v>
      </c>
      <c r="P221" s="89">
        <f t="shared" si="48"/>
        <v>0.94459178235642938</v>
      </c>
      <c r="Q221" s="196">
        <v>6392.3277033316299</v>
      </c>
      <c r="R221" s="89">
        <f t="shared" si="54"/>
        <v>4.8440537959756558E-2</v>
      </c>
      <c r="S221" s="89">
        <f t="shared" si="54"/>
        <v>3.7945954643753457E-2</v>
      </c>
      <c r="T221" s="91">
        <v>46355</v>
      </c>
      <c r="U221" s="191">
        <f>SUMIFS([1]feb24!$U$7:$U$363,[1]feb24!$B$7:$B$363,B221)</f>
        <v>173842</v>
      </c>
      <c r="V221" s="191">
        <f>SUMIFS([1]feb24!$V$7:$V$363,[1]feb24!$B$7:$B$363,B221)</f>
        <v>3788.150181952888</v>
      </c>
      <c r="W221" s="198"/>
      <c r="X221" s="88">
        <v>0</v>
      </c>
      <c r="Y221" s="88">
        <f t="shared" si="55"/>
        <v>0</v>
      </c>
      <c r="Z221" s="1"/>
      <c r="AA221" s="1"/>
    </row>
    <row r="222" spans="2:27">
      <c r="B222" s="208">
        <v>4204</v>
      </c>
      <c r="C222" t="s">
        <v>236</v>
      </c>
      <c r="D222" s="1">
        <v>483617</v>
      </c>
      <c r="E222" s="85">
        <f t="shared" si="49"/>
        <v>4133.9732959499433</v>
      </c>
      <c r="F222" s="86">
        <f t="shared" si="42"/>
        <v>0.85390625267636699</v>
      </c>
      <c r="G222" s="188">
        <f t="shared" si="43"/>
        <v>424.58724560871798</v>
      </c>
      <c r="H222" s="188">
        <f t="shared" si="44"/>
        <v>49670.76351478148</v>
      </c>
      <c r="I222" s="188">
        <f t="shared" si="45"/>
        <v>78.219238586328942</v>
      </c>
      <c r="J222" s="87">
        <f t="shared" si="46"/>
        <v>9150.5558452602781</v>
      </c>
      <c r="K222" s="188">
        <f t="shared" si="50"/>
        <v>24.54794475421518</v>
      </c>
      <c r="L222" s="87">
        <f t="shared" si="47"/>
        <v>2871.7658650166168</v>
      </c>
      <c r="M222" s="88">
        <f t="shared" si="51"/>
        <v>52542.529379798099</v>
      </c>
      <c r="N222" s="88">
        <f t="shared" si="52"/>
        <v>536159.5293797981</v>
      </c>
      <c r="O222" s="88">
        <f t="shared" si="53"/>
        <v>4583.1084863128754</v>
      </c>
      <c r="P222" s="89">
        <f t="shared" si="48"/>
        <v>0.94667882760413291</v>
      </c>
      <c r="Q222" s="196">
        <v>16176.112639778876</v>
      </c>
      <c r="R222" s="89">
        <f t="shared" si="54"/>
        <v>4.01461659400668E-2</v>
      </c>
      <c r="S222" s="89">
        <f t="shared" si="54"/>
        <v>2.7547332599863104E-2</v>
      </c>
      <c r="T222" s="91">
        <v>116986</v>
      </c>
      <c r="U222" s="191">
        <f>SUMIFS([1]feb24!$U$7:$U$363,[1]feb24!$B$7:$B$363,B222)</f>
        <v>464951</v>
      </c>
      <c r="V222" s="191">
        <f>SUMIFS([1]feb24!$V$7:$V$363,[1]feb24!$B$7:$B$363,B222)</f>
        <v>4023.1463454732675</v>
      </c>
      <c r="W222" s="198"/>
      <c r="X222" s="88">
        <v>0</v>
      </c>
      <c r="Y222" s="88">
        <f t="shared" si="55"/>
        <v>0</v>
      </c>
      <c r="Z222" s="1"/>
      <c r="AA222" s="1"/>
    </row>
    <row r="223" spans="2:27">
      <c r="B223" s="208">
        <v>4205</v>
      </c>
      <c r="C223" t="s">
        <v>237</v>
      </c>
      <c r="D223" s="1">
        <v>90177</v>
      </c>
      <c r="E223" s="85">
        <f t="shared" si="49"/>
        <v>3806.5428450823133</v>
      </c>
      <c r="F223" s="86">
        <f t="shared" si="42"/>
        <v>0.78627279466965216</v>
      </c>
      <c r="G223" s="188">
        <f t="shared" si="43"/>
        <v>621.04551612929595</v>
      </c>
      <c r="H223" s="188">
        <f t="shared" si="44"/>
        <v>14712.568277103022</v>
      </c>
      <c r="I223" s="188">
        <f t="shared" si="45"/>
        <v>192.81989638999946</v>
      </c>
      <c r="J223" s="87">
        <f t="shared" si="46"/>
        <v>4567.903345479087</v>
      </c>
      <c r="K223" s="188">
        <f t="shared" si="50"/>
        <v>139.14860255788568</v>
      </c>
      <c r="L223" s="87">
        <f t="shared" si="47"/>
        <v>3296.4303945963115</v>
      </c>
      <c r="M223" s="88">
        <f t="shared" si="51"/>
        <v>18008.998671699333</v>
      </c>
      <c r="N223" s="88">
        <f t="shared" si="52"/>
        <v>108185.99867169933</v>
      </c>
      <c r="O223" s="88">
        <f t="shared" si="53"/>
        <v>4566.7369637694947</v>
      </c>
      <c r="P223" s="89">
        <f t="shared" si="48"/>
        <v>0.94329715470379738</v>
      </c>
      <c r="Q223" s="196">
        <v>1900.9209399617412</v>
      </c>
      <c r="R223" s="89">
        <f t="shared" si="54"/>
        <v>3.1336848245022128E-2</v>
      </c>
      <c r="S223" s="89">
        <f t="shared" si="54"/>
        <v>2.2151028279648488E-2</v>
      </c>
      <c r="T223" s="91">
        <v>23690</v>
      </c>
      <c r="U223" s="191">
        <f>SUMIFS([1]feb24!$U$7:$U$363,[1]feb24!$B$7:$B$363,B223)</f>
        <v>87437</v>
      </c>
      <c r="V223" s="191">
        <f>SUMIFS([1]feb24!$V$7:$V$363,[1]feb24!$B$7:$B$363,B223)</f>
        <v>3724.0512798671157</v>
      </c>
      <c r="W223" s="198"/>
      <c r="X223" s="88">
        <v>0</v>
      </c>
      <c r="Y223" s="88">
        <f t="shared" si="55"/>
        <v>0</v>
      </c>
    </row>
    <row r="224" spans="2:27">
      <c r="B224" s="208">
        <v>4206</v>
      </c>
      <c r="C224" t="s">
        <v>238</v>
      </c>
      <c r="D224" s="1">
        <v>37547</v>
      </c>
      <c r="E224" s="85">
        <f t="shared" si="49"/>
        <v>3801.8428513568247</v>
      </c>
      <c r="F224" s="86">
        <f t="shared" si="42"/>
        <v>0.78530197223263587</v>
      </c>
      <c r="G224" s="188">
        <f t="shared" si="43"/>
        <v>623.86551236458911</v>
      </c>
      <c r="H224" s="188">
        <f t="shared" si="44"/>
        <v>6161.2958001126826</v>
      </c>
      <c r="I224" s="188">
        <f t="shared" si="45"/>
        <v>194.46489419392049</v>
      </c>
      <c r="J224" s="87">
        <f t="shared" si="46"/>
        <v>1920.5352950591587</v>
      </c>
      <c r="K224" s="188">
        <f t="shared" si="50"/>
        <v>140.79360036180674</v>
      </c>
      <c r="L224" s="87">
        <f t="shared" si="47"/>
        <v>1390.4775971732033</v>
      </c>
      <c r="M224" s="88">
        <f t="shared" si="51"/>
        <v>7551.7733972858859</v>
      </c>
      <c r="N224" s="88">
        <f t="shared" si="52"/>
        <v>45098.773397285884</v>
      </c>
      <c r="O224" s="88">
        <f t="shared" si="53"/>
        <v>4566.5019640832197</v>
      </c>
      <c r="P224" s="89">
        <f t="shared" si="48"/>
        <v>0.94324861358194645</v>
      </c>
      <c r="Q224" s="196">
        <v>1774.2278180693174</v>
      </c>
      <c r="R224" s="89">
        <f t="shared" si="54"/>
        <v>9.5450634545063452E-3</v>
      </c>
      <c r="S224" s="89">
        <f t="shared" si="54"/>
        <v>7.9095104962973398E-3</v>
      </c>
      <c r="T224" s="91">
        <v>9876</v>
      </c>
      <c r="U224" s="191">
        <f>SUMIFS([1]feb24!$U$7:$U$363,[1]feb24!$B$7:$B$363,B224)</f>
        <v>37192</v>
      </c>
      <c r="V224" s="191">
        <f>SUMIFS([1]feb24!$V$7:$V$363,[1]feb24!$B$7:$B$363,B224)</f>
        <v>3772.0081135902637</v>
      </c>
      <c r="W224" s="198"/>
      <c r="X224" s="88">
        <v>0</v>
      </c>
      <c r="Y224" s="88">
        <f t="shared" si="55"/>
        <v>0</v>
      </c>
    </row>
    <row r="225" spans="2:27">
      <c r="B225" s="208">
        <v>4207</v>
      </c>
      <c r="C225" t="s">
        <v>239</v>
      </c>
      <c r="D225" s="1">
        <v>38348</v>
      </c>
      <c r="E225" s="85">
        <f t="shared" si="49"/>
        <v>4132.7729281172542</v>
      </c>
      <c r="F225" s="86">
        <f t="shared" si="42"/>
        <v>0.85365830680819976</v>
      </c>
      <c r="G225" s="188">
        <f t="shared" si="43"/>
        <v>425.30746630833147</v>
      </c>
      <c r="H225" s="188">
        <f t="shared" si="44"/>
        <v>3946.4279798750076</v>
      </c>
      <c r="I225" s="188">
        <f t="shared" si="45"/>
        <v>78.639367327770145</v>
      </c>
      <c r="J225" s="87">
        <f t="shared" si="46"/>
        <v>729.69468943437926</v>
      </c>
      <c r="K225" s="188">
        <f t="shared" si="50"/>
        <v>24.968073495656384</v>
      </c>
      <c r="L225" s="87">
        <f t="shared" si="47"/>
        <v>231.67875396619559</v>
      </c>
      <c r="M225" s="88">
        <f t="shared" si="51"/>
        <v>4178.1067338412031</v>
      </c>
      <c r="N225" s="88">
        <f t="shared" si="52"/>
        <v>42526.106733841203</v>
      </c>
      <c r="O225" s="88">
        <f t="shared" si="53"/>
        <v>4583.0484679212423</v>
      </c>
      <c r="P225" s="89">
        <f t="shared" si="48"/>
        <v>0.94666643031072484</v>
      </c>
      <c r="Q225" s="196">
        <v>151.84337350801525</v>
      </c>
      <c r="R225" s="89">
        <f t="shared" si="54"/>
        <v>3.2553380543364117E-2</v>
      </c>
      <c r="S225" s="89">
        <f t="shared" si="54"/>
        <v>2.5542833827744828E-2</v>
      </c>
      <c r="T225" s="91">
        <v>9279</v>
      </c>
      <c r="U225" s="191">
        <f>SUMIFS([1]feb24!$U$7:$U$363,[1]feb24!$B$7:$B$363,B225)</f>
        <v>37139</v>
      </c>
      <c r="V225" s="191">
        <f>SUMIFS([1]feb24!$V$7:$V$363,[1]feb24!$B$7:$B$363,B225)</f>
        <v>4029.8394097222222</v>
      </c>
      <c r="W225" s="198"/>
      <c r="X225" s="88">
        <v>0</v>
      </c>
      <c r="Y225" s="88">
        <f t="shared" si="55"/>
        <v>0</v>
      </c>
    </row>
    <row r="226" spans="2:27">
      <c r="B226" s="208">
        <v>4211</v>
      </c>
      <c r="C226" t="s">
        <v>240</v>
      </c>
      <c r="D226" s="1">
        <v>8193</v>
      </c>
      <c r="E226" s="85">
        <f t="shared" si="49"/>
        <v>3352.2913256955808</v>
      </c>
      <c r="F226" s="86">
        <f t="shared" si="42"/>
        <v>0.69244339981795211</v>
      </c>
      <c r="G226" s="188">
        <f t="shared" si="43"/>
        <v>893.59642776133546</v>
      </c>
      <c r="H226" s="188">
        <f t="shared" si="44"/>
        <v>2183.9496694487038</v>
      </c>
      <c r="I226" s="188">
        <f t="shared" si="45"/>
        <v>351.80792817535581</v>
      </c>
      <c r="J226" s="87">
        <f t="shared" si="46"/>
        <v>859.8185764605696</v>
      </c>
      <c r="K226" s="188">
        <f t="shared" si="50"/>
        <v>298.13663434324206</v>
      </c>
      <c r="L226" s="87">
        <f t="shared" si="47"/>
        <v>728.64593433488358</v>
      </c>
      <c r="M226" s="88">
        <f t="shared" si="51"/>
        <v>2912.5956037835876</v>
      </c>
      <c r="N226" s="88">
        <f t="shared" si="52"/>
        <v>11105.595603783588</v>
      </c>
      <c r="O226" s="88">
        <f t="shared" si="53"/>
        <v>4544.0243878001584</v>
      </c>
      <c r="P226" s="89">
        <f t="shared" si="48"/>
        <v>0.93860568496121244</v>
      </c>
      <c r="Q226" s="196">
        <v>270.10675813703983</v>
      </c>
      <c r="R226" s="89">
        <f t="shared" si="54"/>
        <v>-2.4061941631923763E-2</v>
      </c>
      <c r="S226" s="89">
        <f t="shared" si="54"/>
        <v>-3.3246301428350014E-2</v>
      </c>
      <c r="T226" s="91">
        <v>2444</v>
      </c>
      <c r="U226" s="191">
        <f>SUMIFS([1]feb24!$U$7:$U$363,[1]feb24!$B$7:$B$363,B226)</f>
        <v>8395</v>
      </c>
      <c r="V226" s="191">
        <f>SUMIFS([1]feb24!$V$7:$V$363,[1]feb24!$B$7:$B$363,B226)</f>
        <v>3467.5753820735231</v>
      </c>
      <c r="W226" s="198"/>
      <c r="X226" s="88">
        <v>0</v>
      </c>
      <c r="Y226" s="88">
        <f t="shared" si="55"/>
        <v>0</v>
      </c>
    </row>
    <row r="227" spans="2:27">
      <c r="B227" s="208">
        <v>4212</v>
      </c>
      <c r="C227" t="s">
        <v>241</v>
      </c>
      <c r="D227" s="1">
        <v>7468</v>
      </c>
      <c r="E227" s="85">
        <f t="shared" si="49"/>
        <v>3292.7689594356261</v>
      </c>
      <c r="F227" s="86">
        <f t="shared" si="42"/>
        <v>0.6801485645384735</v>
      </c>
      <c r="G227" s="188">
        <f t="shared" si="43"/>
        <v>929.3098475173083</v>
      </c>
      <c r="H227" s="188">
        <f t="shared" si="44"/>
        <v>2107.6747341692549</v>
      </c>
      <c r="I227" s="188">
        <f t="shared" si="45"/>
        <v>372.64075636633993</v>
      </c>
      <c r="J227" s="87">
        <f t="shared" si="46"/>
        <v>845.14923543885902</v>
      </c>
      <c r="K227" s="188">
        <f t="shared" si="50"/>
        <v>318.96946253422618</v>
      </c>
      <c r="L227" s="87">
        <f t="shared" si="47"/>
        <v>723.42274102762497</v>
      </c>
      <c r="M227" s="88">
        <f t="shared" si="51"/>
        <v>2831.0974751968797</v>
      </c>
      <c r="N227" s="88">
        <f t="shared" si="52"/>
        <v>10299.097475196879</v>
      </c>
      <c r="O227" s="88">
        <f t="shared" si="53"/>
        <v>4541.0482694871598</v>
      </c>
      <c r="P227" s="89">
        <f t="shared" si="48"/>
        <v>0.9379909431972383</v>
      </c>
      <c r="Q227" s="196">
        <v>364.48788561980564</v>
      </c>
      <c r="R227" s="89">
        <f t="shared" si="54"/>
        <v>5.1386737998029001E-2</v>
      </c>
      <c r="S227" s="89">
        <f t="shared" si="54"/>
        <v>-6.5600619357247918E-3</v>
      </c>
      <c r="T227" s="91">
        <v>2268</v>
      </c>
      <c r="U227" s="191">
        <f>SUMIFS([1]feb24!$U$7:$U$363,[1]feb24!$B$7:$B$363,B227)</f>
        <v>7103</v>
      </c>
      <c r="V227" s="191">
        <f>SUMIFS([1]feb24!$V$7:$V$363,[1]feb24!$B$7:$B$363,B227)</f>
        <v>3314.5123658422772</v>
      </c>
      <c r="W227" s="198"/>
      <c r="X227" s="88">
        <v>0</v>
      </c>
      <c r="Y227" s="88">
        <f t="shared" si="55"/>
        <v>0</v>
      </c>
    </row>
    <row r="228" spans="2:27">
      <c r="B228" s="208">
        <v>4213</v>
      </c>
      <c r="C228" t="s">
        <v>242</v>
      </c>
      <c r="D228" s="1">
        <v>24803</v>
      </c>
      <c r="E228" s="85">
        <f t="shared" si="49"/>
        <v>3922.6632927407877</v>
      </c>
      <c r="F228" s="86">
        <f t="shared" si="42"/>
        <v>0.81025843009121945</v>
      </c>
      <c r="G228" s="188">
        <f t="shared" si="43"/>
        <v>551.37324753421137</v>
      </c>
      <c r="H228" s="188">
        <f t="shared" si="44"/>
        <v>3486.3330441588187</v>
      </c>
      <c r="I228" s="188">
        <f t="shared" si="45"/>
        <v>152.1777397095334</v>
      </c>
      <c r="J228" s="87">
        <f t="shared" si="46"/>
        <v>962.21984818337967</v>
      </c>
      <c r="K228" s="188">
        <f t="shared" si="50"/>
        <v>98.506445877419637</v>
      </c>
      <c r="L228" s="87">
        <f t="shared" si="47"/>
        <v>622.85625728292439</v>
      </c>
      <c r="M228" s="88">
        <f t="shared" si="51"/>
        <v>4109.1893014417428</v>
      </c>
      <c r="N228" s="88">
        <f t="shared" si="52"/>
        <v>28912.189301441744</v>
      </c>
      <c r="O228" s="88">
        <f t="shared" si="53"/>
        <v>4572.542986152419</v>
      </c>
      <c r="P228" s="89">
        <f t="shared" si="48"/>
        <v>0.9444964364748758</v>
      </c>
      <c r="Q228" s="196">
        <v>941.07546350265966</v>
      </c>
      <c r="R228" s="89">
        <f t="shared" si="54"/>
        <v>6.004786733908881E-2</v>
      </c>
      <c r="S228" s="89">
        <f t="shared" si="54"/>
        <v>3.6744585105950606E-2</v>
      </c>
      <c r="T228" s="91">
        <v>6323</v>
      </c>
      <c r="U228" s="191">
        <f>SUMIFS([1]feb24!$U$7:$U$363,[1]feb24!$B$7:$B$363,B228)</f>
        <v>23398</v>
      </c>
      <c r="V228" s="191">
        <f>SUMIFS([1]feb24!$V$7:$V$363,[1]feb24!$B$7:$B$363,B228)</f>
        <v>3783.6351875808537</v>
      </c>
      <c r="W228" s="198"/>
      <c r="X228" s="88">
        <v>0</v>
      </c>
      <c r="Y228" s="88">
        <f t="shared" si="55"/>
        <v>0</v>
      </c>
    </row>
    <row r="229" spans="2:27">
      <c r="B229" s="208">
        <v>4214</v>
      </c>
      <c r="C229" t="s">
        <v>243</v>
      </c>
      <c r="D229" s="1">
        <v>25104</v>
      </c>
      <c r="E229" s="85">
        <f t="shared" si="49"/>
        <v>4025.6574727389348</v>
      </c>
      <c r="F229" s="86">
        <f t="shared" si="42"/>
        <v>0.83153272675294554</v>
      </c>
      <c r="G229" s="188">
        <f t="shared" si="43"/>
        <v>489.5767395353231</v>
      </c>
      <c r="H229" s="188">
        <f t="shared" si="44"/>
        <v>3053.0005477422751</v>
      </c>
      <c r="I229" s="188">
        <f t="shared" si="45"/>
        <v>116.12977671018194</v>
      </c>
      <c r="J229" s="87">
        <f t="shared" si="46"/>
        <v>724.1852875646947</v>
      </c>
      <c r="K229" s="188">
        <f t="shared" si="50"/>
        <v>62.458482878068182</v>
      </c>
      <c r="L229" s="87">
        <f t="shared" si="47"/>
        <v>389.49109922763313</v>
      </c>
      <c r="M229" s="88">
        <f t="shared" si="51"/>
        <v>3442.4916469699083</v>
      </c>
      <c r="N229" s="88">
        <f t="shared" si="52"/>
        <v>28546.491646969909</v>
      </c>
      <c r="O229" s="88">
        <f t="shared" si="53"/>
        <v>4577.6926951523265</v>
      </c>
      <c r="P229" s="89">
        <f t="shared" si="48"/>
        <v>0.94556015130796223</v>
      </c>
      <c r="Q229" s="196">
        <v>-1558.0632749007391</v>
      </c>
      <c r="R229" s="89">
        <f t="shared" si="54"/>
        <v>2.03633703206926E-2</v>
      </c>
      <c r="S229" s="89">
        <f t="shared" si="54"/>
        <v>1.0218641494540638E-2</v>
      </c>
      <c r="T229" s="91">
        <v>6236</v>
      </c>
      <c r="U229" s="191">
        <f>SUMIFS([1]feb24!$U$7:$U$363,[1]feb24!$B$7:$B$363,B229)</f>
        <v>24603</v>
      </c>
      <c r="V229" s="191">
        <f>SUMIFS([1]feb24!$V$7:$V$363,[1]feb24!$B$7:$B$363,B229)</f>
        <v>3984.9368318756074</v>
      </c>
      <c r="W229" s="198"/>
      <c r="X229" s="88">
        <v>0</v>
      </c>
      <c r="Y229" s="88">
        <f t="shared" si="55"/>
        <v>0</v>
      </c>
    </row>
    <row r="230" spans="2:27">
      <c r="B230" s="208">
        <v>4215</v>
      </c>
      <c r="C230" t="s">
        <v>244</v>
      </c>
      <c r="D230" s="1">
        <v>48277</v>
      </c>
      <c r="E230" s="85">
        <f t="shared" si="49"/>
        <v>4189.6207584830345</v>
      </c>
      <c r="F230" s="86">
        <f t="shared" si="42"/>
        <v>0.86540069465767677</v>
      </c>
      <c r="G230" s="188">
        <f t="shared" si="43"/>
        <v>391.19876808886329</v>
      </c>
      <c r="H230" s="188">
        <f t="shared" si="44"/>
        <v>4507.7834046879716</v>
      </c>
      <c r="I230" s="188">
        <f t="shared" si="45"/>
        <v>58.742626699747049</v>
      </c>
      <c r="J230" s="87">
        <f t="shared" si="46"/>
        <v>676.89128746118524</v>
      </c>
      <c r="K230" s="188">
        <f t="shared" si="50"/>
        <v>5.0713328676332878</v>
      </c>
      <c r="L230" s="87">
        <f t="shared" si="47"/>
        <v>58.436968633738374</v>
      </c>
      <c r="M230" s="88">
        <f t="shared" si="51"/>
        <v>4566.2203733217102</v>
      </c>
      <c r="N230" s="88">
        <f t="shared" si="52"/>
        <v>52843.22037332171</v>
      </c>
      <c r="O230" s="88">
        <f t="shared" si="53"/>
        <v>4585.8908594395307</v>
      </c>
      <c r="P230" s="89">
        <f t="shared" si="48"/>
        <v>0.94725354970319864</v>
      </c>
      <c r="Q230" s="196">
        <v>1131.4203606027418</v>
      </c>
      <c r="R230" s="89">
        <f t="shared" si="54"/>
        <v>5.5835010060362171E-2</v>
      </c>
      <c r="S230" s="89">
        <f t="shared" si="54"/>
        <v>4.6305647824288587E-2</v>
      </c>
      <c r="T230" s="91">
        <v>11523</v>
      </c>
      <c r="U230" s="191">
        <f>SUMIFS([1]feb24!$U$7:$U$363,[1]feb24!$B$7:$B$363,B230)</f>
        <v>45724</v>
      </c>
      <c r="V230" s="191">
        <f>SUMIFS([1]feb24!$V$7:$V$363,[1]feb24!$B$7:$B$363,B230)</f>
        <v>4004.2035204483755</v>
      </c>
      <c r="W230" s="198"/>
      <c r="X230" s="88">
        <v>0</v>
      </c>
      <c r="Y230" s="88">
        <f t="shared" si="55"/>
        <v>0</v>
      </c>
    </row>
    <row r="231" spans="2:27">
      <c r="B231" s="208">
        <v>4216</v>
      </c>
      <c r="C231" t="s">
        <v>245</v>
      </c>
      <c r="D231" s="1">
        <v>18950</v>
      </c>
      <c r="E231" s="85">
        <f t="shared" si="49"/>
        <v>3458.0291970802919</v>
      </c>
      <c r="F231" s="86">
        <f t="shared" si="42"/>
        <v>0.71428442854654883</v>
      </c>
      <c r="G231" s="188">
        <f t="shared" si="43"/>
        <v>830.15370493050887</v>
      </c>
      <c r="H231" s="188">
        <f t="shared" si="44"/>
        <v>4549.2423030191885</v>
      </c>
      <c r="I231" s="188">
        <f t="shared" si="45"/>
        <v>314.79967319070693</v>
      </c>
      <c r="J231" s="87">
        <f t="shared" si="46"/>
        <v>1725.102209085074</v>
      </c>
      <c r="K231" s="188">
        <f t="shared" si="50"/>
        <v>261.12837935859318</v>
      </c>
      <c r="L231" s="87">
        <f t="shared" si="47"/>
        <v>1430.9835188850907</v>
      </c>
      <c r="M231" s="88">
        <f t="shared" si="51"/>
        <v>5980.2258219042797</v>
      </c>
      <c r="N231" s="88">
        <f t="shared" si="52"/>
        <v>24930.225821904278</v>
      </c>
      <c r="O231" s="88">
        <f t="shared" si="53"/>
        <v>4549.3112813693942</v>
      </c>
      <c r="P231" s="89">
        <f t="shared" si="48"/>
        <v>0.93969773639764231</v>
      </c>
      <c r="Q231" s="196">
        <v>434.14199655932225</v>
      </c>
      <c r="R231" s="89">
        <f t="shared" si="54"/>
        <v>1.023563279667342E-2</v>
      </c>
      <c r="S231" s="89">
        <f t="shared" si="54"/>
        <v>-6.3558283258996857E-3</v>
      </c>
      <c r="T231" s="91">
        <v>5480</v>
      </c>
      <c r="U231" s="191">
        <f>SUMIFS([1]feb24!$U$7:$U$363,[1]feb24!$B$7:$B$363,B231)</f>
        <v>18758</v>
      </c>
      <c r="V231" s="191">
        <f>SUMIFS([1]feb24!$V$7:$V$363,[1]feb24!$B$7:$B$363,B231)</f>
        <v>3480.1484230055657</v>
      </c>
      <c r="W231" s="198"/>
      <c r="X231" s="88">
        <v>0</v>
      </c>
      <c r="Y231" s="88">
        <f t="shared" si="55"/>
        <v>0</v>
      </c>
    </row>
    <row r="232" spans="2:27">
      <c r="B232" s="208">
        <v>4217</v>
      </c>
      <c r="C232" t="s">
        <v>246</v>
      </c>
      <c r="D232" s="1">
        <v>7783</v>
      </c>
      <c r="E232" s="85">
        <f t="shared" si="49"/>
        <v>4319.0899001109874</v>
      </c>
      <c r="F232" s="86">
        <f t="shared" si="42"/>
        <v>0.89214361282627297</v>
      </c>
      <c r="G232" s="188">
        <f t="shared" si="43"/>
        <v>313.51728311209155</v>
      </c>
      <c r="H232" s="188">
        <f t="shared" si="44"/>
        <v>564.95814416798908</v>
      </c>
      <c r="I232" s="188">
        <f t="shared" si="45"/>
        <v>13.428427129963529</v>
      </c>
      <c r="J232" s="87">
        <f t="shared" si="46"/>
        <v>24.198025688194281</v>
      </c>
      <c r="K232" s="188">
        <f t="shared" si="50"/>
        <v>-40.242866702150231</v>
      </c>
      <c r="L232" s="87">
        <f t="shared" si="47"/>
        <v>-72.51764579727471</v>
      </c>
      <c r="M232" s="88">
        <f t="shared" si="51"/>
        <v>492.44049837071435</v>
      </c>
      <c r="N232" s="88">
        <f t="shared" si="52"/>
        <v>8275.4404983707136</v>
      </c>
      <c r="O232" s="88">
        <f t="shared" si="53"/>
        <v>4592.3643165209287</v>
      </c>
      <c r="P232" s="89">
        <f t="shared" si="48"/>
        <v>0.94859069561162845</v>
      </c>
      <c r="Q232" s="196">
        <v>-1175.9975649087776</v>
      </c>
      <c r="R232" s="89">
        <f t="shared" si="54"/>
        <v>-3.2326246425463133E-2</v>
      </c>
      <c r="S232" s="89">
        <f t="shared" si="54"/>
        <v>-4.0918244237445847E-2</v>
      </c>
      <c r="T232" s="91">
        <v>1802</v>
      </c>
      <c r="U232" s="191">
        <f>SUMIFS([1]feb24!$U$7:$U$363,[1]feb24!$B$7:$B$363,B232)</f>
        <v>8043</v>
      </c>
      <c r="V232" s="191">
        <f>SUMIFS([1]feb24!$V$7:$V$363,[1]feb24!$B$7:$B$363,B232)</f>
        <v>4503.3594624860025</v>
      </c>
      <c r="W232" s="198"/>
      <c r="X232" s="88">
        <v>0</v>
      </c>
      <c r="Y232" s="88">
        <f t="shared" si="55"/>
        <v>0</v>
      </c>
    </row>
    <row r="233" spans="2:27">
      <c r="B233" s="208">
        <v>4218</v>
      </c>
      <c r="C233" t="s">
        <v>247</v>
      </c>
      <c r="D233" s="1">
        <v>6836</v>
      </c>
      <c r="E233" s="85">
        <f t="shared" si="49"/>
        <v>4953.623188405797</v>
      </c>
      <c r="F233" s="86">
        <f t="shared" si="42"/>
        <v>1.0232116927621222</v>
      </c>
      <c r="G233" s="188">
        <f t="shared" si="43"/>
        <v>-67.202689864794223</v>
      </c>
      <c r="H233" s="188">
        <f t="shared" si="44"/>
        <v>-92.739712013416025</v>
      </c>
      <c r="I233" s="188">
        <f t="shared" si="45"/>
        <v>0</v>
      </c>
      <c r="J233" s="87">
        <f t="shared" si="46"/>
        <v>0</v>
      </c>
      <c r="K233" s="188">
        <f t="shared" si="50"/>
        <v>-53.671293832113761</v>
      </c>
      <c r="L233" s="87">
        <f t="shared" si="47"/>
        <v>-74.066385488316982</v>
      </c>
      <c r="M233" s="88">
        <f t="shared" si="51"/>
        <v>-166.80609750173301</v>
      </c>
      <c r="N233" s="88">
        <f t="shared" si="52"/>
        <v>6669.1939024982667</v>
      </c>
      <c r="O233" s="88">
        <f t="shared" si="53"/>
        <v>4832.749204708889</v>
      </c>
      <c r="P233" s="89">
        <f t="shared" si="48"/>
        <v>0.99824417529755394</v>
      </c>
      <c r="Q233" s="196">
        <v>-1952.5332610010105</v>
      </c>
      <c r="R233" s="89">
        <f t="shared" si="54"/>
        <v>7.3681108163866785E-3</v>
      </c>
      <c r="S233" s="89">
        <f t="shared" si="54"/>
        <v>-1.8911057291866956E-2</v>
      </c>
      <c r="T233" s="91">
        <v>1380</v>
      </c>
      <c r="U233" s="191">
        <f>SUMIFS([1]feb24!$U$7:$U$363,[1]feb24!$B$7:$B$363,B233)</f>
        <v>6786</v>
      </c>
      <c r="V233" s="191">
        <f>SUMIFS([1]feb24!$V$7:$V$363,[1]feb24!$B$7:$B$363,B233)</f>
        <v>5049.1071428571431</v>
      </c>
      <c r="W233" s="198"/>
      <c r="X233" s="88">
        <v>0</v>
      </c>
      <c r="Y233" s="88">
        <f t="shared" si="55"/>
        <v>0</v>
      </c>
    </row>
    <row r="234" spans="2:27">
      <c r="B234" s="208">
        <v>4219</v>
      </c>
      <c r="C234" t="s">
        <v>248</v>
      </c>
      <c r="D234" s="1">
        <v>13916</v>
      </c>
      <c r="E234" s="85">
        <f t="shared" si="49"/>
        <v>3507.9405092009074</v>
      </c>
      <c r="F234" s="86">
        <f t="shared" si="42"/>
        <v>0.7245940213880967</v>
      </c>
      <c r="G234" s="188">
        <f t="shared" si="43"/>
        <v>800.20691765813956</v>
      </c>
      <c r="H234" s="188">
        <f t="shared" si="44"/>
        <v>3174.4208423498399</v>
      </c>
      <c r="I234" s="188">
        <f t="shared" si="45"/>
        <v>297.33071394849151</v>
      </c>
      <c r="J234" s="87">
        <f t="shared" si="46"/>
        <v>1179.5109422336659</v>
      </c>
      <c r="K234" s="188">
        <f t="shared" si="50"/>
        <v>243.65942011637776</v>
      </c>
      <c r="L234" s="87">
        <f t="shared" si="47"/>
        <v>966.59691960167061</v>
      </c>
      <c r="M234" s="88">
        <f t="shared" si="51"/>
        <v>4141.0177619515107</v>
      </c>
      <c r="N234" s="88">
        <f t="shared" si="52"/>
        <v>18057.017761951509</v>
      </c>
      <c r="O234" s="88">
        <f t="shared" si="53"/>
        <v>4551.8068469754244</v>
      </c>
      <c r="P234" s="89">
        <f t="shared" si="48"/>
        <v>0.94021321603971963</v>
      </c>
      <c r="Q234" s="196">
        <v>166.88086662423939</v>
      </c>
      <c r="R234" s="89">
        <f t="shared" si="54"/>
        <v>1.799561082662765E-2</v>
      </c>
      <c r="S234" s="89">
        <f t="shared" si="54"/>
        <v>1.8288037981230086E-3</v>
      </c>
      <c r="T234" s="91">
        <v>3967</v>
      </c>
      <c r="U234" s="191">
        <f>SUMIFS([1]feb24!$U$7:$U$363,[1]feb24!$B$7:$B$363,B234)</f>
        <v>13670</v>
      </c>
      <c r="V234" s="191">
        <f>SUMIFS([1]feb24!$V$7:$V$363,[1]feb24!$B$7:$B$363,B234)</f>
        <v>3501.5368852459019</v>
      </c>
      <c r="W234" s="198"/>
      <c r="X234" s="88">
        <v>0</v>
      </c>
      <c r="Y234" s="88">
        <f t="shared" si="55"/>
        <v>0</v>
      </c>
    </row>
    <row r="235" spans="2:27">
      <c r="B235" s="208">
        <v>4220</v>
      </c>
      <c r="C235" t="s">
        <v>249</v>
      </c>
      <c r="D235" s="1">
        <v>6105</v>
      </c>
      <c r="E235" s="85">
        <f t="shared" si="49"/>
        <v>5173.7288135593217</v>
      </c>
      <c r="F235" s="86">
        <f t="shared" si="42"/>
        <v>1.0686763235452892</v>
      </c>
      <c r="G235" s="188">
        <f t="shared" si="43"/>
        <v>-199.26606495690902</v>
      </c>
      <c r="H235" s="188">
        <f t="shared" si="44"/>
        <v>-235.13395664915265</v>
      </c>
      <c r="I235" s="188">
        <f t="shared" si="45"/>
        <v>0</v>
      </c>
      <c r="J235" s="87">
        <f t="shared" si="46"/>
        <v>0</v>
      </c>
      <c r="K235" s="188">
        <f t="shared" si="50"/>
        <v>-53.671293832113761</v>
      </c>
      <c r="L235" s="87">
        <f t="shared" si="47"/>
        <v>-63.332126721894241</v>
      </c>
      <c r="M235" s="88">
        <f t="shared" si="51"/>
        <v>-298.46608337104692</v>
      </c>
      <c r="N235" s="88">
        <f t="shared" si="52"/>
        <v>5806.5339166289532</v>
      </c>
      <c r="O235" s="88">
        <f t="shared" si="53"/>
        <v>4920.7914547702994</v>
      </c>
      <c r="P235" s="89">
        <f t="shared" si="48"/>
        <v>1.0164300276108207</v>
      </c>
      <c r="Q235" s="196">
        <v>-1246.3130036095595</v>
      </c>
      <c r="R235" s="89">
        <f t="shared" si="54"/>
        <v>1.3614477834965964E-2</v>
      </c>
      <c r="S235" s="89">
        <f t="shared" si="54"/>
        <v>-2.4181316253795552E-2</v>
      </c>
      <c r="T235" s="91">
        <v>1180</v>
      </c>
      <c r="U235" s="191">
        <f>SUMIFS([1]feb24!$U$7:$U$363,[1]feb24!$B$7:$B$363,B235)</f>
        <v>6023</v>
      </c>
      <c r="V235" s="191">
        <f>SUMIFS([1]feb24!$V$7:$V$363,[1]feb24!$B$7:$B$363,B235)</f>
        <v>5301.9366197183099</v>
      </c>
      <c r="W235" s="198"/>
      <c r="X235" s="88">
        <v>0</v>
      </c>
      <c r="Y235" s="88">
        <f t="shared" si="55"/>
        <v>0</v>
      </c>
    </row>
    <row r="236" spans="2:27">
      <c r="B236" s="208">
        <v>4221</v>
      </c>
      <c r="C236" t="s">
        <v>250</v>
      </c>
      <c r="D236" s="1">
        <v>12578</v>
      </c>
      <c r="E236" s="85">
        <f t="shared" si="49"/>
        <v>10438.174273858922</v>
      </c>
      <c r="F236" s="86">
        <f t="shared" si="42"/>
        <v>2.1560909180777776</v>
      </c>
      <c r="G236" s="188">
        <f t="shared" si="43"/>
        <v>-3357.9333411366692</v>
      </c>
      <c r="H236" s="188">
        <f t="shared" si="44"/>
        <v>-4046.3096760696867</v>
      </c>
      <c r="I236" s="188">
        <f t="shared" si="45"/>
        <v>0</v>
      </c>
      <c r="J236" s="87">
        <f t="shared" si="46"/>
        <v>0</v>
      </c>
      <c r="K236" s="188">
        <f t="shared" si="50"/>
        <v>-53.671293832113761</v>
      </c>
      <c r="L236" s="87">
        <f t="shared" si="47"/>
        <v>-64.673909067697082</v>
      </c>
      <c r="M236" s="88">
        <f t="shared" si="51"/>
        <v>-4110.9835851373837</v>
      </c>
      <c r="N236" s="88">
        <f t="shared" si="52"/>
        <v>8467.0164148626172</v>
      </c>
      <c r="O236" s="88">
        <f t="shared" si="53"/>
        <v>7026.5696388901388</v>
      </c>
      <c r="P236" s="89">
        <f t="shared" si="48"/>
        <v>1.4513958654238164</v>
      </c>
      <c r="Q236" s="196">
        <v>-4111.0452864607478</v>
      </c>
      <c r="R236" s="89">
        <f t="shared" si="54"/>
        <v>5.114272015342816E-3</v>
      </c>
      <c r="S236" s="89">
        <f t="shared" si="54"/>
        <v>-1.573872117999614E-2</v>
      </c>
      <c r="T236" s="91">
        <v>1205</v>
      </c>
      <c r="U236" s="191">
        <f>SUMIFS([1]feb24!$U$7:$U$363,[1]feb24!$B$7:$B$363,B236)</f>
        <v>12514</v>
      </c>
      <c r="V236" s="191">
        <f>SUMIFS([1]feb24!$V$7:$V$363,[1]feb24!$B$7:$B$363,B236)</f>
        <v>10605.084745762711</v>
      </c>
      <c r="W236" s="198"/>
      <c r="X236" s="88">
        <v>0</v>
      </c>
      <c r="Y236" s="88">
        <f t="shared" si="55"/>
        <v>0</v>
      </c>
    </row>
    <row r="237" spans="2:27">
      <c r="B237" s="208">
        <v>4222</v>
      </c>
      <c r="C237" t="s">
        <v>251</v>
      </c>
      <c r="D237" s="1">
        <v>26149</v>
      </c>
      <c r="E237" s="85">
        <f t="shared" si="49"/>
        <v>25864.490603363007</v>
      </c>
      <c r="F237" s="86">
        <f t="shared" si="42"/>
        <v>5.3425236854186595</v>
      </c>
      <c r="G237" s="188">
        <f t="shared" si="43"/>
        <v>-12613.723138839121</v>
      </c>
      <c r="H237" s="188">
        <f t="shared" si="44"/>
        <v>-12752.474093366351</v>
      </c>
      <c r="I237" s="188">
        <f t="shared" si="45"/>
        <v>0</v>
      </c>
      <c r="J237" s="87">
        <f t="shared" si="46"/>
        <v>0</v>
      </c>
      <c r="K237" s="188">
        <f t="shared" si="50"/>
        <v>-53.671293832113761</v>
      </c>
      <c r="L237" s="87">
        <f t="shared" si="47"/>
        <v>-54.261678064267009</v>
      </c>
      <c r="M237" s="88">
        <f t="shared" si="51"/>
        <v>-12806.735771430618</v>
      </c>
      <c r="N237" s="88">
        <f t="shared" si="52"/>
        <v>13342.264228569382</v>
      </c>
      <c r="O237" s="88">
        <f t="shared" si="53"/>
        <v>13197.096170691771</v>
      </c>
      <c r="P237" s="89">
        <f t="shared" si="48"/>
        <v>2.7259689723601692</v>
      </c>
      <c r="Q237" s="196">
        <v>-11534.903352540927</v>
      </c>
      <c r="R237" s="89">
        <f t="shared" si="54"/>
        <v>-3.3773048073014816E-2</v>
      </c>
      <c r="S237" s="89">
        <f t="shared" si="54"/>
        <v>-4.9064473622798935E-2</v>
      </c>
      <c r="T237" s="91">
        <v>1011</v>
      </c>
      <c r="U237" s="191">
        <f>SUMIFS([1]feb24!$U$7:$U$363,[1]feb24!$B$7:$B$363,B237)</f>
        <v>27063</v>
      </c>
      <c r="V237" s="191">
        <f>SUMIFS([1]feb24!$V$7:$V$363,[1]feb24!$B$7:$B$363,B237)</f>
        <v>27198.994974874371</v>
      </c>
      <c r="W237" s="198"/>
      <c r="X237" s="88">
        <v>0</v>
      </c>
      <c r="Y237" s="88">
        <f t="shared" si="55"/>
        <v>0</v>
      </c>
    </row>
    <row r="238" spans="2:27">
      <c r="B238" s="208">
        <v>4223</v>
      </c>
      <c r="C238" t="s">
        <v>252</v>
      </c>
      <c r="D238" s="1">
        <v>59745</v>
      </c>
      <c r="E238" s="85">
        <f t="shared" si="49"/>
        <v>3866.4897747864356</v>
      </c>
      <c r="F238" s="86">
        <f t="shared" si="42"/>
        <v>0.79865532702738429</v>
      </c>
      <c r="G238" s="188">
        <f t="shared" si="43"/>
        <v>585.07735830682259</v>
      </c>
      <c r="H238" s="188">
        <f t="shared" si="44"/>
        <v>9040.6153405570221</v>
      </c>
      <c r="I238" s="188">
        <f t="shared" si="45"/>
        <v>171.83847099355663</v>
      </c>
      <c r="J238" s="87">
        <f t="shared" si="46"/>
        <v>2655.2480537924371</v>
      </c>
      <c r="K238" s="188">
        <f t="shared" si="50"/>
        <v>118.16717716144286</v>
      </c>
      <c r="L238" s="87">
        <f t="shared" si="47"/>
        <v>1825.9192214986151</v>
      </c>
      <c r="M238" s="88">
        <f t="shared" si="51"/>
        <v>10866.534562055636</v>
      </c>
      <c r="N238" s="88">
        <f t="shared" si="52"/>
        <v>70611.534562055633</v>
      </c>
      <c r="O238" s="88">
        <f t="shared" si="53"/>
        <v>4569.7343102547002</v>
      </c>
      <c r="P238" s="89">
        <f t="shared" si="48"/>
        <v>0.94391628132168381</v>
      </c>
      <c r="Q238" s="196">
        <v>-5261.3318412710614</v>
      </c>
      <c r="R238" s="89">
        <f t="shared" si="54"/>
        <v>4.3653705062362436E-2</v>
      </c>
      <c r="S238" s="89">
        <f t="shared" si="54"/>
        <v>3.2982123040627261E-2</v>
      </c>
      <c r="T238" s="91">
        <v>15452</v>
      </c>
      <c r="U238" s="191">
        <f>SUMIFS([1]feb24!$U$7:$U$363,[1]feb24!$B$7:$B$363,B238)</f>
        <v>57246</v>
      </c>
      <c r="V238" s="191">
        <f>SUMIFS([1]feb24!$V$7:$V$363,[1]feb24!$B$7:$B$363,B238)</f>
        <v>3743.0364848960376</v>
      </c>
      <c r="W238" s="198"/>
      <c r="X238" s="88">
        <v>0</v>
      </c>
      <c r="Y238" s="88">
        <f t="shared" si="55"/>
        <v>0</v>
      </c>
    </row>
    <row r="239" spans="2:27">
      <c r="B239" s="208">
        <v>4224</v>
      </c>
      <c r="C239" t="s">
        <v>253</v>
      </c>
      <c r="D239" s="1">
        <v>11230</v>
      </c>
      <c r="E239" s="85">
        <f t="shared" si="49"/>
        <v>12166.847237269772</v>
      </c>
      <c r="F239" s="86">
        <f t="shared" si="42"/>
        <v>2.5131625647996545</v>
      </c>
      <c r="G239" s="188">
        <f t="shared" si="43"/>
        <v>-4395.1371191831795</v>
      </c>
      <c r="H239" s="188">
        <f t="shared" si="44"/>
        <v>-4056.7115610060746</v>
      </c>
      <c r="I239" s="188">
        <f t="shared" si="45"/>
        <v>0</v>
      </c>
      <c r="J239" s="87">
        <f t="shared" si="46"/>
        <v>0</v>
      </c>
      <c r="K239" s="188">
        <f t="shared" si="50"/>
        <v>-53.671293832113761</v>
      </c>
      <c r="L239" s="87">
        <f t="shared" si="47"/>
        <v>-49.538604207041004</v>
      </c>
      <c r="M239" s="88">
        <f t="shared" si="51"/>
        <v>-4106.2501652131159</v>
      </c>
      <c r="N239" s="88">
        <f t="shared" si="52"/>
        <v>7123.7498347868841</v>
      </c>
      <c r="O239" s="88">
        <f t="shared" si="53"/>
        <v>7718.0388242544786</v>
      </c>
      <c r="P239" s="89">
        <f t="shared" si="48"/>
        <v>1.594224524112567</v>
      </c>
      <c r="Q239" s="196">
        <v>-4144.3755062267801</v>
      </c>
      <c r="R239" s="89">
        <f t="shared" si="54"/>
        <v>5.1915503043322596E-3</v>
      </c>
      <c r="S239" s="89">
        <f t="shared" si="54"/>
        <v>-7.8770288978909503E-3</v>
      </c>
      <c r="T239" s="91">
        <v>923</v>
      </c>
      <c r="U239" s="191">
        <f>SUMIFS([1]feb24!$U$7:$U$363,[1]feb24!$B$7:$B$363,B239)</f>
        <v>11172</v>
      </c>
      <c r="V239" s="191">
        <f>SUMIFS([1]feb24!$V$7:$V$363,[1]feb24!$B$7:$B$363,B239)</f>
        <v>12263.44676180022</v>
      </c>
      <c r="W239" s="198"/>
      <c r="X239" s="88">
        <v>0</v>
      </c>
      <c r="Y239" s="88">
        <f t="shared" si="55"/>
        <v>0</v>
      </c>
      <c r="Z239" s="1"/>
      <c r="AA239" s="1"/>
    </row>
    <row r="240" spans="2:27">
      <c r="B240" s="208">
        <v>4225</v>
      </c>
      <c r="C240" t="s">
        <v>254</v>
      </c>
      <c r="D240" s="1">
        <v>37883</v>
      </c>
      <c r="E240" s="85">
        <f t="shared" si="49"/>
        <v>3496.3544070143057</v>
      </c>
      <c r="F240" s="86">
        <f t="shared" si="42"/>
        <v>0.72220081649947798</v>
      </c>
      <c r="G240" s="188">
        <f t="shared" si="43"/>
        <v>807.15857897010051</v>
      </c>
      <c r="H240" s="188">
        <f t="shared" si="44"/>
        <v>8745.5632031410387</v>
      </c>
      <c r="I240" s="188">
        <f t="shared" si="45"/>
        <v>301.38584971380209</v>
      </c>
      <c r="J240" s="87">
        <f t="shared" si="46"/>
        <v>3265.5156816490457</v>
      </c>
      <c r="K240" s="188">
        <f t="shared" si="50"/>
        <v>247.71455588168834</v>
      </c>
      <c r="L240" s="87">
        <f t="shared" si="47"/>
        <v>2683.9872129780929</v>
      </c>
      <c r="M240" s="88">
        <f t="shared" si="51"/>
        <v>11429.550416119131</v>
      </c>
      <c r="N240" s="88">
        <f t="shared" si="52"/>
        <v>49312.550416119135</v>
      </c>
      <c r="O240" s="88">
        <f t="shared" si="53"/>
        <v>4551.2275418660947</v>
      </c>
      <c r="P240" s="89">
        <f t="shared" si="48"/>
        <v>0.94009355579528875</v>
      </c>
      <c r="Q240" s="196">
        <v>1438.3853862171891</v>
      </c>
      <c r="R240" s="89">
        <f t="shared" si="54"/>
        <v>3.198125800212482E-2</v>
      </c>
      <c r="S240" s="89">
        <f t="shared" si="54"/>
        <v>2.3980664954392585E-2</v>
      </c>
      <c r="T240" s="91">
        <v>10835</v>
      </c>
      <c r="U240" s="191">
        <f>SUMIFS([1]feb24!$U$7:$U$363,[1]feb24!$B$7:$B$363,B240)</f>
        <v>36709</v>
      </c>
      <c r="V240" s="191">
        <f>SUMIFS([1]feb24!$V$7:$V$363,[1]feb24!$B$7:$B$363,B240)</f>
        <v>3414.4730722723471</v>
      </c>
      <c r="W240" s="198"/>
      <c r="X240" s="88">
        <v>0</v>
      </c>
      <c r="Y240" s="88">
        <f t="shared" si="55"/>
        <v>0</v>
      </c>
    </row>
    <row r="241" spans="2:27">
      <c r="B241" s="208">
        <v>4226</v>
      </c>
      <c r="C241" t="s">
        <v>255</v>
      </c>
      <c r="D241" s="1">
        <v>6978</v>
      </c>
      <c r="E241" s="85">
        <f t="shared" si="49"/>
        <v>3929.0540540540537</v>
      </c>
      <c r="F241" s="86">
        <f t="shared" si="42"/>
        <v>0.81157849450723929</v>
      </c>
      <c r="G241" s="188">
        <f t="shared" si="43"/>
        <v>547.53879074625172</v>
      </c>
      <c r="H241" s="188">
        <f t="shared" si="44"/>
        <v>972.42889236534302</v>
      </c>
      <c r="I241" s="188">
        <f t="shared" si="45"/>
        <v>149.94097324989031</v>
      </c>
      <c r="J241" s="87">
        <f t="shared" si="46"/>
        <v>266.29516849180521</v>
      </c>
      <c r="K241" s="188">
        <f t="shared" si="50"/>
        <v>96.269679417776544</v>
      </c>
      <c r="L241" s="87">
        <f t="shared" si="47"/>
        <v>170.97495064597115</v>
      </c>
      <c r="M241" s="88">
        <f t="shared" si="51"/>
        <v>1143.4038430113142</v>
      </c>
      <c r="N241" s="88">
        <f t="shared" si="52"/>
        <v>8121.4038430113142</v>
      </c>
      <c r="O241" s="88">
        <f t="shared" si="53"/>
        <v>4572.8625242180824</v>
      </c>
      <c r="P241" s="89">
        <f t="shared" si="48"/>
        <v>0.94456243969567688</v>
      </c>
      <c r="Q241" s="196">
        <v>104.98859085572167</v>
      </c>
      <c r="R241" s="89">
        <f t="shared" si="54"/>
        <v>0.12839586028460542</v>
      </c>
      <c r="S241" s="89">
        <f t="shared" si="54"/>
        <v>0.11187655151917754</v>
      </c>
      <c r="T241" s="91">
        <v>1776</v>
      </c>
      <c r="U241" s="191">
        <f>SUMIFS([1]feb24!$U$7:$U$363,[1]feb24!$B$7:$B$363,B241)</f>
        <v>6184</v>
      </c>
      <c r="V241" s="191">
        <f>SUMIFS([1]feb24!$V$7:$V$363,[1]feb24!$B$7:$B$363,B241)</f>
        <v>3533.7142857142858</v>
      </c>
      <c r="W241" s="198"/>
      <c r="X241" s="88">
        <v>0</v>
      </c>
      <c r="Y241" s="88">
        <f t="shared" si="55"/>
        <v>0</v>
      </c>
    </row>
    <row r="242" spans="2:27">
      <c r="B242" s="208">
        <v>4227</v>
      </c>
      <c r="C242" t="s">
        <v>256</v>
      </c>
      <c r="D242" s="1">
        <v>34765</v>
      </c>
      <c r="E242" s="85">
        <f t="shared" si="49"/>
        <v>5614.5025839793279</v>
      </c>
      <c r="F242" s="86">
        <f t="shared" si="42"/>
        <v>1.1597217782767264</v>
      </c>
      <c r="G242" s="188">
        <f t="shared" si="43"/>
        <v>-463.73032720891274</v>
      </c>
      <c r="H242" s="188">
        <f t="shared" si="44"/>
        <v>-2871.418186077588</v>
      </c>
      <c r="I242" s="188">
        <f t="shared" si="45"/>
        <v>0</v>
      </c>
      <c r="J242" s="87">
        <f t="shared" si="46"/>
        <v>0</v>
      </c>
      <c r="K242" s="188">
        <f t="shared" si="50"/>
        <v>-53.671293832113761</v>
      </c>
      <c r="L242" s="87">
        <f t="shared" si="47"/>
        <v>-332.33265140844838</v>
      </c>
      <c r="M242" s="88">
        <f t="shared" si="51"/>
        <v>-3203.7508374860363</v>
      </c>
      <c r="N242" s="88">
        <f t="shared" si="52"/>
        <v>31561.249162513963</v>
      </c>
      <c r="O242" s="88">
        <f t="shared" si="53"/>
        <v>5097.1009629383016</v>
      </c>
      <c r="P242" s="89">
        <f t="shared" si="48"/>
        <v>1.0528482095033955</v>
      </c>
      <c r="Q242" s="196">
        <v>-7602.3517828393178</v>
      </c>
      <c r="R242" s="89">
        <f t="shared" si="54"/>
        <v>1.8443272528169217E-3</v>
      </c>
      <c r="S242" s="89">
        <f t="shared" si="54"/>
        <v>-2.5337495579623923E-2</v>
      </c>
      <c r="T242" s="91">
        <v>6192</v>
      </c>
      <c r="U242" s="191">
        <f>SUMIFS([1]feb24!$U$7:$U$363,[1]feb24!$B$7:$B$363,B242)</f>
        <v>34701</v>
      </c>
      <c r="V242" s="191">
        <f>SUMIFS([1]feb24!$V$7:$V$363,[1]feb24!$B$7:$B$363,B242)</f>
        <v>5760.4581673306775</v>
      </c>
      <c r="W242" s="198"/>
      <c r="X242" s="88">
        <v>0</v>
      </c>
      <c r="Y242" s="88">
        <f t="shared" si="55"/>
        <v>0</v>
      </c>
    </row>
    <row r="243" spans="2:27" ht="30.6" customHeight="1">
      <c r="B243" s="208">
        <v>4228</v>
      </c>
      <c r="C243" t="s">
        <v>257</v>
      </c>
      <c r="D243" s="1">
        <v>28769</v>
      </c>
      <c r="E243" s="85">
        <f t="shared" si="49"/>
        <v>15359.85050720769</v>
      </c>
      <c r="F243" s="86">
        <f t="shared" si="42"/>
        <v>3.1727037039955106</v>
      </c>
      <c r="G243" s="188">
        <f t="shared" si="43"/>
        <v>-6310.9390811459289</v>
      </c>
      <c r="H243" s="188">
        <f t="shared" si="44"/>
        <v>-11820.388898986324</v>
      </c>
      <c r="I243" s="188">
        <f t="shared" si="45"/>
        <v>0</v>
      </c>
      <c r="J243" s="87">
        <f t="shared" si="46"/>
        <v>0</v>
      </c>
      <c r="K243" s="188">
        <f t="shared" si="50"/>
        <v>-53.671293832113761</v>
      </c>
      <c r="L243" s="87">
        <f t="shared" si="47"/>
        <v>-100.52633334754908</v>
      </c>
      <c r="M243" s="88">
        <f t="shared" si="51"/>
        <v>-11920.915232333873</v>
      </c>
      <c r="N243" s="88">
        <f t="shared" si="52"/>
        <v>16848.084767666129</v>
      </c>
      <c r="O243" s="88">
        <f t="shared" si="53"/>
        <v>8995.2401322296464</v>
      </c>
      <c r="P243" s="89">
        <f t="shared" si="48"/>
        <v>1.8580409797909097</v>
      </c>
      <c r="Q243" s="196">
        <v>-11236.024574390853</v>
      </c>
      <c r="R243" s="89">
        <f t="shared" si="54"/>
        <v>-5.0528052805280527E-2</v>
      </c>
      <c r="S243" s="89">
        <f t="shared" si="54"/>
        <v>-6.8777380140576563E-2</v>
      </c>
      <c r="T243" s="91">
        <v>1873</v>
      </c>
      <c r="U243" s="191">
        <f>SUMIFS([1]feb24!$U$7:$U$363,[1]feb24!$B$7:$B$363,B243)</f>
        <v>30300</v>
      </c>
      <c r="V243" s="191">
        <f>SUMIFS([1]feb24!$V$7:$V$363,[1]feb24!$B$7:$B$363,B243)</f>
        <v>16494.284158954815</v>
      </c>
      <c r="W243" s="198"/>
      <c r="X243" s="88">
        <v>0</v>
      </c>
      <c r="Y243" s="88">
        <f t="shared" si="55"/>
        <v>0</v>
      </c>
    </row>
    <row r="244" spans="2:27">
      <c r="B244" s="208">
        <v>4601</v>
      </c>
      <c r="C244" t="s">
        <v>258</v>
      </c>
      <c r="D244" s="1">
        <v>1476399</v>
      </c>
      <c r="E244" s="85">
        <f t="shared" si="49"/>
        <v>5057.2001096115646</v>
      </c>
      <c r="F244" s="86">
        <f t="shared" si="42"/>
        <v>1.0446063594226984</v>
      </c>
      <c r="G244" s="188">
        <f t="shared" si="43"/>
        <v>-129.34884258825477</v>
      </c>
      <c r="H244" s="188">
        <f t="shared" si="44"/>
        <v>-37762.101105215093</v>
      </c>
      <c r="I244" s="188">
        <f t="shared" si="45"/>
        <v>0</v>
      </c>
      <c r="J244" s="87">
        <f t="shared" si="46"/>
        <v>0</v>
      </c>
      <c r="K244" s="188">
        <f t="shared" si="50"/>
        <v>-53.671293832113761</v>
      </c>
      <c r="L244" s="87">
        <f t="shared" si="47"/>
        <v>-15668.797521347291</v>
      </c>
      <c r="M244" s="88">
        <f t="shared" si="51"/>
        <v>-53430.898626562383</v>
      </c>
      <c r="N244" s="88">
        <f t="shared" si="52"/>
        <v>1422968.1013734376</v>
      </c>
      <c r="O244" s="88">
        <f t="shared" si="53"/>
        <v>4874.1799731911951</v>
      </c>
      <c r="P244" s="89">
        <f t="shared" si="48"/>
        <v>1.0068020419617842</v>
      </c>
      <c r="Q244" s="196">
        <v>21821.291452821097</v>
      </c>
      <c r="R244" s="92">
        <f t="shared" si="54"/>
        <v>2.6811596218793643E-2</v>
      </c>
      <c r="S244" s="92">
        <f t="shared" si="54"/>
        <v>1.763170217847361E-2</v>
      </c>
      <c r="T244" s="91">
        <v>291940</v>
      </c>
      <c r="U244" s="191">
        <f>SUMIFS([1]feb24!$U$7:$U$363,[1]feb24!$B$7:$B$363,B244)</f>
        <v>1437848</v>
      </c>
      <c r="V244" s="191">
        <f>SUMIFS([1]feb24!$V$7:$V$363,[1]feb24!$B$7:$B$363,B244)</f>
        <v>4969.577990529845</v>
      </c>
      <c r="W244" s="198"/>
      <c r="X244" s="88">
        <v>0</v>
      </c>
      <c r="Y244" s="88">
        <f t="shared" si="55"/>
        <v>0</v>
      </c>
      <c r="Z244" s="1"/>
      <c r="AA244" s="1"/>
    </row>
    <row r="245" spans="2:27">
      <c r="B245" s="208">
        <v>4602</v>
      </c>
      <c r="C245" t="s">
        <v>259</v>
      </c>
      <c r="D245" s="1">
        <v>86201</v>
      </c>
      <c r="E245" s="85">
        <f t="shared" si="49"/>
        <v>4968.6437258631613</v>
      </c>
      <c r="F245" s="86">
        <f t="shared" si="42"/>
        <v>1.0263143085593671</v>
      </c>
      <c r="G245" s="188">
        <f t="shared" si="43"/>
        <v>-76.215012339212805</v>
      </c>
      <c r="H245" s="188">
        <f t="shared" si="44"/>
        <v>-1322.2542490730029</v>
      </c>
      <c r="I245" s="188">
        <f t="shared" si="45"/>
        <v>0</v>
      </c>
      <c r="J245" s="87">
        <f t="shared" si="46"/>
        <v>0</v>
      </c>
      <c r="K245" s="188">
        <f t="shared" si="50"/>
        <v>-53.671293832113761</v>
      </c>
      <c r="L245" s="87">
        <f t="shared" si="47"/>
        <v>-931.1432766933417</v>
      </c>
      <c r="M245" s="88">
        <f t="shared" si="51"/>
        <v>-2253.3975257663446</v>
      </c>
      <c r="N245" s="88">
        <f t="shared" si="52"/>
        <v>83947.602474233659</v>
      </c>
      <c r="O245" s="88">
        <f t="shared" si="53"/>
        <v>4838.7574196918358</v>
      </c>
      <c r="P245" s="89">
        <f t="shared" si="48"/>
        <v>0.99948522161645215</v>
      </c>
      <c r="Q245" s="196">
        <v>492.88003518051164</v>
      </c>
      <c r="R245" s="92">
        <f t="shared" si="54"/>
        <v>2.5335728134552937E-2</v>
      </c>
      <c r="S245" s="92">
        <f t="shared" si="54"/>
        <v>1.5288631830277373E-2</v>
      </c>
      <c r="T245" s="91">
        <v>17349</v>
      </c>
      <c r="U245" s="191">
        <f>SUMIFS([1]feb24!$U$7:$U$363,[1]feb24!$B$7:$B$363,B245)</f>
        <v>84071</v>
      </c>
      <c r="V245" s="191">
        <f>SUMIFS([1]feb24!$V$7:$V$363,[1]feb24!$B$7:$B$363,B245)</f>
        <v>4893.8238547063274</v>
      </c>
      <c r="W245" s="198"/>
      <c r="X245" s="88">
        <v>0</v>
      </c>
      <c r="Y245" s="88">
        <f t="shared" si="55"/>
        <v>0</v>
      </c>
      <c r="Z245" s="1"/>
    </row>
    <row r="246" spans="2:27">
      <c r="B246" s="208">
        <v>4611</v>
      </c>
      <c r="C246" t="s">
        <v>260</v>
      </c>
      <c r="D246" s="1">
        <v>17475</v>
      </c>
      <c r="E246" s="85">
        <f t="shared" si="49"/>
        <v>4291.5029469548135</v>
      </c>
      <c r="F246" s="86">
        <f t="shared" si="42"/>
        <v>0.8864453003056223</v>
      </c>
      <c r="G246" s="188">
        <f t="shared" si="43"/>
        <v>330.06945500579587</v>
      </c>
      <c r="H246" s="188">
        <f t="shared" si="44"/>
        <v>1344.042820783601</v>
      </c>
      <c r="I246" s="188">
        <f t="shared" si="45"/>
        <v>23.083860734624384</v>
      </c>
      <c r="J246" s="87">
        <f t="shared" si="46"/>
        <v>93.997480911390497</v>
      </c>
      <c r="K246" s="188">
        <f t="shared" si="50"/>
        <v>-30.587433097489377</v>
      </c>
      <c r="L246" s="87">
        <f t="shared" si="47"/>
        <v>-124.55202757297674</v>
      </c>
      <c r="M246" s="88">
        <f t="shared" si="51"/>
        <v>1219.4907932106241</v>
      </c>
      <c r="N246" s="88">
        <f t="shared" si="52"/>
        <v>18694.490793210625</v>
      </c>
      <c r="O246" s="88">
        <f t="shared" si="53"/>
        <v>4590.9849688631202</v>
      </c>
      <c r="P246" s="89">
        <f t="shared" si="48"/>
        <v>0.94830577998559595</v>
      </c>
      <c r="Q246" s="196">
        <v>-1127.4751835785494</v>
      </c>
      <c r="R246" s="92">
        <f t="shared" si="54"/>
        <v>6.9199706314243756E-2</v>
      </c>
      <c r="S246" s="92">
        <f t="shared" si="54"/>
        <v>6.9462279915990882E-2</v>
      </c>
      <c r="T246" s="91">
        <v>4072</v>
      </c>
      <c r="U246" s="191">
        <f>SUMIFS([1]feb24!$U$7:$U$363,[1]feb24!$B$7:$B$363,B246)</f>
        <v>16344</v>
      </c>
      <c r="V246" s="191">
        <f>SUMIFS([1]feb24!$V$7:$V$363,[1]feb24!$B$7:$B$363,B246)</f>
        <v>4012.7670022096736</v>
      </c>
      <c r="W246" s="198"/>
      <c r="X246" s="88">
        <v>0</v>
      </c>
      <c r="Y246" s="88">
        <f t="shared" si="55"/>
        <v>0</v>
      </c>
      <c r="Z246" s="1"/>
    </row>
    <row r="247" spans="2:27">
      <c r="B247" s="208">
        <v>4612</v>
      </c>
      <c r="C247" t="s">
        <v>261</v>
      </c>
      <c r="D247" s="1">
        <v>22285</v>
      </c>
      <c r="E247" s="85">
        <f t="shared" si="49"/>
        <v>3881.0518982932776</v>
      </c>
      <c r="F247" s="86">
        <f t="shared" si="42"/>
        <v>0.80166325364532354</v>
      </c>
      <c r="G247" s="188">
        <f t="shared" si="43"/>
        <v>576.34008420271732</v>
      </c>
      <c r="H247" s="188">
        <f t="shared" si="44"/>
        <v>3309.344763492003</v>
      </c>
      <c r="I247" s="188">
        <f t="shared" si="45"/>
        <v>166.74172776616194</v>
      </c>
      <c r="J247" s="87">
        <f t="shared" si="46"/>
        <v>957.43100083330194</v>
      </c>
      <c r="K247" s="188">
        <f t="shared" si="50"/>
        <v>113.07043393404818</v>
      </c>
      <c r="L247" s="87">
        <f t="shared" si="47"/>
        <v>649.25043164930469</v>
      </c>
      <c r="M247" s="88">
        <f t="shared" si="51"/>
        <v>3958.5951951413076</v>
      </c>
      <c r="N247" s="88">
        <f t="shared" si="52"/>
        <v>26243.595195141308</v>
      </c>
      <c r="O247" s="88">
        <f t="shared" si="53"/>
        <v>4570.462416430043</v>
      </c>
      <c r="P247" s="89">
        <f t="shared" si="48"/>
        <v>0.94406667765258101</v>
      </c>
      <c r="Q247" s="196">
        <v>748.57863462474643</v>
      </c>
      <c r="R247" s="92">
        <f t="shared" si="54"/>
        <v>-8.2773352320768996E-3</v>
      </c>
      <c r="S247" s="92">
        <f t="shared" si="54"/>
        <v>-1.0004473275908202E-2</v>
      </c>
      <c r="T247" s="91">
        <v>5742</v>
      </c>
      <c r="U247" s="191">
        <f>SUMIFS([1]feb24!$U$7:$U$363,[1]feb24!$B$7:$B$363,B247)</f>
        <v>22471</v>
      </c>
      <c r="V247" s="191">
        <f>SUMIFS([1]feb24!$V$7:$V$363,[1]feb24!$B$7:$B$363,B247)</f>
        <v>3920.2721563154223</v>
      </c>
      <c r="W247" s="198"/>
      <c r="X247" s="88">
        <v>0</v>
      </c>
      <c r="Y247" s="88">
        <f t="shared" si="55"/>
        <v>0</v>
      </c>
      <c r="Z247" s="1"/>
    </row>
    <row r="248" spans="2:27">
      <c r="B248" s="208">
        <v>4613</v>
      </c>
      <c r="C248" t="s">
        <v>262</v>
      </c>
      <c r="D248" s="1">
        <v>61533</v>
      </c>
      <c r="E248" s="85">
        <f t="shared" si="49"/>
        <v>5015.7319856537333</v>
      </c>
      <c r="F248" s="86">
        <f t="shared" si="42"/>
        <v>1.0360407766771491</v>
      </c>
      <c r="G248" s="188">
        <f t="shared" si="43"/>
        <v>-104.46796821355601</v>
      </c>
      <c r="H248" s="188">
        <f t="shared" si="44"/>
        <v>-1281.6130340439051</v>
      </c>
      <c r="I248" s="188">
        <f t="shared" si="45"/>
        <v>0</v>
      </c>
      <c r="J248" s="87">
        <f t="shared" si="46"/>
        <v>0</v>
      </c>
      <c r="K248" s="188">
        <f t="shared" si="50"/>
        <v>-53.671293832113761</v>
      </c>
      <c r="L248" s="87">
        <f t="shared" si="47"/>
        <v>-658.43943273237164</v>
      </c>
      <c r="M248" s="88">
        <f t="shared" si="51"/>
        <v>-1940.0524667762768</v>
      </c>
      <c r="N248" s="88">
        <f t="shared" si="52"/>
        <v>59592.94753322372</v>
      </c>
      <c r="O248" s="88">
        <f t="shared" si="53"/>
        <v>4857.5927236080634</v>
      </c>
      <c r="P248" s="89">
        <f t="shared" si="48"/>
        <v>1.0033758088635645</v>
      </c>
      <c r="Q248" s="196">
        <v>-543.3311202493328</v>
      </c>
      <c r="R248" s="92">
        <f t="shared" si="54"/>
        <v>5.3791615289765719E-2</v>
      </c>
      <c r="S248" s="92">
        <f t="shared" si="54"/>
        <v>4.2109543258513078E-2</v>
      </c>
      <c r="T248" s="91">
        <v>12268</v>
      </c>
      <c r="U248" s="191">
        <f>SUMIFS([1]feb24!$U$7:$U$363,[1]feb24!$B$7:$B$363,B248)</f>
        <v>58392</v>
      </c>
      <c r="V248" s="191">
        <f>SUMIFS([1]feb24!$V$7:$V$363,[1]feb24!$B$7:$B$363,B248)</f>
        <v>4813.0563798219582</v>
      </c>
      <c r="W248" s="198"/>
      <c r="X248" s="88">
        <v>0</v>
      </c>
      <c r="Y248" s="88">
        <f t="shared" si="55"/>
        <v>0</v>
      </c>
      <c r="Z248" s="1"/>
    </row>
    <row r="249" spans="2:27">
      <c r="B249" s="208">
        <v>4614</v>
      </c>
      <c r="C249" t="s">
        <v>263</v>
      </c>
      <c r="D249" s="1">
        <v>93395</v>
      </c>
      <c r="E249" s="85">
        <f t="shared" si="49"/>
        <v>4842.3808783118166</v>
      </c>
      <c r="F249" s="86">
        <f t="shared" si="42"/>
        <v>1.0002336768556153</v>
      </c>
      <c r="G249" s="188">
        <f t="shared" si="43"/>
        <v>-0.45730380840595897</v>
      </c>
      <c r="H249" s="188">
        <f t="shared" si="44"/>
        <v>-8.8200185527257311</v>
      </c>
      <c r="I249" s="188">
        <f t="shared" si="45"/>
        <v>0</v>
      </c>
      <c r="J249" s="87">
        <f t="shared" si="46"/>
        <v>0</v>
      </c>
      <c r="K249" s="188">
        <f t="shared" si="50"/>
        <v>-53.671293832113761</v>
      </c>
      <c r="L249" s="87">
        <f t="shared" si="47"/>
        <v>-1035.158244139978</v>
      </c>
      <c r="M249" s="88">
        <f t="shared" si="51"/>
        <v>-1043.9782626927038</v>
      </c>
      <c r="N249" s="88">
        <f t="shared" si="52"/>
        <v>92351.021737307296</v>
      </c>
      <c r="O249" s="88">
        <f t="shared" si="53"/>
        <v>4788.2522806712968</v>
      </c>
      <c r="P249" s="89">
        <f t="shared" si="48"/>
        <v>0.98905296893495109</v>
      </c>
      <c r="Q249" s="196">
        <v>1987.4112561257782</v>
      </c>
      <c r="R249" s="92">
        <f t="shared" si="54"/>
        <v>5.1035336484357416E-2</v>
      </c>
      <c r="S249" s="92">
        <f t="shared" si="54"/>
        <v>4.0735876817455267E-2</v>
      </c>
      <c r="T249" s="91">
        <v>19287</v>
      </c>
      <c r="U249" s="191">
        <f>SUMIFS([1]feb24!$U$7:$U$363,[1]feb24!$B$7:$B$363,B249)</f>
        <v>88860</v>
      </c>
      <c r="V249" s="191">
        <f>SUMIFS([1]feb24!$V$7:$V$363,[1]feb24!$B$7:$B$363,B249)</f>
        <v>4652.8432296575556</v>
      </c>
      <c r="W249" s="198"/>
      <c r="X249" s="88">
        <v>0</v>
      </c>
      <c r="Y249" s="88">
        <f t="shared" si="55"/>
        <v>0</v>
      </c>
      <c r="Z249" s="1"/>
    </row>
    <row r="250" spans="2:27">
      <c r="B250" s="208">
        <v>4615</v>
      </c>
      <c r="C250" t="s">
        <v>264</v>
      </c>
      <c r="D250" s="1">
        <v>13546</v>
      </c>
      <c r="E250" s="85">
        <f t="shared" si="49"/>
        <v>4229.1601623477982</v>
      </c>
      <c r="F250" s="86">
        <f t="shared" si="42"/>
        <v>0.8735678843732696</v>
      </c>
      <c r="G250" s="188">
        <f t="shared" si="43"/>
        <v>367.47512577000504</v>
      </c>
      <c r="H250" s="188">
        <f t="shared" si="44"/>
        <v>1177.022827841326</v>
      </c>
      <c r="I250" s="188">
        <f t="shared" si="45"/>
        <v>44.903835347079756</v>
      </c>
      <c r="J250" s="87">
        <f t="shared" si="46"/>
        <v>143.82698461669645</v>
      </c>
      <c r="K250" s="188">
        <f t="shared" si="50"/>
        <v>-8.7674584850340054</v>
      </c>
      <c r="L250" s="87">
        <f t="shared" si="47"/>
        <v>-28.082169527563916</v>
      </c>
      <c r="M250" s="88">
        <f t="shared" si="51"/>
        <v>1148.940658313762</v>
      </c>
      <c r="N250" s="88">
        <f t="shared" si="52"/>
        <v>14694.940658313762</v>
      </c>
      <c r="O250" s="88">
        <f t="shared" si="53"/>
        <v>4587.8678296327698</v>
      </c>
      <c r="P250" s="89">
        <f t="shared" si="48"/>
        <v>0.94766190918897841</v>
      </c>
      <c r="Q250" s="196">
        <v>518.37891479613859</v>
      </c>
      <c r="R250" s="92">
        <f t="shared" si="54"/>
        <v>2.1799803877196954E-2</v>
      </c>
      <c r="S250" s="92">
        <f t="shared" si="54"/>
        <v>1.4781509876167023E-2</v>
      </c>
      <c r="T250" s="91">
        <v>3203</v>
      </c>
      <c r="U250" s="191">
        <f>SUMIFS([1]feb24!$U$7:$U$363,[1]feb24!$B$7:$B$363,B250)</f>
        <v>13257</v>
      </c>
      <c r="V250" s="191">
        <f>SUMIFS([1]feb24!$V$7:$V$363,[1]feb24!$B$7:$B$363,B250)</f>
        <v>4167.5573718956302</v>
      </c>
      <c r="W250" s="198"/>
      <c r="X250" s="88">
        <v>0</v>
      </c>
      <c r="Y250" s="88">
        <f t="shared" si="55"/>
        <v>0</v>
      </c>
      <c r="Z250" s="1"/>
    </row>
    <row r="251" spans="2:27">
      <c r="B251" s="208">
        <v>4616</v>
      </c>
      <c r="C251" t="s">
        <v>265</v>
      </c>
      <c r="D251" s="1">
        <v>14714</v>
      </c>
      <c r="E251" s="85">
        <f t="shared" si="49"/>
        <v>5035.5920602327169</v>
      </c>
      <c r="F251" s="86">
        <f t="shared" si="42"/>
        <v>1.0401430387498691</v>
      </c>
      <c r="G251" s="188">
        <f t="shared" si="43"/>
        <v>-116.38401296094617</v>
      </c>
      <c r="H251" s="188">
        <f t="shared" si="44"/>
        <v>-340.07408587188473</v>
      </c>
      <c r="I251" s="188">
        <f t="shared" si="45"/>
        <v>0</v>
      </c>
      <c r="J251" s="87">
        <f t="shared" si="46"/>
        <v>0</v>
      </c>
      <c r="K251" s="188">
        <f t="shared" si="50"/>
        <v>-53.671293832113761</v>
      </c>
      <c r="L251" s="87">
        <f t="shared" si="47"/>
        <v>-156.82752057743639</v>
      </c>
      <c r="M251" s="88">
        <f t="shared" si="51"/>
        <v>-496.90160644932109</v>
      </c>
      <c r="N251" s="88">
        <f t="shared" si="52"/>
        <v>14217.098393550679</v>
      </c>
      <c r="O251" s="88">
        <f t="shared" si="53"/>
        <v>4865.5367534396582</v>
      </c>
      <c r="P251" s="89">
        <f t="shared" si="48"/>
        <v>1.0050167136926529</v>
      </c>
      <c r="Q251" s="196">
        <v>233.37003034165753</v>
      </c>
      <c r="R251" s="92">
        <f t="shared" si="54"/>
        <v>7.1511797261870083E-2</v>
      </c>
      <c r="S251" s="92">
        <f t="shared" si="54"/>
        <v>6.7111338135537824E-2</v>
      </c>
      <c r="T251" s="91">
        <v>2922</v>
      </c>
      <c r="U251" s="191">
        <f>SUMIFS([1]feb24!$U$7:$U$363,[1]feb24!$B$7:$B$363,B251)</f>
        <v>13732</v>
      </c>
      <c r="V251" s="191">
        <f>SUMIFS([1]feb24!$V$7:$V$363,[1]feb24!$B$7:$B$363,B251)</f>
        <v>4718.9003436426119</v>
      </c>
      <c r="W251" s="198"/>
      <c r="X251" s="88">
        <v>0</v>
      </c>
      <c r="Y251" s="88">
        <f t="shared" si="55"/>
        <v>0</v>
      </c>
      <c r="Z251" s="1"/>
    </row>
    <row r="252" spans="2:27">
      <c r="B252" s="208">
        <v>4617</v>
      </c>
      <c r="C252" t="s">
        <v>266</v>
      </c>
      <c r="D252" s="1">
        <v>73369</v>
      </c>
      <c r="E252" s="85">
        <f t="shared" si="49"/>
        <v>5605.3938421575367</v>
      </c>
      <c r="F252" s="86">
        <f t="shared" si="42"/>
        <v>1.1578402925875801</v>
      </c>
      <c r="G252" s="188">
        <f t="shared" si="43"/>
        <v>-458.26508211583803</v>
      </c>
      <c r="H252" s="188">
        <f t="shared" si="44"/>
        <v>-5998.2316598142042</v>
      </c>
      <c r="I252" s="188">
        <f t="shared" si="45"/>
        <v>0</v>
      </c>
      <c r="J252" s="87">
        <f t="shared" si="46"/>
        <v>0</v>
      </c>
      <c r="K252" s="188">
        <f t="shared" si="50"/>
        <v>-53.671293832113761</v>
      </c>
      <c r="L252" s="87">
        <f t="shared" si="47"/>
        <v>-702.50356496853703</v>
      </c>
      <c r="M252" s="88">
        <f t="shared" si="51"/>
        <v>-6700.7352247827412</v>
      </c>
      <c r="N252" s="88">
        <f t="shared" si="52"/>
        <v>66668.264775217263</v>
      </c>
      <c r="O252" s="88">
        <f t="shared" si="53"/>
        <v>5093.4574662095856</v>
      </c>
      <c r="P252" s="89">
        <f t="shared" si="48"/>
        <v>1.0520956152277372</v>
      </c>
      <c r="Q252" s="196">
        <v>-6989.9392591574397</v>
      </c>
      <c r="R252" s="92">
        <f t="shared" si="54"/>
        <v>0.16088353032388727</v>
      </c>
      <c r="S252" s="92">
        <f t="shared" si="54"/>
        <v>0.15813409267089304</v>
      </c>
      <c r="T252" s="91">
        <v>13089</v>
      </c>
      <c r="U252" s="191">
        <f>SUMIFS([1]feb24!$U$7:$U$363,[1]feb24!$B$7:$B$363,B252)</f>
        <v>63201</v>
      </c>
      <c r="V252" s="191">
        <f>SUMIFS([1]feb24!$V$7:$V$363,[1]feb24!$B$7:$B$363,B252)</f>
        <v>4840.0214427936899</v>
      </c>
      <c r="W252" s="198"/>
      <c r="X252" s="88">
        <v>0</v>
      </c>
      <c r="Y252" s="88">
        <f t="shared" si="55"/>
        <v>0</v>
      </c>
      <c r="Z252" s="1"/>
      <c r="AA252" s="1"/>
    </row>
    <row r="253" spans="2:27">
      <c r="B253" s="208">
        <v>4618</v>
      </c>
      <c r="C253" t="s">
        <v>267</v>
      </c>
      <c r="D253" s="1">
        <v>72613</v>
      </c>
      <c r="E253" s="85">
        <f t="shared" si="49"/>
        <v>6590.9957338658442</v>
      </c>
      <c r="F253" s="86">
        <f t="shared" si="42"/>
        <v>1.361424485742361</v>
      </c>
      <c r="G253" s="188">
        <f t="shared" si="43"/>
        <v>-1049.6262171408225</v>
      </c>
      <c r="H253" s="188">
        <f t="shared" si="44"/>
        <v>-11563.732034240442</v>
      </c>
      <c r="I253" s="188">
        <f t="shared" si="45"/>
        <v>0</v>
      </c>
      <c r="J253" s="87">
        <f t="shared" si="46"/>
        <v>0</v>
      </c>
      <c r="K253" s="188">
        <f t="shared" si="50"/>
        <v>-53.671293832113761</v>
      </c>
      <c r="L253" s="87">
        <f t="shared" si="47"/>
        <v>-591.29664414839726</v>
      </c>
      <c r="M253" s="88">
        <f t="shared" si="51"/>
        <v>-12155.028678388839</v>
      </c>
      <c r="N253" s="88">
        <f t="shared" si="52"/>
        <v>60457.971321611163</v>
      </c>
      <c r="O253" s="88">
        <f t="shared" si="53"/>
        <v>5487.6982228929073</v>
      </c>
      <c r="P253" s="89">
        <f t="shared" si="48"/>
        <v>1.1335292924896494</v>
      </c>
      <c r="Q253" s="196">
        <v>-13096.728550488011</v>
      </c>
      <c r="R253" s="92">
        <f t="shared" si="54"/>
        <v>7.0498739514381334E-2</v>
      </c>
      <c r="S253" s="92">
        <f t="shared" si="54"/>
        <v>8.3227734238569842E-2</v>
      </c>
      <c r="T253" s="91">
        <v>11017</v>
      </c>
      <c r="U253" s="191">
        <f>SUMIFS([1]feb24!$U$7:$U$363,[1]feb24!$B$7:$B$363,B253)</f>
        <v>67831</v>
      </c>
      <c r="V253" s="191">
        <f>SUMIFS([1]feb24!$V$7:$V$363,[1]feb24!$B$7:$B$363,B253)</f>
        <v>6084.589163975601</v>
      </c>
      <c r="W253" s="198"/>
      <c r="X253" s="88">
        <v>0</v>
      </c>
      <c r="Y253" s="88">
        <f t="shared" si="55"/>
        <v>0</v>
      </c>
      <c r="Z253" s="1"/>
    </row>
    <row r="254" spans="2:27">
      <c r="B254" s="208">
        <v>4619</v>
      </c>
      <c r="C254" t="s">
        <v>268</v>
      </c>
      <c r="D254" s="1">
        <v>17296</v>
      </c>
      <c r="E254" s="85">
        <f t="shared" si="49"/>
        <v>17867.768595041322</v>
      </c>
      <c r="F254" s="86">
        <f t="shared" si="42"/>
        <v>3.6907348529870512</v>
      </c>
      <c r="G254" s="188">
        <f t="shared" si="43"/>
        <v>-7815.6899338461089</v>
      </c>
      <c r="H254" s="188">
        <f t="shared" si="44"/>
        <v>-7565.5878559630337</v>
      </c>
      <c r="I254" s="188">
        <f t="shared" si="45"/>
        <v>0</v>
      </c>
      <c r="J254" s="87">
        <f t="shared" si="46"/>
        <v>0</v>
      </c>
      <c r="K254" s="188">
        <f t="shared" si="50"/>
        <v>-53.671293832113761</v>
      </c>
      <c r="L254" s="87">
        <f t="shared" si="47"/>
        <v>-51.953812429486121</v>
      </c>
      <c r="M254" s="88">
        <f t="shared" si="51"/>
        <v>-7617.5416683925196</v>
      </c>
      <c r="N254" s="88">
        <f t="shared" si="52"/>
        <v>9678.4583316074804</v>
      </c>
      <c r="O254" s="88">
        <f t="shared" si="53"/>
        <v>9998.407367363101</v>
      </c>
      <c r="P254" s="89">
        <f t="shared" si="48"/>
        <v>2.0652534393875266</v>
      </c>
      <c r="Q254" s="196">
        <v>-7508.4039094556038</v>
      </c>
      <c r="R254" s="92">
        <f t="shared" si="54"/>
        <v>1.6455101081335213E-2</v>
      </c>
      <c r="S254" s="92">
        <f t="shared" si="54"/>
        <v>1.0154759545706975E-2</v>
      </c>
      <c r="T254" s="91">
        <v>968</v>
      </c>
      <c r="U254" s="191">
        <f>SUMIFS([1]feb24!$U$7:$U$363,[1]feb24!$B$7:$B$363,B254)</f>
        <v>17016</v>
      </c>
      <c r="V254" s="191">
        <f>SUMIFS([1]feb24!$V$7:$V$363,[1]feb24!$B$7:$B$363,B254)</f>
        <v>17688.14968814969</v>
      </c>
      <c r="W254" s="198"/>
      <c r="X254" s="88">
        <v>0</v>
      </c>
      <c r="Y254" s="88">
        <f t="shared" si="55"/>
        <v>0</v>
      </c>
      <c r="Z254" s="1"/>
    </row>
    <row r="255" spans="2:27">
      <c r="B255" s="208">
        <v>4620</v>
      </c>
      <c r="C255" t="s">
        <v>269</v>
      </c>
      <c r="D255" s="1">
        <v>8570</v>
      </c>
      <c r="E255" s="85">
        <f t="shared" si="49"/>
        <v>7869.6051423324152</v>
      </c>
      <c r="F255" s="86">
        <f t="shared" si="42"/>
        <v>1.6255317961814695</v>
      </c>
      <c r="G255" s="188">
        <f t="shared" si="43"/>
        <v>-1816.7918622207651</v>
      </c>
      <c r="H255" s="188">
        <f t="shared" si="44"/>
        <v>-1978.4863379584133</v>
      </c>
      <c r="I255" s="188">
        <f t="shared" si="45"/>
        <v>0</v>
      </c>
      <c r="J255" s="87">
        <f t="shared" si="46"/>
        <v>0</v>
      </c>
      <c r="K255" s="188">
        <f t="shared" si="50"/>
        <v>-53.671293832113761</v>
      </c>
      <c r="L255" s="87">
        <f t="shared" si="47"/>
        <v>-58.448038983171884</v>
      </c>
      <c r="M255" s="88">
        <f t="shared" si="51"/>
        <v>-2036.9343769415852</v>
      </c>
      <c r="N255" s="88">
        <f t="shared" si="52"/>
        <v>6533.0656230584145</v>
      </c>
      <c r="O255" s="88">
        <f t="shared" si="53"/>
        <v>5999.1419862795365</v>
      </c>
      <c r="P255" s="89">
        <f t="shared" si="48"/>
        <v>1.239172216665293</v>
      </c>
      <c r="Q255" s="196">
        <v>-3342.4865332464501</v>
      </c>
      <c r="R255" s="92">
        <f t="shared" si="54"/>
        <v>-4.6652670865407047E-4</v>
      </c>
      <c r="S255" s="92">
        <f t="shared" si="54"/>
        <v>-3.0755419838694859E-2</v>
      </c>
      <c r="T255" s="91">
        <v>1089</v>
      </c>
      <c r="U255" s="191">
        <f>SUMIFS([1]feb24!$U$7:$U$363,[1]feb24!$B$7:$B$363,B255)</f>
        <v>8574</v>
      </c>
      <c r="V255" s="191">
        <f>SUMIFS([1]feb24!$V$7:$V$363,[1]feb24!$B$7:$B$363,B255)</f>
        <v>8119.318181818182</v>
      </c>
      <c r="W255" s="198"/>
      <c r="X255" s="88">
        <v>0</v>
      </c>
      <c r="Y255" s="88">
        <f t="shared" si="55"/>
        <v>0</v>
      </c>
      <c r="Z255" s="1"/>
      <c r="AA255" s="1"/>
    </row>
    <row r="256" spans="2:27">
      <c r="B256" s="208">
        <v>4621</v>
      </c>
      <c r="C256" t="s">
        <v>270</v>
      </c>
      <c r="D256" s="1">
        <v>72341</v>
      </c>
      <c r="E256" s="85">
        <f t="shared" si="49"/>
        <v>4392.0223422985855</v>
      </c>
      <c r="F256" s="86">
        <f t="shared" si="42"/>
        <v>0.90720840980209305</v>
      </c>
      <c r="G256" s="188">
        <f t="shared" si="43"/>
        <v>269.75781779953269</v>
      </c>
      <c r="H256" s="188">
        <f t="shared" si="44"/>
        <v>4443.1810169761029</v>
      </c>
      <c r="I256" s="188">
        <f t="shared" si="45"/>
        <v>0</v>
      </c>
      <c r="J256" s="87">
        <f t="shared" si="46"/>
        <v>0</v>
      </c>
      <c r="K256" s="188">
        <f t="shared" si="50"/>
        <v>-53.671293832113761</v>
      </c>
      <c r="L256" s="87">
        <f t="shared" si="47"/>
        <v>-884.01988070874575</v>
      </c>
      <c r="M256" s="88">
        <f t="shared" si="51"/>
        <v>3559.1611362673571</v>
      </c>
      <c r="N256" s="88">
        <f t="shared" si="52"/>
        <v>75900.161136267358</v>
      </c>
      <c r="O256" s="88">
        <f t="shared" si="53"/>
        <v>4608.108866266004</v>
      </c>
      <c r="P256" s="89">
        <f t="shared" si="48"/>
        <v>0.95184286211354208</v>
      </c>
      <c r="Q256" s="196">
        <v>-3276.1926357229418</v>
      </c>
      <c r="R256" s="89">
        <f t="shared" si="54"/>
        <v>3.3310002999614334E-2</v>
      </c>
      <c r="S256" s="89">
        <f t="shared" si="54"/>
        <v>1.2795621906731459E-2</v>
      </c>
      <c r="T256" s="91">
        <v>16471</v>
      </c>
      <c r="U256" s="191">
        <f>SUMIFS([1]feb24!$U$7:$U$363,[1]feb24!$B$7:$B$363,B256)</f>
        <v>70009</v>
      </c>
      <c r="V256" s="191">
        <f>SUMIFS([1]feb24!$V$7:$V$363,[1]feb24!$B$7:$B$363,B256)</f>
        <v>4336.5336967294352</v>
      </c>
      <c r="W256" s="198"/>
      <c r="X256" s="88">
        <v>0</v>
      </c>
      <c r="Y256" s="88">
        <f t="shared" si="55"/>
        <v>0</v>
      </c>
    </row>
    <row r="257" spans="2:27">
      <c r="B257" s="208">
        <v>4622</v>
      </c>
      <c r="C257" t="s">
        <v>271</v>
      </c>
      <c r="D257" s="1">
        <v>38788</v>
      </c>
      <c r="E257" s="85">
        <f t="shared" si="49"/>
        <v>4565.4425612052737</v>
      </c>
      <c r="F257" s="86">
        <f t="shared" si="42"/>
        <v>0.94302978518688418</v>
      </c>
      <c r="G257" s="188">
        <f t="shared" si="43"/>
        <v>165.70568645551975</v>
      </c>
      <c r="H257" s="188">
        <f t="shared" si="44"/>
        <v>1407.8355121260959</v>
      </c>
      <c r="I257" s="188">
        <f t="shared" si="45"/>
        <v>0</v>
      </c>
      <c r="J257" s="87">
        <f t="shared" si="46"/>
        <v>0</v>
      </c>
      <c r="K257" s="188">
        <f t="shared" si="50"/>
        <v>-53.671293832113761</v>
      </c>
      <c r="L257" s="87">
        <f t="shared" si="47"/>
        <v>-455.99131239763852</v>
      </c>
      <c r="M257" s="88">
        <f t="shared" si="51"/>
        <v>951.8441997284574</v>
      </c>
      <c r="N257" s="88">
        <f t="shared" si="52"/>
        <v>39739.844199728461</v>
      </c>
      <c r="O257" s="88">
        <f t="shared" si="53"/>
        <v>4677.4769538286791</v>
      </c>
      <c r="P257" s="89">
        <f t="shared" si="48"/>
        <v>0.96617141226745862</v>
      </c>
      <c r="Q257" s="196">
        <v>-1197.5442159888387</v>
      </c>
      <c r="R257" s="89">
        <f t="shared" si="54"/>
        <v>3.1650619713814568E-2</v>
      </c>
      <c r="S257" s="89">
        <f t="shared" si="54"/>
        <v>3.5900592841166742E-2</v>
      </c>
      <c r="T257" s="91">
        <v>8496</v>
      </c>
      <c r="U257" s="191">
        <f>SUMIFS([1]feb24!$U$7:$U$363,[1]feb24!$B$7:$B$363,B257)</f>
        <v>37598</v>
      </c>
      <c r="V257" s="191">
        <f>SUMIFS([1]feb24!$V$7:$V$363,[1]feb24!$B$7:$B$363,B257)</f>
        <v>4407.220724416833</v>
      </c>
      <c r="W257" s="198"/>
      <c r="X257" s="88">
        <v>0</v>
      </c>
      <c r="Y257" s="88">
        <f t="shared" si="55"/>
        <v>0</v>
      </c>
    </row>
    <row r="258" spans="2:27">
      <c r="B258" s="208">
        <v>4623</v>
      </c>
      <c r="C258" t="s">
        <v>272</v>
      </c>
      <c r="D258" s="1">
        <v>12189</v>
      </c>
      <c r="E258" s="85">
        <f t="shared" si="49"/>
        <v>4871.702637889689</v>
      </c>
      <c r="F258" s="86">
        <f t="shared" si="42"/>
        <v>1.0062903279393434</v>
      </c>
      <c r="G258" s="188">
        <f t="shared" si="43"/>
        <v>-18.050359555129397</v>
      </c>
      <c r="H258" s="188">
        <f t="shared" si="44"/>
        <v>-45.161999606933747</v>
      </c>
      <c r="I258" s="188">
        <f t="shared" si="45"/>
        <v>0</v>
      </c>
      <c r="J258" s="87">
        <f t="shared" si="46"/>
        <v>0</v>
      </c>
      <c r="K258" s="188">
        <f t="shared" si="50"/>
        <v>-53.671293832113761</v>
      </c>
      <c r="L258" s="87">
        <f t="shared" si="47"/>
        <v>-134.28557716794862</v>
      </c>
      <c r="M258" s="88">
        <f t="shared" si="51"/>
        <v>-179.44757677488235</v>
      </c>
      <c r="N258" s="88">
        <f t="shared" si="52"/>
        <v>12009.552423225117</v>
      </c>
      <c r="O258" s="88">
        <f t="shared" si="53"/>
        <v>4799.9809845024447</v>
      </c>
      <c r="P258" s="89">
        <f t="shared" si="48"/>
        <v>0.99147562936844214</v>
      </c>
      <c r="Q258" s="196">
        <v>-1234.8218664670512</v>
      </c>
      <c r="R258" s="89">
        <f t="shared" si="54"/>
        <v>2.7740303541315344E-2</v>
      </c>
      <c r="S258" s="89">
        <f t="shared" si="54"/>
        <v>2.4864930989441359E-2</v>
      </c>
      <c r="T258" s="91">
        <v>2502</v>
      </c>
      <c r="U258" s="191">
        <f>SUMIFS([1]feb24!$U$7:$U$363,[1]feb24!$B$7:$B$363,B258)</f>
        <v>11860</v>
      </c>
      <c r="V258" s="191">
        <f>SUMIFS([1]feb24!$V$7:$V$363,[1]feb24!$B$7:$B$363,B258)</f>
        <v>4753.5070140280559</v>
      </c>
      <c r="W258" s="198"/>
      <c r="X258" s="88">
        <v>0</v>
      </c>
      <c r="Y258" s="88">
        <f t="shared" si="55"/>
        <v>0</v>
      </c>
      <c r="Z258" s="1"/>
      <c r="AA258" s="1"/>
    </row>
    <row r="259" spans="2:27">
      <c r="B259" s="208">
        <v>4624</v>
      </c>
      <c r="C259" t="s">
        <v>273</v>
      </c>
      <c r="D259" s="1">
        <v>118036</v>
      </c>
      <c r="E259" s="85">
        <f t="shared" si="49"/>
        <v>4525.9202453987727</v>
      </c>
      <c r="F259" s="86">
        <f t="shared" si="42"/>
        <v>0.93486612515054957</v>
      </c>
      <c r="G259" s="188">
        <f t="shared" si="43"/>
        <v>189.41907593942031</v>
      </c>
      <c r="H259" s="188">
        <f t="shared" si="44"/>
        <v>4940.0495005000821</v>
      </c>
      <c r="I259" s="188">
        <f t="shared" si="45"/>
        <v>0</v>
      </c>
      <c r="J259" s="87">
        <f t="shared" si="46"/>
        <v>0</v>
      </c>
      <c r="K259" s="188">
        <f t="shared" si="50"/>
        <v>-53.671293832113761</v>
      </c>
      <c r="L259" s="87">
        <f t="shared" si="47"/>
        <v>-1399.7473431415269</v>
      </c>
      <c r="M259" s="88">
        <f t="shared" si="51"/>
        <v>3540.3021573585552</v>
      </c>
      <c r="N259" s="88">
        <f t="shared" si="52"/>
        <v>121576.30215735856</v>
      </c>
      <c r="O259" s="88">
        <f t="shared" si="53"/>
        <v>4661.6680275060799</v>
      </c>
      <c r="P259" s="89">
        <f t="shared" si="48"/>
        <v>0.96290594825292497</v>
      </c>
      <c r="Q259" s="196">
        <v>1593.730128716775</v>
      </c>
      <c r="R259" s="89">
        <f t="shared" si="54"/>
        <v>3.5939652978295787E-2</v>
      </c>
      <c r="S259" s="89">
        <f t="shared" si="54"/>
        <v>1.6714392547256682E-2</v>
      </c>
      <c r="T259" s="91">
        <v>26080</v>
      </c>
      <c r="U259" s="191">
        <f>SUMIFS([1]feb24!$U$7:$U$363,[1]feb24!$B$7:$B$363,B259)</f>
        <v>113941</v>
      </c>
      <c r="V259" s="191">
        <f>SUMIFS([1]feb24!$V$7:$V$363,[1]feb24!$B$7:$B$363,B259)</f>
        <v>4451.5158618534151</v>
      </c>
      <c r="W259" s="198"/>
      <c r="X259" s="88">
        <v>0</v>
      </c>
      <c r="Y259" s="88">
        <f t="shared" si="55"/>
        <v>0</v>
      </c>
    </row>
    <row r="260" spans="2:27">
      <c r="B260" s="208">
        <v>4625</v>
      </c>
      <c r="C260" t="s">
        <v>274</v>
      </c>
      <c r="D260" s="1">
        <v>64455</v>
      </c>
      <c r="E260" s="85">
        <f t="shared" si="49"/>
        <v>12161.32075471698</v>
      </c>
      <c r="F260" s="86">
        <f t="shared" si="42"/>
        <v>2.5120210242841994</v>
      </c>
      <c r="G260" s="188">
        <f t="shared" si="43"/>
        <v>-4391.8212296515039</v>
      </c>
      <c r="H260" s="188">
        <f t="shared" si="44"/>
        <v>-23276.652517152972</v>
      </c>
      <c r="I260" s="188">
        <f t="shared" si="45"/>
        <v>0</v>
      </c>
      <c r="J260" s="87">
        <f t="shared" si="46"/>
        <v>0</v>
      </c>
      <c r="K260" s="188">
        <f t="shared" si="50"/>
        <v>-53.671293832113761</v>
      </c>
      <c r="L260" s="87">
        <f t="shared" si="47"/>
        <v>-284.45785731020294</v>
      </c>
      <c r="M260" s="88">
        <f t="shared" si="51"/>
        <v>-23561.110374463176</v>
      </c>
      <c r="N260" s="88">
        <f t="shared" si="52"/>
        <v>40893.889625536824</v>
      </c>
      <c r="O260" s="88">
        <f t="shared" si="53"/>
        <v>7715.8282312333631</v>
      </c>
      <c r="P260" s="89">
        <f t="shared" si="48"/>
        <v>1.5937679079063851</v>
      </c>
      <c r="Q260" s="196">
        <v>-1822.845980283786</v>
      </c>
      <c r="R260" s="89">
        <f t="shared" si="54"/>
        <v>0.12068365963069862</v>
      </c>
      <c r="S260" s="89">
        <f t="shared" si="54"/>
        <v>0.12004931038939805</v>
      </c>
      <c r="T260" s="91">
        <v>5300</v>
      </c>
      <c r="U260" s="191">
        <f>SUMIFS([1]feb24!$U$7:$U$363,[1]feb24!$B$7:$B$363,B260)</f>
        <v>57514</v>
      </c>
      <c r="V260" s="191">
        <f>SUMIFS([1]feb24!$V$7:$V$363,[1]feb24!$B$7:$B$363,B260)</f>
        <v>10857.844062676988</v>
      </c>
      <c r="W260" s="198"/>
      <c r="X260" s="88">
        <v>0</v>
      </c>
      <c r="Y260" s="88">
        <f t="shared" si="55"/>
        <v>0</v>
      </c>
      <c r="Z260" s="1"/>
      <c r="AA260" s="1"/>
    </row>
    <row r="261" spans="2:27">
      <c r="B261" s="208">
        <v>4626</v>
      </c>
      <c r="C261" t="s">
        <v>275</v>
      </c>
      <c r="D261" s="1">
        <v>181469</v>
      </c>
      <c r="E261" s="85">
        <f t="shared" si="49"/>
        <v>4563.1915107624227</v>
      </c>
      <c r="F261" s="86">
        <f t="shared" si="42"/>
        <v>0.94256481216683019</v>
      </c>
      <c r="G261" s="188">
        <f t="shared" si="43"/>
        <v>167.05631672123036</v>
      </c>
      <c r="H261" s="188">
        <f t="shared" si="44"/>
        <v>6643.4956033698891</v>
      </c>
      <c r="I261" s="188">
        <f t="shared" si="45"/>
        <v>0</v>
      </c>
      <c r="J261" s="87">
        <f t="shared" si="46"/>
        <v>0</v>
      </c>
      <c r="K261" s="188">
        <f t="shared" si="50"/>
        <v>-53.671293832113761</v>
      </c>
      <c r="L261" s="87">
        <f t="shared" si="47"/>
        <v>-2134.4000131155003</v>
      </c>
      <c r="M261" s="88">
        <f t="shared" si="51"/>
        <v>4509.0955902543883</v>
      </c>
      <c r="N261" s="88">
        <f t="shared" si="52"/>
        <v>185978.09559025438</v>
      </c>
      <c r="O261" s="88">
        <f t="shared" si="53"/>
        <v>4676.5765336515387</v>
      </c>
      <c r="P261" s="89">
        <f t="shared" si="48"/>
        <v>0.96598542305943702</v>
      </c>
      <c r="Q261" s="196">
        <v>2359.2677065800781</v>
      </c>
      <c r="R261" s="89">
        <f t="shared" si="54"/>
        <v>3.8597796537415942E-2</v>
      </c>
      <c r="S261" s="89">
        <f t="shared" si="54"/>
        <v>2.8151228477293212E-2</v>
      </c>
      <c r="T261" s="91">
        <v>39768</v>
      </c>
      <c r="U261" s="191">
        <f>SUMIFS([1]feb24!$U$7:$U$363,[1]feb24!$B$7:$B$363,B261)</f>
        <v>174725</v>
      </c>
      <c r="V261" s="191">
        <f>SUMIFS([1]feb24!$V$7:$V$363,[1]feb24!$B$7:$B$363,B261)</f>
        <v>4438.249339565129</v>
      </c>
      <c r="W261" s="198"/>
      <c r="X261" s="88">
        <v>0</v>
      </c>
      <c r="Y261" s="88">
        <f t="shared" si="55"/>
        <v>0</v>
      </c>
    </row>
    <row r="262" spans="2:27">
      <c r="B262" s="208">
        <v>4627</v>
      </c>
      <c r="C262" t="s">
        <v>276</v>
      </c>
      <c r="D262" s="1">
        <v>125706</v>
      </c>
      <c r="E262" s="85">
        <f t="shared" si="49"/>
        <v>4170.0447835461928</v>
      </c>
      <c r="F262" s="86">
        <f t="shared" si="42"/>
        <v>0.86135711570732854</v>
      </c>
      <c r="G262" s="188">
        <f t="shared" si="43"/>
        <v>402.94435305096829</v>
      </c>
      <c r="H262" s="188">
        <f t="shared" si="44"/>
        <v>12146.75752272144</v>
      </c>
      <c r="I262" s="188">
        <f t="shared" si="45"/>
        <v>65.594217927641651</v>
      </c>
      <c r="J262" s="87">
        <f t="shared" si="46"/>
        <v>1977.3376994287576</v>
      </c>
      <c r="K262" s="188">
        <f t="shared" si="50"/>
        <v>11.92292409552789</v>
      </c>
      <c r="L262" s="87">
        <f t="shared" si="47"/>
        <v>359.41654685968825</v>
      </c>
      <c r="M262" s="88">
        <f t="shared" si="51"/>
        <v>12506.174069581128</v>
      </c>
      <c r="N262" s="88">
        <f t="shared" si="52"/>
        <v>138212.17406958112</v>
      </c>
      <c r="O262" s="88">
        <f t="shared" si="53"/>
        <v>4584.912060692689</v>
      </c>
      <c r="P262" s="89">
        <f t="shared" si="48"/>
        <v>0.94705137075568124</v>
      </c>
      <c r="Q262" s="196">
        <v>5124.0069203523326</v>
      </c>
      <c r="R262" s="89">
        <f t="shared" si="54"/>
        <v>1.1816030522062492E-2</v>
      </c>
      <c r="S262" s="89">
        <f t="shared" si="54"/>
        <v>6.5798951509747159E-3</v>
      </c>
      <c r="T262" s="91">
        <v>30145</v>
      </c>
      <c r="U262" s="191">
        <f>SUMIFS([1]feb24!$U$7:$U$363,[1]feb24!$B$7:$B$363,B262)</f>
        <v>124238</v>
      </c>
      <c r="V262" s="191">
        <f>SUMIFS([1]feb24!$V$7:$V$363,[1]feb24!$B$7:$B$363,B262)</f>
        <v>4142.7856880856307</v>
      </c>
      <c r="W262" s="198"/>
      <c r="X262" s="88">
        <v>0</v>
      </c>
      <c r="Y262" s="88">
        <f t="shared" si="55"/>
        <v>0</v>
      </c>
    </row>
    <row r="263" spans="2:27">
      <c r="B263" s="208">
        <v>4628</v>
      </c>
      <c r="C263" t="s">
        <v>277</v>
      </c>
      <c r="D263" s="1">
        <v>22135</v>
      </c>
      <c r="E263" s="85">
        <f t="shared" si="49"/>
        <v>5746.3655244029078</v>
      </c>
      <c r="F263" s="86">
        <f t="shared" ref="F263:F326" si="56">E263/E$365</f>
        <v>1.1869591553140426</v>
      </c>
      <c r="G263" s="188">
        <f t="shared" ref="G263:G326" si="57">($E$365+$Y$365-E263-Y263)*0.6</f>
        <v>-542.84809146306065</v>
      </c>
      <c r="H263" s="188">
        <f t="shared" ref="H263:H326" si="58">G263*T263/1000</f>
        <v>-2091.0508483157096</v>
      </c>
      <c r="I263" s="188">
        <f t="shared" ref="I263:I326" si="59">IF(E263+Y263&lt;(E$365+Y$365)*0.9,((E$365+Y$365)*0.9-E263-Y263)*0.35,0)</f>
        <v>0</v>
      </c>
      <c r="J263" s="87">
        <f t="shared" ref="J263:J326" si="60">I263*T263/1000</f>
        <v>0</v>
      </c>
      <c r="K263" s="188">
        <f t="shared" si="50"/>
        <v>-53.671293832113761</v>
      </c>
      <c r="L263" s="87">
        <f t="shared" ref="L263:L326" si="61">K263*T263/1000</f>
        <v>-206.74182384130222</v>
      </c>
      <c r="M263" s="88">
        <f t="shared" si="51"/>
        <v>-2297.792672157012</v>
      </c>
      <c r="N263" s="88">
        <f t="shared" si="52"/>
        <v>19837.207327842989</v>
      </c>
      <c r="O263" s="88">
        <f t="shared" si="53"/>
        <v>5149.8461391077335</v>
      </c>
      <c r="P263" s="89">
        <f t="shared" ref="P263:P326" si="62">O263/O$365</f>
        <v>1.0637431603183221</v>
      </c>
      <c r="Q263" s="196">
        <v>-4879.4021663593439</v>
      </c>
      <c r="R263" s="89">
        <f t="shared" si="54"/>
        <v>1.9999078383484633E-2</v>
      </c>
      <c r="S263" s="89">
        <f t="shared" si="54"/>
        <v>2.6089415559710089E-2</v>
      </c>
      <c r="T263" s="91">
        <v>3852</v>
      </c>
      <c r="U263" s="191">
        <f>SUMIFS([1]feb24!$U$7:$U$363,[1]feb24!$B$7:$B$363,B263)</f>
        <v>21701</v>
      </c>
      <c r="V263" s="191">
        <f>SUMIFS([1]feb24!$V$7:$V$363,[1]feb24!$B$7:$B$363,B263)</f>
        <v>5600.2580645161288</v>
      </c>
      <c r="W263" s="198"/>
      <c r="X263" s="88">
        <v>0</v>
      </c>
      <c r="Y263" s="88">
        <f t="shared" si="55"/>
        <v>0</v>
      </c>
    </row>
    <row r="264" spans="2:27">
      <c r="B264" s="208">
        <v>4629</v>
      </c>
      <c r="C264" t="s">
        <v>278</v>
      </c>
      <c r="D264" s="1">
        <v>9360</v>
      </c>
      <c r="E264" s="85">
        <f t="shared" ref="E264:E327" si="63">D264/T264*1000</f>
        <v>24375</v>
      </c>
      <c r="F264" s="86">
        <f t="shared" si="56"/>
        <v>5.034857126285238</v>
      </c>
      <c r="G264" s="188">
        <f t="shared" si="57"/>
        <v>-11720.028776821317</v>
      </c>
      <c r="H264" s="188">
        <f t="shared" si="58"/>
        <v>-4500.4910502993853</v>
      </c>
      <c r="I264" s="188">
        <f t="shared" si="59"/>
        <v>0</v>
      </c>
      <c r="J264" s="87">
        <f t="shared" si="60"/>
        <v>0</v>
      </c>
      <c r="K264" s="188">
        <f t="shared" ref="K264:K327" si="64">I264+J$367</f>
        <v>-53.671293832113761</v>
      </c>
      <c r="L264" s="87">
        <f t="shared" si="61"/>
        <v>-20.609776831531686</v>
      </c>
      <c r="M264" s="88">
        <f t="shared" ref="M264:M327" si="65">+H264+L264</f>
        <v>-4521.1008271309165</v>
      </c>
      <c r="N264" s="88">
        <f t="shared" ref="N264:N327" si="66">D264+M264</f>
        <v>4838.8991728690835</v>
      </c>
      <c r="O264" s="88">
        <f t="shared" ref="O264:O327" si="67">N264/T264*1000</f>
        <v>12601.299929346573</v>
      </c>
      <c r="P264" s="89">
        <f t="shared" si="62"/>
        <v>2.6029023487068015</v>
      </c>
      <c r="Q264" s="196">
        <v>-4639.2792221915852</v>
      </c>
      <c r="R264" s="89">
        <f t="shared" ref="R264:S327" si="68">(D264-U264)/U264</f>
        <v>-1.1719987329743428E-2</v>
      </c>
      <c r="S264" s="89">
        <f t="shared" si="68"/>
        <v>-2.2014570795058495E-2</v>
      </c>
      <c r="T264" s="91">
        <v>384</v>
      </c>
      <c r="U264" s="191">
        <f>SUMIFS([1]feb24!$U$7:$U$363,[1]feb24!$B$7:$B$363,B264)</f>
        <v>9471</v>
      </c>
      <c r="V264" s="191">
        <f>SUMIFS([1]feb24!$V$7:$V$363,[1]feb24!$B$7:$B$363,B264)</f>
        <v>24923.684210526313</v>
      </c>
      <c r="W264" s="198"/>
      <c r="X264" s="88">
        <v>0</v>
      </c>
      <c r="Y264" s="88">
        <f t="shared" ref="Y264:Y327" si="69">X264*1000/T264</f>
        <v>0</v>
      </c>
    </row>
    <row r="265" spans="2:27">
      <c r="B265" s="208">
        <v>4630</v>
      </c>
      <c r="C265" t="s">
        <v>279</v>
      </c>
      <c r="D265" s="1">
        <v>32655</v>
      </c>
      <c r="E265" s="85">
        <f t="shared" si="63"/>
        <v>3982.3170731707319</v>
      </c>
      <c r="F265" s="86">
        <f t="shared" si="56"/>
        <v>0.82258041005050386</v>
      </c>
      <c r="G265" s="188">
        <f t="shared" si="57"/>
        <v>515.58097927624488</v>
      </c>
      <c r="H265" s="188">
        <f t="shared" si="58"/>
        <v>4227.7640300652074</v>
      </c>
      <c r="I265" s="188">
        <f t="shared" si="59"/>
        <v>131.29891655905297</v>
      </c>
      <c r="J265" s="87">
        <f t="shared" si="60"/>
        <v>1076.6511157842344</v>
      </c>
      <c r="K265" s="188">
        <f t="shared" si="64"/>
        <v>77.627622726939208</v>
      </c>
      <c r="L265" s="87">
        <f t="shared" si="61"/>
        <v>636.5465063609015</v>
      </c>
      <c r="M265" s="88">
        <f t="shared" si="65"/>
        <v>4864.3105364261091</v>
      </c>
      <c r="N265" s="88">
        <f t="shared" si="66"/>
        <v>37519.310536426106</v>
      </c>
      <c r="O265" s="88">
        <f t="shared" si="67"/>
        <v>4575.5256751739162</v>
      </c>
      <c r="P265" s="89">
        <f t="shared" si="62"/>
        <v>0.94511253547284013</v>
      </c>
      <c r="Q265" s="196">
        <v>961.91731273474716</v>
      </c>
      <c r="R265" s="89">
        <f t="shared" si="68"/>
        <v>3.0971774957378292E-2</v>
      </c>
      <c r="S265" s="89">
        <f t="shared" si="68"/>
        <v>2.4936818225920584E-2</v>
      </c>
      <c r="T265" s="91">
        <v>8200</v>
      </c>
      <c r="U265" s="191">
        <f>SUMIFS([1]feb24!$U$7:$U$363,[1]feb24!$B$7:$B$363,B265)</f>
        <v>31674</v>
      </c>
      <c r="V265" s="191">
        <f>SUMIFS([1]feb24!$V$7:$V$363,[1]feb24!$B$7:$B$363,B265)</f>
        <v>3885.4268891069673</v>
      </c>
      <c r="W265" s="198"/>
      <c r="X265" s="88">
        <v>0</v>
      </c>
      <c r="Y265" s="88">
        <f t="shared" si="69"/>
        <v>0</v>
      </c>
      <c r="Z265" s="1"/>
      <c r="AA265" s="1"/>
    </row>
    <row r="266" spans="2:27">
      <c r="B266" s="208">
        <v>4631</v>
      </c>
      <c r="C266" t="s">
        <v>280</v>
      </c>
      <c r="D266" s="1">
        <v>126463</v>
      </c>
      <c r="E266" s="85">
        <f t="shared" si="63"/>
        <v>4217.4014540118724</v>
      </c>
      <c r="F266" s="86">
        <f t="shared" si="56"/>
        <v>0.8711390262620472</v>
      </c>
      <c r="G266" s="188">
        <f t="shared" si="57"/>
        <v>374.53035077156056</v>
      </c>
      <c r="H266" s="188">
        <f t="shared" si="58"/>
        <v>11230.667098236016</v>
      </c>
      <c r="I266" s="188">
        <f t="shared" si="59"/>
        <v>49.019383264653783</v>
      </c>
      <c r="J266" s="87">
        <f t="shared" si="60"/>
        <v>1469.8952265739083</v>
      </c>
      <c r="K266" s="188">
        <f t="shared" si="64"/>
        <v>-4.6519105674599786</v>
      </c>
      <c r="L266" s="87">
        <f t="shared" si="61"/>
        <v>-139.49219027585494</v>
      </c>
      <c r="M266" s="88">
        <f t="shared" si="65"/>
        <v>11091.174907960161</v>
      </c>
      <c r="N266" s="88">
        <f t="shared" si="66"/>
        <v>137554.17490796017</v>
      </c>
      <c r="O266" s="88">
        <f t="shared" si="67"/>
        <v>4587.2798942159725</v>
      </c>
      <c r="P266" s="89">
        <f t="shared" si="62"/>
        <v>0.94754046628341715</v>
      </c>
      <c r="Q266" s="196">
        <v>4311.8021950287111</v>
      </c>
      <c r="R266" s="89">
        <f t="shared" si="68"/>
        <v>1.9287498992504232E-2</v>
      </c>
      <c r="S266" s="89">
        <f t="shared" si="68"/>
        <v>1.7044019537641876E-2</v>
      </c>
      <c r="T266" s="91">
        <v>29986</v>
      </c>
      <c r="U266" s="191">
        <f>SUMIFS([1]feb24!$U$7:$U$363,[1]feb24!$B$7:$B$363,B266)</f>
        <v>124070</v>
      </c>
      <c r="V266" s="191">
        <f>SUMIFS([1]feb24!$V$7:$V$363,[1]feb24!$B$7:$B$363,B266)</f>
        <v>4146.7245989304811</v>
      </c>
      <c r="W266" s="198"/>
      <c r="X266" s="88">
        <v>0</v>
      </c>
      <c r="Y266" s="88">
        <f t="shared" si="69"/>
        <v>0</v>
      </c>
    </row>
    <row r="267" spans="2:27">
      <c r="B267" s="208">
        <v>4632</v>
      </c>
      <c r="C267" t="s">
        <v>281</v>
      </c>
      <c r="D267" s="1">
        <v>16573</v>
      </c>
      <c r="E267" s="85">
        <f t="shared" si="63"/>
        <v>5752.5164873307886</v>
      </c>
      <c r="F267" s="86">
        <f t="shared" si="56"/>
        <v>1.1882296873973639</v>
      </c>
      <c r="G267" s="188">
        <f t="shared" si="57"/>
        <v>-546.53866921978909</v>
      </c>
      <c r="H267" s="188">
        <f t="shared" si="58"/>
        <v>-1574.5779060222126</v>
      </c>
      <c r="I267" s="188">
        <f t="shared" si="59"/>
        <v>0</v>
      </c>
      <c r="J267" s="87">
        <f t="shared" si="60"/>
        <v>0</v>
      </c>
      <c r="K267" s="188">
        <f t="shared" si="64"/>
        <v>-53.671293832113761</v>
      </c>
      <c r="L267" s="87">
        <f t="shared" si="61"/>
        <v>-154.62699753031976</v>
      </c>
      <c r="M267" s="88">
        <f t="shared" si="65"/>
        <v>-1729.2049035525324</v>
      </c>
      <c r="N267" s="88">
        <f t="shared" si="66"/>
        <v>14843.795096447468</v>
      </c>
      <c r="O267" s="88">
        <f t="shared" si="67"/>
        <v>5152.3065242788844</v>
      </c>
      <c r="P267" s="89">
        <f t="shared" si="62"/>
        <v>1.0642513731516503</v>
      </c>
      <c r="Q267" s="196">
        <v>187.80591328347305</v>
      </c>
      <c r="R267" s="89">
        <f t="shared" si="68"/>
        <v>2.722652468538238E-3</v>
      </c>
      <c r="S267" s="89">
        <f t="shared" si="68"/>
        <v>-5.9785159839827262E-3</v>
      </c>
      <c r="T267" s="91">
        <v>2881</v>
      </c>
      <c r="U267" s="191">
        <f>SUMIFS([1]feb24!$U$7:$U$363,[1]feb24!$B$7:$B$363,B267)</f>
        <v>16528</v>
      </c>
      <c r="V267" s="191">
        <f>SUMIFS([1]feb24!$V$7:$V$363,[1]feb24!$B$7:$B$363,B267)</f>
        <v>5787.1148459383749</v>
      </c>
      <c r="W267" s="198"/>
      <c r="X267" s="88">
        <v>0</v>
      </c>
      <c r="Y267" s="88">
        <f t="shared" si="69"/>
        <v>0</v>
      </c>
    </row>
    <row r="268" spans="2:27">
      <c r="B268" s="208">
        <v>4633</v>
      </c>
      <c r="C268" t="s">
        <v>282</v>
      </c>
      <c r="D268" s="1">
        <v>2575</v>
      </c>
      <c r="E268" s="85">
        <f t="shared" si="63"/>
        <v>4961.4643545279378</v>
      </c>
      <c r="F268" s="86">
        <f t="shared" si="56"/>
        <v>1.0248313502443149</v>
      </c>
      <c r="G268" s="188">
        <f t="shared" si="57"/>
        <v>-71.907389538078675</v>
      </c>
      <c r="H268" s="188">
        <f t="shared" si="58"/>
        <v>-37.319935170262831</v>
      </c>
      <c r="I268" s="188">
        <f t="shared" si="59"/>
        <v>0</v>
      </c>
      <c r="J268" s="87">
        <f t="shared" si="60"/>
        <v>0</v>
      </c>
      <c r="K268" s="188">
        <f t="shared" si="64"/>
        <v>-53.671293832113761</v>
      </c>
      <c r="L268" s="87">
        <f t="shared" si="61"/>
        <v>-27.855401498867042</v>
      </c>
      <c r="M268" s="88">
        <f t="shared" si="65"/>
        <v>-65.175336669129877</v>
      </c>
      <c r="N268" s="88">
        <f t="shared" si="66"/>
        <v>2509.82466333087</v>
      </c>
      <c r="O268" s="88">
        <f t="shared" si="67"/>
        <v>4835.8856711577455</v>
      </c>
      <c r="P268" s="89">
        <f t="shared" si="62"/>
        <v>0.99889203829043105</v>
      </c>
      <c r="Q268" s="196">
        <v>-42.508357239109799</v>
      </c>
      <c r="R268" s="89">
        <f t="shared" si="68"/>
        <v>0.22037914691943128</v>
      </c>
      <c r="S268" s="89">
        <f t="shared" si="68"/>
        <v>0.20627071747527587</v>
      </c>
      <c r="T268" s="91">
        <v>519</v>
      </c>
      <c r="U268" s="191">
        <f>SUMIFS([1]feb24!$U$7:$U$363,[1]feb24!$B$7:$B$363,B268)</f>
        <v>2110</v>
      </c>
      <c r="V268" s="191">
        <f>SUMIFS([1]feb24!$V$7:$V$363,[1]feb24!$B$7:$B$363,B268)</f>
        <v>4113.0604288499026</v>
      </c>
      <c r="W268" s="198"/>
      <c r="X268" s="88">
        <v>0</v>
      </c>
      <c r="Y268" s="88">
        <f t="shared" si="69"/>
        <v>0</v>
      </c>
    </row>
    <row r="269" spans="2:27">
      <c r="B269" s="208">
        <v>4634</v>
      </c>
      <c r="C269" t="s">
        <v>283</v>
      </c>
      <c r="D269" s="1">
        <v>13277</v>
      </c>
      <c r="E269" s="85">
        <f t="shared" si="63"/>
        <v>7837.6623376623384</v>
      </c>
      <c r="F269" s="86">
        <f t="shared" si="56"/>
        <v>1.6189337466337084</v>
      </c>
      <c r="G269" s="188">
        <f t="shared" si="57"/>
        <v>-1797.6261794187189</v>
      </c>
      <c r="H269" s="188">
        <f t="shared" si="58"/>
        <v>-3045.1787479353102</v>
      </c>
      <c r="I269" s="188">
        <f t="shared" si="59"/>
        <v>0</v>
      </c>
      <c r="J269" s="87">
        <f t="shared" si="60"/>
        <v>0</v>
      </c>
      <c r="K269" s="188">
        <f t="shared" si="64"/>
        <v>-53.671293832113761</v>
      </c>
      <c r="L269" s="87">
        <f t="shared" si="61"/>
        <v>-90.9191717516007</v>
      </c>
      <c r="M269" s="88">
        <f t="shared" si="65"/>
        <v>-3136.0979196869107</v>
      </c>
      <c r="N269" s="88">
        <f t="shared" si="66"/>
        <v>10140.90208031309</v>
      </c>
      <c r="O269" s="88">
        <f t="shared" si="67"/>
        <v>5986.3648644115046</v>
      </c>
      <c r="P269" s="89">
        <f t="shared" si="62"/>
        <v>1.2365329968461882</v>
      </c>
      <c r="Q269" s="196">
        <v>-3431.3630415473085</v>
      </c>
      <c r="R269" s="89">
        <f t="shared" si="68"/>
        <v>4.2478015075376886E-2</v>
      </c>
      <c r="S269" s="89">
        <f t="shared" si="68"/>
        <v>1.7862241401814274E-2</v>
      </c>
      <c r="T269" s="91">
        <v>1694</v>
      </c>
      <c r="U269" s="191">
        <f>SUMIFS([1]feb24!$U$7:$U$363,[1]feb24!$B$7:$B$363,B269)</f>
        <v>12736</v>
      </c>
      <c r="V269" s="191">
        <f>SUMIFS([1]feb24!$V$7:$V$363,[1]feb24!$B$7:$B$363,B269)</f>
        <v>7700.1209189842812</v>
      </c>
      <c r="W269" s="198"/>
      <c r="X269" s="88">
        <v>0</v>
      </c>
      <c r="Y269" s="88">
        <f t="shared" si="69"/>
        <v>0</v>
      </c>
    </row>
    <row r="270" spans="2:27">
      <c r="B270" s="208">
        <v>4635</v>
      </c>
      <c r="C270" t="s">
        <v>284</v>
      </c>
      <c r="D270" s="1">
        <v>11933</v>
      </c>
      <c r="E270" s="85">
        <f t="shared" si="63"/>
        <v>5341.5398388540734</v>
      </c>
      <c r="F270" s="86">
        <f t="shared" si="56"/>
        <v>1.1033390737637307</v>
      </c>
      <c r="G270" s="188">
        <f t="shared" si="57"/>
        <v>-299.95268013376005</v>
      </c>
      <c r="H270" s="188">
        <f t="shared" si="58"/>
        <v>-670.09428741881993</v>
      </c>
      <c r="I270" s="188">
        <f t="shared" si="59"/>
        <v>0</v>
      </c>
      <c r="J270" s="87">
        <f t="shared" si="60"/>
        <v>0</v>
      </c>
      <c r="K270" s="188">
        <f t="shared" si="64"/>
        <v>-53.671293832113761</v>
      </c>
      <c r="L270" s="87">
        <f t="shared" si="61"/>
        <v>-119.90167042094214</v>
      </c>
      <c r="M270" s="88">
        <f t="shared" si="65"/>
        <v>-789.99595783976201</v>
      </c>
      <c r="N270" s="88">
        <f t="shared" si="66"/>
        <v>11143.004042160239</v>
      </c>
      <c r="O270" s="88">
        <f t="shared" si="67"/>
        <v>4987.9158648882003</v>
      </c>
      <c r="P270" s="89">
        <f t="shared" si="62"/>
        <v>1.0302951276981975</v>
      </c>
      <c r="Q270" s="196">
        <v>-2.7566802932017254</v>
      </c>
      <c r="R270" s="89">
        <f t="shared" si="68"/>
        <v>4.5287316047652418E-2</v>
      </c>
      <c r="S270" s="89">
        <f t="shared" si="68"/>
        <v>4.2479919496047375E-2</v>
      </c>
      <c r="T270" s="91">
        <v>2234</v>
      </c>
      <c r="U270" s="191">
        <f>SUMIFS([1]feb24!$U$7:$U$363,[1]feb24!$B$7:$B$363,B270)</f>
        <v>11416</v>
      </c>
      <c r="V270" s="191">
        <f>SUMIFS([1]feb24!$V$7:$V$363,[1]feb24!$B$7:$B$363,B270)</f>
        <v>5123.8779174147212</v>
      </c>
      <c r="W270" s="198"/>
      <c r="X270" s="88">
        <v>0</v>
      </c>
      <c r="Y270" s="88">
        <f t="shared" si="69"/>
        <v>0</v>
      </c>
    </row>
    <row r="271" spans="2:27">
      <c r="B271" s="208">
        <v>4636</v>
      </c>
      <c r="C271" t="s">
        <v>285</v>
      </c>
      <c r="D271" s="1">
        <v>4812</v>
      </c>
      <c r="E271" s="85">
        <f t="shared" si="63"/>
        <v>6416</v>
      </c>
      <c r="F271" s="86">
        <f t="shared" si="56"/>
        <v>1.325277674758814</v>
      </c>
      <c r="G271" s="188">
        <f t="shared" si="57"/>
        <v>-944.62877682131602</v>
      </c>
      <c r="H271" s="188">
        <f t="shared" si="58"/>
        <v>-708.47158261598702</v>
      </c>
      <c r="I271" s="188">
        <f t="shared" si="59"/>
        <v>0</v>
      </c>
      <c r="J271" s="87">
        <f t="shared" si="60"/>
        <v>0</v>
      </c>
      <c r="K271" s="188">
        <f t="shared" si="64"/>
        <v>-53.671293832113761</v>
      </c>
      <c r="L271" s="87">
        <f t="shared" si="61"/>
        <v>-40.253470374085325</v>
      </c>
      <c r="M271" s="88">
        <f t="shared" si="65"/>
        <v>-748.7250529900723</v>
      </c>
      <c r="N271" s="88">
        <f t="shared" si="66"/>
        <v>4063.2749470099279</v>
      </c>
      <c r="O271" s="88">
        <f t="shared" si="67"/>
        <v>5417.6999293465706</v>
      </c>
      <c r="P271" s="89">
        <f t="shared" si="62"/>
        <v>1.1190705680962307</v>
      </c>
      <c r="Q271" s="196">
        <v>-340.98845381374258</v>
      </c>
      <c r="R271" s="89">
        <f t="shared" si="68"/>
        <v>9.0909090909090912E-2</v>
      </c>
      <c r="S271" s="89">
        <f t="shared" si="68"/>
        <v>9.9636363636363717E-2</v>
      </c>
      <c r="T271" s="91">
        <v>750</v>
      </c>
      <c r="U271" s="191">
        <f>SUMIFS([1]feb24!$U$7:$U$363,[1]feb24!$B$7:$B$363,B271)</f>
        <v>4411</v>
      </c>
      <c r="V271" s="191">
        <f>SUMIFS([1]feb24!$V$7:$V$363,[1]feb24!$B$7:$B$363,B271)</f>
        <v>5834.6560846560842</v>
      </c>
      <c r="W271" s="198"/>
      <c r="X271" s="88">
        <v>0</v>
      </c>
      <c r="Y271" s="88">
        <f t="shared" si="69"/>
        <v>0</v>
      </c>
    </row>
    <row r="272" spans="2:27">
      <c r="B272" s="208">
        <v>4637</v>
      </c>
      <c r="C272" t="s">
        <v>286</v>
      </c>
      <c r="D272" s="1">
        <v>6110</v>
      </c>
      <c r="E272" s="85">
        <f t="shared" si="63"/>
        <v>4818.6119873817033</v>
      </c>
      <c r="F272" s="86">
        <f t="shared" si="56"/>
        <v>0.99532401655270741</v>
      </c>
      <c r="G272" s="188">
        <f t="shared" si="57"/>
        <v>13.804030749661978</v>
      </c>
      <c r="H272" s="188">
        <f t="shared" si="58"/>
        <v>17.503510990571389</v>
      </c>
      <c r="I272" s="188">
        <f t="shared" si="59"/>
        <v>0</v>
      </c>
      <c r="J272" s="87">
        <f t="shared" si="60"/>
        <v>0</v>
      </c>
      <c r="K272" s="188">
        <f t="shared" si="64"/>
        <v>-53.671293832113761</v>
      </c>
      <c r="L272" s="87">
        <f t="shared" si="61"/>
        <v>-68.055200579120253</v>
      </c>
      <c r="M272" s="88">
        <f t="shared" si="65"/>
        <v>-50.551689588548868</v>
      </c>
      <c r="N272" s="88">
        <f t="shared" si="66"/>
        <v>6059.4483104114515</v>
      </c>
      <c r="O272" s="88">
        <f t="shared" si="67"/>
        <v>4778.7447242992521</v>
      </c>
      <c r="P272" s="89">
        <f t="shared" si="62"/>
        <v>0.98708910481378809</v>
      </c>
      <c r="Q272" s="196">
        <v>-141.12453098110117</v>
      </c>
      <c r="R272" s="92">
        <f t="shared" si="68"/>
        <v>-3.9126181936746003E-3</v>
      </c>
      <c r="S272" s="92">
        <f t="shared" si="68"/>
        <v>-3.9126181936746376E-3</v>
      </c>
      <c r="T272" s="91">
        <v>1268</v>
      </c>
      <c r="U272" s="191">
        <f>SUMIFS([1]feb24!$U$7:$U$363,[1]feb24!$B$7:$B$363,B272)</f>
        <v>6134</v>
      </c>
      <c r="V272" s="191">
        <f>SUMIFS([1]feb24!$V$7:$V$363,[1]feb24!$B$7:$B$363,B272)</f>
        <v>4837.5394321766562</v>
      </c>
      <c r="W272" s="198"/>
      <c r="X272" s="88">
        <v>0</v>
      </c>
      <c r="Y272" s="88">
        <f t="shared" si="69"/>
        <v>0</v>
      </c>
      <c r="Z272" s="1"/>
    </row>
    <row r="273" spans="2:28">
      <c r="B273" s="208">
        <v>4638</v>
      </c>
      <c r="C273" t="s">
        <v>287</v>
      </c>
      <c r="D273" s="1">
        <v>23690</v>
      </c>
      <c r="E273" s="85">
        <f t="shared" si="63"/>
        <v>6107.2441350863619</v>
      </c>
      <c r="F273" s="86">
        <f t="shared" si="56"/>
        <v>1.2615016063796223</v>
      </c>
      <c r="G273" s="188">
        <f t="shared" si="57"/>
        <v>-759.37525787313314</v>
      </c>
      <c r="H273" s="188">
        <f t="shared" si="58"/>
        <v>-2945.6166252898834</v>
      </c>
      <c r="I273" s="188">
        <f t="shared" si="59"/>
        <v>0</v>
      </c>
      <c r="J273" s="87">
        <f t="shared" si="60"/>
        <v>0</v>
      </c>
      <c r="K273" s="188">
        <f t="shared" si="64"/>
        <v>-53.671293832113761</v>
      </c>
      <c r="L273" s="87">
        <f t="shared" si="61"/>
        <v>-208.19094877476928</v>
      </c>
      <c r="M273" s="88">
        <f t="shared" si="65"/>
        <v>-3153.8075740646527</v>
      </c>
      <c r="N273" s="88">
        <f t="shared" si="66"/>
        <v>20536.192425935347</v>
      </c>
      <c r="O273" s="88">
        <f t="shared" si="67"/>
        <v>5294.1975833811157</v>
      </c>
      <c r="P273" s="89">
        <f t="shared" si="62"/>
        <v>1.0935601407445541</v>
      </c>
      <c r="Q273" s="196">
        <v>-4533.4759163571871</v>
      </c>
      <c r="R273" s="92">
        <f t="shared" si="68"/>
        <v>-2.7104722792607804E-2</v>
      </c>
      <c r="S273" s="92">
        <f t="shared" si="68"/>
        <v>-9.5479634720310701E-3</v>
      </c>
      <c r="T273" s="91">
        <v>3879</v>
      </c>
      <c r="U273" s="191">
        <f>SUMIFS([1]feb24!$U$7:$U$363,[1]feb24!$B$7:$B$363,B273)</f>
        <v>24350</v>
      </c>
      <c r="V273" s="191">
        <f>SUMIFS([1]feb24!$V$7:$V$363,[1]feb24!$B$7:$B$363,B273)</f>
        <v>6166.1180045581159</v>
      </c>
      <c r="W273" s="198"/>
      <c r="X273" s="88">
        <v>0</v>
      </c>
      <c r="Y273" s="88">
        <f t="shared" si="69"/>
        <v>0</v>
      </c>
      <c r="Z273" s="1"/>
    </row>
    <row r="274" spans="2:28">
      <c r="B274" s="208">
        <v>4639</v>
      </c>
      <c r="C274" t="s">
        <v>288</v>
      </c>
      <c r="D274" s="1">
        <v>16257</v>
      </c>
      <c r="E274" s="85">
        <f t="shared" si="63"/>
        <v>6372.7949823598592</v>
      </c>
      <c r="F274" s="86">
        <f t="shared" si="56"/>
        <v>1.3163533223093065</v>
      </c>
      <c r="G274" s="188">
        <f t="shared" si="57"/>
        <v>-918.7057662372315</v>
      </c>
      <c r="H274" s="188">
        <f t="shared" si="58"/>
        <v>-2343.6184096711777</v>
      </c>
      <c r="I274" s="188">
        <f t="shared" si="59"/>
        <v>0</v>
      </c>
      <c r="J274" s="87">
        <f t="shared" si="60"/>
        <v>0</v>
      </c>
      <c r="K274" s="188">
        <f t="shared" si="64"/>
        <v>-53.671293832113761</v>
      </c>
      <c r="L274" s="87">
        <f t="shared" si="61"/>
        <v>-136.91547056572222</v>
      </c>
      <c r="M274" s="88">
        <f t="shared" si="65"/>
        <v>-2480.5338802368997</v>
      </c>
      <c r="N274" s="88">
        <f t="shared" si="66"/>
        <v>13776.466119763099</v>
      </c>
      <c r="O274" s="88">
        <f t="shared" si="67"/>
        <v>5400.4179222905132</v>
      </c>
      <c r="P274" s="89">
        <f t="shared" si="62"/>
        <v>1.1155008271164275</v>
      </c>
      <c r="Q274" s="196">
        <v>-2792.5290630384779</v>
      </c>
      <c r="R274" s="92">
        <f t="shared" si="68"/>
        <v>2.2131405218484754E-2</v>
      </c>
      <c r="S274" s="92">
        <f t="shared" si="68"/>
        <v>2.6138192381238566E-2</v>
      </c>
      <c r="T274" s="91">
        <v>2551</v>
      </c>
      <c r="U274" s="191">
        <f>SUMIFS([1]feb24!$U$7:$U$363,[1]feb24!$B$7:$B$363,B274)</f>
        <v>15905</v>
      </c>
      <c r="V274" s="191">
        <f>SUMIFS([1]feb24!$V$7:$V$363,[1]feb24!$B$7:$B$363,B274)</f>
        <v>6210.464662241312</v>
      </c>
      <c r="W274" s="198"/>
      <c r="X274" s="88">
        <v>0</v>
      </c>
      <c r="Y274" s="88">
        <f t="shared" si="69"/>
        <v>0</v>
      </c>
      <c r="Z274" s="1"/>
      <c r="AA274" s="1"/>
    </row>
    <row r="275" spans="2:28">
      <c r="B275" s="208">
        <v>4640</v>
      </c>
      <c r="C275" t="s">
        <v>289</v>
      </c>
      <c r="D275" s="1">
        <v>53935</v>
      </c>
      <c r="E275" s="85">
        <f t="shared" si="63"/>
        <v>4378.1962821657598</v>
      </c>
      <c r="F275" s="86">
        <f t="shared" si="56"/>
        <v>0.9043525231400128</v>
      </c>
      <c r="G275" s="188">
        <f t="shared" si="57"/>
        <v>278.05345387922807</v>
      </c>
      <c r="H275" s="188">
        <f t="shared" si="58"/>
        <v>3425.3404983382102</v>
      </c>
      <c r="I275" s="188">
        <f t="shared" si="59"/>
        <v>0</v>
      </c>
      <c r="J275" s="87">
        <f t="shared" si="60"/>
        <v>0</v>
      </c>
      <c r="K275" s="188">
        <f t="shared" si="64"/>
        <v>-53.671293832113761</v>
      </c>
      <c r="L275" s="87">
        <f t="shared" si="61"/>
        <v>-661.17666871780932</v>
      </c>
      <c r="M275" s="88">
        <f t="shared" si="65"/>
        <v>2764.163829620401</v>
      </c>
      <c r="N275" s="88">
        <f t="shared" si="66"/>
        <v>56699.163829620404</v>
      </c>
      <c r="O275" s="88">
        <f t="shared" si="67"/>
        <v>4602.5784422128745</v>
      </c>
      <c r="P275" s="89">
        <f t="shared" si="62"/>
        <v>0.95070050744871015</v>
      </c>
      <c r="Q275" s="196">
        <v>-1171.179108276408</v>
      </c>
      <c r="R275" s="92">
        <f t="shared" si="68"/>
        <v>5.3273966449899429E-2</v>
      </c>
      <c r="S275" s="92">
        <f t="shared" si="68"/>
        <v>4.2928471690548968E-2</v>
      </c>
      <c r="T275" s="91">
        <v>12319</v>
      </c>
      <c r="U275" s="191">
        <f>SUMIFS([1]feb24!$U$7:$U$363,[1]feb24!$B$7:$B$363,B275)</f>
        <v>51207</v>
      </c>
      <c r="V275" s="191">
        <f>SUMIFS([1]feb24!$V$7:$V$363,[1]feb24!$B$7:$B$363,B275)</f>
        <v>4197.9832759468763</v>
      </c>
      <c r="W275" s="198"/>
      <c r="X275" s="88">
        <v>0</v>
      </c>
      <c r="Y275" s="88">
        <f t="shared" si="69"/>
        <v>0</v>
      </c>
    </row>
    <row r="276" spans="2:28">
      <c r="B276" s="208">
        <v>4641</v>
      </c>
      <c r="C276" t="s">
        <v>290</v>
      </c>
      <c r="D276" s="1">
        <v>23375</v>
      </c>
      <c r="E276" s="85">
        <f t="shared" si="63"/>
        <v>12986.111111111111</v>
      </c>
      <c r="F276" s="86">
        <f t="shared" si="56"/>
        <v>2.6823882695593722</v>
      </c>
      <c r="G276" s="188">
        <f t="shared" si="57"/>
        <v>-4886.6954434879826</v>
      </c>
      <c r="H276" s="188">
        <f t="shared" si="58"/>
        <v>-8796.0517982783695</v>
      </c>
      <c r="I276" s="188">
        <f t="shared" si="59"/>
        <v>0</v>
      </c>
      <c r="J276" s="87">
        <f t="shared" si="60"/>
        <v>0</v>
      </c>
      <c r="K276" s="188">
        <f t="shared" si="64"/>
        <v>-53.671293832113761</v>
      </c>
      <c r="L276" s="87">
        <f t="shared" si="61"/>
        <v>-96.608328897804768</v>
      </c>
      <c r="M276" s="88">
        <f t="shared" si="65"/>
        <v>-8892.6601271761738</v>
      </c>
      <c r="N276" s="88">
        <f t="shared" si="66"/>
        <v>14482.339872823826</v>
      </c>
      <c r="O276" s="88">
        <f t="shared" si="67"/>
        <v>8045.7443737910153</v>
      </c>
      <c r="P276" s="89">
        <f t="shared" si="62"/>
        <v>1.6619148060164541</v>
      </c>
      <c r="Q276" s="196">
        <v>-9222.6157291529835</v>
      </c>
      <c r="R276" s="92">
        <f t="shared" si="68"/>
        <v>-2.7176627268187117E-2</v>
      </c>
      <c r="S276" s="92">
        <f t="shared" si="68"/>
        <v>-4.0688063000573461E-2</v>
      </c>
      <c r="T276" s="91">
        <v>1800</v>
      </c>
      <c r="U276" s="191">
        <f>SUMIFS([1]feb24!$U$7:$U$363,[1]feb24!$B$7:$B$363,B276)</f>
        <v>24028</v>
      </c>
      <c r="V276" s="191">
        <f>SUMIFS([1]feb24!$V$7:$V$363,[1]feb24!$B$7:$B$363,B276)</f>
        <v>13536.901408450705</v>
      </c>
      <c r="W276" s="198"/>
      <c r="X276" s="88">
        <v>0</v>
      </c>
      <c r="Y276" s="88">
        <f t="shared" si="69"/>
        <v>0</v>
      </c>
    </row>
    <row r="277" spans="2:28">
      <c r="B277" s="208">
        <v>4642</v>
      </c>
      <c r="C277" t="s">
        <v>291</v>
      </c>
      <c r="D277" s="1">
        <v>15587</v>
      </c>
      <c r="E277" s="85">
        <f t="shared" si="63"/>
        <v>7216.2037037037035</v>
      </c>
      <c r="F277" s="86">
        <f t="shared" si="56"/>
        <v>1.490566344300247</v>
      </c>
      <c r="G277" s="188">
        <f t="shared" si="57"/>
        <v>-1424.7509990435381</v>
      </c>
      <c r="H277" s="188">
        <f t="shared" si="58"/>
        <v>-3077.4621579340424</v>
      </c>
      <c r="I277" s="188">
        <f t="shared" si="59"/>
        <v>0</v>
      </c>
      <c r="J277" s="87">
        <f t="shared" si="60"/>
        <v>0</v>
      </c>
      <c r="K277" s="188">
        <f t="shared" si="64"/>
        <v>-53.671293832113761</v>
      </c>
      <c r="L277" s="87">
        <f t="shared" si="61"/>
        <v>-115.92999467736573</v>
      </c>
      <c r="M277" s="88">
        <f t="shared" si="65"/>
        <v>-3193.3921526114082</v>
      </c>
      <c r="N277" s="88">
        <f t="shared" si="66"/>
        <v>12393.607847388592</v>
      </c>
      <c r="O277" s="88">
        <f t="shared" si="67"/>
        <v>5737.7814108280518</v>
      </c>
      <c r="P277" s="89">
        <f t="shared" si="62"/>
        <v>1.1851860359128039</v>
      </c>
      <c r="Q277" s="196">
        <v>-3902.5348498276694</v>
      </c>
      <c r="R277" s="92">
        <f t="shared" si="68"/>
        <v>0.38317508208359213</v>
      </c>
      <c r="S277" s="92">
        <f t="shared" si="68"/>
        <v>0.36332395822035551</v>
      </c>
      <c r="T277" s="91">
        <v>2160</v>
      </c>
      <c r="U277" s="191">
        <f>SUMIFS([1]feb24!$U$7:$U$363,[1]feb24!$B$7:$B$363,B277)</f>
        <v>11269</v>
      </c>
      <c r="V277" s="191">
        <f>SUMIFS([1]feb24!$V$7:$V$363,[1]feb24!$B$7:$B$363,B277)</f>
        <v>5293.0953499295438</v>
      </c>
      <c r="W277" s="198"/>
      <c r="X277" s="88">
        <v>0</v>
      </c>
      <c r="Y277" s="88">
        <f t="shared" si="69"/>
        <v>0</v>
      </c>
    </row>
    <row r="278" spans="2:28">
      <c r="B278" s="208">
        <v>4643</v>
      </c>
      <c r="C278" t="s">
        <v>292</v>
      </c>
      <c r="D278" s="1">
        <v>33553</v>
      </c>
      <c r="E278" s="85">
        <f t="shared" si="63"/>
        <v>6404.4665012406949</v>
      </c>
      <c r="F278" s="86">
        <f t="shared" si="56"/>
        <v>1.3228953355416122</v>
      </c>
      <c r="G278" s="188">
        <f t="shared" si="57"/>
        <v>-937.70867756573296</v>
      </c>
      <c r="H278" s="188">
        <f t="shared" si="58"/>
        <v>-4912.655761766875</v>
      </c>
      <c r="I278" s="188">
        <f t="shared" si="59"/>
        <v>0</v>
      </c>
      <c r="J278" s="87">
        <f t="shared" si="60"/>
        <v>0</v>
      </c>
      <c r="K278" s="188">
        <f t="shared" si="64"/>
        <v>-53.671293832113761</v>
      </c>
      <c r="L278" s="87">
        <f t="shared" si="61"/>
        <v>-281.18390838644399</v>
      </c>
      <c r="M278" s="88">
        <f t="shared" si="65"/>
        <v>-5193.8396701533193</v>
      </c>
      <c r="N278" s="88">
        <f t="shared" si="66"/>
        <v>28359.16032984668</v>
      </c>
      <c r="O278" s="88">
        <f t="shared" si="67"/>
        <v>5413.086529842848</v>
      </c>
      <c r="P278" s="89">
        <f t="shared" si="62"/>
        <v>1.11811763240935</v>
      </c>
      <c r="Q278" s="196">
        <v>-5855.8006959069326</v>
      </c>
      <c r="R278" s="92">
        <f t="shared" si="68"/>
        <v>2.4988544371467847E-2</v>
      </c>
      <c r="S278" s="92">
        <f t="shared" si="68"/>
        <v>1.1880273237112403E-2</v>
      </c>
      <c r="T278" s="91">
        <v>5239</v>
      </c>
      <c r="U278" s="191">
        <f>SUMIFS([1]feb24!$U$7:$U$363,[1]feb24!$B$7:$B$363,B278)</f>
        <v>32735</v>
      </c>
      <c r="V278" s="191">
        <f>SUMIFS([1]feb24!$V$7:$V$363,[1]feb24!$B$7:$B$363,B278)</f>
        <v>6329.2730085073472</v>
      </c>
      <c r="W278" s="198"/>
      <c r="X278" s="88">
        <v>0</v>
      </c>
      <c r="Y278" s="88">
        <f t="shared" si="69"/>
        <v>0</v>
      </c>
    </row>
    <row r="279" spans="2:28">
      <c r="B279" s="208">
        <v>4644</v>
      </c>
      <c r="C279" t="s">
        <v>293</v>
      </c>
      <c r="D279" s="1">
        <v>37248</v>
      </c>
      <c r="E279" s="85">
        <f t="shared" si="63"/>
        <v>6935.0214112828144</v>
      </c>
      <c r="F279" s="86">
        <f t="shared" si="56"/>
        <v>1.4324858245554046</v>
      </c>
      <c r="G279" s="188">
        <f t="shared" si="57"/>
        <v>-1256.0416235910045</v>
      </c>
      <c r="H279" s="188">
        <f t="shared" si="58"/>
        <v>-6746.1995603072846</v>
      </c>
      <c r="I279" s="188">
        <f t="shared" si="59"/>
        <v>0</v>
      </c>
      <c r="J279" s="87">
        <f t="shared" si="60"/>
        <v>0</v>
      </c>
      <c r="K279" s="188">
        <f t="shared" si="64"/>
        <v>-53.671293832113761</v>
      </c>
      <c r="L279" s="87">
        <f t="shared" si="61"/>
        <v>-288.26851917228299</v>
      </c>
      <c r="M279" s="88">
        <f t="shared" si="65"/>
        <v>-7034.4680794795677</v>
      </c>
      <c r="N279" s="88">
        <f t="shared" si="66"/>
        <v>30213.531920520432</v>
      </c>
      <c r="O279" s="88">
        <f t="shared" si="67"/>
        <v>5625.3084938596967</v>
      </c>
      <c r="P279" s="89">
        <f t="shared" si="62"/>
        <v>1.1619538280148671</v>
      </c>
      <c r="Q279" s="196">
        <v>-11220.339025497407</v>
      </c>
      <c r="R279" s="92">
        <f t="shared" si="68"/>
        <v>3.0373443983402491E-2</v>
      </c>
      <c r="S279" s="92">
        <f t="shared" si="68"/>
        <v>1.71364736548128E-2</v>
      </c>
      <c r="T279" s="91">
        <v>5371</v>
      </c>
      <c r="U279" s="191">
        <f>SUMIFS([1]feb24!$U$7:$U$363,[1]feb24!$B$7:$B$363,B279)</f>
        <v>36150</v>
      </c>
      <c r="V279" s="191">
        <f>SUMIFS([1]feb24!$V$7:$V$363,[1]feb24!$B$7:$B$363,B279)</f>
        <v>6818.181818181818</v>
      </c>
      <c r="W279" s="198"/>
      <c r="X279" s="88">
        <v>0</v>
      </c>
      <c r="Y279" s="88">
        <f t="shared" si="69"/>
        <v>0</v>
      </c>
    </row>
    <row r="280" spans="2:28">
      <c r="B280" s="208">
        <v>4645</v>
      </c>
      <c r="C280" t="s">
        <v>294</v>
      </c>
      <c r="D280" s="1">
        <v>13826</v>
      </c>
      <c r="E280" s="85">
        <f t="shared" si="63"/>
        <v>4630.2746148693905</v>
      </c>
      <c r="F280" s="86">
        <f t="shared" si="56"/>
        <v>0.95642138015724254</v>
      </c>
      <c r="G280" s="188">
        <f t="shared" si="57"/>
        <v>126.80645425704969</v>
      </c>
      <c r="H280" s="188">
        <f t="shared" si="58"/>
        <v>378.64407241155038</v>
      </c>
      <c r="I280" s="188">
        <f t="shared" si="59"/>
        <v>0</v>
      </c>
      <c r="J280" s="87">
        <f t="shared" si="60"/>
        <v>0</v>
      </c>
      <c r="K280" s="188">
        <f t="shared" si="64"/>
        <v>-53.671293832113761</v>
      </c>
      <c r="L280" s="87">
        <f t="shared" si="61"/>
        <v>-160.2624833826917</v>
      </c>
      <c r="M280" s="88">
        <f t="shared" si="65"/>
        <v>218.38158902885868</v>
      </c>
      <c r="N280" s="88">
        <f t="shared" si="66"/>
        <v>14044.381589028859</v>
      </c>
      <c r="O280" s="88">
        <f t="shared" si="67"/>
        <v>4703.4097752943262</v>
      </c>
      <c r="P280" s="89">
        <f t="shared" si="62"/>
        <v>0.97152805025560196</v>
      </c>
      <c r="Q280" s="196">
        <v>164.04770574955091</v>
      </c>
      <c r="R280" s="92">
        <f t="shared" si="68"/>
        <v>7.8471138845553817E-2</v>
      </c>
      <c r="S280" s="92">
        <f t="shared" si="68"/>
        <v>6.510763176675767E-2</v>
      </c>
      <c r="T280" s="91">
        <v>2986</v>
      </c>
      <c r="U280" s="191">
        <f>SUMIFS([1]feb24!$U$7:$U$363,[1]feb24!$B$7:$B$363,B280)</f>
        <v>12820</v>
      </c>
      <c r="V280" s="191">
        <f>SUMIFS([1]feb24!$V$7:$V$363,[1]feb24!$B$7:$B$363,B280)</f>
        <v>4347.236351305527</v>
      </c>
      <c r="W280" s="198"/>
      <c r="X280" s="88">
        <v>0</v>
      </c>
      <c r="Y280" s="88">
        <f t="shared" si="69"/>
        <v>0</v>
      </c>
    </row>
    <row r="281" spans="2:28">
      <c r="B281" s="208">
        <v>4646</v>
      </c>
      <c r="C281" t="s">
        <v>295</v>
      </c>
      <c r="D281" s="1">
        <v>11744</v>
      </c>
      <c r="E281" s="85">
        <f t="shared" si="63"/>
        <v>4093.4123387940053</v>
      </c>
      <c r="F281" s="86">
        <f t="shared" si="56"/>
        <v>0.84552805270978137</v>
      </c>
      <c r="G281" s="188">
        <f t="shared" si="57"/>
        <v>448.92381990228074</v>
      </c>
      <c r="H281" s="188">
        <f t="shared" si="58"/>
        <v>1287.9624392996434</v>
      </c>
      <c r="I281" s="188">
        <f t="shared" si="59"/>
        <v>92.415573590907243</v>
      </c>
      <c r="J281" s="87">
        <f t="shared" si="60"/>
        <v>265.14028063231285</v>
      </c>
      <c r="K281" s="188">
        <f t="shared" si="64"/>
        <v>38.744279758793482</v>
      </c>
      <c r="L281" s="87">
        <f t="shared" si="61"/>
        <v>111.1573386279785</v>
      </c>
      <c r="M281" s="88">
        <f t="shared" si="65"/>
        <v>1399.119777927622</v>
      </c>
      <c r="N281" s="88">
        <f t="shared" si="66"/>
        <v>13143.119777927623</v>
      </c>
      <c r="O281" s="88">
        <f t="shared" si="67"/>
        <v>4581.0804384550793</v>
      </c>
      <c r="P281" s="89">
        <f t="shared" si="62"/>
        <v>0.94625991760580386</v>
      </c>
      <c r="Q281" s="196">
        <v>329.58447160194942</v>
      </c>
      <c r="R281" s="92">
        <f t="shared" si="68"/>
        <v>0.15670245247710035</v>
      </c>
      <c r="S281" s="92">
        <f t="shared" si="68"/>
        <v>0.17444205091174392</v>
      </c>
      <c r="T281" s="91">
        <v>2869</v>
      </c>
      <c r="U281" s="191">
        <f>SUMIFS([1]feb24!$U$7:$U$363,[1]feb24!$B$7:$B$363,B281)</f>
        <v>10153</v>
      </c>
      <c r="V281" s="191">
        <f>SUMIFS([1]feb24!$V$7:$V$363,[1]feb24!$B$7:$B$363,B281)</f>
        <v>3485.4102300034333</v>
      </c>
      <c r="W281" s="198"/>
      <c r="X281" s="88">
        <v>0</v>
      </c>
      <c r="Y281" s="88">
        <f t="shared" si="69"/>
        <v>0</v>
      </c>
      <c r="Z281" s="1"/>
      <c r="AA281" s="1"/>
    </row>
    <row r="282" spans="2:28">
      <c r="B282" s="208">
        <v>4647</v>
      </c>
      <c r="C282" t="s">
        <v>296</v>
      </c>
      <c r="D282" s="1">
        <v>104780</v>
      </c>
      <c r="E282" s="85">
        <f t="shared" si="63"/>
        <v>4667.2605790645885</v>
      </c>
      <c r="F282" s="86">
        <f t="shared" si="56"/>
        <v>0.96406113586599018</v>
      </c>
      <c r="G282" s="188">
        <f t="shared" si="57"/>
        <v>104.61487573993089</v>
      </c>
      <c r="H282" s="188">
        <f t="shared" si="58"/>
        <v>2348.6039603614486</v>
      </c>
      <c r="I282" s="188">
        <f t="shared" si="59"/>
        <v>0</v>
      </c>
      <c r="J282" s="87">
        <f t="shared" si="60"/>
        <v>0</v>
      </c>
      <c r="K282" s="188">
        <f t="shared" si="64"/>
        <v>-53.671293832113761</v>
      </c>
      <c r="L282" s="87">
        <f t="shared" si="61"/>
        <v>-1204.9205465309537</v>
      </c>
      <c r="M282" s="88">
        <f t="shared" si="65"/>
        <v>1143.6834138304948</v>
      </c>
      <c r="N282" s="88">
        <f t="shared" si="66"/>
        <v>105923.6834138305</v>
      </c>
      <c r="O282" s="88">
        <f t="shared" si="67"/>
        <v>4718.2041609724056</v>
      </c>
      <c r="P282" s="89">
        <f t="shared" si="62"/>
        <v>0.97458395253910113</v>
      </c>
      <c r="Q282" s="196">
        <v>154.32078917528588</v>
      </c>
      <c r="R282" s="92">
        <f t="shared" si="68"/>
        <v>6.0300948179030769E-2</v>
      </c>
      <c r="S282" s="92">
        <f t="shared" si="68"/>
        <v>4.9202029567802792E-2</v>
      </c>
      <c r="T282" s="91">
        <v>22450</v>
      </c>
      <c r="U282" s="191">
        <f>SUMIFS([1]feb24!$U$7:$U$363,[1]feb24!$B$7:$B$363,B282)</f>
        <v>98821</v>
      </c>
      <c r="V282" s="191">
        <f>SUMIFS([1]feb24!$V$7:$V$363,[1]feb24!$B$7:$B$363,B282)</f>
        <v>4448.3907269862702</v>
      </c>
      <c r="W282" s="198"/>
      <c r="X282" s="88">
        <v>0</v>
      </c>
      <c r="Y282" s="88">
        <f t="shared" si="69"/>
        <v>0</v>
      </c>
    </row>
    <row r="283" spans="2:28">
      <c r="B283" s="208">
        <v>4648</v>
      </c>
      <c r="C283" t="s">
        <v>297</v>
      </c>
      <c r="D283" s="1">
        <v>22304</v>
      </c>
      <c r="E283" s="85">
        <f t="shared" si="63"/>
        <v>6575.4716981132078</v>
      </c>
      <c r="F283" s="86">
        <f t="shared" si="56"/>
        <v>1.3582178682228587</v>
      </c>
      <c r="G283" s="188">
        <f t="shared" si="57"/>
        <v>-1040.3117956892406</v>
      </c>
      <c r="H283" s="188">
        <f t="shared" si="58"/>
        <v>-3528.7376109779043</v>
      </c>
      <c r="I283" s="188">
        <f t="shared" si="59"/>
        <v>0</v>
      </c>
      <c r="J283" s="87">
        <f t="shared" si="60"/>
        <v>0</v>
      </c>
      <c r="K283" s="188">
        <f t="shared" si="64"/>
        <v>-53.671293832113761</v>
      </c>
      <c r="L283" s="87">
        <f t="shared" si="61"/>
        <v>-182.05302867852987</v>
      </c>
      <c r="M283" s="88">
        <f t="shared" si="65"/>
        <v>-3710.790639656434</v>
      </c>
      <c r="N283" s="88">
        <f t="shared" si="66"/>
        <v>18593.209360343564</v>
      </c>
      <c r="O283" s="88">
        <f t="shared" si="67"/>
        <v>5481.4886085918533</v>
      </c>
      <c r="P283" s="89">
        <f t="shared" si="62"/>
        <v>1.1322466454818485</v>
      </c>
      <c r="Q283" s="196">
        <v>-4109.8314033816214</v>
      </c>
      <c r="R283" s="92">
        <f t="shared" si="68"/>
        <v>-2.967023405551205E-2</v>
      </c>
      <c r="S283" s="92">
        <f t="shared" si="68"/>
        <v>-3.9244560675981135E-3</v>
      </c>
      <c r="T283" s="91">
        <v>3392</v>
      </c>
      <c r="U283" s="191">
        <f>SUMIFS([1]feb24!$U$7:$U$363,[1]feb24!$B$7:$B$363,B283)</f>
        <v>22986</v>
      </c>
      <c r="V283" s="191">
        <f>SUMIFS([1]feb24!$V$7:$V$363,[1]feb24!$B$7:$B$363,B283)</f>
        <v>6601.3785180930499</v>
      </c>
      <c r="W283" s="198"/>
      <c r="X283" s="88">
        <v>0</v>
      </c>
      <c r="Y283" s="88">
        <f t="shared" si="69"/>
        <v>0</v>
      </c>
      <c r="Z283" s="1"/>
      <c r="AA283" s="1"/>
    </row>
    <row r="284" spans="2:28">
      <c r="B284" s="208">
        <v>4649</v>
      </c>
      <c r="C284" t="s">
        <v>298</v>
      </c>
      <c r="D284" s="1">
        <v>41711</v>
      </c>
      <c r="E284" s="85">
        <f t="shared" si="63"/>
        <v>4340.3746097814774</v>
      </c>
      <c r="F284" s="86">
        <f t="shared" si="56"/>
        <v>0.8965401450176731</v>
      </c>
      <c r="G284" s="188">
        <f t="shared" si="57"/>
        <v>300.74645730979756</v>
      </c>
      <c r="H284" s="188">
        <f t="shared" si="58"/>
        <v>2890.1734547471542</v>
      </c>
      <c r="I284" s="188">
        <f t="shared" si="59"/>
        <v>5.978778745292038</v>
      </c>
      <c r="J284" s="87">
        <f t="shared" si="60"/>
        <v>57.456063742256482</v>
      </c>
      <c r="K284" s="188">
        <f t="shared" si="64"/>
        <v>-47.692515086821722</v>
      </c>
      <c r="L284" s="87">
        <f t="shared" si="61"/>
        <v>-458.32506998435673</v>
      </c>
      <c r="M284" s="88">
        <f t="shared" si="65"/>
        <v>2431.8483847627977</v>
      </c>
      <c r="N284" s="88">
        <f t="shared" si="66"/>
        <v>44142.848384762794</v>
      </c>
      <c r="O284" s="88">
        <f t="shared" si="67"/>
        <v>4593.4285520044532</v>
      </c>
      <c r="P284" s="89">
        <f t="shared" si="62"/>
        <v>0.94881052222119844</v>
      </c>
      <c r="Q284" s="196">
        <v>55.795238583035825</v>
      </c>
      <c r="R284" s="92">
        <f t="shared" si="68"/>
        <v>4.2540428403609186E-2</v>
      </c>
      <c r="S284" s="92">
        <f t="shared" si="68"/>
        <v>3.5271936342938896E-2</v>
      </c>
      <c r="T284" s="91">
        <v>9610</v>
      </c>
      <c r="U284" s="191">
        <f>SUMIFS([1]feb24!$U$7:$U$363,[1]feb24!$B$7:$B$363,B284)</f>
        <v>40009</v>
      </c>
      <c r="V284" s="191">
        <f>SUMIFS([1]feb24!$V$7:$V$363,[1]feb24!$B$7:$B$363,B284)</f>
        <v>4192.4971183066118</v>
      </c>
      <c r="W284" s="198"/>
      <c r="X284" s="88">
        <v>0</v>
      </c>
      <c r="Y284" s="88">
        <f t="shared" si="69"/>
        <v>0</v>
      </c>
    </row>
    <row r="285" spans="2:28">
      <c r="B285" s="208">
        <v>4650</v>
      </c>
      <c r="C285" t="s">
        <v>299</v>
      </c>
      <c r="D285" s="1">
        <v>23678</v>
      </c>
      <c r="E285" s="85">
        <f t="shared" si="63"/>
        <v>3995.6125548430641</v>
      </c>
      <c r="F285" s="86">
        <f t="shared" si="56"/>
        <v>0.82532670135903052</v>
      </c>
      <c r="G285" s="188">
        <f t="shared" si="57"/>
        <v>507.60369027284548</v>
      </c>
      <c r="H285" s="188">
        <f t="shared" si="58"/>
        <v>3008.0594685568822</v>
      </c>
      <c r="I285" s="188">
        <f t="shared" si="59"/>
        <v>126.64549797373667</v>
      </c>
      <c r="J285" s="87">
        <f t="shared" si="60"/>
        <v>750.50122099236353</v>
      </c>
      <c r="K285" s="188">
        <f t="shared" si="64"/>
        <v>72.974204141622906</v>
      </c>
      <c r="L285" s="87">
        <f t="shared" si="61"/>
        <v>432.44513374325732</v>
      </c>
      <c r="M285" s="88">
        <f t="shared" si="65"/>
        <v>3440.5046023001396</v>
      </c>
      <c r="N285" s="88">
        <f t="shared" si="66"/>
        <v>27118.504602300141</v>
      </c>
      <c r="O285" s="88">
        <f t="shared" si="67"/>
        <v>4576.1904492575331</v>
      </c>
      <c r="P285" s="89">
        <f t="shared" si="62"/>
        <v>0.94524985003826645</v>
      </c>
      <c r="Q285" s="196">
        <v>439.95723998367657</v>
      </c>
      <c r="R285" s="92">
        <f t="shared" si="68"/>
        <v>7.725204731574159E-2</v>
      </c>
      <c r="S285" s="92">
        <f t="shared" si="68"/>
        <v>7.1071390952471933E-2</v>
      </c>
      <c r="T285" s="91">
        <v>5926</v>
      </c>
      <c r="U285" s="191">
        <f>SUMIFS([1]feb24!$U$7:$U$363,[1]feb24!$B$7:$B$363,B285)</f>
        <v>21980</v>
      </c>
      <c r="V285" s="191">
        <f>SUMIFS([1]feb24!$V$7:$V$363,[1]feb24!$B$7:$B$363,B285)</f>
        <v>3730.4820095044129</v>
      </c>
      <c r="W285" s="198"/>
      <c r="X285" s="88">
        <v>0</v>
      </c>
      <c r="Y285" s="88">
        <f t="shared" si="69"/>
        <v>0</v>
      </c>
    </row>
    <row r="286" spans="2:28" ht="27.95" customHeight="1">
      <c r="B286" s="208">
        <v>4651</v>
      </c>
      <c r="C286" t="s">
        <v>300</v>
      </c>
      <c r="D286" s="1">
        <v>28602</v>
      </c>
      <c r="E286" s="85">
        <f t="shared" si="63"/>
        <v>3933.7092559482876</v>
      </c>
      <c r="F286" s="86">
        <f t="shared" si="56"/>
        <v>0.81254006482237695</v>
      </c>
      <c r="G286" s="188">
        <f t="shared" si="57"/>
        <v>544.7456696097114</v>
      </c>
      <c r="H286" s="188">
        <f t="shared" si="58"/>
        <v>3960.8457637322117</v>
      </c>
      <c r="I286" s="188">
        <f t="shared" si="59"/>
        <v>148.31165258690845</v>
      </c>
      <c r="J286" s="87">
        <f t="shared" si="60"/>
        <v>1078.3740259594115</v>
      </c>
      <c r="K286" s="188">
        <f t="shared" si="64"/>
        <v>94.64035875479469</v>
      </c>
      <c r="L286" s="87">
        <f t="shared" si="61"/>
        <v>688.13004850611219</v>
      </c>
      <c r="M286" s="88">
        <f t="shared" si="65"/>
        <v>4648.9758122383237</v>
      </c>
      <c r="N286" s="88">
        <f t="shared" si="66"/>
        <v>33250.975812238321</v>
      </c>
      <c r="O286" s="88">
        <f t="shared" si="67"/>
        <v>4573.0952843127934</v>
      </c>
      <c r="P286" s="89">
        <f t="shared" si="62"/>
        <v>0.9446105182114336</v>
      </c>
      <c r="Q286" s="196">
        <v>338.59793024321789</v>
      </c>
      <c r="R286" s="92">
        <f t="shared" si="68"/>
        <v>5.4101864819046212E-2</v>
      </c>
      <c r="S286" s="92">
        <f t="shared" si="68"/>
        <v>5.018758200373679E-2</v>
      </c>
      <c r="T286" s="91">
        <v>7271</v>
      </c>
      <c r="U286" s="191">
        <f>SUMIFS([1]feb24!$U$7:$U$363,[1]feb24!$B$7:$B$363,B286)</f>
        <v>27134</v>
      </c>
      <c r="V286" s="191">
        <f>SUMIFS([1]feb24!$V$7:$V$363,[1]feb24!$B$7:$B$363,B286)</f>
        <v>3745.7205963556048</v>
      </c>
      <c r="W286" s="198"/>
      <c r="X286" s="88">
        <v>0</v>
      </c>
      <c r="Y286" s="88">
        <f t="shared" si="69"/>
        <v>0</v>
      </c>
      <c r="Z286" s="1"/>
      <c r="AA286" s="1"/>
    </row>
    <row r="287" spans="2:28">
      <c r="B287" s="208">
        <v>5001</v>
      </c>
      <c r="C287" t="s">
        <v>301</v>
      </c>
      <c r="D287" s="1">
        <v>1056660</v>
      </c>
      <c r="E287" s="85">
        <f t="shared" si="63"/>
        <v>4924.6615244797613</v>
      </c>
      <c r="F287" s="86">
        <f t="shared" si="56"/>
        <v>1.0172294224028575</v>
      </c>
      <c r="G287" s="188">
        <f t="shared" si="57"/>
        <v>-49.825691509172792</v>
      </c>
      <c r="H287" s="188">
        <f t="shared" si="58"/>
        <v>-10690.849498665661</v>
      </c>
      <c r="I287" s="188">
        <f t="shared" si="59"/>
        <v>0</v>
      </c>
      <c r="J287" s="87">
        <f t="shared" si="60"/>
        <v>0</v>
      </c>
      <c r="K287" s="188">
        <f t="shared" si="64"/>
        <v>-53.671293832113761</v>
      </c>
      <c r="L287" s="87">
        <f t="shared" si="61"/>
        <v>-11515.981161087489</v>
      </c>
      <c r="M287" s="88">
        <f t="shared" si="65"/>
        <v>-22206.830659753148</v>
      </c>
      <c r="N287" s="88">
        <f t="shared" si="66"/>
        <v>1034453.1693402468</v>
      </c>
      <c r="O287" s="88">
        <f t="shared" si="67"/>
        <v>4821.1645391384745</v>
      </c>
      <c r="P287" s="89">
        <f t="shared" si="62"/>
        <v>0.99585126715384797</v>
      </c>
      <c r="Q287" s="196">
        <v>18008.547204605646</v>
      </c>
      <c r="R287" s="92">
        <f t="shared" si="68"/>
        <v>1.3566205635016024E-2</v>
      </c>
      <c r="S287" s="92">
        <f t="shared" si="68"/>
        <v>4.5673306007155022E-3</v>
      </c>
      <c r="T287" s="91">
        <v>214565</v>
      </c>
      <c r="U287" s="191">
        <f>SUMIFS([1]feb24!$U$7:$U$363,[1]feb24!$B$7:$B$363,B287)</f>
        <v>1042517</v>
      </c>
      <c r="V287" s="191">
        <f>SUMIFS([1]feb24!$V$7:$V$363,[1]feb24!$B$7:$B$363,B287)</f>
        <v>4902.271231073074</v>
      </c>
      <c r="W287" s="198"/>
      <c r="X287" s="88">
        <v>0</v>
      </c>
      <c r="Y287" s="88">
        <f t="shared" si="69"/>
        <v>0</v>
      </c>
      <c r="Z287" s="1"/>
      <c r="AA287" s="1"/>
      <c r="AB287" s="45"/>
    </row>
    <row r="288" spans="2:28">
      <c r="B288" s="208">
        <v>5006</v>
      </c>
      <c r="C288" t="s">
        <v>302</v>
      </c>
      <c r="D288" s="1">
        <v>87006</v>
      </c>
      <c r="E288" s="85">
        <f t="shared" si="63"/>
        <v>3620.4227696404796</v>
      </c>
      <c r="F288" s="86">
        <f t="shared" si="56"/>
        <v>0.74782815925701362</v>
      </c>
      <c r="G288" s="188">
        <f t="shared" si="57"/>
        <v>732.71756139439617</v>
      </c>
      <c r="H288" s="188">
        <f t="shared" si="58"/>
        <v>17608.668435430129</v>
      </c>
      <c r="I288" s="188">
        <f t="shared" si="59"/>
        <v>257.96192279464123</v>
      </c>
      <c r="J288" s="87">
        <f t="shared" si="60"/>
        <v>6199.3409286008182</v>
      </c>
      <c r="K288" s="188">
        <f t="shared" si="64"/>
        <v>204.29062896252748</v>
      </c>
      <c r="L288" s="87">
        <f t="shared" si="61"/>
        <v>4909.5123952274598</v>
      </c>
      <c r="M288" s="88">
        <f t="shared" si="65"/>
        <v>22518.180830657588</v>
      </c>
      <c r="N288" s="88">
        <f t="shared" si="66"/>
        <v>109524.18083065758</v>
      </c>
      <c r="O288" s="88">
        <f t="shared" si="67"/>
        <v>4557.4309599974022</v>
      </c>
      <c r="P288" s="89">
        <f t="shared" si="62"/>
        <v>0.94137492293316527</v>
      </c>
      <c r="Q288" s="196">
        <v>1678.6848064440783</v>
      </c>
      <c r="R288" s="92">
        <f t="shared" si="68"/>
        <v>1.8829480784093303E-2</v>
      </c>
      <c r="S288" s="92">
        <f t="shared" si="68"/>
        <v>1.556508872265961E-2</v>
      </c>
      <c r="T288" s="91">
        <v>24032</v>
      </c>
      <c r="U288" s="191">
        <f>SUMIFS([1]feb24!$U$7:$U$363,[1]feb24!$B$7:$B$363,B288)</f>
        <v>85398</v>
      </c>
      <c r="V288" s="191">
        <f>SUMIFS([1]feb24!$V$7:$V$363,[1]feb24!$B$7:$B$363,B288)</f>
        <v>3564.9342517219789</v>
      </c>
      <c r="W288" s="198"/>
      <c r="X288" s="88">
        <v>0</v>
      </c>
      <c r="Y288" s="88">
        <f t="shared" si="69"/>
        <v>0</v>
      </c>
      <c r="Z288" s="1"/>
      <c r="AA288" s="1"/>
    </row>
    <row r="289" spans="2:25">
      <c r="B289" s="208">
        <v>5007</v>
      </c>
      <c r="C289" t="s">
        <v>303</v>
      </c>
      <c r="D289" s="1">
        <v>59315</v>
      </c>
      <c r="E289" s="85">
        <f t="shared" si="63"/>
        <v>3932.5730955380227</v>
      </c>
      <c r="F289" s="86">
        <f t="shared" si="56"/>
        <v>0.81230538152644971</v>
      </c>
      <c r="G289" s="188">
        <f t="shared" si="57"/>
        <v>545.42736585587033</v>
      </c>
      <c r="H289" s="188">
        <f t="shared" si="58"/>
        <v>8226.6809592040918</v>
      </c>
      <c r="I289" s="188">
        <f t="shared" si="59"/>
        <v>148.70930873050116</v>
      </c>
      <c r="J289" s="87">
        <f t="shared" si="60"/>
        <v>2242.9825035821491</v>
      </c>
      <c r="K289" s="188">
        <f t="shared" si="64"/>
        <v>95.038014898387402</v>
      </c>
      <c r="L289" s="87">
        <f t="shared" si="61"/>
        <v>1433.4583787123772</v>
      </c>
      <c r="M289" s="88">
        <f t="shared" si="65"/>
        <v>9660.1393379164692</v>
      </c>
      <c r="N289" s="88">
        <f t="shared" si="66"/>
        <v>68975.139337916466</v>
      </c>
      <c r="O289" s="88">
        <f t="shared" si="67"/>
        <v>4573.0384762922804</v>
      </c>
      <c r="P289" s="89">
        <f t="shared" si="62"/>
        <v>0.94459878404663733</v>
      </c>
      <c r="Q289" s="196">
        <v>1573.6249751558835</v>
      </c>
      <c r="R289" s="89">
        <f t="shared" si="68"/>
        <v>3.2319259285042985E-2</v>
      </c>
      <c r="S289" s="89">
        <f t="shared" si="68"/>
        <v>2.1368448339898961E-2</v>
      </c>
      <c r="T289" s="91">
        <v>15083</v>
      </c>
      <c r="U289" s="191">
        <f>SUMIFS([1]feb24!$U$7:$U$363,[1]feb24!$B$7:$B$363,B289)</f>
        <v>57458</v>
      </c>
      <c r="V289" s="191">
        <f>SUMIFS([1]feb24!$V$7:$V$363,[1]feb24!$B$7:$B$363,B289)</f>
        <v>3850.2981974133886</v>
      </c>
      <c r="W289" s="198"/>
      <c r="X289" s="88">
        <v>0</v>
      </c>
      <c r="Y289" s="88">
        <f t="shared" si="69"/>
        <v>0</v>
      </c>
    </row>
    <row r="290" spans="2:25">
      <c r="B290" s="208">
        <v>5014</v>
      </c>
      <c r="C290" t="s">
        <v>304</v>
      </c>
      <c r="D290" s="1">
        <v>25334</v>
      </c>
      <c r="E290" s="85">
        <f t="shared" si="63"/>
        <v>4645.8830001833849</v>
      </c>
      <c r="F290" s="86">
        <f t="shared" si="56"/>
        <v>0.95964542077377468</v>
      </c>
      <c r="G290" s="188">
        <f t="shared" si="57"/>
        <v>117.44142306865305</v>
      </c>
      <c r="H290" s="188">
        <f t="shared" si="58"/>
        <v>640.40807999336505</v>
      </c>
      <c r="I290" s="188">
        <f t="shared" si="59"/>
        <v>0</v>
      </c>
      <c r="J290" s="87">
        <f t="shared" si="60"/>
        <v>0</v>
      </c>
      <c r="K290" s="188">
        <f t="shared" si="64"/>
        <v>-53.671293832113761</v>
      </c>
      <c r="L290" s="87">
        <f t="shared" si="61"/>
        <v>-292.66956526651637</v>
      </c>
      <c r="M290" s="88">
        <f t="shared" si="65"/>
        <v>347.73851472684868</v>
      </c>
      <c r="N290" s="88">
        <f t="shared" si="66"/>
        <v>25681.738514726847</v>
      </c>
      <c r="O290" s="88">
        <f t="shared" si="67"/>
        <v>4709.653129419924</v>
      </c>
      <c r="P290" s="89">
        <f t="shared" si="62"/>
        <v>0.9728176665022148</v>
      </c>
      <c r="Q290" s="196">
        <v>274.44716873821528</v>
      </c>
      <c r="R290" s="89">
        <f t="shared" si="68"/>
        <v>-0.85922818325785566</v>
      </c>
      <c r="S290" s="89">
        <f t="shared" si="68"/>
        <v>-0.8608287430667706</v>
      </c>
      <c r="T290" s="91">
        <v>5453</v>
      </c>
      <c r="U290" s="191">
        <f>SUMIFS([1]feb24!$U$7:$U$363,[1]feb24!$B$7:$B$363,B290)</f>
        <v>179965</v>
      </c>
      <c r="V290" s="191">
        <f>SUMIFS([1]feb24!$V$7:$V$363,[1]feb24!$B$7:$B$363,B290)</f>
        <v>33382.489334075311</v>
      </c>
      <c r="W290" s="198"/>
      <c r="X290" s="88">
        <v>0</v>
      </c>
      <c r="Y290" s="88">
        <f t="shared" si="69"/>
        <v>0</v>
      </c>
    </row>
    <row r="291" spans="2:25">
      <c r="B291" s="208">
        <v>5020</v>
      </c>
      <c r="C291" t="s">
        <v>305</v>
      </c>
      <c r="D291" s="1">
        <v>3860</v>
      </c>
      <c r="E291" s="85">
        <f t="shared" si="63"/>
        <v>4298.4409799554569</v>
      </c>
      <c r="F291" s="86">
        <f t="shared" si="56"/>
        <v>0.88787840819877883</v>
      </c>
      <c r="G291" s="188">
        <f t="shared" si="57"/>
        <v>325.90663520540983</v>
      </c>
      <c r="H291" s="188">
        <f t="shared" si="58"/>
        <v>292.66415841445803</v>
      </c>
      <c r="I291" s="188">
        <f t="shared" si="59"/>
        <v>20.655549184399206</v>
      </c>
      <c r="J291" s="87">
        <f t="shared" si="60"/>
        <v>18.548683167590486</v>
      </c>
      <c r="K291" s="188">
        <f t="shared" si="64"/>
        <v>-33.015744647714556</v>
      </c>
      <c r="L291" s="87">
        <f t="shared" si="61"/>
        <v>-29.64813869364767</v>
      </c>
      <c r="M291" s="88">
        <f t="shared" si="65"/>
        <v>263.01601972081033</v>
      </c>
      <c r="N291" s="88">
        <f t="shared" si="66"/>
        <v>4123.0160197208106</v>
      </c>
      <c r="O291" s="88">
        <f t="shared" si="67"/>
        <v>4591.3318705131524</v>
      </c>
      <c r="P291" s="89">
        <f t="shared" si="62"/>
        <v>0.94837743538025376</v>
      </c>
      <c r="Q291" s="196">
        <v>113.18997873460211</v>
      </c>
      <c r="R291" s="89">
        <f t="shared" si="68"/>
        <v>-4.7853971386285152E-2</v>
      </c>
      <c r="S291" s="89">
        <f t="shared" si="68"/>
        <v>-4.1492193912251278E-2</v>
      </c>
      <c r="T291" s="91">
        <v>898</v>
      </c>
      <c r="U291" s="191">
        <f>SUMIFS([1]feb24!$U$7:$U$363,[1]feb24!$B$7:$B$363,B291)</f>
        <v>4054</v>
      </c>
      <c r="V291" s="191">
        <f>SUMIFS([1]feb24!$V$7:$V$363,[1]feb24!$B$7:$B$363,B291)</f>
        <v>4484.5132743362828</v>
      </c>
      <c r="W291" s="198"/>
      <c r="X291" s="88">
        <v>0</v>
      </c>
      <c r="Y291" s="88">
        <f t="shared" si="69"/>
        <v>0</v>
      </c>
    </row>
    <row r="292" spans="2:25">
      <c r="B292" s="208">
        <v>5021</v>
      </c>
      <c r="C292" t="s">
        <v>306</v>
      </c>
      <c r="D292" s="1">
        <v>29023</v>
      </c>
      <c r="E292" s="85">
        <f t="shared" si="63"/>
        <v>3927.8657463797535</v>
      </c>
      <c r="F292" s="86">
        <f t="shared" si="56"/>
        <v>0.81133303976417592</v>
      </c>
      <c r="G292" s="188">
        <f t="shared" si="57"/>
        <v>548.25177535083185</v>
      </c>
      <c r="H292" s="188">
        <f t="shared" si="58"/>
        <v>4051.0323680672968</v>
      </c>
      <c r="I292" s="188">
        <f t="shared" si="59"/>
        <v>150.35688093589536</v>
      </c>
      <c r="J292" s="87">
        <f t="shared" si="60"/>
        <v>1110.9869932353308</v>
      </c>
      <c r="K292" s="188">
        <f t="shared" si="64"/>
        <v>96.6855871037816</v>
      </c>
      <c r="L292" s="87">
        <f t="shared" si="61"/>
        <v>714.40980310984219</v>
      </c>
      <c r="M292" s="88">
        <f t="shared" si="65"/>
        <v>4765.4421711771392</v>
      </c>
      <c r="N292" s="88">
        <f t="shared" si="66"/>
        <v>33788.442171177143</v>
      </c>
      <c r="O292" s="88">
        <f t="shared" si="67"/>
        <v>4572.8031088343678</v>
      </c>
      <c r="P292" s="89">
        <f t="shared" si="62"/>
        <v>0.94455016695852378</v>
      </c>
      <c r="Q292" s="196">
        <v>-938.30257284181607</v>
      </c>
      <c r="R292" s="89">
        <f t="shared" si="68"/>
        <v>-3.0304042766455062E-2</v>
      </c>
      <c r="S292" s="89">
        <f t="shared" si="68"/>
        <v>-4.7758307526512021E-2</v>
      </c>
      <c r="T292" s="91">
        <v>7389</v>
      </c>
      <c r="U292" s="191">
        <f>SUMIFS([1]feb24!$U$7:$U$363,[1]feb24!$B$7:$B$363,B292)</f>
        <v>29930</v>
      </c>
      <c r="V292" s="191">
        <f>SUMIFS([1]feb24!$V$7:$V$363,[1]feb24!$B$7:$B$363,B292)</f>
        <v>4124.8621830209477</v>
      </c>
      <c r="W292" s="198"/>
      <c r="X292" s="88">
        <v>0</v>
      </c>
      <c r="Y292" s="88">
        <f t="shared" si="69"/>
        <v>0</v>
      </c>
    </row>
    <row r="293" spans="2:25">
      <c r="B293" s="208">
        <v>5022</v>
      </c>
      <c r="C293" t="s">
        <v>307</v>
      </c>
      <c r="D293" s="1">
        <v>10884</v>
      </c>
      <c r="E293" s="85">
        <f t="shared" si="63"/>
        <v>4381.6425120772947</v>
      </c>
      <c r="F293" s="86">
        <f t="shared" si="56"/>
        <v>0.90506437032889109</v>
      </c>
      <c r="G293" s="188">
        <f t="shared" si="57"/>
        <v>275.98571593230719</v>
      </c>
      <c r="H293" s="188">
        <f t="shared" si="58"/>
        <v>685.54851837585113</v>
      </c>
      <c r="I293" s="188">
        <f t="shared" si="59"/>
        <v>0</v>
      </c>
      <c r="J293" s="87">
        <f t="shared" si="60"/>
        <v>0</v>
      </c>
      <c r="K293" s="188">
        <f t="shared" si="64"/>
        <v>-53.671293832113761</v>
      </c>
      <c r="L293" s="87">
        <f t="shared" si="61"/>
        <v>-133.3194938789706</v>
      </c>
      <c r="M293" s="88">
        <f t="shared" si="65"/>
        <v>552.22902449688058</v>
      </c>
      <c r="N293" s="88">
        <f t="shared" si="66"/>
        <v>11436.229024496881</v>
      </c>
      <c r="O293" s="88">
        <f t="shared" si="67"/>
        <v>4603.9569341774886</v>
      </c>
      <c r="P293" s="89">
        <f t="shared" si="62"/>
        <v>0.95098524632426151</v>
      </c>
      <c r="Q293" s="196">
        <v>-2871.6891998018191</v>
      </c>
      <c r="R293" s="89">
        <f t="shared" si="68"/>
        <v>-1.3057671381936888E-2</v>
      </c>
      <c r="S293" s="89">
        <f t="shared" si="68"/>
        <v>-1.4249630716016738E-2</v>
      </c>
      <c r="T293" s="91">
        <v>2484</v>
      </c>
      <c r="U293" s="191">
        <f>SUMIFS([1]feb24!$U$7:$U$363,[1]feb24!$B$7:$B$363,B293)</f>
        <v>11028</v>
      </c>
      <c r="V293" s="191">
        <f>SUMIFS([1]feb24!$V$7:$V$363,[1]feb24!$B$7:$B$363,B293)</f>
        <v>4444.9818621523582</v>
      </c>
      <c r="W293" s="198"/>
      <c r="X293" s="88">
        <v>0</v>
      </c>
      <c r="Y293" s="88">
        <f t="shared" si="69"/>
        <v>0</v>
      </c>
    </row>
    <row r="294" spans="2:25">
      <c r="B294" s="208">
        <v>5025</v>
      </c>
      <c r="C294" t="s">
        <v>308</v>
      </c>
      <c r="D294" s="1">
        <v>23392</v>
      </c>
      <c r="E294" s="85">
        <f t="shared" si="63"/>
        <v>4114.6877748460856</v>
      </c>
      <c r="F294" s="86">
        <f t="shared" si="56"/>
        <v>0.84992266935887439</v>
      </c>
      <c r="G294" s="188">
        <f t="shared" si="57"/>
        <v>436.15855827103258</v>
      </c>
      <c r="H294" s="188">
        <f t="shared" si="58"/>
        <v>2479.5614037708201</v>
      </c>
      <c r="I294" s="188">
        <f t="shared" si="59"/>
        <v>84.969170972679137</v>
      </c>
      <c r="J294" s="87">
        <f t="shared" si="60"/>
        <v>483.04973697968092</v>
      </c>
      <c r="K294" s="188">
        <f t="shared" si="64"/>
        <v>31.297877140565376</v>
      </c>
      <c r="L294" s="87">
        <f t="shared" si="61"/>
        <v>177.92843154411418</v>
      </c>
      <c r="M294" s="88">
        <f t="shared" si="65"/>
        <v>2657.4898353149342</v>
      </c>
      <c r="N294" s="88">
        <f t="shared" si="66"/>
        <v>26049.489835314933</v>
      </c>
      <c r="O294" s="88">
        <f t="shared" si="67"/>
        <v>4582.1442102576839</v>
      </c>
      <c r="P294" s="89">
        <f t="shared" si="62"/>
        <v>0.9464796484382586</v>
      </c>
      <c r="Q294" s="196">
        <v>324.85548187769336</v>
      </c>
      <c r="R294" s="89">
        <f t="shared" si="68"/>
        <v>6.3901396279619771E-2</v>
      </c>
      <c r="S294" s="89">
        <f t="shared" si="68"/>
        <v>4.7620055650538423E-2</v>
      </c>
      <c r="T294" s="91">
        <v>5685</v>
      </c>
      <c r="U294" s="191">
        <f>SUMIFS([1]feb24!$U$7:$U$363,[1]feb24!$B$7:$B$363,B294)</f>
        <v>21987</v>
      </c>
      <c r="V294" s="191">
        <f>SUMIFS([1]feb24!$V$7:$V$363,[1]feb24!$B$7:$B$363,B294)</f>
        <v>3927.6527331189709</v>
      </c>
      <c r="W294" s="198"/>
      <c r="X294" s="88">
        <v>0</v>
      </c>
      <c r="Y294" s="88">
        <f t="shared" si="69"/>
        <v>0</v>
      </c>
    </row>
    <row r="295" spans="2:25">
      <c r="B295" s="208">
        <v>5026</v>
      </c>
      <c r="C295" t="s">
        <v>309</v>
      </c>
      <c r="D295" s="1">
        <v>7001</v>
      </c>
      <c r="E295" s="85">
        <f t="shared" si="63"/>
        <v>3440.29484029484</v>
      </c>
      <c r="F295" s="86">
        <f t="shared" si="56"/>
        <v>0.71062125100228968</v>
      </c>
      <c r="G295" s="188">
        <f t="shared" si="57"/>
        <v>840.79431900177997</v>
      </c>
      <c r="H295" s="188">
        <f t="shared" si="58"/>
        <v>1711.0164391686224</v>
      </c>
      <c r="I295" s="188">
        <f t="shared" si="59"/>
        <v>321.00669806561507</v>
      </c>
      <c r="J295" s="87">
        <f t="shared" si="60"/>
        <v>653.2486305635266</v>
      </c>
      <c r="K295" s="188">
        <f t="shared" si="64"/>
        <v>267.33540423350132</v>
      </c>
      <c r="L295" s="87">
        <f t="shared" si="61"/>
        <v>544.02754761517508</v>
      </c>
      <c r="M295" s="88">
        <f t="shared" si="65"/>
        <v>2255.0439867837977</v>
      </c>
      <c r="N295" s="88">
        <f t="shared" si="66"/>
        <v>9256.0439867837977</v>
      </c>
      <c r="O295" s="88">
        <f t="shared" si="67"/>
        <v>4548.4245635301222</v>
      </c>
      <c r="P295" s="89">
        <f t="shared" si="62"/>
        <v>0.93951457752042955</v>
      </c>
      <c r="Q295" s="196">
        <v>357.05241035551444</v>
      </c>
      <c r="R295" s="89">
        <f t="shared" si="68"/>
        <v>3.4426713947990545E-2</v>
      </c>
      <c r="S295" s="89">
        <f t="shared" si="68"/>
        <v>1.5110637717020679E-2</v>
      </c>
      <c r="T295" s="91">
        <v>2035</v>
      </c>
      <c r="U295" s="191">
        <f>SUMIFS([1]feb24!$U$7:$U$363,[1]feb24!$B$7:$B$363,B295)</f>
        <v>6768</v>
      </c>
      <c r="V295" s="191">
        <f>SUMIFS([1]feb24!$V$7:$V$363,[1]feb24!$B$7:$B$363,B295)</f>
        <v>3389.083625438157</v>
      </c>
      <c r="W295" s="198"/>
      <c r="X295" s="88">
        <v>0</v>
      </c>
      <c r="Y295" s="88">
        <f t="shared" si="69"/>
        <v>0</v>
      </c>
    </row>
    <row r="296" spans="2:25">
      <c r="B296" s="208">
        <v>5027</v>
      </c>
      <c r="C296" t="s">
        <v>310</v>
      </c>
      <c r="D296" s="1">
        <v>21092</v>
      </c>
      <c r="E296" s="85">
        <f t="shared" si="63"/>
        <v>3435.1791530944624</v>
      </c>
      <c r="F296" s="86">
        <f t="shared" si="56"/>
        <v>0.70956456365227261</v>
      </c>
      <c r="G296" s="188">
        <f t="shared" si="57"/>
        <v>843.86373132200652</v>
      </c>
      <c r="H296" s="188">
        <f t="shared" si="58"/>
        <v>5181.3233103171196</v>
      </c>
      <c r="I296" s="188">
        <f t="shared" si="59"/>
        <v>322.79718858574722</v>
      </c>
      <c r="J296" s="87">
        <f t="shared" si="60"/>
        <v>1981.974737916488</v>
      </c>
      <c r="K296" s="188">
        <f t="shared" si="64"/>
        <v>269.12589475363347</v>
      </c>
      <c r="L296" s="87">
        <f t="shared" si="61"/>
        <v>1652.4329937873097</v>
      </c>
      <c r="M296" s="88">
        <f t="shared" si="65"/>
        <v>6833.7563041044295</v>
      </c>
      <c r="N296" s="88">
        <f t="shared" si="66"/>
        <v>27925.75630410443</v>
      </c>
      <c r="O296" s="88">
        <f t="shared" si="67"/>
        <v>4548.1687791701033</v>
      </c>
      <c r="P296" s="89">
        <f t="shared" si="62"/>
        <v>0.93946174315292863</v>
      </c>
      <c r="Q296" s="196">
        <v>232.84523099894705</v>
      </c>
      <c r="R296" s="89">
        <f t="shared" si="68"/>
        <v>-3.3275277293977452E-2</v>
      </c>
      <c r="S296" s="89">
        <f t="shared" si="68"/>
        <v>-3.43774064566717E-2</v>
      </c>
      <c r="T296" s="91">
        <v>6140</v>
      </c>
      <c r="U296" s="191">
        <f>SUMIFS([1]feb24!$U$7:$U$363,[1]feb24!$B$7:$B$363,B296)</f>
        <v>21818</v>
      </c>
      <c r="V296" s="191">
        <f>SUMIFS([1]feb24!$V$7:$V$363,[1]feb24!$B$7:$B$363,B296)</f>
        <v>3557.4759497798796</v>
      </c>
      <c r="W296" s="198"/>
      <c r="X296" s="88">
        <v>0</v>
      </c>
      <c r="Y296" s="88">
        <f t="shared" si="69"/>
        <v>0</v>
      </c>
    </row>
    <row r="297" spans="2:25">
      <c r="B297" s="208">
        <v>5028</v>
      </c>
      <c r="C297" t="s">
        <v>311</v>
      </c>
      <c r="D297" s="1">
        <v>68819</v>
      </c>
      <c r="E297" s="85">
        <f t="shared" si="63"/>
        <v>3919.0774487471526</v>
      </c>
      <c r="F297" s="86">
        <f t="shared" si="56"/>
        <v>0.80951774446311275</v>
      </c>
      <c r="G297" s="188">
        <f t="shared" si="57"/>
        <v>553.52475393039242</v>
      </c>
      <c r="H297" s="188">
        <f t="shared" si="58"/>
        <v>9719.8946790176906</v>
      </c>
      <c r="I297" s="188">
        <f t="shared" si="59"/>
        <v>153.43278510730568</v>
      </c>
      <c r="J297" s="87">
        <f t="shared" si="60"/>
        <v>2694.2797064842875</v>
      </c>
      <c r="K297" s="188">
        <f t="shared" si="64"/>
        <v>99.761491275191915</v>
      </c>
      <c r="L297" s="87">
        <f t="shared" si="61"/>
        <v>1751.81178679237</v>
      </c>
      <c r="M297" s="88">
        <f t="shared" si="65"/>
        <v>11471.706465810061</v>
      </c>
      <c r="N297" s="88">
        <f t="shared" si="66"/>
        <v>80290.706465810057</v>
      </c>
      <c r="O297" s="88">
        <f t="shared" si="67"/>
        <v>4572.363693952736</v>
      </c>
      <c r="P297" s="89">
        <f t="shared" si="62"/>
        <v>0.94445940219347024</v>
      </c>
      <c r="Q297" s="196">
        <v>1499.7258875149073</v>
      </c>
      <c r="R297" s="89">
        <f t="shared" si="68"/>
        <v>2.4702203692674212E-2</v>
      </c>
      <c r="S297" s="89">
        <f t="shared" si="68"/>
        <v>1.1864248976706749E-2</v>
      </c>
      <c r="T297" s="91">
        <v>17560</v>
      </c>
      <c r="U297" s="191">
        <f>SUMIFS([1]feb24!$U$7:$U$363,[1]feb24!$B$7:$B$363,B297)</f>
        <v>67160</v>
      </c>
      <c r="V297" s="191">
        <f>SUMIFS([1]feb24!$V$7:$V$363,[1]feb24!$B$7:$B$363,B297)</f>
        <v>3873.125720876586</v>
      </c>
      <c r="W297" s="198"/>
      <c r="X297" s="88">
        <v>0</v>
      </c>
      <c r="Y297" s="88">
        <f t="shared" si="69"/>
        <v>0</v>
      </c>
    </row>
    <row r="298" spans="2:25">
      <c r="B298" s="208">
        <v>5029</v>
      </c>
      <c r="C298" t="s">
        <v>312</v>
      </c>
      <c r="D298" s="1">
        <v>33650</v>
      </c>
      <c r="E298" s="85">
        <f t="shared" si="63"/>
        <v>3966.2894860914662</v>
      </c>
      <c r="F298" s="86">
        <f t="shared" si="56"/>
        <v>0.81926977985468041</v>
      </c>
      <c r="G298" s="188">
        <f t="shared" si="57"/>
        <v>525.19753152380429</v>
      </c>
      <c r="H298" s="188">
        <f t="shared" si="58"/>
        <v>4455.7758574479558</v>
      </c>
      <c r="I298" s="188">
        <f t="shared" si="59"/>
        <v>136.90857203679593</v>
      </c>
      <c r="J298" s="87">
        <f t="shared" si="60"/>
        <v>1161.5323251601767</v>
      </c>
      <c r="K298" s="188">
        <f t="shared" si="64"/>
        <v>83.23727820468217</v>
      </c>
      <c r="L298" s="87">
        <f t="shared" si="61"/>
        <v>706.18506828852344</v>
      </c>
      <c r="M298" s="88">
        <f t="shared" si="65"/>
        <v>5161.9609257364791</v>
      </c>
      <c r="N298" s="88">
        <f t="shared" si="66"/>
        <v>38811.960925736479</v>
      </c>
      <c r="O298" s="88">
        <f t="shared" si="67"/>
        <v>4574.7242958199522</v>
      </c>
      <c r="P298" s="89">
        <f t="shared" si="62"/>
        <v>0.94494700396304876</v>
      </c>
      <c r="Q298" s="196">
        <v>1217.9451536148308</v>
      </c>
      <c r="R298" s="89">
        <f t="shared" si="68"/>
        <v>1.4379163777771079E-2</v>
      </c>
      <c r="S298" s="89">
        <f t="shared" si="68"/>
        <v>9.2379209627729275E-3</v>
      </c>
      <c r="T298" s="91">
        <v>8484</v>
      </c>
      <c r="U298" s="191">
        <f>SUMIFS([1]feb24!$U$7:$U$363,[1]feb24!$B$7:$B$363,B298)</f>
        <v>33173</v>
      </c>
      <c r="V298" s="191">
        <f>SUMIFS([1]feb24!$V$7:$V$363,[1]feb24!$B$7:$B$363,B298)</f>
        <v>3929.9845989811633</v>
      </c>
      <c r="W298" s="198"/>
      <c r="X298" s="88">
        <v>0</v>
      </c>
      <c r="Y298" s="88">
        <f t="shared" si="69"/>
        <v>0</v>
      </c>
    </row>
    <row r="299" spans="2:25">
      <c r="B299" s="208">
        <v>5031</v>
      </c>
      <c r="C299" t="s">
        <v>313</v>
      </c>
      <c r="D299" s="1">
        <v>66243</v>
      </c>
      <c r="E299" s="85">
        <f t="shared" si="63"/>
        <v>4481.0255022661167</v>
      </c>
      <c r="F299" s="86">
        <f t="shared" si="56"/>
        <v>0.92559274597540298</v>
      </c>
      <c r="G299" s="188">
        <f t="shared" si="57"/>
        <v>216.35592181901393</v>
      </c>
      <c r="H299" s="188">
        <f t="shared" si="58"/>
        <v>3198.389592250483</v>
      </c>
      <c r="I299" s="188">
        <f t="shared" si="59"/>
        <v>0</v>
      </c>
      <c r="J299" s="87">
        <f t="shared" si="60"/>
        <v>0</v>
      </c>
      <c r="K299" s="188">
        <f t="shared" si="64"/>
        <v>-53.671293832113761</v>
      </c>
      <c r="L299" s="87">
        <f t="shared" si="61"/>
        <v>-793.42273672013778</v>
      </c>
      <c r="M299" s="88">
        <f t="shared" si="65"/>
        <v>2404.9668555303451</v>
      </c>
      <c r="N299" s="88">
        <f t="shared" si="66"/>
        <v>68647.966855530351</v>
      </c>
      <c r="O299" s="88">
        <f t="shared" si="67"/>
        <v>4643.7101302530173</v>
      </c>
      <c r="P299" s="89">
        <f t="shared" si="62"/>
        <v>0.95919659658286627</v>
      </c>
      <c r="Q299" s="196">
        <v>1322.5984992952472</v>
      </c>
      <c r="R299" s="89">
        <f t="shared" si="68"/>
        <v>2.2836761163609411E-2</v>
      </c>
      <c r="S299" s="89">
        <f t="shared" si="68"/>
        <v>1.4464763050858398E-2</v>
      </c>
      <c r="T299" s="91">
        <v>14783</v>
      </c>
      <c r="U299" s="191">
        <f>SUMIFS([1]feb24!$U$7:$U$363,[1]feb24!$B$7:$B$363,B299)</f>
        <v>64764</v>
      </c>
      <c r="V299" s="191">
        <f>SUMIFS([1]feb24!$V$7:$V$363,[1]feb24!$B$7:$B$363,B299)</f>
        <v>4417.1327240485616</v>
      </c>
      <c r="W299" s="198"/>
      <c r="X299" s="88">
        <v>0</v>
      </c>
      <c r="Y299" s="88">
        <f t="shared" si="69"/>
        <v>0</v>
      </c>
    </row>
    <row r="300" spans="2:25">
      <c r="B300" s="208">
        <v>5032</v>
      </c>
      <c r="C300" t="s">
        <v>314</v>
      </c>
      <c r="D300" s="1">
        <v>17114</v>
      </c>
      <c r="E300" s="85">
        <f t="shared" si="63"/>
        <v>4059.2979127134727</v>
      </c>
      <c r="F300" s="86">
        <f t="shared" si="56"/>
        <v>0.83848143686318855</v>
      </c>
      <c r="G300" s="188">
        <f t="shared" si="57"/>
        <v>469.39247555060035</v>
      </c>
      <c r="H300" s="188">
        <f t="shared" si="58"/>
        <v>1978.9586769213311</v>
      </c>
      <c r="I300" s="188">
        <f t="shared" si="59"/>
        <v>104.35562271909367</v>
      </c>
      <c r="J300" s="87">
        <f t="shared" si="60"/>
        <v>439.96330538369898</v>
      </c>
      <c r="K300" s="188">
        <f t="shared" si="64"/>
        <v>50.684328886979912</v>
      </c>
      <c r="L300" s="87">
        <f t="shared" si="61"/>
        <v>213.6851305875073</v>
      </c>
      <c r="M300" s="88">
        <f t="shared" si="65"/>
        <v>2192.6438075088386</v>
      </c>
      <c r="N300" s="88">
        <f t="shared" si="66"/>
        <v>19306.643807508837</v>
      </c>
      <c r="O300" s="88">
        <f t="shared" si="67"/>
        <v>4579.3747171510531</v>
      </c>
      <c r="P300" s="89">
        <f t="shared" si="62"/>
        <v>0.94590758681347431</v>
      </c>
      <c r="Q300" s="196">
        <v>-1527.8168424280852</v>
      </c>
      <c r="R300" s="89">
        <f t="shared" si="68"/>
        <v>-1.167269756040621E-3</v>
      </c>
      <c r="S300" s="89">
        <f t="shared" si="68"/>
        <v>-1.8225134219409807E-2</v>
      </c>
      <c r="T300" s="91">
        <v>4216</v>
      </c>
      <c r="U300" s="191">
        <f>SUMIFS([1]feb24!$U$7:$U$363,[1]feb24!$B$7:$B$363,B300)</f>
        <v>17134</v>
      </c>
      <c r="V300" s="191">
        <f>SUMIFS([1]feb24!$V$7:$V$363,[1]feb24!$B$7:$B$363,B300)</f>
        <v>4134.6525096525093</v>
      </c>
      <c r="W300" s="198"/>
      <c r="X300" s="88">
        <v>0</v>
      </c>
      <c r="Y300" s="88">
        <f t="shared" si="69"/>
        <v>0</v>
      </c>
    </row>
    <row r="301" spans="2:25">
      <c r="B301" s="208">
        <v>5033</v>
      </c>
      <c r="C301" t="s">
        <v>315</v>
      </c>
      <c r="D301" s="1">
        <v>10382</v>
      </c>
      <c r="E301" s="85">
        <f t="shared" si="63"/>
        <v>13430.789133247088</v>
      </c>
      <c r="F301" s="86">
        <f t="shared" si="56"/>
        <v>2.7742401796579874</v>
      </c>
      <c r="G301" s="188">
        <f t="shared" si="57"/>
        <v>-5153.5022567695678</v>
      </c>
      <c r="H301" s="188">
        <f t="shared" si="58"/>
        <v>-3983.6572444828757</v>
      </c>
      <c r="I301" s="188">
        <f t="shared" si="59"/>
        <v>0</v>
      </c>
      <c r="J301" s="87">
        <f t="shared" si="60"/>
        <v>0</v>
      </c>
      <c r="K301" s="188">
        <f t="shared" si="64"/>
        <v>-53.671293832113761</v>
      </c>
      <c r="L301" s="87">
        <f t="shared" si="61"/>
        <v>-41.487910132223938</v>
      </c>
      <c r="M301" s="88">
        <f t="shared" si="65"/>
        <v>-4025.1451546150997</v>
      </c>
      <c r="N301" s="88">
        <f t="shared" si="66"/>
        <v>6356.8548453848998</v>
      </c>
      <c r="O301" s="88">
        <f t="shared" si="67"/>
        <v>8223.6155826454087</v>
      </c>
      <c r="P301" s="89">
        <f t="shared" si="62"/>
        <v>1.698655570055901</v>
      </c>
      <c r="Q301" s="196">
        <v>-4686.3033795679557</v>
      </c>
      <c r="R301" s="89">
        <f t="shared" si="68"/>
        <v>7.2853156970135377E-2</v>
      </c>
      <c r="S301" s="89">
        <f t="shared" si="68"/>
        <v>4.5094989907518528E-2</v>
      </c>
      <c r="T301" s="91">
        <v>773</v>
      </c>
      <c r="U301" s="191">
        <f>SUMIFS([1]feb24!$U$7:$U$363,[1]feb24!$B$7:$B$363,B301)</f>
        <v>9677</v>
      </c>
      <c r="V301" s="191">
        <f>SUMIFS([1]feb24!$V$7:$V$363,[1]feb24!$B$7:$B$363,B301)</f>
        <v>12851.261620185924</v>
      </c>
      <c r="W301" s="198"/>
      <c r="X301" s="88">
        <v>0</v>
      </c>
      <c r="Y301" s="88">
        <f t="shared" si="69"/>
        <v>0</v>
      </c>
    </row>
    <row r="302" spans="2:25">
      <c r="B302" s="208">
        <v>5034</v>
      </c>
      <c r="C302" t="s">
        <v>316</v>
      </c>
      <c r="D302" s="1">
        <v>11095</v>
      </c>
      <c r="E302" s="85">
        <f t="shared" si="63"/>
        <v>4521.1898940505298</v>
      </c>
      <c r="F302" s="86">
        <f t="shared" si="56"/>
        <v>0.93388903209637375</v>
      </c>
      <c r="G302" s="188">
        <f t="shared" si="57"/>
        <v>192.25728674836608</v>
      </c>
      <c r="H302" s="188">
        <f t="shared" si="58"/>
        <v>471.7993816804904</v>
      </c>
      <c r="I302" s="188">
        <f t="shared" si="59"/>
        <v>0</v>
      </c>
      <c r="J302" s="87">
        <f t="shared" si="60"/>
        <v>0</v>
      </c>
      <c r="K302" s="188">
        <f t="shared" si="64"/>
        <v>-53.671293832113761</v>
      </c>
      <c r="L302" s="87">
        <f t="shared" si="61"/>
        <v>-131.70935506400716</v>
      </c>
      <c r="M302" s="88">
        <f t="shared" si="65"/>
        <v>340.09002661648321</v>
      </c>
      <c r="N302" s="88">
        <f t="shared" si="66"/>
        <v>11435.090026616483</v>
      </c>
      <c r="O302" s="88">
        <f t="shared" si="67"/>
        <v>4659.7758869667814</v>
      </c>
      <c r="P302" s="89">
        <f t="shared" si="62"/>
        <v>0.96251511103125431</v>
      </c>
      <c r="Q302" s="196">
        <v>-2842.1582386931013</v>
      </c>
      <c r="R302" s="89">
        <f t="shared" si="68"/>
        <v>3.778879431297353E-2</v>
      </c>
      <c r="S302" s="89">
        <f t="shared" si="68"/>
        <v>2.5947683375417131E-2</v>
      </c>
      <c r="T302" s="91">
        <v>2454</v>
      </c>
      <c r="U302" s="191">
        <f>SUMIFS([1]feb24!$U$7:$U$363,[1]feb24!$B$7:$B$363,B302)</f>
        <v>10691</v>
      </c>
      <c r="V302" s="191">
        <f>SUMIFS([1]feb24!$V$7:$V$363,[1]feb24!$B$7:$B$363,B302)</f>
        <v>4406.8425391591099</v>
      </c>
      <c r="W302" s="198"/>
      <c r="X302" s="88">
        <v>0</v>
      </c>
      <c r="Y302" s="88">
        <f t="shared" si="69"/>
        <v>0</v>
      </c>
    </row>
    <row r="303" spans="2:25">
      <c r="B303" s="208">
        <v>5035</v>
      </c>
      <c r="C303" t="s">
        <v>317</v>
      </c>
      <c r="D303" s="1">
        <v>96212</v>
      </c>
      <c r="E303" s="85">
        <f t="shared" si="63"/>
        <v>3892.5435934781731</v>
      </c>
      <c r="F303" s="86">
        <f t="shared" si="56"/>
        <v>0.8040369579897243</v>
      </c>
      <c r="G303" s="188">
        <f t="shared" si="57"/>
        <v>569.44506709178006</v>
      </c>
      <c r="H303" s="188">
        <f t="shared" si="58"/>
        <v>14074.973723307528</v>
      </c>
      <c r="I303" s="188">
        <f t="shared" si="59"/>
        <v>162.71963445144854</v>
      </c>
      <c r="J303" s="87">
        <f t="shared" si="60"/>
        <v>4021.9412047364535</v>
      </c>
      <c r="K303" s="188">
        <f t="shared" si="64"/>
        <v>109.04834061933478</v>
      </c>
      <c r="L303" s="87">
        <f t="shared" si="61"/>
        <v>2695.3478350880978</v>
      </c>
      <c r="M303" s="88">
        <f t="shared" si="65"/>
        <v>16770.321558395626</v>
      </c>
      <c r="N303" s="88">
        <f t="shared" si="66"/>
        <v>112982.32155839563</v>
      </c>
      <c r="O303" s="88">
        <f t="shared" si="67"/>
        <v>4571.0370011892883</v>
      </c>
      <c r="P303" s="89">
        <f t="shared" si="62"/>
        <v>0.94418536286980115</v>
      </c>
      <c r="Q303" s="196">
        <v>3830.4873622639916</v>
      </c>
      <c r="R303" s="89">
        <f t="shared" si="68"/>
        <v>1.7050920200002113E-2</v>
      </c>
      <c r="S303" s="89">
        <f t="shared" si="68"/>
        <v>9.8089020766376489E-3</v>
      </c>
      <c r="T303" s="91">
        <v>24717</v>
      </c>
      <c r="U303" s="191">
        <f>SUMIFS([1]feb24!$U$7:$U$363,[1]feb24!$B$7:$B$363,B303)</f>
        <v>94599</v>
      </c>
      <c r="V303" s="191">
        <f>SUMIFS([1]feb24!$V$7:$V$363,[1]feb24!$B$7:$B$363,B303)</f>
        <v>3854.7328959700094</v>
      </c>
      <c r="W303" s="198"/>
      <c r="X303" s="88">
        <v>0</v>
      </c>
      <c r="Y303" s="88">
        <f t="shared" si="69"/>
        <v>0</v>
      </c>
    </row>
    <row r="304" spans="2:25">
      <c r="B304" s="208">
        <v>5036</v>
      </c>
      <c r="C304" t="s">
        <v>318</v>
      </c>
      <c r="D304" s="1">
        <v>9281</v>
      </c>
      <c r="E304" s="85">
        <f t="shared" si="63"/>
        <v>3508.8846880907372</v>
      </c>
      <c r="F304" s="86">
        <f t="shared" si="56"/>
        <v>0.72478904931884325</v>
      </c>
      <c r="G304" s="188">
        <f t="shared" si="57"/>
        <v>799.64041032424166</v>
      </c>
      <c r="H304" s="188">
        <f t="shared" si="58"/>
        <v>2115.0488853076195</v>
      </c>
      <c r="I304" s="188">
        <f t="shared" si="59"/>
        <v>297.00025133705105</v>
      </c>
      <c r="J304" s="87">
        <f t="shared" si="60"/>
        <v>785.56566478650007</v>
      </c>
      <c r="K304" s="188">
        <f t="shared" si="64"/>
        <v>243.32895750493731</v>
      </c>
      <c r="L304" s="87">
        <f t="shared" si="61"/>
        <v>643.60509260055926</v>
      </c>
      <c r="M304" s="88">
        <f t="shared" si="65"/>
        <v>2758.6539779081786</v>
      </c>
      <c r="N304" s="88">
        <f t="shared" si="66"/>
        <v>12039.65397790818</v>
      </c>
      <c r="O304" s="88">
        <f t="shared" si="67"/>
        <v>4551.8540559199164</v>
      </c>
      <c r="P304" s="89">
        <f t="shared" si="62"/>
        <v>0.940222967436257</v>
      </c>
      <c r="Q304" s="196">
        <v>462.6585520345634</v>
      </c>
      <c r="R304" s="89">
        <f t="shared" si="68"/>
        <v>-8.6515748031496059E-2</v>
      </c>
      <c r="S304" s="89">
        <f t="shared" si="68"/>
        <v>-8.6515748031496031E-2</v>
      </c>
      <c r="T304" s="91">
        <v>2645</v>
      </c>
      <c r="U304" s="191">
        <f>SUMIFS([1]feb24!$U$7:$U$363,[1]feb24!$B$7:$B$363,B304)</f>
        <v>10160</v>
      </c>
      <c r="V304" s="191">
        <f>SUMIFS([1]feb24!$V$7:$V$363,[1]feb24!$B$7:$B$363,B304)</f>
        <v>3841.2098298676747</v>
      </c>
      <c r="W304" s="198"/>
      <c r="X304" s="88">
        <v>0</v>
      </c>
      <c r="Y304" s="88">
        <f t="shared" si="69"/>
        <v>0</v>
      </c>
    </row>
    <row r="305" spans="2:27">
      <c r="B305" s="208">
        <v>5037</v>
      </c>
      <c r="C305" t="s">
        <v>319</v>
      </c>
      <c r="D305" s="1">
        <v>77187</v>
      </c>
      <c r="E305" s="85">
        <f t="shared" si="63"/>
        <v>3751.6768737241177</v>
      </c>
      <c r="F305" s="86">
        <f t="shared" si="56"/>
        <v>0.77493977613084708</v>
      </c>
      <c r="G305" s="188">
        <f t="shared" si="57"/>
        <v>653.96509894421331</v>
      </c>
      <c r="H305" s="188">
        <f t="shared" si="58"/>
        <v>13454.677945678246</v>
      </c>
      <c r="I305" s="188">
        <f t="shared" si="59"/>
        <v>212.0229863653679</v>
      </c>
      <c r="J305" s="87">
        <f t="shared" si="60"/>
        <v>4362.1609214810796</v>
      </c>
      <c r="K305" s="188">
        <f t="shared" si="64"/>
        <v>158.35169253325415</v>
      </c>
      <c r="L305" s="87">
        <f t="shared" si="61"/>
        <v>3257.9277221791708</v>
      </c>
      <c r="M305" s="88">
        <f t="shared" si="65"/>
        <v>16712.605667857417</v>
      </c>
      <c r="N305" s="88">
        <f t="shared" si="66"/>
        <v>93899.605667857424</v>
      </c>
      <c r="O305" s="88">
        <f t="shared" si="67"/>
        <v>4563.9936652015849</v>
      </c>
      <c r="P305" s="89">
        <f t="shared" si="62"/>
        <v>0.94273050377685708</v>
      </c>
      <c r="Q305" s="196">
        <v>2645.344773122526</v>
      </c>
      <c r="R305" s="89">
        <f t="shared" si="68"/>
        <v>4.6674350803444301E-2</v>
      </c>
      <c r="S305" s="89">
        <f t="shared" si="68"/>
        <v>3.4973412692975159E-2</v>
      </c>
      <c r="T305" s="91">
        <v>20574</v>
      </c>
      <c r="U305" s="191">
        <f>SUMIFS([1]feb24!$U$7:$U$363,[1]feb24!$B$7:$B$363,B305)</f>
        <v>73745</v>
      </c>
      <c r="V305" s="191">
        <f>SUMIFS([1]feb24!$V$7:$V$363,[1]feb24!$B$7:$B$363,B305)</f>
        <v>3624.9016909162406</v>
      </c>
      <c r="W305" s="198"/>
      <c r="X305" s="88">
        <v>0</v>
      </c>
      <c r="Y305" s="88">
        <f t="shared" si="69"/>
        <v>0</v>
      </c>
    </row>
    <row r="306" spans="2:27">
      <c r="B306" s="208">
        <v>5038</v>
      </c>
      <c r="C306" t="s">
        <v>320</v>
      </c>
      <c r="D306" s="1">
        <v>55019</v>
      </c>
      <c r="E306" s="85">
        <f t="shared" si="63"/>
        <v>3621.3387744355955</v>
      </c>
      <c r="F306" s="86">
        <f t="shared" si="56"/>
        <v>0.74801736759631221</v>
      </c>
      <c r="G306" s="188">
        <f t="shared" si="57"/>
        <v>732.16795851732661</v>
      </c>
      <c r="H306" s="188">
        <f t="shared" si="58"/>
        <v>11123.827793753742</v>
      </c>
      <c r="I306" s="188">
        <f t="shared" si="59"/>
        <v>257.6413211163507</v>
      </c>
      <c r="J306" s="87">
        <f t="shared" si="60"/>
        <v>3914.3445917207159</v>
      </c>
      <c r="K306" s="188">
        <f t="shared" si="64"/>
        <v>203.97002728423695</v>
      </c>
      <c r="L306" s="87">
        <f t="shared" si="61"/>
        <v>3098.9166245294118</v>
      </c>
      <c r="M306" s="88">
        <f t="shared" si="65"/>
        <v>14222.744418283153</v>
      </c>
      <c r="N306" s="88">
        <f t="shared" si="66"/>
        <v>69241.744418283153</v>
      </c>
      <c r="O306" s="88">
        <f t="shared" si="67"/>
        <v>4557.4767602371585</v>
      </c>
      <c r="P306" s="89">
        <f t="shared" si="62"/>
        <v>0.9413843833501303</v>
      </c>
      <c r="Q306" s="196">
        <v>2055.5782892291554</v>
      </c>
      <c r="R306" s="89">
        <f t="shared" si="68"/>
        <v>5.5115543196854924E-2</v>
      </c>
      <c r="S306" s="89">
        <f t="shared" si="68"/>
        <v>4.1851074773857529E-2</v>
      </c>
      <c r="T306" s="91">
        <v>15193</v>
      </c>
      <c r="U306" s="191">
        <f>SUMIFS([1]feb24!$U$7:$U$363,[1]feb24!$B$7:$B$363,B306)</f>
        <v>52145</v>
      </c>
      <c r="V306" s="191">
        <f>SUMIFS([1]feb24!$V$7:$V$363,[1]feb24!$B$7:$B$363,B306)</f>
        <v>3475.8698840154648</v>
      </c>
      <c r="W306" s="198"/>
      <c r="X306" s="88">
        <v>0</v>
      </c>
      <c r="Y306" s="88">
        <f t="shared" si="69"/>
        <v>0</v>
      </c>
    </row>
    <row r="307" spans="2:27">
      <c r="B307" s="208">
        <v>5041</v>
      </c>
      <c r="C307" t="s">
        <v>321</v>
      </c>
      <c r="D307" s="1">
        <v>7553</v>
      </c>
      <c r="E307" s="85">
        <f t="shared" si="63"/>
        <v>3572.8476821192053</v>
      </c>
      <c r="F307" s="86">
        <f t="shared" si="56"/>
        <v>0.73800113285946978</v>
      </c>
      <c r="G307" s="188">
        <f t="shared" si="57"/>
        <v>761.26261390716081</v>
      </c>
      <c r="H307" s="188">
        <f t="shared" si="58"/>
        <v>1609.3091657997379</v>
      </c>
      <c r="I307" s="188">
        <f t="shared" si="59"/>
        <v>274.61320342708723</v>
      </c>
      <c r="J307" s="87">
        <f t="shared" si="60"/>
        <v>580.53231204486246</v>
      </c>
      <c r="K307" s="188">
        <f t="shared" si="64"/>
        <v>220.94190959497348</v>
      </c>
      <c r="L307" s="87">
        <f t="shared" si="61"/>
        <v>467.07119688377395</v>
      </c>
      <c r="M307" s="88">
        <f t="shared" si="65"/>
        <v>2076.380362683512</v>
      </c>
      <c r="N307" s="88">
        <f t="shared" si="66"/>
        <v>9629.3803626835124</v>
      </c>
      <c r="O307" s="88">
        <f t="shared" si="67"/>
        <v>4555.0522056213404</v>
      </c>
      <c r="P307" s="89">
        <f t="shared" si="62"/>
        <v>0.94088357161328851</v>
      </c>
      <c r="Q307" s="196">
        <v>-383.46173408277309</v>
      </c>
      <c r="R307" s="89">
        <f t="shared" si="68"/>
        <v>6.9678515790964457E-2</v>
      </c>
      <c r="S307" s="89">
        <f t="shared" si="68"/>
        <v>2.2620757054654331E-2</v>
      </c>
      <c r="T307" s="91">
        <v>2114</v>
      </c>
      <c r="U307" s="191">
        <f>SUMIFS([1]feb24!$U$7:$U$363,[1]feb24!$B$7:$B$363,B307)</f>
        <v>7061</v>
      </c>
      <c r="V307" s="191">
        <f>SUMIFS([1]feb24!$V$7:$V$363,[1]feb24!$B$7:$B$363,B307)</f>
        <v>3493.8149430974763</v>
      </c>
      <c r="W307" s="198"/>
      <c r="X307" s="88">
        <v>0</v>
      </c>
      <c r="Y307" s="88">
        <f t="shared" si="69"/>
        <v>0</v>
      </c>
    </row>
    <row r="308" spans="2:27">
      <c r="B308" s="208">
        <v>5042</v>
      </c>
      <c r="C308" t="s">
        <v>322</v>
      </c>
      <c r="D308" s="1">
        <v>5346</v>
      </c>
      <c r="E308" s="85">
        <f t="shared" si="63"/>
        <v>4109.1468101460414</v>
      </c>
      <c r="F308" s="86">
        <f t="shared" si="56"/>
        <v>0.84877813743655595</v>
      </c>
      <c r="G308" s="188">
        <f t="shared" si="57"/>
        <v>439.48313709105912</v>
      </c>
      <c r="H308" s="188">
        <f t="shared" si="58"/>
        <v>571.76756135546793</v>
      </c>
      <c r="I308" s="188">
        <f t="shared" si="59"/>
        <v>86.908508617694622</v>
      </c>
      <c r="J308" s="87">
        <f t="shared" si="60"/>
        <v>113.06796971162071</v>
      </c>
      <c r="K308" s="188">
        <f t="shared" si="64"/>
        <v>33.237214785580861</v>
      </c>
      <c r="L308" s="87">
        <f t="shared" si="61"/>
        <v>43.241616436040701</v>
      </c>
      <c r="M308" s="88">
        <f t="shared" si="65"/>
        <v>615.00917779150859</v>
      </c>
      <c r="N308" s="88">
        <f t="shared" si="66"/>
        <v>5961.0091777915086</v>
      </c>
      <c r="O308" s="88">
        <f t="shared" si="67"/>
        <v>4581.8671620226814</v>
      </c>
      <c r="P308" s="89">
        <f t="shared" si="62"/>
        <v>0.94642242184214265</v>
      </c>
      <c r="Q308" s="196">
        <v>-659.73331536976684</v>
      </c>
      <c r="R308" s="89">
        <f t="shared" si="68"/>
        <v>-3.3797216699801194E-2</v>
      </c>
      <c r="S308" s="89">
        <f t="shared" si="68"/>
        <v>-3.8253186492115662E-2</v>
      </c>
      <c r="T308" s="91">
        <v>1301</v>
      </c>
      <c r="U308" s="191">
        <f>SUMIFS([1]feb24!$U$7:$U$363,[1]feb24!$B$7:$B$363,B308)</f>
        <v>5533</v>
      </c>
      <c r="V308" s="191">
        <f>SUMIFS([1]feb24!$V$7:$V$363,[1]feb24!$B$7:$B$363,B308)</f>
        <v>4272.5868725868722</v>
      </c>
      <c r="W308" s="198"/>
      <c r="X308" s="88">
        <v>0</v>
      </c>
      <c r="Y308" s="88">
        <f t="shared" si="69"/>
        <v>0</v>
      </c>
    </row>
    <row r="309" spans="2:27">
      <c r="B309" s="208">
        <v>5043</v>
      </c>
      <c r="C309" s="213" t="s">
        <v>323</v>
      </c>
      <c r="D309" s="1">
        <v>2999</v>
      </c>
      <c r="E309" s="85">
        <f t="shared" si="63"/>
        <v>7089.8345153664304</v>
      </c>
      <c r="F309" s="86">
        <f t="shared" si="56"/>
        <v>1.4644637470307988</v>
      </c>
      <c r="G309" s="188">
        <f t="shared" si="57"/>
        <v>-1348.9294860411742</v>
      </c>
      <c r="H309" s="188">
        <f t="shared" si="58"/>
        <v>-570.59717259541662</v>
      </c>
      <c r="I309" s="188">
        <f t="shared" si="59"/>
        <v>0</v>
      </c>
      <c r="J309" s="87">
        <f t="shared" si="60"/>
        <v>0</v>
      </c>
      <c r="K309" s="188">
        <f t="shared" si="64"/>
        <v>-53.671293832113761</v>
      </c>
      <c r="L309" s="87">
        <f t="shared" si="61"/>
        <v>-22.702957290984124</v>
      </c>
      <c r="M309" s="88">
        <f t="shared" si="65"/>
        <v>-593.30012988640078</v>
      </c>
      <c r="N309" s="88">
        <f t="shared" si="66"/>
        <v>2405.699870113599</v>
      </c>
      <c r="O309" s="88">
        <f t="shared" si="67"/>
        <v>5687.2337354931424</v>
      </c>
      <c r="P309" s="89">
        <f t="shared" si="62"/>
        <v>1.1747449970050245</v>
      </c>
      <c r="Q309" s="196">
        <v>-1090.0890166329186</v>
      </c>
      <c r="R309" s="89">
        <f t="shared" si="68"/>
        <v>9.4244362167620332E-3</v>
      </c>
      <c r="S309" s="89">
        <f t="shared" si="68"/>
        <v>2.3742513326219707E-2</v>
      </c>
      <c r="T309" s="91">
        <v>423</v>
      </c>
      <c r="U309" s="191">
        <f>SUMIFS([1]feb24!$U$7:$U$363,[1]feb24!$B$7:$B$363,B309)</f>
        <v>2971</v>
      </c>
      <c r="V309" s="191">
        <f>SUMIFS([1]feb24!$V$7:$V$363,[1]feb24!$B$7:$B$363,B309)</f>
        <v>6925.4079254079252</v>
      </c>
      <c r="W309" s="198"/>
      <c r="X309" s="88">
        <v>0</v>
      </c>
      <c r="Y309" s="88">
        <f t="shared" si="69"/>
        <v>0</v>
      </c>
    </row>
    <row r="310" spans="2:27">
      <c r="B310" s="208">
        <v>5044</v>
      </c>
      <c r="C310" s="213" t="s">
        <v>324</v>
      </c>
      <c r="D310" s="1">
        <v>7972</v>
      </c>
      <c r="E310" s="85">
        <f t="shared" si="63"/>
        <v>9841.9753086419751</v>
      </c>
      <c r="F310" s="86">
        <f t="shared" si="56"/>
        <v>2.0329411084898217</v>
      </c>
      <c r="G310" s="188">
        <f t="shared" si="57"/>
        <v>-3000.2139620065009</v>
      </c>
      <c r="H310" s="188">
        <f t="shared" si="58"/>
        <v>-2430.1733092252657</v>
      </c>
      <c r="I310" s="188">
        <f t="shared" si="59"/>
        <v>0</v>
      </c>
      <c r="J310" s="87">
        <f t="shared" si="60"/>
        <v>0</v>
      </c>
      <c r="K310" s="188">
        <f t="shared" si="64"/>
        <v>-53.671293832113761</v>
      </c>
      <c r="L310" s="87">
        <f t="shared" si="61"/>
        <v>-43.473748004012144</v>
      </c>
      <c r="M310" s="88">
        <f t="shared" si="65"/>
        <v>-2473.6470572292778</v>
      </c>
      <c r="N310" s="88">
        <f t="shared" si="66"/>
        <v>5498.3529427707217</v>
      </c>
      <c r="O310" s="88">
        <f t="shared" si="67"/>
        <v>6788.0900528033599</v>
      </c>
      <c r="P310" s="89">
        <f t="shared" si="62"/>
        <v>1.4021359415886339</v>
      </c>
      <c r="Q310" s="196">
        <v>-2712.0919499353759</v>
      </c>
      <c r="R310" s="89">
        <f t="shared" si="68"/>
        <v>6.3115374905326933E-3</v>
      </c>
      <c r="S310" s="89">
        <f t="shared" si="68"/>
        <v>1.1280977181843949E-2</v>
      </c>
      <c r="T310" s="91">
        <v>810</v>
      </c>
      <c r="U310" s="191">
        <f>SUMIFS([1]feb24!$U$7:$U$363,[1]feb24!$B$7:$B$363,B310)</f>
        <v>7922</v>
      </c>
      <c r="V310" s="191">
        <f>SUMIFS([1]feb24!$V$7:$V$363,[1]feb24!$B$7:$B$363,B310)</f>
        <v>9732.1867321867321</v>
      </c>
      <c r="W310" s="198"/>
      <c r="X310" s="88">
        <v>0</v>
      </c>
      <c r="Y310" s="88">
        <f t="shared" si="69"/>
        <v>0</v>
      </c>
    </row>
    <row r="311" spans="2:27">
      <c r="B311" s="208">
        <v>5045</v>
      </c>
      <c r="C311" t="s">
        <v>325</v>
      </c>
      <c r="D311" s="1">
        <v>10209</v>
      </c>
      <c r="E311" s="85">
        <f t="shared" si="63"/>
        <v>4396.6408268733858</v>
      </c>
      <c r="F311" s="86">
        <f t="shared" si="56"/>
        <v>0.90816239585231129</v>
      </c>
      <c r="G311" s="188">
        <f t="shared" si="57"/>
        <v>266.98672705465248</v>
      </c>
      <c r="H311" s="188">
        <f t="shared" si="58"/>
        <v>619.94318022090306</v>
      </c>
      <c r="I311" s="188">
        <f t="shared" si="59"/>
        <v>0</v>
      </c>
      <c r="J311" s="87">
        <f t="shared" si="60"/>
        <v>0</v>
      </c>
      <c r="K311" s="188">
        <f t="shared" si="64"/>
        <v>-53.671293832113761</v>
      </c>
      <c r="L311" s="87">
        <f t="shared" si="61"/>
        <v>-124.62474427816817</v>
      </c>
      <c r="M311" s="88">
        <f t="shared" si="65"/>
        <v>495.31843594273488</v>
      </c>
      <c r="N311" s="88">
        <f t="shared" si="66"/>
        <v>10704.318435942734</v>
      </c>
      <c r="O311" s="88">
        <f t="shared" si="67"/>
        <v>4609.9562600959225</v>
      </c>
      <c r="P311" s="89">
        <f t="shared" si="62"/>
        <v>0.95222445653362908</v>
      </c>
      <c r="Q311" s="196">
        <v>-1921.400549814746</v>
      </c>
      <c r="R311" s="89">
        <f t="shared" si="68"/>
        <v>1.2295488349033218E-2</v>
      </c>
      <c r="S311" s="89">
        <f t="shared" si="68"/>
        <v>9.6056901351452922E-4</v>
      </c>
      <c r="T311" s="91">
        <v>2322</v>
      </c>
      <c r="U311" s="191">
        <f>SUMIFS([1]feb24!$U$7:$U$363,[1]feb24!$B$7:$B$363,B311)</f>
        <v>10085</v>
      </c>
      <c r="V311" s="191">
        <f>SUMIFS([1]feb24!$V$7:$V$363,[1]feb24!$B$7:$B$363,B311)</f>
        <v>4392.4216027874563</v>
      </c>
      <c r="W311" s="198"/>
      <c r="X311" s="88">
        <v>0</v>
      </c>
      <c r="Y311" s="88">
        <f t="shared" si="69"/>
        <v>0</v>
      </c>
    </row>
    <row r="312" spans="2:27">
      <c r="B312" s="208">
        <v>5046</v>
      </c>
      <c r="C312" t="s">
        <v>326</v>
      </c>
      <c r="D312" s="1">
        <v>3928</v>
      </c>
      <c r="E312" s="85">
        <f t="shared" si="63"/>
        <v>3214.4026186579381</v>
      </c>
      <c r="F312" s="86">
        <f t="shared" si="56"/>
        <v>0.66396135102768616</v>
      </c>
      <c r="G312" s="188">
        <f t="shared" si="57"/>
        <v>976.32965198392105</v>
      </c>
      <c r="H312" s="188">
        <f t="shared" si="58"/>
        <v>1193.0748347243516</v>
      </c>
      <c r="I312" s="188">
        <f t="shared" si="59"/>
        <v>400.06897563853079</v>
      </c>
      <c r="J312" s="87">
        <f t="shared" si="60"/>
        <v>488.88428823028465</v>
      </c>
      <c r="K312" s="188">
        <f t="shared" si="64"/>
        <v>346.39768180641704</v>
      </c>
      <c r="L312" s="87">
        <f t="shared" si="61"/>
        <v>423.29796716744164</v>
      </c>
      <c r="M312" s="88">
        <f t="shared" si="65"/>
        <v>1616.3728018917932</v>
      </c>
      <c r="N312" s="88">
        <f t="shared" si="66"/>
        <v>5544.3728018917936</v>
      </c>
      <c r="O312" s="88">
        <f t="shared" si="67"/>
        <v>4537.1299524482756</v>
      </c>
      <c r="P312" s="89">
        <f t="shared" si="62"/>
        <v>0.93718158252169903</v>
      </c>
      <c r="Q312" s="196">
        <v>216.93767906851963</v>
      </c>
      <c r="R312" s="89">
        <f t="shared" si="68"/>
        <v>6.5364795226471387E-2</v>
      </c>
      <c r="S312" s="89">
        <f t="shared" si="68"/>
        <v>6.0133871518321919E-2</v>
      </c>
      <c r="T312" s="91">
        <v>1222</v>
      </c>
      <c r="U312" s="191">
        <f>SUMIFS([1]feb24!$U$7:$U$363,[1]feb24!$B$7:$B$363,B312)</f>
        <v>3687</v>
      </c>
      <c r="V312" s="191">
        <f>SUMIFS([1]feb24!$V$7:$V$363,[1]feb24!$B$7:$B$363,B312)</f>
        <v>3032.0723684210525</v>
      </c>
      <c r="W312" s="198"/>
      <c r="X312" s="88">
        <v>0</v>
      </c>
      <c r="Y312" s="88">
        <f t="shared" si="69"/>
        <v>0</v>
      </c>
    </row>
    <row r="313" spans="2:27">
      <c r="B313" s="208">
        <v>5047</v>
      </c>
      <c r="C313" t="s">
        <v>327</v>
      </c>
      <c r="D313" s="1">
        <v>14130</v>
      </c>
      <c r="E313" s="85">
        <f t="shared" si="63"/>
        <v>3600.9174311926604</v>
      </c>
      <c r="F313" s="86">
        <f t="shared" si="56"/>
        <v>0.74379917085559388</v>
      </c>
      <c r="G313" s="188">
        <f t="shared" si="57"/>
        <v>744.42076446308772</v>
      </c>
      <c r="H313" s="188">
        <f t="shared" si="58"/>
        <v>2921.1070797531561</v>
      </c>
      <c r="I313" s="188">
        <f t="shared" si="59"/>
        <v>264.78879125137797</v>
      </c>
      <c r="J313" s="87">
        <f t="shared" si="60"/>
        <v>1039.0312168704072</v>
      </c>
      <c r="K313" s="188">
        <f t="shared" si="64"/>
        <v>211.11749741926423</v>
      </c>
      <c r="L313" s="87">
        <f t="shared" si="61"/>
        <v>828.42505987319282</v>
      </c>
      <c r="M313" s="88">
        <f t="shared" si="65"/>
        <v>3749.5321396263489</v>
      </c>
      <c r="N313" s="88">
        <f t="shared" si="66"/>
        <v>17879.53213962635</v>
      </c>
      <c r="O313" s="88">
        <f t="shared" si="67"/>
        <v>4556.4556930750132</v>
      </c>
      <c r="P313" s="89">
        <f t="shared" si="62"/>
        <v>0.94117347351309466</v>
      </c>
      <c r="Q313" s="196">
        <v>484.47513385014099</v>
      </c>
      <c r="R313" s="89">
        <f t="shared" si="68"/>
        <v>8.2054941134498752E-3</v>
      </c>
      <c r="S313" s="89">
        <f t="shared" si="68"/>
        <v>-4.8980941127953264E-3</v>
      </c>
      <c r="T313" s="91">
        <v>3924</v>
      </c>
      <c r="U313" s="191">
        <f>SUMIFS([1]feb24!$U$7:$U$363,[1]feb24!$B$7:$B$363,B313)</f>
        <v>14015</v>
      </c>
      <c r="V313" s="191">
        <f>SUMIFS([1]feb24!$V$7:$V$363,[1]feb24!$B$7:$B$363,B313)</f>
        <v>3618.6418796798348</v>
      </c>
      <c r="W313" s="198"/>
      <c r="X313" s="88">
        <v>0</v>
      </c>
      <c r="Y313" s="88">
        <f t="shared" si="69"/>
        <v>0</v>
      </c>
    </row>
    <row r="314" spans="2:27">
      <c r="B314" s="208">
        <v>5049</v>
      </c>
      <c r="C314" t="s">
        <v>328</v>
      </c>
      <c r="D314" s="1">
        <v>4858</v>
      </c>
      <c r="E314" s="85">
        <f t="shared" si="63"/>
        <v>4353.0465949820791</v>
      </c>
      <c r="F314" s="86">
        <f t="shared" si="56"/>
        <v>0.89915764799168052</v>
      </c>
      <c r="G314" s="188">
        <f t="shared" si="57"/>
        <v>293.14326618943647</v>
      </c>
      <c r="H314" s="188">
        <f t="shared" si="58"/>
        <v>327.1478850674111</v>
      </c>
      <c r="I314" s="188">
        <f t="shared" si="59"/>
        <v>1.5435839250814296</v>
      </c>
      <c r="J314" s="87">
        <f t="shared" si="60"/>
        <v>1.7226396603908753</v>
      </c>
      <c r="K314" s="188">
        <f t="shared" si="64"/>
        <v>-52.127709907032333</v>
      </c>
      <c r="L314" s="87">
        <f t="shared" si="61"/>
        <v>-58.174524256248084</v>
      </c>
      <c r="M314" s="88">
        <f t="shared" si="65"/>
        <v>268.97336081116299</v>
      </c>
      <c r="N314" s="88">
        <f t="shared" si="66"/>
        <v>5126.9733608111628</v>
      </c>
      <c r="O314" s="88">
        <f t="shared" si="67"/>
        <v>4594.062151264483</v>
      </c>
      <c r="P314" s="89">
        <f t="shared" si="62"/>
        <v>0.9489413973698988</v>
      </c>
      <c r="Q314" s="196">
        <v>16.361479585541247</v>
      </c>
      <c r="R314" s="89">
        <f t="shared" si="68"/>
        <v>-9.9536607970342916E-2</v>
      </c>
      <c r="S314" s="89">
        <f t="shared" si="68"/>
        <v>-0.10599154268023282</v>
      </c>
      <c r="T314" s="91">
        <v>1116</v>
      </c>
      <c r="U314" s="191">
        <f>SUMIFS([1]feb24!$U$7:$U$363,[1]feb24!$B$7:$B$363,B314)</f>
        <v>5395</v>
      </c>
      <c r="V314" s="191">
        <f>SUMIFS([1]feb24!$V$7:$V$363,[1]feb24!$B$7:$B$363,B314)</f>
        <v>4869.13357400722</v>
      </c>
      <c r="W314" s="198"/>
      <c r="X314" s="88">
        <v>0</v>
      </c>
      <c r="Y314" s="88">
        <f t="shared" si="69"/>
        <v>0</v>
      </c>
    </row>
    <row r="315" spans="2:27">
      <c r="B315" s="208">
        <v>5052</v>
      </c>
      <c r="C315" t="s">
        <v>329</v>
      </c>
      <c r="D315" s="1">
        <v>2100</v>
      </c>
      <c r="E315" s="85">
        <f t="shared" si="63"/>
        <v>3476.8211920529802</v>
      </c>
      <c r="F315" s="86">
        <f t="shared" si="56"/>
        <v>0.71816606997446086</v>
      </c>
      <c r="G315" s="188">
        <f t="shared" si="57"/>
        <v>818.87850794689587</v>
      </c>
      <c r="H315" s="188">
        <f t="shared" si="58"/>
        <v>494.6026187999251</v>
      </c>
      <c r="I315" s="188">
        <f t="shared" si="59"/>
        <v>308.22247495026602</v>
      </c>
      <c r="J315" s="87">
        <f t="shared" si="60"/>
        <v>186.16637486996069</v>
      </c>
      <c r="K315" s="188">
        <f t="shared" si="64"/>
        <v>254.55118111815227</v>
      </c>
      <c r="L315" s="87">
        <f t="shared" si="61"/>
        <v>153.74891339536399</v>
      </c>
      <c r="M315" s="88">
        <f t="shared" si="65"/>
        <v>648.35153219528911</v>
      </c>
      <c r="N315" s="88">
        <f t="shared" si="66"/>
        <v>2748.3515321952891</v>
      </c>
      <c r="O315" s="88">
        <f t="shared" si="67"/>
        <v>4550.2508811180287</v>
      </c>
      <c r="P315" s="89">
        <f t="shared" si="62"/>
        <v>0.93989181846903791</v>
      </c>
      <c r="Q315" s="196">
        <v>38.222454547779193</v>
      </c>
      <c r="R315" s="89">
        <f t="shared" si="68"/>
        <v>0.10120608285264814</v>
      </c>
      <c r="S315" s="89">
        <f t="shared" si="68"/>
        <v>6.1095927516955716E-2</v>
      </c>
      <c r="T315" s="91">
        <v>604</v>
      </c>
      <c r="U315" s="191">
        <f>SUMIFS([1]feb24!$U$7:$U$363,[1]feb24!$B$7:$B$363,B315)</f>
        <v>1907</v>
      </c>
      <c r="V315" s="191">
        <f>SUMIFS([1]feb24!$V$7:$V$363,[1]feb24!$B$7:$B$363,B315)</f>
        <v>3276.6323024054982</v>
      </c>
      <c r="W315" s="198"/>
      <c r="X315" s="88">
        <v>0</v>
      </c>
      <c r="Y315" s="88">
        <f t="shared" si="69"/>
        <v>0</v>
      </c>
    </row>
    <row r="316" spans="2:27">
      <c r="B316" s="208">
        <v>5053</v>
      </c>
      <c r="C316" t="s">
        <v>330</v>
      </c>
      <c r="D316" s="1">
        <v>26718</v>
      </c>
      <c r="E316" s="85">
        <f t="shared" si="63"/>
        <v>3850.9656961660421</v>
      </c>
      <c r="F316" s="86">
        <f t="shared" si="56"/>
        <v>0.79544870065319351</v>
      </c>
      <c r="G316" s="188">
        <f t="shared" si="57"/>
        <v>594.39180547905869</v>
      </c>
      <c r="H316" s="188">
        <f t="shared" si="58"/>
        <v>4123.8903464137093</v>
      </c>
      <c r="I316" s="188">
        <f t="shared" si="59"/>
        <v>177.27189851069437</v>
      </c>
      <c r="J316" s="87">
        <f t="shared" si="60"/>
        <v>1229.9124318671977</v>
      </c>
      <c r="K316" s="188">
        <f t="shared" si="64"/>
        <v>123.60060467858061</v>
      </c>
      <c r="L316" s="87">
        <f t="shared" si="61"/>
        <v>857.54099525999231</v>
      </c>
      <c r="M316" s="88">
        <f t="shared" si="65"/>
        <v>4981.4313416737014</v>
      </c>
      <c r="N316" s="88">
        <f t="shared" si="66"/>
        <v>31699.431341673702</v>
      </c>
      <c r="O316" s="88">
        <f t="shared" si="67"/>
        <v>4568.9581063236819</v>
      </c>
      <c r="P316" s="89">
        <f t="shared" si="62"/>
        <v>0.94375595000297463</v>
      </c>
      <c r="Q316" s="196">
        <v>738.43256945776557</v>
      </c>
      <c r="R316" s="92">
        <f t="shared" si="68"/>
        <v>2.2424613500688809E-2</v>
      </c>
      <c r="S316" s="92">
        <f t="shared" si="68"/>
        <v>8.1301212104658953E-3</v>
      </c>
      <c r="T316" s="91">
        <v>6938</v>
      </c>
      <c r="U316" s="191">
        <f>SUMIFS([1]feb24!$U$7:$U$363,[1]feb24!$B$7:$B$363,B316)</f>
        <v>26132</v>
      </c>
      <c r="V316" s="191">
        <f>SUMIFS([1]feb24!$V$7:$V$363,[1]feb24!$B$7:$B$363,B316)</f>
        <v>3819.9093699751497</v>
      </c>
      <c r="W316" s="198"/>
      <c r="X316" s="88">
        <v>0</v>
      </c>
      <c r="Y316" s="88">
        <f t="shared" si="69"/>
        <v>0</v>
      </c>
      <c r="Z316" s="1"/>
    </row>
    <row r="317" spans="2:27">
      <c r="B317" s="208">
        <v>5054</v>
      </c>
      <c r="C317" t="s">
        <v>331</v>
      </c>
      <c r="D317" s="1">
        <v>35440</v>
      </c>
      <c r="E317" s="85">
        <f t="shared" si="63"/>
        <v>3535.8675047390998</v>
      </c>
      <c r="F317" s="86">
        <f t="shared" si="56"/>
        <v>0.73036257246506908</v>
      </c>
      <c r="G317" s="188">
        <f t="shared" si="57"/>
        <v>783.4507203352241</v>
      </c>
      <c r="H317" s="188">
        <f t="shared" si="58"/>
        <v>7852.5265699199508</v>
      </c>
      <c r="I317" s="188">
        <f t="shared" si="59"/>
        <v>287.55626551012415</v>
      </c>
      <c r="J317" s="87">
        <f t="shared" si="60"/>
        <v>2882.1764492079742</v>
      </c>
      <c r="K317" s="188">
        <f t="shared" si="64"/>
        <v>233.8849716780104</v>
      </c>
      <c r="L317" s="87">
        <f t="shared" si="61"/>
        <v>2344.2290711286983</v>
      </c>
      <c r="M317" s="88">
        <f t="shared" si="65"/>
        <v>10196.755641048649</v>
      </c>
      <c r="N317" s="88">
        <f t="shared" si="66"/>
        <v>45636.75564104865</v>
      </c>
      <c r="O317" s="88">
        <f t="shared" si="67"/>
        <v>4553.2031967523344</v>
      </c>
      <c r="P317" s="89">
        <f t="shared" si="62"/>
        <v>0.94050164359356836</v>
      </c>
      <c r="Q317" s="196">
        <v>872.97072778541406</v>
      </c>
      <c r="R317" s="92">
        <f t="shared" si="68"/>
        <v>5.6239382469525825E-2</v>
      </c>
      <c r="S317" s="92">
        <f t="shared" si="68"/>
        <v>5.1391830679283379E-2</v>
      </c>
      <c r="T317" s="91">
        <v>10023</v>
      </c>
      <c r="U317" s="191">
        <f>SUMIFS([1]feb24!$U$7:$U$363,[1]feb24!$B$7:$B$363,B317)</f>
        <v>33553</v>
      </c>
      <c r="V317" s="191">
        <f>SUMIFS([1]feb24!$V$7:$V$363,[1]feb24!$B$7:$B$363,B317)</f>
        <v>3363.0349804550469</v>
      </c>
      <c r="W317" s="198"/>
      <c r="X317" s="88">
        <v>0</v>
      </c>
      <c r="Y317" s="88">
        <f t="shared" si="69"/>
        <v>0</v>
      </c>
      <c r="Z317" s="1"/>
      <c r="AA317" s="1"/>
    </row>
    <row r="318" spans="2:27">
      <c r="B318" s="208">
        <v>5055</v>
      </c>
      <c r="C318" t="s">
        <v>332</v>
      </c>
      <c r="D318" s="1">
        <v>26485</v>
      </c>
      <c r="E318" s="85">
        <f t="shared" si="63"/>
        <v>4346.7913999671755</v>
      </c>
      <c r="F318" s="86">
        <f t="shared" si="56"/>
        <v>0.89786558591179988</v>
      </c>
      <c r="G318" s="188">
        <f t="shared" si="57"/>
        <v>296.89638319837866</v>
      </c>
      <c r="H318" s="188">
        <f t="shared" si="58"/>
        <v>1808.9896628277211</v>
      </c>
      <c r="I318" s="188">
        <f t="shared" si="59"/>
        <v>3.7329021802976965</v>
      </c>
      <c r="J318" s="87">
        <f t="shared" si="60"/>
        <v>22.744572984553866</v>
      </c>
      <c r="K318" s="188">
        <f t="shared" si="64"/>
        <v>-49.938391651816062</v>
      </c>
      <c r="L318" s="87">
        <f t="shared" si="61"/>
        <v>-304.2746203345153</v>
      </c>
      <c r="M318" s="88">
        <f t="shared" si="65"/>
        <v>1504.7150424932058</v>
      </c>
      <c r="N318" s="88">
        <f t="shared" si="66"/>
        <v>27989.715042493204</v>
      </c>
      <c r="O318" s="88">
        <f t="shared" si="67"/>
        <v>4593.7493915137375</v>
      </c>
      <c r="P318" s="89">
        <f t="shared" si="62"/>
        <v>0.94887679426590466</v>
      </c>
      <c r="Q318" s="196">
        <v>-131.03584319599281</v>
      </c>
      <c r="R318" s="92">
        <f t="shared" si="68"/>
        <v>0.11057531029855754</v>
      </c>
      <c r="S318" s="92">
        <f t="shared" si="68"/>
        <v>7.175165346389599E-2</v>
      </c>
      <c r="T318" s="91">
        <v>6093</v>
      </c>
      <c r="U318" s="191">
        <f>SUMIFS([1]feb24!$U$7:$U$363,[1]feb24!$B$7:$B$363,B318)</f>
        <v>23848</v>
      </c>
      <c r="V318" s="191">
        <f>SUMIFS([1]feb24!$V$7:$V$363,[1]feb24!$B$7:$B$363,B318)</f>
        <v>4055.7823129251701</v>
      </c>
      <c r="W318" s="198"/>
      <c r="X318" s="88">
        <v>0</v>
      </c>
      <c r="Y318" s="88">
        <f t="shared" si="69"/>
        <v>0</v>
      </c>
      <c r="Z318" s="1"/>
      <c r="AA318" s="1"/>
    </row>
    <row r="319" spans="2:27">
      <c r="B319" s="208">
        <v>5056</v>
      </c>
      <c r="C319" t="s">
        <v>333</v>
      </c>
      <c r="D319" s="1">
        <v>27220</v>
      </c>
      <c r="E319" s="85">
        <f t="shared" si="63"/>
        <v>5113.6577118166442</v>
      </c>
      <c r="F319" s="86">
        <f t="shared" si="56"/>
        <v>1.0562681424296818</v>
      </c>
      <c r="G319" s="188">
        <f t="shared" si="57"/>
        <v>-163.22340391130254</v>
      </c>
      <c r="H319" s="188">
        <f t="shared" si="58"/>
        <v>-868.83817901986333</v>
      </c>
      <c r="I319" s="188">
        <f t="shared" si="59"/>
        <v>0</v>
      </c>
      <c r="J319" s="87">
        <f t="shared" si="60"/>
        <v>0</v>
      </c>
      <c r="K319" s="188">
        <f t="shared" si="64"/>
        <v>-53.671293832113761</v>
      </c>
      <c r="L319" s="87">
        <f t="shared" si="61"/>
        <v>-285.69229706834159</v>
      </c>
      <c r="M319" s="88">
        <f t="shared" si="65"/>
        <v>-1154.530476088205</v>
      </c>
      <c r="N319" s="88">
        <f t="shared" si="66"/>
        <v>26065.469523911794</v>
      </c>
      <c r="O319" s="88">
        <f t="shared" si="67"/>
        <v>4896.7630140732281</v>
      </c>
      <c r="P319" s="89">
        <f t="shared" si="62"/>
        <v>1.0114667551645777</v>
      </c>
      <c r="Q319" s="196">
        <v>611.87697806593087</v>
      </c>
      <c r="R319" s="92">
        <f t="shared" si="68"/>
        <v>0.26082727314836257</v>
      </c>
      <c r="S319" s="92">
        <f t="shared" si="68"/>
        <v>0.25087898356124411</v>
      </c>
      <c r="T319" s="91">
        <v>5323</v>
      </c>
      <c r="U319" s="191">
        <f>SUMIFS([1]feb24!$U$7:$U$363,[1]feb24!$B$7:$B$363,B319)</f>
        <v>21589</v>
      </c>
      <c r="V319" s="191">
        <f>SUMIFS([1]feb24!$V$7:$V$363,[1]feb24!$B$7:$B$363,B319)</f>
        <v>4088.0515053967051</v>
      </c>
      <c r="W319" s="198"/>
      <c r="X319" s="88">
        <v>0</v>
      </c>
      <c r="Y319" s="88">
        <f t="shared" si="69"/>
        <v>0</v>
      </c>
      <c r="Z319" s="1"/>
      <c r="AA319" s="1"/>
    </row>
    <row r="320" spans="2:27">
      <c r="B320" s="208">
        <v>5057</v>
      </c>
      <c r="C320" t="s">
        <v>334</v>
      </c>
      <c r="D320" s="1">
        <v>42667</v>
      </c>
      <c r="E320" s="85">
        <f t="shared" si="63"/>
        <v>4055.0275613001336</v>
      </c>
      <c r="F320" s="86">
        <f t="shared" si="56"/>
        <v>0.83759936058646267</v>
      </c>
      <c r="G320" s="188">
        <f t="shared" si="57"/>
        <v>471.95468639860383</v>
      </c>
      <c r="H320" s="188">
        <f t="shared" si="58"/>
        <v>4965.9072102861101</v>
      </c>
      <c r="I320" s="188">
        <f t="shared" si="59"/>
        <v>105.85024571376236</v>
      </c>
      <c r="J320" s="87">
        <f t="shared" si="60"/>
        <v>1113.7562854002076</v>
      </c>
      <c r="K320" s="188">
        <f t="shared" si="64"/>
        <v>52.178951881648601</v>
      </c>
      <c r="L320" s="87">
        <f t="shared" si="61"/>
        <v>549.02693169870656</v>
      </c>
      <c r="M320" s="88">
        <f t="shared" si="65"/>
        <v>5514.934141984817</v>
      </c>
      <c r="N320" s="88">
        <f t="shared" si="66"/>
        <v>48181.934141984821</v>
      </c>
      <c r="O320" s="88">
        <f t="shared" si="67"/>
        <v>4579.161199580386</v>
      </c>
      <c r="P320" s="89">
        <f t="shared" si="62"/>
        <v>0.94586348299963796</v>
      </c>
      <c r="Q320" s="196">
        <v>1574.9439825359786</v>
      </c>
      <c r="R320" s="92">
        <f t="shared" si="68"/>
        <v>3.6160085482539218E-2</v>
      </c>
      <c r="S320" s="92">
        <f t="shared" si="68"/>
        <v>3.1236306327043536E-2</v>
      </c>
      <c r="T320" s="91">
        <v>10522</v>
      </c>
      <c r="U320" s="191">
        <f>SUMIFS([1]feb24!$U$7:$U$363,[1]feb24!$B$7:$B$363,B320)</f>
        <v>41178</v>
      </c>
      <c r="V320" s="191">
        <f>SUMIFS([1]feb24!$V$7:$V$363,[1]feb24!$B$7:$B$363,B320)</f>
        <v>3932.2001527883881</v>
      </c>
      <c r="W320" s="198"/>
      <c r="X320" s="88">
        <v>0</v>
      </c>
      <c r="Y320" s="88">
        <f t="shared" si="69"/>
        <v>0</v>
      </c>
      <c r="Z320" s="1"/>
      <c r="AA320" s="1"/>
    </row>
    <row r="321" spans="2:27">
      <c r="B321" s="208">
        <v>5058</v>
      </c>
      <c r="C321" t="s">
        <v>335</v>
      </c>
      <c r="D321" s="1">
        <v>17770</v>
      </c>
      <c r="E321" s="85">
        <f t="shared" si="63"/>
        <v>4095.4136897902745</v>
      </c>
      <c r="F321" s="86">
        <f t="shared" si="56"/>
        <v>0.8459414482513512</v>
      </c>
      <c r="G321" s="188">
        <f t="shared" si="57"/>
        <v>447.72300930451928</v>
      </c>
      <c r="H321" s="188">
        <f t="shared" si="58"/>
        <v>1942.670137372309</v>
      </c>
      <c r="I321" s="188">
        <f t="shared" si="59"/>
        <v>91.715100742213053</v>
      </c>
      <c r="J321" s="87">
        <f t="shared" si="60"/>
        <v>397.95182212046245</v>
      </c>
      <c r="K321" s="188">
        <f t="shared" si="64"/>
        <v>38.043806910099292</v>
      </c>
      <c r="L321" s="87">
        <f t="shared" si="61"/>
        <v>165.07207818292082</v>
      </c>
      <c r="M321" s="88">
        <f t="shared" si="65"/>
        <v>2107.7422155552299</v>
      </c>
      <c r="N321" s="88">
        <f t="shared" si="66"/>
        <v>19877.74221555523</v>
      </c>
      <c r="O321" s="88">
        <f t="shared" si="67"/>
        <v>4581.1805060048928</v>
      </c>
      <c r="P321" s="89">
        <f t="shared" si="62"/>
        <v>0.94628058738288234</v>
      </c>
      <c r="Q321" s="196">
        <v>360.48916876293288</v>
      </c>
      <c r="R321" s="92">
        <f t="shared" si="68"/>
        <v>-1.1019590382902938E-2</v>
      </c>
      <c r="S321" s="92">
        <f t="shared" si="68"/>
        <v>-3.0849342776700414E-2</v>
      </c>
      <c r="T321" s="91">
        <v>4339</v>
      </c>
      <c r="U321" s="191">
        <f>SUMIFS([1]feb24!$U$7:$U$363,[1]feb24!$B$7:$B$363,B321)</f>
        <v>17968</v>
      </c>
      <c r="V321" s="191">
        <f>SUMIFS([1]feb24!$V$7:$V$363,[1]feb24!$B$7:$B$363,B321)</f>
        <v>4225.7761053621825</v>
      </c>
      <c r="W321" s="198"/>
      <c r="X321" s="88">
        <v>0</v>
      </c>
      <c r="Y321" s="88">
        <f t="shared" si="69"/>
        <v>0</v>
      </c>
      <c r="Z321" s="1"/>
      <c r="AA321" s="1"/>
    </row>
    <row r="322" spans="2:27">
      <c r="B322" s="208">
        <v>5059</v>
      </c>
      <c r="C322" t="s">
        <v>336</v>
      </c>
      <c r="D322" s="1">
        <v>72012</v>
      </c>
      <c r="E322" s="85">
        <f t="shared" si="63"/>
        <v>3831.8522854254243</v>
      </c>
      <c r="F322" s="86">
        <f t="shared" si="56"/>
        <v>0.79150066814960307</v>
      </c>
      <c r="G322" s="188">
        <f t="shared" si="57"/>
        <v>605.85985192342935</v>
      </c>
      <c r="H322" s="188">
        <f t="shared" si="58"/>
        <v>11385.924197197008</v>
      </c>
      <c r="I322" s="188">
        <f t="shared" si="59"/>
        <v>183.96159226991062</v>
      </c>
      <c r="J322" s="87">
        <f t="shared" si="60"/>
        <v>3457.1902035284302</v>
      </c>
      <c r="K322" s="188">
        <f t="shared" si="64"/>
        <v>130.29029843779688</v>
      </c>
      <c r="L322" s="87">
        <f t="shared" si="61"/>
        <v>2448.545578541517</v>
      </c>
      <c r="M322" s="88">
        <f t="shared" si="65"/>
        <v>13834.469775738526</v>
      </c>
      <c r="N322" s="88">
        <f t="shared" si="66"/>
        <v>85846.469775738529</v>
      </c>
      <c r="O322" s="88">
        <f t="shared" si="67"/>
        <v>4568.0024357866514</v>
      </c>
      <c r="P322" s="89">
        <f t="shared" si="62"/>
        <v>0.94355854837779518</v>
      </c>
      <c r="Q322" s="196">
        <v>1500.9105179907565</v>
      </c>
      <c r="R322" s="92">
        <f t="shared" si="68"/>
        <v>3.6919709710862801E-2</v>
      </c>
      <c r="S322" s="92">
        <f t="shared" si="68"/>
        <v>3.1236597376471352E-2</v>
      </c>
      <c r="T322" s="91">
        <v>18793</v>
      </c>
      <c r="U322" s="191">
        <f>SUMIFS([1]feb24!$U$7:$U$363,[1]feb24!$B$7:$B$363,B322)</f>
        <v>69448</v>
      </c>
      <c r="V322" s="191">
        <f>SUMIFS([1]feb24!$V$7:$V$363,[1]feb24!$B$7:$B$363,B322)</f>
        <v>3715.7838416265381</v>
      </c>
      <c r="W322" s="198"/>
      <c r="X322" s="88">
        <v>0</v>
      </c>
      <c r="Y322" s="88">
        <f t="shared" si="69"/>
        <v>0</v>
      </c>
      <c r="Z322" s="1"/>
      <c r="AA322" s="1"/>
    </row>
    <row r="323" spans="2:27">
      <c r="B323" s="208">
        <v>5060</v>
      </c>
      <c r="C323" t="s">
        <v>337</v>
      </c>
      <c r="D323" s="1">
        <v>51156</v>
      </c>
      <c r="E323" s="85">
        <f t="shared" si="63"/>
        <v>5132.0224719101116</v>
      </c>
      <c r="F323" s="86">
        <f t="shared" si="56"/>
        <v>1.0600615349724147</v>
      </c>
      <c r="G323" s="188">
        <f t="shared" si="57"/>
        <v>-174.24225996738295</v>
      </c>
      <c r="H323" s="188">
        <f t="shared" si="58"/>
        <v>-1736.8468473548733</v>
      </c>
      <c r="I323" s="188">
        <f t="shared" si="59"/>
        <v>0</v>
      </c>
      <c r="J323" s="87">
        <f t="shared" si="60"/>
        <v>0</v>
      </c>
      <c r="K323" s="188">
        <f t="shared" si="64"/>
        <v>-53.671293832113761</v>
      </c>
      <c r="L323" s="87">
        <f t="shared" si="61"/>
        <v>-534.99545691851006</v>
      </c>
      <c r="M323" s="88">
        <f t="shared" si="65"/>
        <v>-2271.8423042733834</v>
      </c>
      <c r="N323" s="88">
        <f t="shared" si="66"/>
        <v>48884.157695726615</v>
      </c>
      <c r="O323" s="88">
        <f t="shared" si="67"/>
        <v>4904.1089181106163</v>
      </c>
      <c r="P323" s="89">
        <f t="shared" si="62"/>
        <v>1.0129841121816712</v>
      </c>
      <c r="Q323" s="196">
        <v>-454.737955220515</v>
      </c>
      <c r="R323" s="89">
        <f t="shared" si="68"/>
        <v>0.16821192052980133</v>
      </c>
      <c r="S323" s="89">
        <f t="shared" si="68"/>
        <v>0.15907061537316744</v>
      </c>
      <c r="T323" s="91">
        <v>9968</v>
      </c>
      <c r="U323" s="191">
        <f>SUMIFS([1]feb24!$U$7:$U$363,[1]feb24!$B$7:$B$363,B323)</f>
        <v>43790</v>
      </c>
      <c r="V323" s="191">
        <f>SUMIFS([1]feb24!$V$7:$V$363,[1]feb24!$B$7:$B$363,B323)</f>
        <v>4427.7047522750254</v>
      </c>
      <c r="W323" s="198"/>
      <c r="X323" s="88">
        <v>0</v>
      </c>
      <c r="Y323" s="88">
        <f t="shared" si="69"/>
        <v>0</v>
      </c>
    </row>
    <row r="324" spans="2:27" ht="28.5" customHeight="1">
      <c r="B324" s="208">
        <v>5061</v>
      </c>
      <c r="C324" t="s">
        <v>338</v>
      </c>
      <c r="D324" s="1">
        <v>8296</v>
      </c>
      <c r="E324" s="85">
        <f t="shared" si="63"/>
        <v>4236.9765066394275</v>
      </c>
      <c r="F324" s="86">
        <f t="shared" si="56"/>
        <v>0.87518241470181157</v>
      </c>
      <c r="G324" s="188">
        <f t="shared" si="57"/>
        <v>362.78531919502745</v>
      </c>
      <c r="H324" s="188">
        <f t="shared" si="58"/>
        <v>710.33365498386365</v>
      </c>
      <c r="I324" s="188">
        <f t="shared" si="59"/>
        <v>42.168114845009491</v>
      </c>
      <c r="J324" s="87">
        <f t="shared" si="60"/>
        <v>82.56516886652858</v>
      </c>
      <c r="K324" s="188">
        <f t="shared" si="64"/>
        <v>-11.50317898710427</v>
      </c>
      <c r="L324" s="87">
        <f t="shared" si="61"/>
        <v>-22.523224456750164</v>
      </c>
      <c r="M324" s="88">
        <f t="shared" si="65"/>
        <v>687.81043052711345</v>
      </c>
      <c r="N324" s="88">
        <f t="shared" si="66"/>
        <v>8983.8104305271136</v>
      </c>
      <c r="O324" s="88">
        <f t="shared" si="67"/>
        <v>4588.258646847351</v>
      </c>
      <c r="P324" s="89">
        <f t="shared" si="62"/>
        <v>0.94774263570540551</v>
      </c>
      <c r="Q324" s="196">
        <v>-1460.9993494957744</v>
      </c>
      <c r="R324" s="89">
        <f t="shared" si="68"/>
        <v>2.5210084033613446E-2</v>
      </c>
      <c r="S324" s="89">
        <f t="shared" si="68"/>
        <v>2.4686483377824957E-2</v>
      </c>
      <c r="T324" s="91">
        <v>1958</v>
      </c>
      <c r="U324" s="191">
        <f>SUMIFS([1]feb24!$U$7:$U$363,[1]feb24!$B$7:$B$363,B324)</f>
        <v>8092</v>
      </c>
      <c r="V324" s="191">
        <f>SUMIFS([1]feb24!$V$7:$V$363,[1]feb24!$B$7:$B$363,B324)</f>
        <v>4134.9003576903424</v>
      </c>
      <c r="W324" s="198"/>
      <c r="X324" s="88">
        <v>0</v>
      </c>
      <c r="Y324" s="88">
        <f t="shared" si="69"/>
        <v>0</v>
      </c>
    </row>
    <row r="325" spans="2:27">
      <c r="B325" s="208">
        <v>5501</v>
      </c>
      <c r="C325" t="s">
        <v>339</v>
      </c>
      <c r="D325" s="1">
        <v>384325</v>
      </c>
      <c r="E325" s="85">
        <f t="shared" si="63"/>
        <v>4880.6273414185025</v>
      </c>
      <c r="F325" s="86">
        <f t="shared" si="56"/>
        <v>1.0081337990024011</v>
      </c>
      <c r="G325" s="188">
        <f t="shared" si="57"/>
        <v>-23.40518167241753</v>
      </c>
      <c r="H325" s="188">
        <f t="shared" si="58"/>
        <v>-1843.0410307945185</v>
      </c>
      <c r="I325" s="188">
        <f t="shared" si="59"/>
        <v>0</v>
      </c>
      <c r="J325" s="87">
        <f t="shared" si="60"/>
        <v>0</v>
      </c>
      <c r="K325" s="188">
        <f t="shared" si="64"/>
        <v>-53.671293832113761</v>
      </c>
      <c r="L325" s="87">
        <f t="shared" si="61"/>
        <v>-4226.3460328097981</v>
      </c>
      <c r="M325" s="88">
        <f t="shared" si="65"/>
        <v>-6069.3870636043166</v>
      </c>
      <c r="N325" s="88">
        <f t="shared" si="66"/>
        <v>378255.61293639569</v>
      </c>
      <c r="O325" s="88">
        <f t="shared" si="67"/>
        <v>4803.5508659139714</v>
      </c>
      <c r="P325" s="89">
        <f t="shared" si="62"/>
        <v>0.99221301779366544</v>
      </c>
      <c r="Q325" s="196">
        <v>5619.7167499157758</v>
      </c>
      <c r="R325" s="89">
        <f t="shared" si="68"/>
        <v>3.5559160181931837E-2</v>
      </c>
      <c r="S325" s="89">
        <f t="shared" si="68"/>
        <v>2.5656613383824006E-2</v>
      </c>
      <c r="T325" s="91">
        <v>78745</v>
      </c>
      <c r="U325" s="191">
        <f>SUMIFS([1]feb24!$U$7:$U$363,[1]feb24!$B$7:$B$363,B325)</f>
        <v>371128</v>
      </c>
      <c r="V325" s="191">
        <f>SUMIFS([1]feb24!$V$7:$V$363,[1]feb24!$B$7:$B$363,B325)</f>
        <v>4758.5393373679353</v>
      </c>
      <c r="W325" s="198"/>
      <c r="X325" s="88">
        <v>0</v>
      </c>
      <c r="Y325" s="88">
        <f t="shared" si="69"/>
        <v>0</v>
      </c>
    </row>
    <row r="326" spans="2:27">
      <c r="B326" s="208">
        <v>5503</v>
      </c>
      <c r="C326" t="s">
        <v>340</v>
      </c>
      <c r="D326" s="1">
        <v>109318</v>
      </c>
      <c r="E326" s="85">
        <f t="shared" si="63"/>
        <v>4362.9469987228613</v>
      </c>
      <c r="F326" s="86">
        <f t="shared" si="56"/>
        <v>0.90120265797434218</v>
      </c>
      <c r="G326" s="188">
        <f t="shared" si="57"/>
        <v>287.20302394496719</v>
      </c>
      <c r="H326" s="188">
        <f t="shared" si="58"/>
        <v>7196.1589679650979</v>
      </c>
      <c r="I326" s="188">
        <f t="shared" si="59"/>
        <v>0</v>
      </c>
      <c r="J326" s="87">
        <f t="shared" si="60"/>
        <v>0</v>
      </c>
      <c r="K326" s="188">
        <f t="shared" si="64"/>
        <v>-53.671293832113761</v>
      </c>
      <c r="L326" s="87">
        <f t="shared" si="61"/>
        <v>-1344.7879382574424</v>
      </c>
      <c r="M326" s="88">
        <f t="shared" si="65"/>
        <v>5851.3710297076559</v>
      </c>
      <c r="N326" s="88">
        <f t="shared" si="66"/>
        <v>115169.37102970766</v>
      </c>
      <c r="O326" s="88">
        <f t="shared" si="67"/>
        <v>4596.4787288357147</v>
      </c>
      <c r="P326" s="89">
        <f t="shared" si="62"/>
        <v>0.94944056138244182</v>
      </c>
      <c r="Q326" s="196">
        <v>2369.712122190459</v>
      </c>
      <c r="R326" s="89">
        <f t="shared" si="68"/>
        <v>3.0854534824510119E-2</v>
      </c>
      <c r="S326" s="89">
        <f t="shared" si="68"/>
        <v>2.4559805265596216E-2</v>
      </c>
      <c r="T326" s="91">
        <v>25056</v>
      </c>
      <c r="U326" s="191">
        <f>SUMIFS([1]feb24!$U$7:$U$363,[1]feb24!$B$7:$B$363,B326)</f>
        <v>106046</v>
      </c>
      <c r="V326" s="191">
        <f>SUMIFS([1]feb24!$V$7:$V$363,[1]feb24!$B$7:$B$363,B326)</f>
        <v>4258.3624462916114</v>
      </c>
      <c r="W326" s="198"/>
      <c r="X326" s="88">
        <v>0</v>
      </c>
      <c r="Y326" s="88">
        <f t="shared" si="69"/>
        <v>0</v>
      </c>
    </row>
    <row r="327" spans="2:27">
      <c r="B327" s="208">
        <v>5510</v>
      </c>
      <c r="C327" t="s">
        <v>345</v>
      </c>
      <c r="D327" s="1">
        <v>10245</v>
      </c>
      <c r="E327" s="85">
        <f t="shared" si="63"/>
        <v>3601.0544815465728</v>
      </c>
      <c r="F327" s="86">
        <f t="shared" ref="F327:F362" si="70">E327/E$365</f>
        <v>0.74382747973563712</v>
      </c>
      <c r="G327" s="188">
        <f t="shared" ref="G327:G363" si="71">($E$365+$Y$365-E327-Y327)*0.6</f>
        <v>744.33853425074028</v>
      </c>
      <c r="H327" s="188">
        <f t="shared" ref="H327:H362" si="72">G327*T327/1000</f>
        <v>2117.6431299433561</v>
      </c>
      <c r="I327" s="188">
        <f t="shared" ref="I327:I362" si="73">IF(E327+Y327&lt;(E$365+Y$365)*0.9,((E$365+Y$365)*0.9-E327-Y327)*0.35,0)</f>
        <v>264.74082362750863</v>
      </c>
      <c r="J327" s="87">
        <f t="shared" ref="J327:J363" si="74">I327*T327/1000</f>
        <v>753.18764322026198</v>
      </c>
      <c r="K327" s="188">
        <f t="shared" si="64"/>
        <v>211.06952979539489</v>
      </c>
      <c r="L327" s="87">
        <f t="shared" ref="L327:L362" si="75">K327*T327/1000</f>
        <v>600.49281226789844</v>
      </c>
      <c r="M327" s="88">
        <f t="shared" si="65"/>
        <v>2718.1359422112546</v>
      </c>
      <c r="N327" s="88">
        <f t="shared" si="66"/>
        <v>12963.135942211255</v>
      </c>
      <c r="O327" s="88">
        <f t="shared" si="67"/>
        <v>4556.462545592708</v>
      </c>
      <c r="P327" s="89">
        <f t="shared" ref="P327:P362" si="76">O327/O$365</f>
        <v>0.94117488895709667</v>
      </c>
      <c r="Q327" s="196">
        <v>304.45717307687482</v>
      </c>
      <c r="R327" s="89">
        <f t="shared" si="68"/>
        <v>4.6689824274621983E-2</v>
      </c>
      <c r="S327" s="89">
        <f t="shared" si="68"/>
        <v>5.4415830007404777E-2</v>
      </c>
      <c r="T327" s="91">
        <v>2845</v>
      </c>
      <c r="U327" s="191">
        <f>SUMIFS([1]feb24!$U$7:$U$363,[1]feb24!$B$7:$B$363,B327)</f>
        <v>9788</v>
      </c>
      <c r="V327" s="191">
        <f>SUMIFS([1]feb24!$V$7:$V$363,[1]feb24!$B$7:$B$363,B327)</f>
        <v>3415.2128401953942</v>
      </c>
      <c r="W327" s="198"/>
      <c r="X327" s="88">
        <v>0</v>
      </c>
      <c r="Y327" s="88">
        <f t="shared" si="69"/>
        <v>0</v>
      </c>
    </row>
    <row r="328" spans="2:27">
      <c r="B328" s="208">
        <v>5512</v>
      </c>
      <c r="C328" t="s">
        <v>346</v>
      </c>
      <c r="D328" s="1">
        <v>16285</v>
      </c>
      <c r="E328" s="85">
        <f t="shared" ref="E328:E362" si="77">D328/T328*1000</f>
        <v>3804.0177528614813</v>
      </c>
      <c r="F328" s="86">
        <f t="shared" si="70"/>
        <v>0.78575121606195641</v>
      </c>
      <c r="G328" s="188">
        <f t="shared" si="71"/>
        <v>622.56057146179512</v>
      </c>
      <c r="H328" s="188">
        <f t="shared" si="72"/>
        <v>2665.181806427945</v>
      </c>
      <c r="I328" s="188">
        <f t="shared" si="73"/>
        <v>193.70367866729066</v>
      </c>
      <c r="J328" s="87">
        <f t="shared" si="74"/>
        <v>829.24544837467124</v>
      </c>
      <c r="K328" s="188">
        <f t="shared" ref="K328:K362" si="78">I328+J$367</f>
        <v>140.03238483517691</v>
      </c>
      <c r="L328" s="87">
        <f t="shared" si="75"/>
        <v>599.47863947939231</v>
      </c>
      <c r="M328" s="88">
        <f t="shared" ref="M328:M362" si="79">+H328+L328</f>
        <v>3264.6604459073374</v>
      </c>
      <c r="N328" s="88">
        <f t="shared" ref="N328:N362" si="80">D328+M328</f>
        <v>19549.660445907339</v>
      </c>
      <c r="O328" s="88">
        <f t="shared" ref="O328:O362" si="81">N328/T328*1000</f>
        <v>4566.6107091584536</v>
      </c>
      <c r="P328" s="89">
        <f t="shared" si="76"/>
        <v>0.94327107577341274</v>
      </c>
      <c r="Q328" s="196">
        <v>435.54654316066581</v>
      </c>
      <c r="R328" s="89">
        <f t="shared" ref="R328:S362" si="82">(D328-U328)/U328</f>
        <v>5.9600494501919447E-2</v>
      </c>
      <c r="S328" s="89">
        <f t="shared" si="82"/>
        <v>4.1037066076868384E-2</v>
      </c>
      <c r="T328" s="91">
        <v>4281</v>
      </c>
      <c r="U328" s="191">
        <f>SUMIFS([1]feb24!$U$7:$U$363,[1]feb24!$B$7:$B$363,B328)</f>
        <v>15369</v>
      </c>
      <c r="V328" s="191">
        <f>SUMIFS([1]feb24!$V$7:$V$363,[1]feb24!$B$7:$B$363,B328)</f>
        <v>3654.0656205420828</v>
      </c>
      <c r="W328" s="198"/>
      <c r="X328" s="88">
        <v>0</v>
      </c>
      <c r="Y328" s="88">
        <f t="shared" ref="Y328:Y362" si="83">X328*1000/T328</f>
        <v>0</v>
      </c>
    </row>
    <row r="329" spans="2:27">
      <c r="B329" s="208">
        <v>5514</v>
      </c>
      <c r="C329" t="s">
        <v>347</v>
      </c>
      <c r="D329" s="1">
        <v>5360</v>
      </c>
      <c r="E329" s="85">
        <f t="shared" si="77"/>
        <v>4088.482074752098</v>
      </c>
      <c r="F329" s="86">
        <f t="shared" si="70"/>
        <v>0.84450966604123312</v>
      </c>
      <c r="G329" s="188">
        <f t="shared" si="71"/>
        <v>451.88197832742514</v>
      </c>
      <c r="H329" s="188">
        <f t="shared" si="72"/>
        <v>592.41727358725439</v>
      </c>
      <c r="I329" s="188">
        <f t="shared" si="73"/>
        <v>94.141166005574803</v>
      </c>
      <c r="J329" s="87">
        <f t="shared" si="74"/>
        <v>123.41906863330856</v>
      </c>
      <c r="K329" s="188">
        <f t="shared" si="78"/>
        <v>40.469872173461042</v>
      </c>
      <c r="L329" s="87">
        <f t="shared" si="75"/>
        <v>53.056002419407427</v>
      </c>
      <c r="M329" s="88">
        <f t="shared" si="79"/>
        <v>645.47327600666176</v>
      </c>
      <c r="N329" s="88">
        <f t="shared" si="80"/>
        <v>6005.4732760066618</v>
      </c>
      <c r="O329" s="88">
        <f t="shared" si="81"/>
        <v>4580.833925252984</v>
      </c>
      <c r="P329" s="89">
        <f t="shared" si="76"/>
        <v>0.94620899827237648</v>
      </c>
      <c r="Q329" s="196">
        <v>-301.43068681765203</v>
      </c>
      <c r="R329" s="89">
        <f>(D329-U329)/U329</f>
        <v>2.3682200152788387E-2</v>
      </c>
      <c r="S329" s="89">
        <f t="shared" si="82"/>
        <v>-1.3047032834353134E-3</v>
      </c>
      <c r="T329" s="91">
        <v>1311</v>
      </c>
      <c r="U329" s="191">
        <f>SUMIFS([1]feb24!$U$7:$U$363,[1]feb24!$B$7:$B$363,B329)</f>
        <v>5236</v>
      </c>
      <c r="V329" s="191">
        <f>SUMIFS([1]feb24!$V$7:$V$363,[1]feb24!$B$7:$B$363,B329)</f>
        <v>4093.8232994526979</v>
      </c>
      <c r="W329" s="198"/>
      <c r="X329" s="88">
        <v>0</v>
      </c>
      <c r="Y329" s="88">
        <f t="shared" si="83"/>
        <v>0</v>
      </c>
    </row>
    <row r="330" spans="2:27">
      <c r="B330" s="208">
        <v>5516</v>
      </c>
      <c r="C330" t="s">
        <v>348</v>
      </c>
      <c r="D330" s="1">
        <v>4556</v>
      </c>
      <c r="E330" s="85">
        <f t="shared" si="77"/>
        <v>4257.9439252336451</v>
      </c>
      <c r="F330" s="86">
        <f t="shared" si="70"/>
        <v>0.87951340780658704</v>
      </c>
      <c r="G330" s="188">
        <f t="shared" si="71"/>
        <v>350.2048680384969</v>
      </c>
      <c r="H330" s="188">
        <f t="shared" si="72"/>
        <v>374.71920880119171</v>
      </c>
      <c r="I330" s="188">
        <f t="shared" si="73"/>
        <v>34.829518337033321</v>
      </c>
      <c r="J330" s="87">
        <f t="shared" si="74"/>
        <v>37.267584620625655</v>
      </c>
      <c r="K330" s="188">
        <f t="shared" si="78"/>
        <v>-18.841775495080441</v>
      </c>
      <c r="L330" s="87">
        <f t="shared" si="75"/>
        <v>-20.160699779736071</v>
      </c>
      <c r="M330" s="88">
        <f t="shared" si="79"/>
        <v>354.55850902145562</v>
      </c>
      <c r="N330" s="88">
        <f t="shared" si="80"/>
        <v>4910.5585090214554</v>
      </c>
      <c r="O330" s="88">
        <f t="shared" si="81"/>
        <v>4589.3070177770614</v>
      </c>
      <c r="P330" s="89">
        <f t="shared" si="76"/>
        <v>0.94795918536064416</v>
      </c>
      <c r="Q330" s="196">
        <v>65.945955076364271</v>
      </c>
      <c r="R330" s="89">
        <f t="shared" si="82"/>
        <v>-0.11189083820662768</v>
      </c>
      <c r="S330" s="89">
        <f t="shared" si="82"/>
        <v>-0.10442076114481429</v>
      </c>
      <c r="T330" s="91">
        <v>1070</v>
      </c>
      <c r="U330" s="191">
        <f>SUMIFS([1]feb24!$U$7:$U$363,[1]feb24!$B$7:$B$363,B330)</f>
        <v>5130</v>
      </c>
      <c r="V330" s="191">
        <f>SUMIFS([1]feb24!$V$7:$V$363,[1]feb24!$B$7:$B$363,B330)</f>
        <v>4754.4022242817427</v>
      </c>
      <c r="W330" s="198"/>
      <c r="X330" s="88">
        <v>0</v>
      </c>
      <c r="Y330" s="88">
        <f t="shared" si="83"/>
        <v>0</v>
      </c>
    </row>
    <row r="331" spans="2:27">
      <c r="B331" s="208">
        <v>5518</v>
      </c>
      <c r="C331" t="s">
        <v>349</v>
      </c>
      <c r="D331" s="1">
        <v>2971</v>
      </c>
      <c r="E331" s="85">
        <f t="shared" si="77"/>
        <v>3013.1845841784989</v>
      </c>
      <c r="F331" s="86">
        <f t="shared" si="70"/>
        <v>0.6223981077523667</v>
      </c>
      <c r="G331" s="188">
        <f t="shared" si="71"/>
        <v>1097.0604726715846</v>
      </c>
      <c r="H331" s="188">
        <f t="shared" si="72"/>
        <v>1081.7016260541825</v>
      </c>
      <c r="I331" s="188">
        <f t="shared" si="73"/>
        <v>470.49528770633447</v>
      </c>
      <c r="J331" s="87">
        <f t="shared" si="74"/>
        <v>463.90835367844579</v>
      </c>
      <c r="K331" s="188">
        <f t="shared" si="78"/>
        <v>416.82399387422072</v>
      </c>
      <c r="L331" s="87">
        <f t="shared" si="75"/>
        <v>410.98845795998164</v>
      </c>
      <c r="M331" s="88">
        <f t="shared" si="79"/>
        <v>1492.6900840141641</v>
      </c>
      <c r="N331" s="88">
        <f t="shared" si="80"/>
        <v>4463.6900840141643</v>
      </c>
      <c r="O331" s="88">
        <f t="shared" si="81"/>
        <v>4527.0690507243044</v>
      </c>
      <c r="P331" s="89">
        <f t="shared" si="76"/>
        <v>0.93510342035793315</v>
      </c>
      <c r="Q331" s="196">
        <v>50.743335238593318</v>
      </c>
      <c r="R331" s="89">
        <f t="shared" si="82"/>
        <v>-4.377212745413582E-2</v>
      </c>
      <c r="S331" s="89">
        <f t="shared" si="82"/>
        <v>-4.6681542887845276E-2</v>
      </c>
      <c r="T331" s="91">
        <v>986</v>
      </c>
      <c r="U331" s="191">
        <f>SUMIFS([1]feb24!$U$7:$U$363,[1]feb24!$B$7:$B$363,B331)</f>
        <v>3107</v>
      </c>
      <c r="V331" s="191">
        <f>SUMIFS([1]feb24!$V$7:$V$363,[1]feb24!$B$7:$B$363,B331)</f>
        <v>3160.7324516785347</v>
      </c>
      <c r="W331" s="198"/>
      <c r="X331" s="88">
        <v>0</v>
      </c>
      <c r="Y331" s="88">
        <f t="shared" si="83"/>
        <v>0</v>
      </c>
    </row>
    <row r="332" spans="2:27">
      <c r="B332" s="208">
        <v>5520</v>
      </c>
      <c r="C332" t="s">
        <v>350</v>
      </c>
      <c r="D332" s="1">
        <v>24278</v>
      </c>
      <c r="E332" s="85">
        <f t="shared" si="77"/>
        <v>6090.8178625188157</v>
      </c>
      <c r="F332" s="86">
        <f t="shared" si="70"/>
        <v>1.2581086244105961</v>
      </c>
      <c r="G332" s="188">
        <f t="shared" si="71"/>
        <v>-749.5194943326054</v>
      </c>
      <c r="H332" s="188">
        <f t="shared" si="72"/>
        <v>-2987.584704409765</v>
      </c>
      <c r="I332" s="188">
        <f t="shared" si="73"/>
        <v>0</v>
      </c>
      <c r="J332" s="87">
        <f t="shared" si="74"/>
        <v>0</v>
      </c>
      <c r="K332" s="188">
        <f t="shared" si="78"/>
        <v>-53.671293832113761</v>
      </c>
      <c r="L332" s="87">
        <f t="shared" si="75"/>
        <v>-213.93377721480545</v>
      </c>
      <c r="M332" s="88">
        <f t="shared" si="79"/>
        <v>-3201.5184816245705</v>
      </c>
      <c r="N332" s="88">
        <f t="shared" si="80"/>
        <v>21076.481518375429</v>
      </c>
      <c r="O332" s="88">
        <f t="shared" si="81"/>
        <v>5287.6270743540963</v>
      </c>
      <c r="P332" s="89">
        <f t="shared" si="76"/>
        <v>1.0922029479569435</v>
      </c>
      <c r="Q332" s="196">
        <v>-3301.1995660021057</v>
      </c>
      <c r="R332" s="89">
        <f t="shared" si="82"/>
        <v>-1.2848662275351712E-2</v>
      </c>
      <c r="S332" s="89">
        <f t="shared" si="82"/>
        <v>-2.2011883423322567E-2</v>
      </c>
      <c r="T332" s="91">
        <v>3986</v>
      </c>
      <c r="U332" s="191">
        <f>SUMIFS([1]feb24!$U$7:$U$363,[1]feb24!$B$7:$B$363,B332)</f>
        <v>24594</v>
      </c>
      <c r="V332" s="191">
        <f>SUMIFS([1]feb24!$V$7:$V$363,[1]feb24!$B$7:$B$363,B332)</f>
        <v>6227.9057989364392</v>
      </c>
      <c r="W332" s="198"/>
      <c r="X332" s="88">
        <v>0</v>
      </c>
      <c r="Y332" s="88">
        <f t="shared" si="83"/>
        <v>0</v>
      </c>
    </row>
    <row r="333" spans="2:27">
      <c r="B333" s="208">
        <v>5522</v>
      </c>
      <c r="C333" t="s">
        <v>351</v>
      </c>
      <c r="D333" s="1">
        <v>7903</v>
      </c>
      <c r="E333" s="85">
        <f t="shared" si="77"/>
        <v>3819.7196713388107</v>
      </c>
      <c r="F333" s="86">
        <f t="shared" si="70"/>
        <v>0.78899457672418949</v>
      </c>
      <c r="G333" s="188">
        <f t="shared" si="71"/>
        <v>613.13942037539755</v>
      </c>
      <c r="H333" s="188">
        <f t="shared" si="72"/>
        <v>1268.5854607566976</v>
      </c>
      <c r="I333" s="188">
        <f t="shared" si="73"/>
        <v>188.20800720022535</v>
      </c>
      <c r="J333" s="87">
        <f t="shared" si="74"/>
        <v>389.40236689726623</v>
      </c>
      <c r="K333" s="188">
        <f t="shared" si="78"/>
        <v>134.53671336811158</v>
      </c>
      <c r="L333" s="87">
        <f t="shared" si="75"/>
        <v>278.35645995862285</v>
      </c>
      <c r="M333" s="88">
        <f t="shared" si="79"/>
        <v>1546.9419207153205</v>
      </c>
      <c r="N333" s="88">
        <f t="shared" si="80"/>
        <v>9449.9419207153205</v>
      </c>
      <c r="O333" s="88">
        <f t="shared" si="81"/>
        <v>4567.3958050823203</v>
      </c>
      <c r="P333" s="89">
        <f t="shared" si="76"/>
        <v>0.94343324380652438</v>
      </c>
      <c r="Q333" s="196">
        <v>148.77958743270756</v>
      </c>
      <c r="R333" s="89">
        <f t="shared" si="82"/>
        <v>2.2380336351875807E-2</v>
      </c>
      <c r="S333" s="89">
        <f t="shared" si="82"/>
        <v>1.2003348887695258E-2</v>
      </c>
      <c r="T333" s="91">
        <v>2069</v>
      </c>
      <c r="U333" s="191">
        <f>SUMIFS([1]feb24!$U$7:$U$363,[1]feb24!$B$7:$B$363,B333)</f>
        <v>7730</v>
      </c>
      <c r="V333" s="191">
        <f>SUMIFS([1]feb24!$V$7:$V$363,[1]feb24!$B$7:$B$363,B333)</f>
        <v>3774.4140625</v>
      </c>
      <c r="W333" s="198"/>
      <c r="X333" s="88">
        <v>0</v>
      </c>
      <c r="Y333" s="88">
        <f t="shared" si="83"/>
        <v>0</v>
      </c>
    </row>
    <row r="334" spans="2:27">
      <c r="B334" s="208">
        <v>5524</v>
      </c>
      <c r="C334" t="s">
        <v>352</v>
      </c>
      <c r="D334" s="1">
        <v>32264</v>
      </c>
      <c r="E334" s="85">
        <f t="shared" si="77"/>
        <v>4805.4810843014593</v>
      </c>
      <c r="F334" s="86">
        <f t="shared" si="70"/>
        <v>0.99261172030868172</v>
      </c>
      <c r="G334" s="188">
        <f t="shared" si="71"/>
        <v>21.682572597808392</v>
      </c>
      <c r="H334" s="188">
        <f t="shared" si="72"/>
        <v>145.57679242168552</v>
      </c>
      <c r="I334" s="188">
        <f t="shared" si="73"/>
        <v>0</v>
      </c>
      <c r="J334" s="87">
        <f t="shared" si="74"/>
        <v>0</v>
      </c>
      <c r="K334" s="188">
        <f t="shared" si="78"/>
        <v>-53.671293832113761</v>
      </c>
      <c r="L334" s="87">
        <f t="shared" si="75"/>
        <v>-360.3490667888118</v>
      </c>
      <c r="M334" s="88">
        <f t="shared" si="79"/>
        <v>-214.77227436712627</v>
      </c>
      <c r="N334" s="88">
        <f t="shared" si="80"/>
        <v>32049.227725632874</v>
      </c>
      <c r="O334" s="88">
        <f t="shared" si="81"/>
        <v>4773.4923630671537</v>
      </c>
      <c r="P334" s="89">
        <f t="shared" si="76"/>
        <v>0.98600418631617759</v>
      </c>
      <c r="Q334" s="196">
        <v>-751.25160174062489</v>
      </c>
      <c r="R334" s="89">
        <f t="shared" si="82"/>
        <v>-3.5340548944567361E-2</v>
      </c>
      <c r="S334" s="89">
        <f t="shared" si="82"/>
        <v>-2.5570390667568797E-2</v>
      </c>
      <c r="T334" s="91">
        <v>6714</v>
      </c>
      <c r="U334" s="191">
        <f>SUMIFS([1]feb24!$U$7:$U$363,[1]feb24!$B$7:$B$363,B334)</f>
        <v>33446</v>
      </c>
      <c r="V334" s="191">
        <f>SUMIFS([1]feb24!$V$7:$V$363,[1]feb24!$B$7:$B$363,B334)</f>
        <v>4931.5836036567389</v>
      </c>
      <c r="W334" s="198"/>
      <c r="X334" s="88">
        <v>0</v>
      </c>
      <c r="Y334" s="88">
        <f t="shared" si="83"/>
        <v>0</v>
      </c>
    </row>
    <row r="335" spans="2:27">
      <c r="B335" s="208">
        <v>5526</v>
      </c>
      <c r="C335" t="s">
        <v>353</v>
      </c>
      <c r="D335" s="1">
        <v>14531</v>
      </c>
      <c r="E335" s="85">
        <f t="shared" si="77"/>
        <v>4169.5839311334294</v>
      </c>
      <c r="F335" s="86">
        <f t="shared" si="70"/>
        <v>0.86126192284355141</v>
      </c>
      <c r="G335" s="188">
        <f t="shared" si="71"/>
        <v>403.22086449862633</v>
      </c>
      <c r="H335" s="188">
        <f t="shared" si="72"/>
        <v>1405.2247127777127</v>
      </c>
      <c r="I335" s="188">
        <f t="shared" si="73"/>
        <v>65.755516272108835</v>
      </c>
      <c r="J335" s="87">
        <f t="shared" si="74"/>
        <v>229.15797420829929</v>
      </c>
      <c r="K335" s="188">
        <f t="shared" si="78"/>
        <v>12.084222439995074</v>
      </c>
      <c r="L335" s="87">
        <f t="shared" si="75"/>
        <v>42.113515203382832</v>
      </c>
      <c r="M335" s="88">
        <f t="shared" si="79"/>
        <v>1447.3382279810955</v>
      </c>
      <c r="N335" s="88">
        <f t="shared" si="80"/>
        <v>15978.338227981096</v>
      </c>
      <c r="O335" s="88">
        <f t="shared" si="81"/>
        <v>4584.88901807205</v>
      </c>
      <c r="P335" s="89">
        <f t="shared" si="76"/>
        <v>0.94704661111249222</v>
      </c>
      <c r="Q335" s="196">
        <v>612.55865041226798</v>
      </c>
      <c r="R335" s="89">
        <f t="shared" si="82"/>
        <v>4.2620363062352014E-2</v>
      </c>
      <c r="S335" s="89">
        <f t="shared" si="82"/>
        <v>2.5567461858749786E-2</v>
      </c>
      <c r="T335" s="91">
        <v>3485</v>
      </c>
      <c r="U335" s="191">
        <f>SUMIFS([1]feb24!$U$7:$U$363,[1]feb24!$B$7:$B$363,B335)</f>
        <v>13937</v>
      </c>
      <c r="V335" s="191">
        <f>SUMIFS([1]feb24!$V$7:$V$363,[1]feb24!$B$7:$B$363,B335)</f>
        <v>4065.6359393232206</v>
      </c>
      <c r="W335" s="198"/>
      <c r="X335" s="88">
        <v>0</v>
      </c>
      <c r="Y335" s="88">
        <f t="shared" si="83"/>
        <v>0</v>
      </c>
    </row>
    <row r="336" spans="2:27">
      <c r="B336" s="208">
        <v>5528</v>
      </c>
      <c r="C336" t="s">
        <v>354</v>
      </c>
      <c r="D336" s="1">
        <v>4182</v>
      </c>
      <c r="E336" s="85">
        <f t="shared" si="77"/>
        <v>3897.4836905871389</v>
      </c>
      <c r="F336" s="86">
        <f t="shared" si="70"/>
        <v>0.80505737575930858</v>
      </c>
      <c r="G336" s="188">
        <f t="shared" si="71"/>
        <v>566.48100882640063</v>
      </c>
      <c r="H336" s="188">
        <f t="shared" si="72"/>
        <v>607.83412247072783</v>
      </c>
      <c r="I336" s="188">
        <f t="shared" si="73"/>
        <v>160.9906004633105</v>
      </c>
      <c r="J336" s="87">
        <f t="shared" si="74"/>
        <v>172.74291429713216</v>
      </c>
      <c r="K336" s="188">
        <f t="shared" si="78"/>
        <v>107.31930663119674</v>
      </c>
      <c r="L336" s="87">
        <f t="shared" si="75"/>
        <v>115.15361601527411</v>
      </c>
      <c r="M336" s="88">
        <f t="shared" si="79"/>
        <v>722.98773848600194</v>
      </c>
      <c r="N336" s="88">
        <f t="shared" si="80"/>
        <v>4904.9877384860019</v>
      </c>
      <c r="O336" s="88">
        <f t="shared" si="81"/>
        <v>4571.284006044737</v>
      </c>
      <c r="P336" s="89">
        <f t="shared" si="76"/>
        <v>0.94423638375828045</v>
      </c>
      <c r="Q336" s="196">
        <v>103.97977364199869</v>
      </c>
      <c r="R336" s="89">
        <f t="shared" si="82"/>
        <v>4.3227665706051877E-3</v>
      </c>
      <c r="S336" s="89">
        <f t="shared" si="82"/>
        <v>-1.1589150513924507E-2</v>
      </c>
      <c r="T336" s="91">
        <v>1073</v>
      </c>
      <c r="U336" s="191">
        <f>SUMIFS([1]feb24!$U$7:$U$363,[1]feb24!$B$7:$B$363,B336)</f>
        <v>4164</v>
      </c>
      <c r="V336" s="191">
        <f>SUMIFS([1]feb24!$V$7:$V$363,[1]feb24!$B$7:$B$363,B336)</f>
        <v>3943.1818181818185</v>
      </c>
      <c r="W336" s="198"/>
      <c r="X336" s="88">
        <v>0</v>
      </c>
      <c r="Y336" s="88">
        <f t="shared" si="83"/>
        <v>0</v>
      </c>
    </row>
    <row r="337" spans="2:25">
      <c r="B337" s="208">
        <v>5530</v>
      </c>
      <c r="C337" t="s">
        <v>355</v>
      </c>
      <c r="D337" s="1">
        <v>70460</v>
      </c>
      <c r="E337" s="85">
        <f t="shared" si="77"/>
        <v>4730.7640660668731</v>
      </c>
      <c r="F337" s="86">
        <f t="shared" si="70"/>
        <v>0.97717830444352516</v>
      </c>
      <c r="G337" s="188">
        <f t="shared" si="71"/>
        <v>66.512783538560143</v>
      </c>
      <c r="H337" s="188">
        <f t="shared" si="72"/>
        <v>990.64139802331476</v>
      </c>
      <c r="I337" s="188">
        <f t="shared" si="73"/>
        <v>0</v>
      </c>
      <c r="J337" s="87">
        <f t="shared" si="74"/>
        <v>0</v>
      </c>
      <c r="K337" s="188">
        <f t="shared" si="78"/>
        <v>-53.671293832113761</v>
      </c>
      <c r="L337" s="87">
        <f t="shared" si="75"/>
        <v>-799.3802503355023</v>
      </c>
      <c r="M337" s="88">
        <f t="shared" si="79"/>
        <v>191.26114768781247</v>
      </c>
      <c r="N337" s="88">
        <f t="shared" si="80"/>
        <v>70651.261147687808</v>
      </c>
      <c r="O337" s="88">
        <f t="shared" si="81"/>
        <v>4743.6055557733189</v>
      </c>
      <c r="P337" s="89">
        <f t="shared" si="76"/>
        <v>0.9798308199701149</v>
      </c>
      <c r="Q337" s="196">
        <v>563.74081133081677</v>
      </c>
      <c r="R337" s="89">
        <f t="shared" si="82"/>
        <v>2.7008905796784586E-2</v>
      </c>
      <c r="S337" s="89">
        <f t="shared" si="82"/>
        <v>2.4043860614210367E-2</v>
      </c>
      <c r="T337" s="91">
        <v>14894</v>
      </c>
      <c r="U337" s="191">
        <f>SUMIFS([1]feb24!$U$7:$U$363,[1]feb24!$B$7:$B$363,B337)</f>
        <v>68607</v>
      </c>
      <c r="V337" s="191">
        <f>SUMIFS([1]feb24!$V$7:$V$363,[1]feb24!$B$7:$B$363,B337)</f>
        <v>4619.6889098377214</v>
      </c>
      <c r="W337" s="198"/>
      <c r="X337" s="88">
        <v>0</v>
      </c>
      <c r="Y337" s="88">
        <f t="shared" si="83"/>
        <v>0</v>
      </c>
    </row>
    <row r="338" spans="2:25">
      <c r="B338" s="208">
        <v>5532</v>
      </c>
      <c r="C338" t="s">
        <v>356</v>
      </c>
      <c r="D338" s="1">
        <v>20643</v>
      </c>
      <c r="E338" s="85">
        <f t="shared" si="77"/>
        <v>3705.4388799138396</v>
      </c>
      <c r="F338" s="86">
        <f t="shared" si="70"/>
        <v>0.76538893745840353</v>
      </c>
      <c r="G338" s="188">
        <f t="shared" si="71"/>
        <v>681.70789523038013</v>
      </c>
      <c r="H338" s="188">
        <f t="shared" si="72"/>
        <v>3797.7946843284476</v>
      </c>
      <c r="I338" s="188">
        <f t="shared" si="73"/>
        <v>228.20628419896522</v>
      </c>
      <c r="J338" s="87">
        <f t="shared" si="74"/>
        <v>1271.3372092724351</v>
      </c>
      <c r="K338" s="188">
        <f t="shared" si="78"/>
        <v>174.53499036685145</v>
      </c>
      <c r="L338" s="87">
        <f t="shared" si="75"/>
        <v>972.33443133372941</v>
      </c>
      <c r="M338" s="88">
        <f t="shared" si="79"/>
        <v>4770.1291156621774</v>
      </c>
      <c r="N338" s="88">
        <f t="shared" si="80"/>
        <v>25413.129115662177</v>
      </c>
      <c r="O338" s="88">
        <f t="shared" si="81"/>
        <v>4561.6817655110717</v>
      </c>
      <c r="P338" s="89">
        <f t="shared" si="76"/>
        <v>0.94225296184323504</v>
      </c>
      <c r="Q338" s="196">
        <v>508.38432638357335</v>
      </c>
      <c r="R338" s="89">
        <f t="shared" si="82"/>
        <v>-5.0127729310261724E-3</v>
      </c>
      <c r="S338" s="89">
        <f t="shared" si="82"/>
        <v>-1.4657237167558918E-2</v>
      </c>
      <c r="T338" s="91">
        <v>5571</v>
      </c>
      <c r="U338" s="191">
        <f>SUMIFS([1]feb24!$U$7:$U$363,[1]feb24!$B$7:$B$363,B338)</f>
        <v>20747</v>
      </c>
      <c r="V338" s="191">
        <f>SUMIFS([1]feb24!$V$7:$V$363,[1]feb24!$B$7:$B$363,B338)</f>
        <v>3760.5582744245057</v>
      </c>
      <c r="W338" s="198"/>
      <c r="X338" s="88">
        <v>0</v>
      </c>
      <c r="Y338" s="88">
        <f t="shared" si="83"/>
        <v>0</v>
      </c>
    </row>
    <row r="339" spans="2:25">
      <c r="B339" s="208">
        <v>5534</v>
      </c>
      <c r="C339" t="s">
        <v>357</v>
      </c>
      <c r="D339" s="1">
        <v>9401</v>
      </c>
      <c r="E339" s="85">
        <f t="shared" si="77"/>
        <v>4202.5033527045143</v>
      </c>
      <c r="F339" s="86">
        <f t="shared" si="70"/>
        <v>0.86806170066059196</v>
      </c>
      <c r="G339" s="188">
        <f t="shared" si="71"/>
        <v>383.46921155597539</v>
      </c>
      <c r="H339" s="188">
        <f t="shared" si="72"/>
        <v>857.82062625071694</v>
      </c>
      <c r="I339" s="188">
        <f t="shared" si="73"/>
        <v>54.233718722229099</v>
      </c>
      <c r="J339" s="87">
        <f t="shared" si="74"/>
        <v>121.32082878162649</v>
      </c>
      <c r="K339" s="188">
        <f t="shared" si="78"/>
        <v>0.56242489011533792</v>
      </c>
      <c r="L339" s="87">
        <f t="shared" si="75"/>
        <v>1.258144479188011</v>
      </c>
      <c r="M339" s="88">
        <f t="shared" si="79"/>
        <v>859.07877072990493</v>
      </c>
      <c r="N339" s="88">
        <f t="shared" si="80"/>
        <v>10260.078770729904</v>
      </c>
      <c r="O339" s="88">
        <f t="shared" si="81"/>
        <v>4586.5349891506057</v>
      </c>
      <c r="P339" s="89">
        <f t="shared" si="76"/>
        <v>0.94738660000334463</v>
      </c>
      <c r="Q339" s="196">
        <v>145.08172710824954</v>
      </c>
      <c r="R339" s="89">
        <f t="shared" si="82"/>
        <v>7.9334098737083816E-2</v>
      </c>
      <c r="S339" s="89">
        <f t="shared" si="82"/>
        <v>4.7489641644259561E-2</v>
      </c>
      <c r="T339" s="91">
        <v>2237</v>
      </c>
      <c r="U339" s="191">
        <f>SUMIFS([1]feb24!$U$7:$U$363,[1]feb24!$B$7:$B$363,B339)</f>
        <v>8710</v>
      </c>
      <c r="V339" s="191">
        <f>SUMIFS([1]feb24!$V$7:$V$363,[1]feb24!$B$7:$B$363,B339)</f>
        <v>4011.9760479041915</v>
      </c>
      <c r="W339" s="198"/>
      <c r="X339" s="88">
        <v>0</v>
      </c>
      <c r="Y339" s="88">
        <f t="shared" si="83"/>
        <v>0</v>
      </c>
    </row>
    <row r="340" spans="2:25">
      <c r="B340" s="208">
        <v>5536</v>
      </c>
      <c r="C340" t="s">
        <v>358</v>
      </c>
      <c r="D340" s="1">
        <v>10599</v>
      </c>
      <c r="E340" s="85">
        <f t="shared" si="77"/>
        <v>3864.0174990885894</v>
      </c>
      <c r="F340" s="86">
        <f t="shared" si="70"/>
        <v>0.79814465810777635</v>
      </c>
      <c r="G340" s="188">
        <f t="shared" si="71"/>
        <v>586.56072372553035</v>
      </c>
      <c r="H340" s="188">
        <f t="shared" si="72"/>
        <v>1608.9360651791299</v>
      </c>
      <c r="I340" s="188">
        <f t="shared" si="73"/>
        <v>172.70376748780282</v>
      </c>
      <c r="J340" s="87">
        <f t="shared" si="74"/>
        <v>473.72643421904314</v>
      </c>
      <c r="K340" s="188">
        <f t="shared" si="78"/>
        <v>119.03247365568906</v>
      </c>
      <c r="L340" s="87">
        <f t="shared" si="75"/>
        <v>326.50607523755508</v>
      </c>
      <c r="M340" s="88">
        <f t="shared" si="79"/>
        <v>1935.4421404166849</v>
      </c>
      <c r="N340" s="88">
        <f t="shared" si="80"/>
        <v>12534.442140416684</v>
      </c>
      <c r="O340" s="88">
        <f t="shared" si="81"/>
        <v>4569.6106964698083</v>
      </c>
      <c r="P340" s="89">
        <f t="shared" si="76"/>
        <v>0.9438907478757036</v>
      </c>
      <c r="Q340" s="196">
        <v>252.21824184529328</v>
      </c>
      <c r="R340" s="89">
        <f t="shared" si="82"/>
        <v>0.30658284023668642</v>
      </c>
      <c r="S340" s="89">
        <f t="shared" si="82"/>
        <v>0.29276916821085192</v>
      </c>
      <c r="T340" s="91">
        <v>2743</v>
      </c>
      <c r="U340" s="191">
        <f>SUMIFS([1]feb24!$U$7:$U$363,[1]feb24!$B$7:$B$363,B340)</f>
        <v>8112</v>
      </c>
      <c r="V340" s="191">
        <f>SUMIFS([1]feb24!$V$7:$V$363,[1]feb24!$B$7:$B$363,B340)</f>
        <v>2988.9462048636701</v>
      </c>
      <c r="W340" s="198"/>
      <c r="X340" s="88">
        <v>0</v>
      </c>
      <c r="Y340" s="88">
        <f t="shared" si="83"/>
        <v>0</v>
      </c>
    </row>
    <row r="341" spans="2:25">
      <c r="B341" s="208">
        <v>5538</v>
      </c>
      <c r="C341" t="s">
        <v>359</v>
      </c>
      <c r="D341" s="1">
        <v>8298</v>
      </c>
      <c r="E341" s="85">
        <f t="shared" si="77"/>
        <v>4546.8493150684926</v>
      </c>
      <c r="F341" s="86">
        <f t="shared" si="70"/>
        <v>0.93918919696893355</v>
      </c>
      <c r="G341" s="188">
        <f t="shared" si="71"/>
        <v>176.8616341375884</v>
      </c>
      <c r="H341" s="188">
        <f t="shared" si="72"/>
        <v>322.77248230109882</v>
      </c>
      <c r="I341" s="188">
        <f t="shared" si="73"/>
        <v>0</v>
      </c>
      <c r="J341" s="87">
        <f t="shared" si="74"/>
        <v>0</v>
      </c>
      <c r="K341" s="188">
        <f t="shared" si="78"/>
        <v>-53.671293832113761</v>
      </c>
      <c r="L341" s="87">
        <f t="shared" si="75"/>
        <v>-97.950111243607608</v>
      </c>
      <c r="M341" s="88">
        <f t="shared" si="79"/>
        <v>224.82237105749121</v>
      </c>
      <c r="N341" s="88">
        <f t="shared" si="80"/>
        <v>8522.8223710574912</v>
      </c>
      <c r="O341" s="88">
        <f t="shared" si="81"/>
        <v>4670.0396553739674</v>
      </c>
      <c r="P341" s="89">
        <f t="shared" si="76"/>
        <v>0.96463517698027845</v>
      </c>
      <c r="Q341" s="196">
        <v>-1573.6500424469875</v>
      </c>
      <c r="R341" s="89">
        <f t="shared" si="82"/>
        <v>-3.1964535697620158E-2</v>
      </c>
      <c r="S341" s="89">
        <f t="shared" si="82"/>
        <v>-2.6129801392236012E-2</v>
      </c>
      <c r="T341" s="91">
        <v>1825</v>
      </c>
      <c r="U341" s="191">
        <f>SUMIFS([1]feb24!$U$7:$U$363,[1]feb24!$B$7:$B$363,B341)</f>
        <v>8572</v>
      </c>
      <c r="V341" s="191">
        <f>SUMIFS([1]feb24!$V$7:$V$363,[1]feb24!$B$7:$B$363,B341)</f>
        <v>4668.8453159041392</v>
      </c>
      <c r="W341" s="198"/>
      <c r="X341" s="88">
        <v>0</v>
      </c>
      <c r="Y341" s="88">
        <f t="shared" si="83"/>
        <v>0</v>
      </c>
    </row>
    <row r="342" spans="2:25">
      <c r="B342" s="208">
        <v>5540</v>
      </c>
      <c r="C342" t="s">
        <v>360</v>
      </c>
      <c r="D342" s="1">
        <v>8672</v>
      </c>
      <c r="E342" s="85">
        <f t="shared" si="77"/>
        <v>4393.110435663627</v>
      </c>
      <c r="F342" s="86">
        <f t="shared" si="70"/>
        <v>0.90743316445370503</v>
      </c>
      <c r="G342" s="188">
        <f t="shared" si="71"/>
        <v>269.10496178050778</v>
      </c>
      <c r="H342" s="188">
        <f t="shared" si="72"/>
        <v>531.21319455472235</v>
      </c>
      <c r="I342" s="188">
        <f t="shared" si="73"/>
        <v>0</v>
      </c>
      <c r="J342" s="87">
        <f t="shared" si="74"/>
        <v>0</v>
      </c>
      <c r="K342" s="188">
        <f t="shared" si="78"/>
        <v>-53.671293832113761</v>
      </c>
      <c r="L342" s="87">
        <f t="shared" si="75"/>
        <v>-105.94713402459257</v>
      </c>
      <c r="M342" s="88">
        <f t="shared" si="79"/>
        <v>425.26606053012978</v>
      </c>
      <c r="N342" s="88">
        <f t="shared" si="80"/>
        <v>9097.2660605301298</v>
      </c>
      <c r="O342" s="88">
        <f t="shared" si="81"/>
        <v>4608.544103612021</v>
      </c>
      <c r="P342" s="89">
        <f t="shared" si="76"/>
        <v>0.95193276397418702</v>
      </c>
      <c r="Q342" s="196">
        <v>-1590.9200109536196</v>
      </c>
      <c r="R342" s="89">
        <f t="shared" si="82"/>
        <v>-8.6877000457247378E-3</v>
      </c>
      <c r="S342" s="89">
        <f t="shared" si="82"/>
        <v>4.3690982312818835E-3</v>
      </c>
      <c r="T342" s="91">
        <v>1974</v>
      </c>
      <c r="U342" s="191">
        <f>SUMIFS([1]feb24!$U$7:$U$363,[1]feb24!$B$7:$B$363,B342)</f>
        <v>8748</v>
      </c>
      <c r="V342" s="191">
        <f>SUMIFS([1]feb24!$V$7:$V$363,[1]feb24!$B$7:$B$363,B342)</f>
        <v>4374</v>
      </c>
      <c r="W342" s="198"/>
      <c r="X342" s="88">
        <v>0</v>
      </c>
      <c r="Y342" s="88">
        <f t="shared" si="83"/>
        <v>0</v>
      </c>
    </row>
    <row r="343" spans="2:25">
      <c r="B343" s="208">
        <v>5542</v>
      </c>
      <c r="C343" t="s">
        <v>361</v>
      </c>
      <c r="D343" s="1">
        <v>12064</v>
      </c>
      <c r="E343" s="85">
        <f t="shared" si="77"/>
        <v>4317.8239083750896</v>
      </c>
      <c r="F343" s="86">
        <f t="shared" si="70"/>
        <v>0.89188211180008614</v>
      </c>
      <c r="G343" s="188">
        <f t="shared" si="71"/>
        <v>314.27687815363021</v>
      </c>
      <c r="H343" s="188">
        <f t="shared" si="72"/>
        <v>878.08959756124273</v>
      </c>
      <c r="I343" s="188">
        <f t="shared" si="73"/>
        <v>13.871524237527773</v>
      </c>
      <c r="J343" s="87">
        <f t="shared" si="74"/>
        <v>38.757038719652599</v>
      </c>
      <c r="K343" s="188">
        <f t="shared" si="78"/>
        <v>-39.799769594585989</v>
      </c>
      <c r="L343" s="87">
        <f t="shared" si="75"/>
        <v>-111.20055624727325</v>
      </c>
      <c r="M343" s="88">
        <f t="shared" si="79"/>
        <v>766.88904131396953</v>
      </c>
      <c r="N343" s="88">
        <f t="shared" si="80"/>
        <v>12830.889041313969</v>
      </c>
      <c r="O343" s="88">
        <f t="shared" si="81"/>
        <v>4592.3010169341333</v>
      </c>
      <c r="P343" s="89">
        <f t="shared" si="76"/>
        <v>0.94857762056031902</v>
      </c>
      <c r="Q343" s="196">
        <v>212.67211824552317</v>
      </c>
      <c r="R343" s="89">
        <f t="shared" si="82"/>
        <v>5.796720161361045E-2</v>
      </c>
      <c r="S343" s="89">
        <f t="shared" si="82"/>
        <v>5.6452574266991157E-2</v>
      </c>
      <c r="T343" s="91">
        <v>2794</v>
      </c>
      <c r="U343" s="191">
        <f>SUMIFS([1]feb24!$U$7:$U$363,[1]feb24!$B$7:$B$363,B343)</f>
        <v>11403</v>
      </c>
      <c r="V343" s="191">
        <f>SUMIFS([1]feb24!$V$7:$V$363,[1]feb24!$B$7:$B$363,B343)</f>
        <v>4087.0967741935483</v>
      </c>
      <c r="W343" s="198"/>
      <c r="X343" s="88">
        <v>0</v>
      </c>
      <c r="Y343" s="88">
        <f t="shared" si="83"/>
        <v>0</v>
      </c>
    </row>
    <row r="344" spans="2:25">
      <c r="B344" s="208">
        <v>5544</v>
      </c>
      <c r="C344" t="s">
        <v>362</v>
      </c>
      <c r="D344" s="1">
        <v>19720</v>
      </c>
      <c r="E344" s="85">
        <f t="shared" si="77"/>
        <v>4113.4751773049647</v>
      </c>
      <c r="F344" s="86">
        <f t="shared" si="70"/>
        <v>0.84967219734364452</v>
      </c>
      <c r="G344" s="188">
        <f t="shared" si="71"/>
        <v>436.88611679570511</v>
      </c>
      <c r="H344" s="188">
        <f t="shared" si="72"/>
        <v>2094.4320439186104</v>
      </c>
      <c r="I344" s="188">
        <f t="shared" si="73"/>
        <v>85.393580112071447</v>
      </c>
      <c r="J344" s="87">
        <f t="shared" si="74"/>
        <v>409.37682305727049</v>
      </c>
      <c r="K344" s="188">
        <f t="shared" si="78"/>
        <v>31.722286279957686</v>
      </c>
      <c r="L344" s="87">
        <f t="shared" si="75"/>
        <v>152.07664042611714</v>
      </c>
      <c r="M344" s="88">
        <f t="shared" si="79"/>
        <v>2246.5086843447275</v>
      </c>
      <c r="N344" s="88">
        <f t="shared" si="80"/>
        <v>21966.508684344728</v>
      </c>
      <c r="O344" s="88">
        <f t="shared" si="81"/>
        <v>4582.0835803806267</v>
      </c>
      <c r="P344" s="89">
        <f t="shared" si="76"/>
        <v>0.94646712483749684</v>
      </c>
      <c r="Q344" s="196">
        <v>178.6592678841921</v>
      </c>
      <c r="R344" s="89">
        <f t="shared" si="82"/>
        <v>-7.1650503719047173E-2</v>
      </c>
      <c r="S344" s="89">
        <f t="shared" si="82"/>
        <v>-7.591076423598099E-2</v>
      </c>
      <c r="T344" s="91">
        <v>4794</v>
      </c>
      <c r="U344" s="191">
        <f>SUMIFS([1]feb24!$U$7:$U$363,[1]feb24!$B$7:$B$363,B344)</f>
        <v>21242</v>
      </c>
      <c r="V344" s="191">
        <f>SUMIFS([1]feb24!$V$7:$V$363,[1]feb24!$B$7:$B$363,B344)</f>
        <v>4451.3830678960603</v>
      </c>
      <c r="W344" s="198"/>
      <c r="X344" s="88">
        <v>0</v>
      </c>
      <c r="Y344" s="88">
        <f t="shared" si="83"/>
        <v>0</v>
      </c>
    </row>
    <row r="345" spans="2:25">
      <c r="B345" s="208">
        <v>5546</v>
      </c>
      <c r="C345" t="s">
        <v>363</v>
      </c>
      <c r="D345" s="1">
        <v>5627</v>
      </c>
      <c r="E345" s="85">
        <f t="shared" si="77"/>
        <v>4863.4399308556613</v>
      </c>
      <c r="F345" s="86">
        <f t="shared" si="70"/>
        <v>1.0045835977078488</v>
      </c>
      <c r="G345" s="188">
        <f t="shared" si="71"/>
        <v>-13.09273533471278</v>
      </c>
      <c r="H345" s="188">
        <f t="shared" si="72"/>
        <v>-15.148294782262687</v>
      </c>
      <c r="I345" s="188">
        <f t="shared" si="73"/>
        <v>0</v>
      </c>
      <c r="J345" s="87">
        <f t="shared" si="74"/>
        <v>0</v>
      </c>
      <c r="K345" s="188">
        <f t="shared" si="78"/>
        <v>-53.671293832113761</v>
      </c>
      <c r="L345" s="87">
        <f t="shared" si="75"/>
        <v>-62.097686963755621</v>
      </c>
      <c r="M345" s="88">
        <f t="shared" si="79"/>
        <v>-77.245981746018302</v>
      </c>
      <c r="N345" s="88">
        <f t="shared" si="80"/>
        <v>5549.7540182539815</v>
      </c>
      <c r="O345" s="88">
        <f t="shared" si="81"/>
        <v>4796.6759016888345</v>
      </c>
      <c r="P345" s="89">
        <f t="shared" si="76"/>
        <v>0.9907929372758445</v>
      </c>
      <c r="Q345" s="196">
        <v>-1396.486601759543</v>
      </c>
      <c r="R345" s="89">
        <f t="shared" si="82"/>
        <v>-5.5555555555555552E-2</v>
      </c>
      <c r="S345" s="89">
        <f t="shared" si="82"/>
        <v>-8.7390761548064896E-2</v>
      </c>
      <c r="T345" s="91">
        <v>1157</v>
      </c>
      <c r="U345" s="191">
        <f>SUMIFS([1]feb24!$U$7:$U$363,[1]feb24!$B$7:$B$363,B345)</f>
        <v>5958</v>
      </c>
      <c r="V345" s="191">
        <f>SUMIFS([1]feb24!$V$7:$V$363,[1]feb24!$B$7:$B$363,B345)</f>
        <v>5329.1592128801431</v>
      </c>
      <c r="W345" s="198"/>
      <c r="X345" s="88">
        <v>0</v>
      </c>
      <c r="Y345" s="88">
        <f t="shared" si="83"/>
        <v>0</v>
      </c>
    </row>
    <row r="346" spans="2:25">
      <c r="B346" s="208">
        <v>5601</v>
      </c>
      <c r="C346" t="s">
        <v>341</v>
      </c>
      <c r="D346" s="1">
        <v>99494</v>
      </c>
      <c r="E346" s="85">
        <f t="shared" si="77"/>
        <v>4583.2872673668699</v>
      </c>
      <c r="F346" s="86">
        <f t="shared" si="70"/>
        <v>0.94671575630418381</v>
      </c>
      <c r="G346" s="188">
        <f t="shared" si="71"/>
        <v>154.99886275856207</v>
      </c>
      <c r="H346" s="188">
        <f t="shared" si="72"/>
        <v>3364.7153127628653</v>
      </c>
      <c r="I346" s="188">
        <f t="shared" si="73"/>
        <v>0</v>
      </c>
      <c r="J346" s="87">
        <f t="shared" si="74"/>
        <v>0</v>
      </c>
      <c r="K346" s="188">
        <f t="shared" si="78"/>
        <v>-53.671293832113761</v>
      </c>
      <c r="L346" s="87">
        <f t="shared" si="75"/>
        <v>-1165.0964465075256</v>
      </c>
      <c r="M346" s="88">
        <f t="shared" si="79"/>
        <v>2199.6188662553395</v>
      </c>
      <c r="N346" s="88">
        <f t="shared" si="80"/>
        <v>101693.61886625533</v>
      </c>
      <c r="O346" s="88">
        <f t="shared" si="81"/>
        <v>4684.6148362933172</v>
      </c>
      <c r="P346" s="89">
        <f t="shared" si="76"/>
        <v>0.96764580071437833</v>
      </c>
      <c r="Q346" s="196">
        <v>-791.43479758498188</v>
      </c>
      <c r="R346" s="89">
        <f t="shared" si="82"/>
        <v>2.6621540747466827E-2</v>
      </c>
      <c r="S346" s="89">
        <f t="shared" si="82"/>
        <v>8.130246181764866E-3</v>
      </c>
      <c r="T346" s="91">
        <v>21708</v>
      </c>
      <c r="U346" s="191">
        <f>SUMIFS([1]feb24!$U$7:$U$363,[1]feb24!$B$7:$B$363,B346)</f>
        <v>96914</v>
      </c>
      <c r="V346" s="191">
        <f>SUMIFS([1]feb24!$V$7:$V$363,[1]feb24!$B$7:$B$363,B346)</f>
        <v>4546.3245297180656</v>
      </c>
      <c r="W346" s="198"/>
      <c r="X346" s="88">
        <v>0</v>
      </c>
      <c r="Y346" s="88">
        <f t="shared" si="83"/>
        <v>0</v>
      </c>
    </row>
    <row r="347" spans="2:25">
      <c r="B347" s="208">
        <v>5603</v>
      </c>
      <c r="C347" t="s">
        <v>344</v>
      </c>
      <c r="D347" s="1">
        <v>56884</v>
      </c>
      <c r="E347" s="85">
        <f t="shared" si="77"/>
        <v>5017.1106015170226</v>
      </c>
      <c r="F347" s="86">
        <f t="shared" si="70"/>
        <v>1.0363255411449928</v>
      </c>
      <c r="G347" s="188">
        <f t="shared" si="71"/>
        <v>-105.29513773152958</v>
      </c>
      <c r="H347" s="188">
        <f t="shared" si="72"/>
        <v>-1193.8362716000822</v>
      </c>
      <c r="I347" s="188">
        <f t="shared" si="73"/>
        <v>0</v>
      </c>
      <c r="J347" s="87">
        <f t="shared" si="74"/>
        <v>0</v>
      </c>
      <c r="K347" s="188">
        <f t="shared" si="78"/>
        <v>-53.671293832113761</v>
      </c>
      <c r="L347" s="87">
        <f t="shared" si="75"/>
        <v>-608.52512946850584</v>
      </c>
      <c r="M347" s="88">
        <f t="shared" si="79"/>
        <v>-1802.3614010685881</v>
      </c>
      <c r="N347" s="88">
        <f t="shared" si="80"/>
        <v>55081.638598931415</v>
      </c>
      <c r="O347" s="88">
        <f t="shared" si="81"/>
        <v>4858.1441699533798</v>
      </c>
      <c r="P347" s="89">
        <f t="shared" si="76"/>
        <v>1.0034897146507022</v>
      </c>
      <c r="Q347" s="196">
        <v>745.30094647970895</v>
      </c>
      <c r="R347" s="89">
        <f t="shared" si="82"/>
        <v>1.9375066051361539E-3</v>
      </c>
      <c r="S347" s="89">
        <f t="shared" si="82"/>
        <v>-5.3684955864440531E-4</v>
      </c>
      <c r="T347" s="91">
        <v>11338</v>
      </c>
      <c r="U347" s="191">
        <f>SUMIFS([1]feb24!$U$7:$U$363,[1]feb24!$B$7:$B$363,B347)</f>
        <v>56774</v>
      </c>
      <c r="V347" s="191">
        <f>SUMIFS([1]feb24!$V$7:$V$363,[1]feb24!$B$7:$B$363,B347)</f>
        <v>5019.8054818744477</v>
      </c>
      <c r="W347" s="198"/>
      <c r="X347" s="88">
        <v>0</v>
      </c>
      <c r="Y347" s="88">
        <f t="shared" si="83"/>
        <v>0</v>
      </c>
    </row>
    <row r="348" spans="2:25">
      <c r="B348" s="208">
        <v>5605</v>
      </c>
      <c r="C348" t="s">
        <v>377</v>
      </c>
      <c r="D348" s="1">
        <v>44836</v>
      </c>
      <c r="E348" s="85">
        <f t="shared" si="77"/>
        <v>4455.5301599920504</v>
      </c>
      <c r="F348" s="86">
        <f t="shared" si="70"/>
        <v>0.92032647291958081</v>
      </c>
      <c r="G348" s="188">
        <f t="shared" si="71"/>
        <v>231.65312718345376</v>
      </c>
      <c r="H348" s="188">
        <f t="shared" si="72"/>
        <v>2331.1254188470953</v>
      </c>
      <c r="I348" s="188">
        <f t="shared" si="73"/>
        <v>0</v>
      </c>
      <c r="J348" s="87">
        <f t="shared" si="74"/>
        <v>0</v>
      </c>
      <c r="K348" s="188">
        <f t="shared" si="78"/>
        <v>-53.671293832113761</v>
      </c>
      <c r="L348" s="87">
        <f t="shared" si="75"/>
        <v>-540.0942298325607</v>
      </c>
      <c r="M348" s="88">
        <f t="shared" si="79"/>
        <v>1791.0311890145344</v>
      </c>
      <c r="N348" s="88">
        <f t="shared" si="80"/>
        <v>46627.031189014531</v>
      </c>
      <c r="O348" s="88">
        <f t="shared" si="81"/>
        <v>4633.5119933433898</v>
      </c>
      <c r="P348" s="89">
        <f t="shared" si="76"/>
        <v>0.95709008736053724</v>
      </c>
      <c r="Q348" s="196">
        <v>-438.93696203692843</v>
      </c>
      <c r="R348" s="89">
        <f t="shared" si="82"/>
        <v>2.5643371840329405E-2</v>
      </c>
      <c r="S348" s="89">
        <f t="shared" si="82"/>
        <v>3.9339374567470154E-3</v>
      </c>
      <c r="T348" s="91">
        <v>10063</v>
      </c>
      <c r="U348" s="191">
        <f>SUMIFS([1]feb24!$U$7:$U$363,[1]feb24!$B$7:$B$363,B348)</f>
        <v>43715</v>
      </c>
      <c r="V348" s="191">
        <f>SUMIFS([1]feb24!$V$7:$V$363,[1]feb24!$B$7:$B$363,B348)</f>
        <v>4438.0710659898477</v>
      </c>
      <c r="W348" s="198"/>
      <c r="X348" s="88">
        <v>0</v>
      </c>
      <c r="Y348" s="88">
        <f t="shared" si="83"/>
        <v>0</v>
      </c>
    </row>
    <row r="349" spans="2:25">
      <c r="B349" s="208">
        <v>5607</v>
      </c>
      <c r="C349" t="s">
        <v>343</v>
      </c>
      <c r="D349" s="1">
        <v>24079</v>
      </c>
      <c r="E349" s="85">
        <f t="shared" si="77"/>
        <v>4146.5472705355605</v>
      </c>
      <c r="F349" s="86">
        <f t="shared" si="70"/>
        <v>0.8565035107501362</v>
      </c>
      <c r="G349" s="188">
        <f t="shared" si="71"/>
        <v>417.04286085734765</v>
      </c>
      <c r="H349" s="188">
        <f t="shared" si="72"/>
        <v>2421.7678929986178</v>
      </c>
      <c r="I349" s="188">
        <f t="shared" si="73"/>
        <v>73.818347481362935</v>
      </c>
      <c r="J349" s="87">
        <f t="shared" si="74"/>
        <v>428.66314382427453</v>
      </c>
      <c r="K349" s="188">
        <f t="shared" si="78"/>
        <v>20.147053649249173</v>
      </c>
      <c r="L349" s="87">
        <f t="shared" si="75"/>
        <v>116.99394054118994</v>
      </c>
      <c r="M349" s="88">
        <f t="shared" si="79"/>
        <v>2538.7618335398079</v>
      </c>
      <c r="N349" s="88">
        <f t="shared" si="80"/>
        <v>26617.761833539807</v>
      </c>
      <c r="O349" s="88">
        <f t="shared" si="81"/>
        <v>4583.7371850421569</v>
      </c>
      <c r="P349" s="89">
        <f t="shared" si="76"/>
        <v>0.94680869050782157</v>
      </c>
      <c r="Q349" s="196">
        <v>550.75472021350129</v>
      </c>
      <c r="R349" s="89">
        <f t="shared" si="82"/>
        <v>1.9519010923871625E-2</v>
      </c>
      <c r="S349" s="89">
        <f t="shared" si="82"/>
        <v>-1.8052380214015225E-2</v>
      </c>
      <c r="T349" s="91">
        <v>5807</v>
      </c>
      <c r="U349" s="191">
        <f>SUMIFS([1]feb24!$U$7:$U$363,[1]feb24!$B$7:$B$363,B349)</f>
        <v>23618</v>
      </c>
      <c r="V349" s="191">
        <f>SUMIFS([1]feb24!$V$7:$V$363,[1]feb24!$B$7:$B$363,B349)</f>
        <v>4222.7784730913645</v>
      </c>
      <c r="W349" s="198"/>
      <c r="X349" s="88">
        <v>0</v>
      </c>
      <c r="Y349" s="88">
        <f t="shared" si="83"/>
        <v>0</v>
      </c>
    </row>
    <row r="350" spans="2:25">
      <c r="B350" s="208">
        <v>5610</v>
      </c>
      <c r="C350" t="s">
        <v>370</v>
      </c>
      <c r="D350" s="1">
        <v>10731</v>
      </c>
      <c r="E350" s="85">
        <f t="shared" si="77"/>
        <v>4183.625730994152</v>
      </c>
      <c r="F350" s="86">
        <f t="shared" si="70"/>
        <v>0.86416237232435678</v>
      </c>
      <c r="G350" s="188">
        <f t="shared" si="71"/>
        <v>394.79578458219277</v>
      </c>
      <c r="H350" s="188">
        <f t="shared" si="72"/>
        <v>1012.6511874533245</v>
      </c>
      <c r="I350" s="188">
        <f t="shared" si="73"/>
        <v>60.840886320855901</v>
      </c>
      <c r="J350" s="87">
        <f t="shared" si="74"/>
        <v>156.0568734129954</v>
      </c>
      <c r="K350" s="188">
        <f t="shared" si="78"/>
        <v>7.1695924887421398</v>
      </c>
      <c r="L350" s="87">
        <f t="shared" si="75"/>
        <v>18.390004733623588</v>
      </c>
      <c r="M350" s="88">
        <f t="shared" si="79"/>
        <v>1031.0411921869481</v>
      </c>
      <c r="N350" s="88">
        <f t="shared" si="80"/>
        <v>11762.041192186949</v>
      </c>
      <c r="O350" s="88">
        <f t="shared" si="81"/>
        <v>4585.5911080650876</v>
      </c>
      <c r="P350" s="89">
        <f t="shared" si="76"/>
        <v>0.9471916335865328</v>
      </c>
      <c r="Q350" s="196">
        <v>-749.82102638236097</v>
      </c>
      <c r="R350" s="89">
        <f t="shared" si="82"/>
        <v>0.13772264631043257</v>
      </c>
      <c r="S350" s="89">
        <f t="shared" si="82"/>
        <v>0.12796440139081103</v>
      </c>
      <c r="T350" s="91">
        <v>2565</v>
      </c>
      <c r="U350" s="191">
        <f>SUMIFS([1]feb24!$U$7:$U$363,[1]feb24!$B$7:$B$363,B350)</f>
        <v>9432</v>
      </c>
      <c r="V350" s="191">
        <f>SUMIFS([1]feb24!$V$7:$V$363,[1]feb24!$B$7:$B$363,B350)</f>
        <v>3709.0051120723551</v>
      </c>
      <c r="W350" s="198"/>
      <c r="X350" s="88">
        <v>0</v>
      </c>
      <c r="Y350" s="88">
        <f t="shared" si="83"/>
        <v>0</v>
      </c>
    </row>
    <row r="351" spans="2:25">
      <c r="B351" s="208">
        <v>5612</v>
      </c>
      <c r="C351" t="s">
        <v>364</v>
      </c>
      <c r="D351" s="1">
        <v>9990</v>
      </c>
      <c r="E351" s="85">
        <f t="shared" si="77"/>
        <v>3507.7247191011238</v>
      </c>
      <c r="F351" s="86">
        <f t="shared" si="70"/>
        <v>0.72454944816464328</v>
      </c>
      <c r="G351" s="188">
        <f t="shared" si="71"/>
        <v>800.33639171800962</v>
      </c>
      <c r="H351" s="188">
        <f t="shared" si="72"/>
        <v>2279.3580436128914</v>
      </c>
      <c r="I351" s="188">
        <f t="shared" si="73"/>
        <v>297.40624048341579</v>
      </c>
      <c r="J351" s="87">
        <f t="shared" si="74"/>
        <v>847.01297289676813</v>
      </c>
      <c r="K351" s="188">
        <f t="shared" si="78"/>
        <v>243.73494665130204</v>
      </c>
      <c r="L351" s="87">
        <f t="shared" si="75"/>
        <v>694.15712806290821</v>
      </c>
      <c r="M351" s="88">
        <f t="shared" si="79"/>
        <v>2973.5151716757996</v>
      </c>
      <c r="N351" s="88">
        <f t="shared" si="80"/>
        <v>12963.515171675799</v>
      </c>
      <c r="O351" s="88">
        <f t="shared" si="81"/>
        <v>4551.7960574704348</v>
      </c>
      <c r="P351" s="89">
        <f t="shared" si="76"/>
        <v>0.9402109873785468</v>
      </c>
      <c r="Q351" s="196">
        <v>-403.83375835749302</v>
      </c>
      <c r="R351" s="89">
        <f t="shared" si="82"/>
        <v>3.1811609171658747E-2</v>
      </c>
      <c r="S351" s="89">
        <f t="shared" si="82"/>
        <v>3.1449315769561982E-2</v>
      </c>
      <c r="T351" s="91">
        <v>2848</v>
      </c>
      <c r="U351" s="191">
        <f>SUMIFS([1]feb24!$U$7:$U$363,[1]feb24!$B$7:$B$363,B351)</f>
        <v>9682</v>
      </c>
      <c r="V351" s="191">
        <f>SUMIFS([1]feb24!$V$7:$V$363,[1]feb24!$B$7:$B$363,B351)</f>
        <v>3400.7727432384968</v>
      </c>
      <c r="W351" s="198"/>
      <c r="X351" s="88">
        <v>0</v>
      </c>
      <c r="Y351" s="88">
        <f t="shared" si="83"/>
        <v>0</v>
      </c>
    </row>
    <row r="352" spans="2:25">
      <c r="B352" s="208">
        <v>5614</v>
      </c>
      <c r="C352" t="s">
        <v>365</v>
      </c>
      <c r="D352" s="1">
        <v>3231</v>
      </c>
      <c r="E352" s="85">
        <f t="shared" si="77"/>
        <v>3739.5833333333335</v>
      </c>
      <c r="F352" s="86">
        <f t="shared" si="70"/>
        <v>0.7724417556993165</v>
      </c>
      <c r="G352" s="188">
        <f t="shared" si="71"/>
        <v>661.22122317868389</v>
      </c>
      <c r="H352" s="188">
        <f t="shared" si="72"/>
        <v>571.29513682638287</v>
      </c>
      <c r="I352" s="188">
        <f t="shared" si="73"/>
        <v>216.25572550214238</v>
      </c>
      <c r="J352" s="87">
        <f t="shared" si="74"/>
        <v>186.84494683385103</v>
      </c>
      <c r="K352" s="188">
        <f t="shared" si="78"/>
        <v>162.58443167002861</v>
      </c>
      <c r="L352" s="87">
        <f t="shared" si="75"/>
        <v>140.47294896290472</v>
      </c>
      <c r="M352" s="88">
        <f t="shared" si="79"/>
        <v>711.76808578928762</v>
      </c>
      <c r="N352" s="88">
        <f t="shared" si="80"/>
        <v>3942.7680857892874</v>
      </c>
      <c r="O352" s="88">
        <f t="shared" si="81"/>
        <v>4563.3889881820451</v>
      </c>
      <c r="P352" s="89">
        <f t="shared" si="76"/>
        <v>0.94260560275528049</v>
      </c>
      <c r="Q352" s="196">
        <v>111.98539690278335</v>
      </c>
      <c r="R352" s="89">
        <f t="shared" si="82"/>
        <v>1.8600252206809584E-2</v>
      </c>
      <c r="S352" s="89">
        <f t="shared" si="82"/>
        <v>1.624238125262719E-2</v>
      </c>
      <c r="T352" s="91">
        <v>864</v>
      </c>
      <c r="U352" s="191">
        <f>SUMIFS([1]feb24!$U$7:$U$363,[1]feb24!$B$7:$B$363,B352)</f>
        <v>3172</v>
      </c>
      <c r="V352" s="191">
        <f>SUMIFS([1]feb24!$V$7:$V$363,[1]feb24!$B$7:$B$363,B352)</f>
        <v>3679.8143851508121</v>
      </c>
      <c r="W352" s="198"/>
      <c r="X352" s="88">
        <v>0</v>
      </c>
      <c r="Y352" s="88">
        <f t="shared" si="83"/>
        <v>0</v>
      </c>
    </row>
    <row r="353" spans="2:28">
      <c r="B353" s="208">
        <v>5616</v>
      </c>
      <c r="C353" t="s">
        <v>366</v>
      </c>
      <c r="D353" s="1">
        <v>3932</v>
      </c>
      <c r="E353" s="85">
        <f t="shared" si="77"/>
        <v>4016.3432073544432</v>
      </c>
      <c r="F353" s="86">
        <f t="shared" si="70"/>
        <v>0.82960878847818786</v>
      </c>
      <c r="G353" s="188">
        <f t="shared" si="71"/>
        <v>495.16529876601805</v>
      </c>
      <c r="H353" s="188">
        <f t="shared" si="72"/>
        <v>484.76682749193168</v>
      </c>
      <c r="I353" s="188">
        <f t="shared" si="73"/>
        <v>119.389769594754</v>
      </c>
      <c r="J353" s="87">
        <f t="shared" si="74"/>
        <v>116.88258443326417</v>
      </c>
      <c r="K353" s="188">
        <f t="shared" si="78"/>
        <v>65.718475762640239</v>
      </c>
      <c r="L353" s="87">
        <f t="shared" si="75"/>
        <v>64.338387771624795</v>
      </c>
      <c r="M353" s="88">
        <f t="shared" si="79"/>
        <v>549.10521526355649</v>
      </c>
      <c r="N353" s="88">
        <f t="shared" si="80"/>
        <v>4481.1052152635566</v>
      </c>
      <c r="O353" s="88">
        <f t="shared" si="81"/>
        <v>4577.2269818831019</v>
      </c>
      <c r="P353" s="89">
        <f t="shared" si="76"/>
        <v>0.94546395439422426</v>
      </c>
      <c r="Q353" s="196">
        <v>84.51102525211212</v>
      </c>
      <c r="R353" s="89">
        <f t="shared" si="82"/>
        <v>3.3171727481500382E-3</v>
      </c>
      <c r="S353" s="89">
        <f t="shared" si="82"/>
        <v>-5.9063763373794834E-3</v>
      </c>
      <c r="T353" s="91">
        <v>979</v>
      </c>
      <c r="U353" s="191">
        <f>SUMIFS([1]feb24!$U$7:$U$363,[1]feb24!$B$7:$B$363,B353)</f>
        <v>3919</v>
      </c>
      <c r="V353" s="191">
        <f>SUMIFS([1]feb24!$V$7:$V$363,[1]feb24!$B$7:$B$363,B353)</f>
        <v>4040.2061855670104</v>
      </c>
      <c r="W353" s="198"/>
      <c r="X353" s="88">
        <v>0</v>
      </c>
      <c r="Y353" s="88">
        <f t="shared" si="83"/>
        <v>0</v>
      </c>
    </row>
    <row r="354" spans="2:28">
      <c r="B354" s="208">
        <v>5618</v>
      </c>
      <c r="C354" t="s">
        <v>367</v>
      </c>
      <c r="D354" s="1">
        <v>5646</v>
      </c>
      <c r="E354" s="85">
        <f t="shared" si="77"/>
        <v>5072.77628032345</v>
      </c>
      <c r="F354" s="86">
        <f t="shared" si="70"/>
        <v>1.0478237458476818</v>
      </c>
      <c r="G354" s="188">
        <f t="shared" si="71"/>
        <v>-138.69454501538601</v>
      </c>
      <c r="H354" s="188">
        <f t="shared" si="72"/>
        <v>-154.36702860212463</v>
      </c>
      <c r="I354" s="188">
        <f t="shared" si="73"/>
        <v>0</v>
      </c>
      <c r="J354" s="87">
        <f t="shared" si="74"/>
        <v>0</v>
      </c>
      <c r="K354" s="188">
        <f t="shared" si="78"/>
        <v>-53.671293832113761</v>
      </c>
      <c r="L354" s="87">
        <f t="shared" si="75"/>
        <v>-59.736150035142614</v>
      </c>
      <c r="M354" s="88">
        <f t="shared" si="79"/>
        <v>-214.10317863726726</v>
      </c>
      <c r="N354" s="88">
        <f t="shared" si="80"/>
        <v>5431.8968213627331</v>
      </c>
      <c r="O354" s="88">
        <f t="shared" si="81"/>
        <v>4880.4104414759504</v>
      </c>
      <c r="P354" s="89">
        <f t="shared" si="76"/>
        <v>1.0080889965317779</v>
      </c>
      <c r="Q354" s="196">
        <v>-158.28271985959429</v>
      </c>
      <c r="R354" s="89">
        <f t="shared" si="82"/>
        <v>2.7666545322169639E-2</v>
      </c>
      <c r="S354" s="89">
        <f t="shared" si="82"/>
        <v>3.3206526698569439E-2</v>
      </c>
      <c r="T354" s="91">
        <v>1113</v>
      </c>
      <c r="U354" s="191">
        <f>SUMIFS([1]feb24!$U$7:$U$363,[1]feb24!$B$7:$B$363,B354)</f>
        <v>5494</v>
      </c>
      <c r="V354" s="191">
        <f>SUMIFS([1]feb24!$V$7:$V$363,[1]feb24!$B$7:$B$363,B354)</f>
        <v>4909.7408400357463</v>
      </c>
      <c r="W354" s="198"/>
      <c r="X354" s="88">
        <v>0</v>
      </c>
      <c r="Y354" s="88">
        <f t="shared" si="83"/>
        <v>0</v>
      </c>
    </row>
    <row r="355" spans="2:28">
      <c r="B355" s="208">
        <v>5620</v>
      </c>
      <c r="C355" t="s">
        <v>368</v>
      </c>
      <c r="D355" s="1">
        <v>14313</v>
      </c>
      <c r="E355" s="85">
        <f t="shared" si="77"/>
        <v>4850.2202643171804</v>
      </c>
      <c r="F355" s="86">
        <f t="shared" si="70"/>
        <v>1.0018529666400176</v>
      </c>
      <c r="G355" s="188">
        <f t="shared" si="71"/>
        <v>-5.1609354116242683</v>
      </c>
      <c r="H355" s="188">
        <f t="shared" si="72"/>
        <v>-15.229920399703216</v>
      </c>
      <c r="I355" s="188">
        <f t="shared" si="73"/>
        <v>0</v>
      </c>
      <c r="J355" s="87">
        <f t="shared" si="74"/>
        <v>0</v>
      </c>
      <c r="K355" s="188">
        <f t="shared" si="78"/>
        <v>-53.671293832113761</v>
      </c>
      <c r="L355" s="87">
        <f t="shared" si="75"/>
        <v>-158.3839880985677</v>
      </c>
      <c r="M355" s="88">
        <f t="shared" si="79"/>
        <v>-173.61390849827092</v>
      </c>
      <c r="N355" s="88">
        <f t="shared" si="80"/>
        <v>14139.386091501729</v>
      </c>
      <c r="O355" s="88">
        <f t="shared" si="81"/>
        <v>4791.3880350734426</v>
      </c>
      <c r="P355" s="89">
        <f t="shared" si="76"/>
        <v>0.9897006848487121</v>
      </c>
      <c r="Q355" s="196">
        <v>-88.35309173914024</v>
      </c>
      <c r="R355" s="89">
        <f t="shared" si="82"/>
        <v>8.6680761099365757E-3</v>
      </c>
      <c r="S355" s="89">
        <f t="shared" si="82"/>
        <v>2.17377131627714E-3</v>
      </c>
      <c r="T355" s="91">
        <v>2951</v>
      </c>
      <c r="U355" s="191">
        <f>SUMIFS([1]feb24!$U$7:$U$363,[1]feb24!$B$7:$B$363,B355)</f>
        <v>14190</v>
      </c>
      <c r="V355" s="191">
        <f>SUMIFS([1]feb24!$V$7:$V$363,[1]feb24!$B$7:$B$363,B355)</f>
        <v>4839.6998635743521</v>
      </c>
      <c r="W355" s="198"/>
      <c r="X355" s="88">
        <v>0</v>
      </c>
      <c r="Y355" s="88">
        <f t="shared" si="83"/>
        <v>0</v>
      </c>
    </row>
    <row r="356" spans="2:28">
      <c r="B356" s="208">
        <v>5622</v>
      </c>
      <c r="C356" t="s">
        <v>369</v>
      </c>
      <c r="D356" s="1">
        <v>16375</v>
      </c>
      <c r="E356" s="85">
        <f t="shared" si="77"/>
        <v>4210.5939830290563</v>
      </c>
      <c r="F356" s="86">
        <f t="shared" si="70"/>
        <v>0.86973288702964469</v>
      </c>
      <c r="G356" s="188">
        <f t="shared" si="71"/>
        <v>378.61483336125019</v>
      </c>
      <c r="H356" s="188">
        <f t="shared" si="72"/>
        <v>1472.433086941902</v>
      </c>
      <c r="I356" s="188">
        <f t="shared" si="73"/>
        <v>51.401998108639418</v>
      </c>
      <c r="J356" s="87">
        <f t="shared" si="74"/>
        <v>199.90237064449872</v>
      </c>
      <c r="K356" s="188">
        <f t="shared" si="78"/>
        <v>-2.2692957234743432</v>
      </c>
      <c r="L356" s="87">
        <f t="shared" si="75"/>
        <v>-8.8252910685917207</v>
      </c>
      <c r="M356" s="88">
        <f t="shared" si="79"/>
        <v>1463.6077958733104</v>
      </c>
      <c r="N356" s="88">
        <f t="shared" si="80"/>
        <v>17838.607795873311</v>
      </c>
      <c r="O356" s="88">
        <f t="shared" si="81"/>
        <v>4586.9395206668323</v>
      </c>
      <c r="P356" s="89">
        <f t="shared" si="76"/>
        <v>0.94747015932179712</v>
      </c>
      <c r="Q356" s="196">
        <v>454.76928391773913</v>
      </c>
      <c r="R356" s="89">
        <f t="shared" si="82"/>
        <v>3.2992682311380264E-2</v>
      </c>
      <c r="S356" s="89">
        <f t="shared" si="82"/>
        <v>2.6086585695258922E-2</v>
      </c>
      <c r="T356" s="91">
        <v>3889</v>
      </c>
      <c r="U356" s="191">
        <f>SUMIFS([1]feb24!$U$7:$U$363,[1]feb24!$B$7:$B$363,B356)</f>
        <v>15852</v>
      </c>
      <c r="V356" s="191">
        <f>SUMIFS([1]feb24!$V$7:$V$363,[1]feb24!$B$7:$B$363,B356)</f>
        <v>4103.5464664768315</v>
      </c>
      <c r="W356" s="198"/>
      <c r="X356" s="88">
        <v>0</v>
      </c>
      <c r="Y356" s="88">
        <f t="shared" si="83"/>
        <v>0</v>
      </c>
    </row>
    <row r="357" spans="2:28">
      <c r="B357" s="208">
        <v>5624</v>
      </c>
      <c r="C357" t="s">
        <v>371</v>
      </c>
      <c r="D357" s="1">
        <v>6566</v>
      </c>
      <c r="E357" s="85">
        <f t="shared" si="77"/>
        <v>5404.1152263374479</v>
      </c>
      <c r="F357" s="86">
        <f t="shared" si="70"/>
        <v>1.1162645357370939</v>
      </c>
      <c r="G357" s="188">
        <f t="shared" si="71"/>
        <v>-337.49791262378477</v>
      </c>
      <c r="H357" s="188">
        <f t="shared" si="72"/>
        <v>-410.05996383789852</v>
      </c>
      <c r="I357" s="188">
        <f t="shared" si="73"/>
        <v>0</v>
      </c>
      <c r="J357" s="87">
        <f t="shared" si="74"/>
        <v>0</v>
      </c>
      <c r="K357" s="188">
        <f t="shared" si="78"/>
        <v>-53.671293832113761</v>
      </c>
      <c r="L357" s="87">
        <f t="shared" si="75"/>
        <v>-65.210622006018212</v>
      </c>
      <c r="M357" s="88">
        <f t="shared" si="79"/>
        <v>-475.27058584391671</v>
      </c>
      <c r="N357" s="88">
        <f t="shared" si="80"/>
        <v>6090.7294141560833</v>
      </c>
      <c r="O357" s="88">
        <f t="shared" si="81"/>
        <v>5012.9460198815505</v>
      </c>
      <c r="P357" s="89">
        <f t="shared" si="76"/>
        <v>1.0354653124875428</v>
      </c>
      <c r="Q357" s="196">
        <v>-690.06548717826354</v>
      </c>
      <c r="R357" s="89">
        <f t="shared" si="82"/>
        <v>3.0607439962329303E-2</v>
      </c>
      <c r="S357" s="89">
        <f t="shared" si="82"/>
        <v>3.993804229943667E-2</v>
      </c>
      <c r="T357" s="91">
        <v>1215</v>
      </c>
      <c r="U357" s="191">
        <f>SUMIFS([1]feb24!$U$7:$U$363,[1]feb24!$B$7:$B$363,B357)</f>
        <v>6371</v>
      </c>
      <c r="V357" s="191">
        <f>SUMIFS([1]feb24!$V$7:$V$363,[1]feb24!$B$7:$B$363,B357)</f>
        <v>5196.5742251223492</v>
      </c>
      <c r="W357" s="198"/>
      <c r="X357" s="88">
        <v>0</v>
      </c>
      <c r="Y357" s="88">
        <f t="shared" si="83"/>
        <v>0</v>
      </c>
    </row>
    <row r="358" spans="2:28">
      <c r="B358" s="208">
        <v>5626</v>
      </c>
      <c r="C358" t="s">
        <v>372</v>
      </c>
      <c r="D358" s="1">
        <v>4231</v>
      </c>
      <c r="E358" s="85">
        <f t="shared" si="77"/>
        <v>3954.2056074766356</v>
      </c>
      <c r="F358" s="86">
        <f t="shared" si="70"/>
        <v>0.81677375514259642</v>
      </c>
      <c r="G358" s="188">
        <f t="shared" si="71"/>
        <v>532.44785869270265</v>
      </c>
      <c r="H358" s="188">
        <f t="shared" si="72"/>
        <v>569.71920880119183</v>
      </c>
      <c r="I358" s="188">
        <f t="shared" si="73"/>
        <v>141.13792955198664</v>
      </c>
      <c r="J358" s="87">
        <f t="shared" si="74"/>
        <v>151.01758462062571</v>
      </c>
      <c r="K358" s="188">
        <f t="shared" si="78"/>
        <v>87.466635719872883</v>
      </c>
      <c r="L358" s="87">
        <f t="shared" si="75"/>
        <v>93.589300220263993</v>
      </c>
      <c r="M358" s="88">
        <f t="shared" si="79"/>
        <v>663.30850902145585</v>
      </c>
      <c r="N358" s="88">
        <f t="shared" si="80"/>
        <v>4894.3085090214554</v>
      </c>
      <c r="O358" s="88">
        <f t="shared" si="81"/>
        <v>4574.1201018892107</v>
      </c>
      <c r="P358" s="89">
        <f t="shared" si="76"/>
        <v>0.94482220272744455</v>
      </c>
      <c r="Q358" s="196">
        <v>107.63860507636366</v>
      </c>
      <c r="R358" s="89">
        <f t="shared" si="82"/>
        <v>-2.869605142332415E-2</v>
      </c>
      <c r="S358" s="89">
        <f t="shared" si="82"/>
        <v>-4.322022261699409E-2</v>
      </c>
      <c r="T358" s="91">
        <v>1070</v>
      </c>
      <c r="U358" s="191">
        <f>SUMIFS([1]feb24!$U$7:$U$363,[1]feb24!$B$7:$B$363,B358)</f>
        <v>4356</v>
      </c>
      <c r="V358" s="191">
        <f>SUMIFS([1]feb24!$V$7:$V$363,[1]feb24!$B$7:$B$363,B358)</f>
        <v>4132.8273244781785</v>
      </c>
      <c r="W358" s="198"/>
      <c r="X358" s="88">
        <v>0</v>
      </c>
      <c r="Y358" s="88">
        <f t="shared" si="83"/>
        <v>0</v>
      </c>
    </row>
    <row r="359" spans="2:28">
      <c r="B359" s="208">
        <v>5628</v>
      </c>
      <c r="C359" t="s">
        <v>374</v>
      </c>
      <c r="D359" s="1">
        <v>11022</v>
      </c>
      <c r="E359" s="85">
        <f t="shared" si="77"/>
        <v>3926.6120413252584</v>
      </c>
      <c r="F359" s="86">
        <f t="shared" si="70"/>
        <v>0.81107407665328835</v>
      </c>
      <c r="G359" s="188">
        <f t="shared" si="71"/>
        <v>549.00399838352894</v>
      </c>
      <c r="H359" s="188">
        <f t="shared" si="72"/>
        <v>1541.0542234625659</v>
      </c>
      <c r="I359" s="188">
        <f t="shared" si="73"/>
        <v>150.79567770496868</v>
      </c>
      <c r="J359" s="87">
        <f t="shared" si="74"/>
        <v>423.28346731784706</v>
      </c>
      <c r="K359" s="188">
        <f t="shared" si="78"/>
        <v>97.124383872854921</v>
      </c>
      <c r="L359" s="87">
        <f t="shared" si="75"/>
        <v>272.62814553110377</v>
      </c>
      <c r="M359" s="88">
        <f t="shared" si="79"/>
        <v>1813.6823689936696</v>
      </c>
      <c r="N359" s="88">
        <f t="shared" si="80"/>
        <v>12835.68236899367</v>
      </c>
      <c r="O359" s="88">
        <f t="shared" si="81"/>
        <v>4572.7404235816421</v>
      </c>
      <c r="P359" s="89">
        <f t="shared" si="76"/>
        <v>0.94453721880297925</v>
      </c>
      <c r="Q359" s="196">
        <v>122.95785457883312</v>
      </c>
      <c r="R359" s="89">
        <f t="shared" si="82"/>
        <v>3.4443923040825906E-2</v>
      </c>
      <c r="S359" s="89">
        <f t="shared" si="82"/>
        <v>3.3338354188270809E-2</v>
      </c>
      <c r="T359" s="91">
        <v>2807</v>
      </c>
      <c r="U359" s="191">
        <f>SUMIFS([1]feb24!$U$7:$U$363,[1]feb24!$B$7:$B$363,B359)</f>
        <v>10655</v>
      </c>
      <c r="V359" s="191">
        <f>SUMIFS([1]feb24!$V$7:$V$363,[1]feb24!$B$7:$B$363,B359)</f>
        <v>3799.9286733238227</v>
      </c>
      <c r="W359" s="198"/>
      <c r="X359" s="88">
        <v>0</v>
      </c>
      <c r="Y359" s="88">
        <f t="shared" si="83"/>
        <v>0</v>
      </c>
    </row>
    <row r="360" spans="2:28">
      <c r="B360" s="208">
        <v>5630</v>
      </c>
      <c r="C360" t="s">
        <v>373</v>
      </c>
      <c r="D360" s="1">
        <v>4339</v>
      </c>
      <c r="E360" s="85">
        <f t="shared" si="77"/>
        <v>4864.3497757847535</v>
      </c>
      <c r="F360" s="86">
        <f t="shared" si="70"/>
        <v>1.0047715336760561</v>
      </c>
      <c r="G360" s="188">
        <f t="shared" si="71"/>
        <v>-13.638642292168152</v>
      </c>
      <c r="H360" s="188">
        <f t="shared" si="72"/>
        <v>-12.165668924613993</v>
      </c>
      <c r="I360" s="188">
        <f t="shared" si="73"/>
        <v>0</v>
      </c>
      <c r="J360" s="87">
        <f t="shared" si="74"/>
        <v>0</v>
      </c>
      <c r="K360" s="188">
        <f t="shared" si="78"/>
        <v>-53.671293832113761</v>
      </c>
      <c r="L360" s="87">
        <f t="shared" si="75"/>
        <v>-47.874794098245474</v>
      </c>
      <c r="M360" s="88">
        <f t="shared" si="79"/>
        <v>-60.04046302285947</v>
      </c>
      <c r="N360" s="88">
        <f t="shared" si="80"/>
        <v>4278.9595369771405</v>
      </c>
      <c r="O360" s="88">
        <f t="shared" si="81"/>
        <v>4797.0398396604714</v>
      </c>
      <c r="P360" s="89">
        <f t="shared" si="76"/>
        <v>0.99086811166312738</v>
      </c>
      <c r="Q360" s="196">
        <v>-43.669624002478571</v>
      </c>
      <c r="R360" s="89">
        <f t="shared" si="82"/>
        <v>7.8816509199403278E-2</v>
      </c>
      <c r="S360" s="89">
        <f t="shared" si="82"/>
        <v>9.8167477974280437E-2</v>
      </c>
      <c r="T360" s="91">
        <v>892</v>
      </c>
      <c r="U360" s="191">
        <f>SUMIFS([1]feb24!$U$7:$U$363,[1]feb24!$B$7:$B$363,B360)</f>
        <v>4022</v>
      </c>
      <c r="V360" s="191">
        <f>SUMIFS([1]feb24!$V$7:$V$363,[1]feb24!$B$7:$B$363,B360)</f>
        <v>4429.5154185022029</v>
      </c>
      <c r="W360" s="198"/>
      <c r="X360" s="88">
        <v>0</v>
      </c>
      <c r="Y360" s="88">
        <f t="shared" si="83"/>
        <v>0</v>
      </c>
    </row>
    <row r="361" spans="2:28">
      <c r="B361" s="208">
        <v>5632</v>
      </c>
      <c r="C361" t="s">
        <v>376</v>
      </c>
      <c r="D361" s="1">
        <v>10126</v>
      </c>
      <c r="E361" s="85">
        <f t="shared" si="77"/>
        <v>4792.2385234264084</v>
      </c>
      <c r="F361" s="86">
        <f t="shared" si="70"/>
        <v>0.98987636022695791</v>
      </c>
      <c r="G361" s="188">
        <f t="shared" si="71"/>
        <v>29.628109122838939</v>
      </c>
      <c r="H361" s="188">
        <f t="shared" si="72"/>
        <v>62.604194576558676</v>
      </c>
      <c r="I361" s="188">
        <f t="shared" si="73"/>
        <v>0</v>
      </c>
      <c r="J361" s="87">
        <f t="shared" si="74"/>
        <v>0</v>
      </c>
      <c r="K361" s="188">
        <f t="shared" si="78"/>
        <v>-53.671293832113761</v>
      </c>
      <c r="L361" s="87">
        <f t="shared" si="75"/>
        <v>-113.40744386725639</v>
      </c>
      <c r="M361" s="88">
        <f t="shared" si="79"/>
        <v>-50.803249290697714</v>
      </c>
      <c r="N361" s="88">
        <f t="shared" si="80"/>
        <v>10075.196750709303</v>
      </c>
      <c r="O361" s="88">
        <f t="shared" si="81"/>
        <v>4768.1953387171343</v>
      </c>
      <c r="P361" s="89">
        <f t="shared" si="76"/>
        <v>0.98491004228348833</v>
      </c>
      <c r="Q361" s="196">
        <v>33.472408388747873</v>
      </c>
      <c r="R361" s="89">
        <f t="shared" si="82"/>
        <v>-2.9146692233940556E-2</v>
      </c>
      <c r="S361" s="89">
        <f t="shared" si="82"/>
        <v>-2.7308825110862189E-2</v>
      </c>
      <c r="T361" s="91">
        <v>2113</v>
      </c>
      <c r="U361" s="191">
        <f>SUMIFS([1]feb24!$U$7:$U$363,[1]feb24!$B$7:$B$363,B361)</f>
        <v>10430</v>
      </c>
      <c r="V361" s="191">
        <f>SUMIFS([1]feb24!$V$7:$V$363,[1]feb24!$B$7:$B$363,B361)</f>
        <v>4926.7831837505901</v>
      </c>
      <c r="W361" s="198"/>
      <c r="X361" s="88">
        <v>0</v>
      </c>
      <c r="Y361" s="88">
        <f t="shared" si="83"/>
        <v>0</v>
      </c>
    </row>
    <row r="362" spans="2:28">
      <c r="B362" s="208">
        <v>5634</v>
      </c>
      <c r="C362" t="s">
        <v>342</v>
      </c>
      <c r="D362" s="1">
        <v>7502</v>
      </c>
      <c r="E362" s="85">
        <f t="shared" si="77"/>
        <v>3804.2596348884385</v>
      </c>
      <c r="F362" s="86">
        <f t="shared" si="70"/>
        <v>0.78580117878799316</v>
      </c>
      <c r="G362" s="188">
        <f t="shared" si="71"/>
        <v>622.41544224562085</v>
      </c>
      <c r="H362" s="188">
        <f t="shared" si="72"/>
        <v>1227.4032521083643</v>
      </c>
      <c r="I362" s="188">
        <f t="shared" si="73"/>
        <v>193.61901995785561</v>
      </c>
      <c r="J362" s="87">
        <f t="shared" si="74"/>
        <v>381.81670735689124</v>
      </c>
      <c r="K362" s="188">
        <f t="shared" si="78"/>
        <v>139.94772612574184</v>
      </c>
      <c r="L362" s="87">
        <f t="shared" si="75"/>
        <v>275.97691591996295</v>
      </c>
      <c r="M362" s="88">
        <f t="shared" si="79"/>
        <v>1503.3801680283273</v>
      </c>
      <c r="N362" s="88">
        <f t="shared" si="80"/>
        <v>9005.3801680283268</v>
      </c>
      <c r="O362" s="88">
        <f t="shared" si="81"/>
        <v>4566.622803259801</v>
      </c>
      <c r="P362" s="89">
        <f t="shared" si="76"/>
        <v>0.94327357390971445</v>
      </c>
      <c r="Q362" s="196">
        <v>-260.13367952281465</v>
      </c>
      <c r="R362" s="89">
        <f t="shared" si="82"/>
        <v>-3.0248190279214063E-2</v>
      </c>
      <c r="S362" s="89">
        <f t="shared" si="82"/>
        <v>-4.942685183048718E-2</v>
      </c>
      <c r="T362" s="91">
        <v>1972</v>
      </c>
      <c r="U362" s="191">
        <f>SUMIFS([1]feb24!$U$7:$U$363,[1]feb24!$B$7:$B$363,B362)</f>
        <v>7736</v>
      </c>
      <c r="V362" s="191">
        <f>SUMIFS([1]feb24!$V$7:$V$363,[1]feb24!$B$7:$B$363,B362)</f>
        <v>4002.069322296948</v>
      </c>
      <c r="W362" s="198"/>
      <c r="X362" s="88">
        <v>0</v>
      </c>
      <c r="Y362" s="88">
        <f t="shared" si="83"/>
        <v>0</v>
      </c>
    </row>
    <row r="363" spans="2:28">
      <c r="B363" s="208">
        <v>5636</v>
      </c>
      <c r="C363" t="s">
        <v>375</v>
      </c>
      <c r="D363" s="1">
        <v>3619</v>
      </c>
      <c r="E363" s="85">
        <f t="shared" ref="E363" si="84">D363/T363*1000</f>
        <v>4213.0384167636785</v>
      </c>
      <c r="F363" s="86">
        <f t="shared" ref="F363" si="85">E363/E$365</f>
        <v>0.87023780496230085</v>
      </c>
      <c r="G363" s="188">
        <f t="shared" si="71"/>
        <v>377.14817312047688</v>
      </c>
      <c r="H363" s="188">
        <f t="shared" ref="H363" si="86">G363*T363/1000</f>
        <v>323.97028071048965</v>
      </c>
      <c r="I363" s="188">
        <f t="shared" ref="I363" si="87">IF(E363+Y363&lt;(E$365+Y$365)*0.9,((E$365+Y$365)*0.9-E363-Y363)*0.35,0)</f>
        <v>50.546446301521655</v>
      </c>
      <c r="J363" s="87">
        <f t="shared" si="74"/>
        <v>43.419397373007101</v>
      </c>
      <c r="K363" s="188">
        <f t="shared" ref="K363" si="88">I363+J$367</f>
        <v>-3.1248475305921062</v>
      </c>
      <c r="L363" s="87">
        <f t="shared" ref="L363" si="89">K363*T363/1000</f>
        <v>-2.6842440287786196</v>
      </c>
      <c r="M363" s="88">
        <f t="shared" ref="M363" si="90">+H363+L363</f>
        <v>321.28603668171104</v>
      </c>
      <c r="N363" s="88">
        <f t="shared" ref="N363" si="91">D363+M363</f>
        <v>3940.2860366817113</v>
      </c>
      <c r="O363" s="88">
        <f t="shared" ref="O363" si="92">N363/T363*1000</f>
        <v>4587.0617423535641</v>
      </c>
      <c r="P363" s="89">
        <f t="shared" ref="P363" si="93">O363/O$365</f>
        <v>0.94749540521843001</v>
      </c>
      <c r="Q363" s="196">
        <v>-129.27501737327395</v>
      </c>
      <c r="R363" s="89">
        <f t="shared" ref="R363" si="94">(D363-U363)/U363</f>
        <v>0.149984111852558</v>
      </c>
      <c r="S363" s="89">
        <f t="shared" ref="S363" si="95">(E363-V363)/V363</f>
        <v>0.1566778494069965</v>
      </c>
      <c r="T363" s="91">
        <v>859</v>
      </c>
      <c r="U363" s="191">
        <f>SUMIFS([1]feb24!$U$7:$U$363,[1]feb24!$B$7:$B$363,B363)</f>
        <v>3147</v>
      </c>
      <c r="V363" s="191">
        <f>SUMIFS([1]feb24!$V$7:$V$363,[1]feb24!$B$7:$B$363,B363)</f>
        <v>3642.3611111111113</v>
      </c>
      <c r="W363" s="198"/>
      <c r="X363" s="88">
        <v>0</v>
      </c>
      <c r="Y363" s="88">
        <f t="shared" ref="Y363" si="96">X363*1000/T363</f>
        <v>0</v>
      </c>
    </row>
    <row r="364" spans="2:28">
      <c r="B364" s="85"/>
      <c r="C364" s="85"/>
      <c r="D364" s="85"/>
      <c r="E364" s="85"/>
      <c r="F364" s="86"/>
      <c r="G364" s="188"/>
      <c r="H364" s="188"/>
      <c r="I364" s="188"/>
      <c r="J364" s="87"/>
      <c r="K364" s="188"/>
      <c r="L364" s="87"/>
      <c r="M364" s="88"/>
      <c r="N364" s="88"/>
      <c r="O364" s="88"/>
      <c r="P364" s="89"/>
      <c r="Q364" s="90"/>
      <c r="R364" s="89"/>
      <c r="S364" s="89"/>
      <c r="T364" s="91"/>
      <c r="U364" s="1"/>
      <c r="V364" s="125"/>
      <c r="X364" s="88"/>
      <c r="Y364" s="88"/>
    </row>
    <row r="365" spans="2:28" ht="23.25" customHeight="1">
      <c r="B365" s="205"/>
      <c r="C365" s="214" t="s">
        <v>379</v>
      </c>
      <c r="D365" s="167">
        <f>SUM(D7:D363)</f>
        <v>26869918</v>
      </c>
      <c r="E365" s="215">
        <f>D365/T365*1000</f>
        <v>4841.2495903302997</v>
      </c>
      <c r="F365" s="216">
        <f>E365/E$365</f>
        <v>1</v>
      </c>
      <c r="G365" s="217">
        <f>($E$365-E365)*0.6</f>
        <v>0</v>
      </c>
      <c r="H365" s="167">
        <f>SUM(H7:H363)</f>
        <v>1.1656311471597292E-9</v>
      </c>
      <c r="I365" s="218">
        <f>IF(E365&lt;E$365*0.9,(E$365*0.9-E365)*0.35,0)</f>
        <v>0</v>
      </c>
      <c r="J365" s="167">
        <f>SUM(J7:J363)</f>
        <v>297886.5760408793</v>
      </c>
      <c r="K365" s="94"/>
      <c r="L365" s="167">
        <f>SUM(L7:L363)</f>
        <v>5.0578652377453182E-11</v>
      </c>
      <c r="M365" s="167">
        <f>SUM(M7:M363)</f>
        <v>1.6191279428312555E-9</v>
      </c>
      <c r="N365" s="167">
        <f>SUM(N7:N363)</f>
        <v>26869917.999999989</v>
      </c>
      <c r="O365" s="219">
        <f t="shared" ref="O365" si="97">N365/T365*1000</f>
        <v>4841.2495903302979</v>
      </c>
      <c r="P365" s="220">
        <f>O365/O$365</f>
        <v>1</v>
      </c>
      <c r="Q365" s="167">
        <f>SUM(Q7:Q363)</f>
        <v>2.9988882488396484E-9</v>
      </c>
      <c r="R365" s="220">
        <f>(D365-U365)/U365</f>
        <v>2.1480154731716182E-2</v>
      </c>
      <c r="S365" s="220">
        <f>(E365-V365)/V365</f>
        <v>1.0213180606171837E-2</v>
      </c>
      <c r="T365" s="167">
        <f>SUM(T7:T363)</f>
        <v>5550203</v>
      </c>
      <c r="U365" s="167">
        <f>SUM(U7:U363)</f>
        <v>26304885</v>
      </c>
      <c r="V365" s="167">
        <v>4792.3049147164556</v>
      </c>
      <c r="W365" s="206"/>
      <c r="X365" s="95">
        <f>SUM(X7:X362)</f>
        <v>2048.6630000000005</v>
      </c>
      <c r="Y365" s="96">
        <f>X365*1000/T365</f>
        <v>0.36911496750659401</v>
      </c>
      <c r="Z365" s="1"/>
      <c r="AA365" s="45"/>
      <c r="AB365" s="1"/>
    </row>
    <row r="367" spans="2:28" ht="19.5" customHeight="1">
      <c r="B367" s="190" t="s">
        <v>417</v>
      </c>
      <c r="C367" s="101" t="s">
        <v>418</v>
      </c>
      <c r="D367" s="97"/>
      <c r="E367" s="97"/>
      <c r="F367" s="97"/>
      <c r="G367" s="97"/>
      <c r="H367" s="97"/>
      <c r="I367" s="97"/>
      <c r="J367" s="98">
        <f>-J365*1000/$T$365</f>
        <v>-53.671293832113761</v>
      </c>
      <c r="S367" s="99"/>
    </row>
    <row r="368" spans="2:28" ht="20.25" customHeight="1">
      <c r="B368" s="100"/>
      <c r="C368" s="101" t="s">
        <v>415</v>
      </c>
      <c r="D368" s="101"/>
      <c r="E368" s="101"/>
      <c r="F368" s="101"/>
      <c r="G368" s="101"/>
      <c r="H368" s="101"/>
      <c r="I368" s="101"/>
      <c r="J368" s="102">
        <f>J365/D365</f>
        <v>1.108624805036172E-2</v>
      </c>
    </row>
    <row r="369" spans="2:10" ht="21.75" customHeight="1">
      <c r="B369" s="100" t="s">
        <v>416</v>
      </c>
      <c r="C369" s="101" t="s">
        <v>445</v>
      </c>
      <c r="D369" s="166"/>
      <c r="E369" s="103"/>
      <c r="F369" s="103"/>
      <c r="G369" s="103"/>
      <c r="H369" s="103"/>
      <c r="I369" s="103"/>
      <c r="J369" s="103"/>
    </row>
    <row r="371" spans="2:10">
      <c r="C371" s="233" t="s">
        <v>442</v>
      </c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5"/>
  <sheetViews>
    <sheetView workbookViewId="0">
      <selection activeCell="L3" sqref="L3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48"/>
      <c r="B1" s="2"/>
      <c r="C1" s="258" t="s">
        <v>440</v>
      </c>
      <c r="D1" s="258"/>
      <c r="E1" s="258"/>
      <c r="F1" s="259" t="s">
        <v>383</v>
      </c>
      <c r="G1" s="259"/>
      <c r="H1" s="259" t="s">
        <v>441</v>
      </c>
      <c r="I1" s="259"/>
      <c r="J1" s="259"/>
      <c r="K1" s="4" t="s">
        <v>384</v>
      </c>
      <c r="L1" s="49" t="s">
        <v>5</v>
      </c>
      <c r="M1" s="44"/>
      <c r="N1" s="260" t="s">
        <v>385</v>
      </c>
      <c r="O1" s="261"/>
      <c r="Q1" s="120"/>
    </row>
    <row r="2" spans="1:20">
      <c r="A2" s="108"/>
      <c r="B2" s="109"/>
      <c r="C2" s="262" t="s">
        <v>447</v>
      </c>
      <c r="D2" s="262"/>
      <c r="E2" s="262"/>
      <c r="F2" s="263" t="str">
        <f>C2</f>
        <v>Jan-Feb</v>
      </c>
      <c r="G2" s="263"/>
      <c r="H2" s="263" t="str">
        <f>C2</f>
        <v>Jan-Feb</v>
      </c>
      <c r="I2" s="264"/>
      <c r="J2" s="264"/>
      <c r="K2" s="105" t="s">
        <v>386</v>
      </c>
      <c r="L2" s="106" t="s">
        <v>11</v>
      </c>
      <c r="M2" s="107"/>
      <c r="N2" s="265" t="str">
        <f>C2</f>
        <v>Jan-Feb</v>
      </c>
      <c r="O2" s="266"/>
      <c r="P2" s="26"/>
      <c r="Q2" s="248" t="str">
        <f>C2</f>
        <v>Jan-Feb</v>
      </c>
      <c r="R2" s="249"/>
      <c r="S2" s="250"/>
      <c r="T2" s="250"/>
    </row>
    <row r="3" spans="1:20">
      <c r="C3" s="251"/>
      <c r="D3" s="252"/>
      <c r="E3" s="46" t="s">
        <v>13</v>
      </c>
      <c r="F3" s="3"/>
      <c r="G3" s="3"/>
      <c r="H3" s="253"/>
      <c r="I3" s="253"/>
      <c r="J3" s="47" t="s">
        <v>19</v>
      </c>
      <c r="K3" s="104" t="str">
        <f>RIGHT(C2,3)</f>
        <v>Feb</v>
      </c>
      <c r="L3" s="194" t="s">
        <v>439</v>
      </c>
      <c r="M3" s="44"/>
      <c r="N3" s="117" t="s">
        <v>387</v>
      </c>
      <c r="O3" s="50" t="s">
        <v>387</v>
      </c>
      <c r="Q3" s="254" t="s">
        <v>421</v>
      </c>
      <c r="R3" s="255"/>
      <c r="S3" s="256"/>
      <c r="T3" s="257"/>
    </row>
    <row r="4" spans="1:20">
      <c r="A4" s="48" t="s">
        <v>381</v>
      </c>
      <c r="B4" s="2" t="s">
        <v>382</v>
      </c>
      <c r="C4" s="110" t="s">
        <v>20</v>
      </c>
      <c r="D4" s="110" t="s">
        <v>21</v>
      </c>
      <c r="E4" s="110" t="s">
        <v>22</v>
      </c>
      <c r="F4" s="110" t="s">
        <v>21</v>
      </c>
      <c r="G4" s="110" t="s">
        <v>20</v>
      </c>
      <c r="H4" s="110" t="s">
        <v>20</v>
      </c>
      <c r="I4" s="110" t="s">
        <v>21</v>
      </c>
      <c r="J4" s="110" t="s">
        <v>24</v>
      </c>
      <c r="K4" s="111" t="s">
        <v>388</v>
      </c>
      <c r="L4" s="112"/>
      <c r="M4" s="113"/>
      <c r="N4" s="118" t="s">
        <v>25</v>
      </c>
      <c r="O4" s="114" t="s">
        <v>414</v>
      </c>
      <c r="P4" s="115"/>
      <c r="Q4" s="122" t="s">
        <v>25</v>
      </c>
      <c r="R4" s="116" t="s">
        <v>389</v>
      </c>
      <c r="S4" s="21"/>
      <c r="T4" s="21"/>
    </row>
    <row r="5" spans="1:20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1"/>
      <c r="M5" s="29"/>
      <c r="N5" s="119"/>
      <c r="O5" s="6"/>
      <c r="Q5" s="123"/>
      <c r="R5" s="8"/>
      <c r="S5" s="22"/>
      <c r="T5" s="22"/>
    </row>
    <row r="6" spans="1:20">
      <c r="A6" s="9"/>
      <c r="B6" s="10"/>
      <c r="C6" s="235"/>
      <c r="D6" s="11"/>
      <c r="E6" s="11"/>
      <c r="F6" s="11"/>
      <c r="G6" s="11"/>
      <c r="H6" s="11"/>
      <c r="I6" s="11"/>
      <c r="J6" s="11"/>
      <c r="K6" s="236"/>
      <c r="L6" s="12"/>
      <c r="N6" s="120"/>
      <c r="Q6" s="124"/>
      <c r="R6" s="23"/>
      <c r="S6" s="23"/>
      <c r="T6" s="23"/>
    </row>
    <row r="7" spans="1:20">
      <c r="A7" s="19">
        <v>3</v>
      </c>
      <c r="B7" t="s">
        <v>26</v>
      </c>
      <c r="C7" s="195">
        <v>842859</v>
      </c>
      <c r="D7" s="52">
        <f t="shared" ref="D7:D21" si="0">C7*1000/L7</f>
        <v>1174.3726574800407</v>
      </c>
      <c r="E7" s="37">
        <f>D7/D$23</f>
        <v>1.2274590957231992</v>
      </c>
      <c r="F7" s="53">
        <f t="shared" ref="F7:F10" si="1">($D$23-D7)*0.875</f>
        <v>-190.41899293246263</v>
      </c>
      <c r="G7" s="52">
        <f t="shared" ref="G7:G10" si="2">(F7*L7)/1000</f>
        <v>-136665.61541755774</v>
      </c>
      <c r="H7" s="52">
        <f>G7+C7</f>
        <v>706193.38458244223</v>
      </c>
      <c r="I7" s="54">
        <f t="shared" ref="I7:I10" si="3">H7*1000/L7</f>
        <v>983.95366454757811</v>
      </c>
      <c r="J7" s="37">
        <f>I7/I$23</f>
        <v>1.0284323869654</v>
      </c>
      <c r="K7" s="237">
        <f>G7-[2]jan24!G7</f>
        <v>7055.4341144488717</v>
      </c>
      <c r="L7" s="63">
        <v>717710</v>
      </c>
      <c r="N7" s="121">
        <f>(C7-Q7)/Q7</f>
        <v>1.6836710688705434E-2</v>
      </c>
      <c r="O7" s="27">
        <f>(D7-R7)/R7</f>
        <v>4.5489833450665122E-3</v>
      </c>
      <c r="Q7" s="1">
        <v>828903</v>
      </c>
      <c r="R7" s="24">
        <v>1169.0546473597287</v>
      </c>
      <c r="S7" s="24"/>
      <c r="T7" s="1"/>
    </row>
    <row r="8" spans="1:20">
      <c r="A8" s="19">
        <v>11</v>
      </c>
      <c r="B8" t="s">
        <v>391</v>
      </c>
      <c r="C8" s="195">
        <v>502977</v>
      </c>
      <c r="D8" s="52">
        <f t="shared" si="0"/>
        <v>1007.1283116113389</v>
      </c>
      <c r="E8" s="37">
        <f t="shared" ref="E8:E21" si="4">D8/D$23</f>
        <v>1.05265462268198</v>
      </c>
      <c r="F8" s="53">
        <f t="shared" si="1"/>
        <v>-44.080190297348494</v>
      </c>
      <c r="G8" s="52">
        <f t="shared" si="2"/>
        <v>-22014.396397730896</v>
      </c>
      <c r="H8" s="52">
        <f t="shared" ref="H8:H10" si="5">G8+C8</f>
        <v>480962.60360226908</v>
      </c>
      <c r="I8" s="54">
        <f t="shared" si="3"/>
        <v>963.04812131399024</v>
      </c>
      <c r="J8" s="37">
        <f t="shared" ref="J8:J21" si="6">I8/I$23</f>
        <v>1.0065818278352474</v>
      </c>
      <c r="K8" s="237">
        <f>G8-[2]jan24!G8</f>
        <v>1967.8949543358249</v>
      </c>
      <c r="L8" s="63">
        <v>499417</v>
      </c>
      <c r="N8" s="121">
        <f>(C8-Q8)/Q8</f>
        <v>3.7827766360462527E-2</v>
      </c>
      <c r="O8" s="27">
        <f t="shared" ref="O8:O10" si="7">(D8-R8)/R8</f>
        <v>2.3141985089762129E-2</v>
      </c>
      <c r="Q8" s="1">
        <v>484644</v>
      </c>
      <c r="R8" s="24">
        <v>984.34853254798418</v>
      </c>
      <c r="S8" s="24"/>
      <c r="T8" s="1"/>
    </row>
    <row r="9" spans="1:20">
      <c r="A9" s="20">
        <v>15</v>
      </c>
      <c r="B9" t="s">
        <v>392</v>
      </c>
      <c r="C9" s="195">
        <v>255989</v>
      </c>
      <c r="D9" s="52">
        <f t="shared" si="0"/>
        <v>945.92127823105125</v>
      </c>
      <c r="E9" s="37">
        <f t="shared" si="4"/>
        <v>0.98868078152828776</v>
      </c>
      <c r="F9" s="53">
        <f t="shared" si="1"/>
        <v>9.4759639104031663</v>
      </c>
      <c r="G9" s="52">
        <f t="shared" si="2"/>
        <v>2564.4232572889464</v>
      </c>
      <c r="H9" s="52">
        <f t="shared" si="5"/>
        <v>258553.42325728896</v>
      </c>
      <c r="I9" s="54">
        <f t="shared" si="3"/>
        <v>955.3972421414544</v>
      </c>
      <c r="J9" s="37">
        <f t="shared" si="6"/>
        <v>0.99858509769103609</v>
      </c>
      <c r="K9" s="237">
        <f>G9-[2]jan24!G9</f>
        <v>-2861.8516644764363</v>
      </c>
      <c r="L9" s="63">
        <v>270624</v>
      </c>
      <c r="N9" s="121">
        <f t="shared" ref="N9:N10" si="8">(C9-Q9)/Q9</f>
        <v>3.1278074327726862E-2</v>
      </c>
      <c r="O9" s="27">
        <f t="shared" si="7"/>
        <v>2.2669609557764342E-2</v>
      </c>
      <c r="Q9" s="1">
        <v>248225</v>
      </c>
      <c r="R9" s="24">
        <v>924.9529558623517</v>
      </c>
      <c r="S9" s="24"/>
      <c r="T9" s="1"/>
    </row>
    <row r="10" spans="1:20">
      <c r="A10" s="20">
        <v>18</v>
      </c>
      <c r="B10" t="s">
        <v>393</v>
      </c>
      <c r="C10" s="195">
        <v>230853</v>
      </c>
      <c r="D10" s="52">
        <f t="shared" si="0"/>
        <v>949.69578041887269</v>
      </c>
      <c r="E10" s="37">
        <f t="shared" si="4"/>
        <v>0.99262590662359618</v>
      </c>
      <c r="F10" s="53">
        <f t="shared" si="1"/>
        <v>6.1732744960594061</v>
      </c>
      <c r="G10" s="52">
        <f t="shared" si="2"/>
        <v>1500.6057377766165</v>
      </c>
      <c r="H10" s="52">
        <f t="shared" si="5"/>
        <v>232353.60573777661</v>
      </c>
      <c r="I10" s="54">
        <f t="shared" si="3"/>
        <v>955.86905491493212</v>
      </c>
      <c r="J10" s="37">
        <f t="shared" si="6"/>
        <v>0.99907823832794962</v>
      </c>
      <c r="K10" s="237">
        <f>G10-[2]jan24!G10</f>
        <v>-7610.6935123883768</v>
      </c>
      <c r="L10" s="63">
        <v>243081</v>
      </c>
      <c r="N10" s="121">
        <f t="shared" si="8"/>
        <v>3.1040227241260723E-2</v>
      </c>
      <c r="O10" s="27">
        <f t="shared" si="7"/>
        <v>2.2569851795212672E-2</v>
      </c>
      <c r="Q10" s="1">
        <v>223903</v>
      </c>
      <c r="R10" s="24">
        <v>928.73438303661794</v>
      </c>
      <c r="S10" s="24"/>
      <c r="T10" s="1"/>
    </row>
    <row r="11" spans="1:20">
      <c r="A11" s="20">
        <v>31</v>
      </c>
      <c r="B11" t="s">
        <v>428</v>
      </c>
      <c r="C11" s="195">
        <v>249526</v>
      </c>
      <c r="D11" s="52">
        <f t="shared" si="0"/>
        <v>799.37338219841615</v>
      </c>
      <c r="E11" s="37">
        <f t="shared" si="4"/>
        <v>0.83550832234455297</v>
      </c>
      <c r="F11" s="53">
        <f t="shared" ref="F11:F21" si="9">($D$23-D11)*0.875</f>
        <v>137.70537293895887</v>
      </c>
      <c r="G11" s="52">
        <f t="shared" ref="G11:G21" si="10">(F11*L11)/1000</f>
        <v>42985.007573641888</v>
      </c>
      <c r="H11" s="52">
        <f t="shared" ref="H11:H21" si="11">G11+C11</f>
        <v>292511.00757364189</v>
      </c>
      <c r="I11" s="54">
        <f t="shared" ref="I11:I21" si="12">H11*1000/L11</f>
        <v>937.07875513737508</v>
      </c>
      <c r="J11" s="37">
        <f t="shared" si="6"/>
        <v>0.97943854029306932</v>
      </c>
      <c r="K11" s="237">
        <f>G11-[2]jan24!G11</f>
        <v>2883.6249721767308</v>
      </c>
      <c r="L11" s="63">
        <v>312152</v>
      </c>
      <c r="N11" s="121">
        <f t="shared" ref="N11:N21" si="13">(C11-Q11)/Q11</f>
        <v>-8.5269716138465946E-3</v>
      </c>
      <c r="O11" s="27">
        <f t="shared" ref="O11:O21" si="14">(D11-R11)/R11</f>
        <v>-1.8027137648031811E-2</v>
      </c>
      <c r="Q11" s="1">
        <v>251672</v>
      </c>
      <c r="R11" s="24">
        <v>814.04834374322763</v>
      </c>
      <c r="S11" s="24"/>
      <c r="T11" s="1"/>
    </row>
    <row r="12" spans="1:20">
      <c r="A12" s="20">
        <v>32</v>
      </c>
      <c r="B12" t="s">
        <v>429</v>
      </c>
      <c r="C12" s="195">
        <v>745158</v>
      </c>
      <c r="D12" s="52">
        <f t="shared" si="0"/>
        <v>1022.4409065275527</v>
      </c>
      <c r="E12" s="37">
        <f t="shared" si="4"/>
        <v>1.0686594093987984</v>
      </c>
      <c r="F12" s="53">
        <f t="shared" si="9"/>
        <v>-57.478710849035579</v>
      </c>
      <c r="G12" s="52">
        <f t="shared" si="10"/>
        <v>-41890.656902909672</v>
      </c>
      <c r="H12" s="52">
        <f t="shared" si="11"/>
        <v>703267.34309709037</v>
      </c>
      <c r="I12" s="54">
        <f t="shared" si="12"/>
        <v>964.96219567851722</v>
      </c>
      <c r="J12" s="37">
        <f t="shared" si="6"/>
        <v>1.0085824261748502</v>
      </c>
      <c r="K12" s="237">
        <f>G12-[2]jan24!G12</f>
        <v>12355.46696456561</v>
      </c>
      <c r="L12" s="63">
        <v>728803</v>
      </c>
      <c r="N12" s="121">
        <f t="shared" si="13"/>
        <v>1.615133489882915E-2</v>
      </c>
      <c r="O12" s="27">
        <f t="shared" si="14"/>
        <v>-1.6716742188772852E-3</v>
      </c>
      <c r="Q12" s="1">
        <v>733314</v>
      </c>
      <c r="R12" s="24">
        <v>1024.1529566213235</v>
      </c>
      <c r="S12" s="24"/>
      <c r="T12" s="1"/>
    </row>
    <row r="13" spans="1:20">
      <c r="A13" s="20">
        <v>33</v>
      </c>
      <c r="B13" t="s">
        <v>430</v>
      </c>
      <c r="C13" s="195">
        <v>245945</v>
      </c>
      <c r="D13" s="52">
        <f t="shared" si="0"/>
        <v>911.51846237663028</v>
      </c>
      <c r="E13" s="37">
        <f t="shared" si="4"/>
        <v>0.95272281795511338</v>
      </c>
      <c r="F13" s="53">
        <f t="shared" si="9"/>
        <v>39.57842778302151</v>
      </c>
      <c r="G13" s="52">
        <f t="shared" si="10"/>
        <v>10679.01180598708</v>
      </c>
      <c r="H13" s="52">
        <f t="shared" si="11"/>
        <v>256624.01180598707</v>
      </c>
      <c r="I13" s="54">
        <f t="shared" si="12"/>
        <v>951.09689015965171</v>
      </c>
      <c r="J13" s="37">
        <f t="shared" si="6"/>
        <v>0.99409035224438924</v>
      </c>
      <c r="K13" s="237">
        <f>G13-[2]jan24!G13</f>
        <v>-1320.2821300600262</v>
      </c>
      <c r="L13" s="63">
        <v>269819</v>
      </c>
      <c r="N13" s="121">
        <f t="shared" si="13"/>
        <v>1.8119121737978541E-2</v>
      </c>
      <c r="O13" s="27">
        <f t="shared" si="14"/>
        <v>7.7084736484256417E-3</v>
      </c>
      <c r="Q13" s="1">
        <v>241568</v>
      </c>
      <c r="R13" s="24">
        <v>904.54579495244514</v>
      </c>
      <c r="S13" s="24"/>
      <c r="T13" s="1"/>
    </row>
    <row r="14" spans="1:20">
      <c r="A14" s="20">
        <v>34</v>
      </c>
      <c r="B14" t="s">
        <v>394</v>
      </c>
      <c r="C14" s="195">
        <v>294726</v>
      </c>
      <c r="D14" s="52">
        <f t="shared" si="0"/>
        <v>783.2125090352481</v>
      </c>
      <c r="E14" s="37">
        <f t="shared" si="4"/>
        <v>0.8186169117411034</v>
      </c>
      <c r="F14" s="53">
        <f t="shared" si="9"/>
        <v>151.8461369567309</v>
      </c>
      <c r="G14" s="52">
        <f t="shared" si="10"/>
        <v>57140.308721365669</v>
      </c>
      <c r="H14" s="52">
        <f t="shared" si="11"/>
        <v>351866.30872136564</v>
      </c>
      <c r="I14" s="54">
        <f t="shared" si="12"/>
        <v>935.05864599197889</v>
      </c>
      <c r="J14" s="37">
        <f t="shared" si="6"/>
        <v>0.97732711396763794</v>
      </c>
      <c r="K14" s="237">
        <f>G14-[2]jan24!G14</f>
        <v>252.09529484029918</v>
      </c>
      <c r="L14" s="63">
        <v>376304</v>
      </c>
      <c r="N14" s="121">
        <f t="shared" si="13"/>
        <v>3.8009604577500765E-3</v>
      </c>
      <c r="O14" s="27">
        <f t="shared" si="14"/>
        <v>-3.337340942673368E-3</v>
      </c>
      <c r="Q14" s="1">
        <v>293610</v>
      </c>
      <c r="R14" s="24">
        <v>785.83510871776207</v>
      </c>
      <c r="S14" s="24"/>
      <c r="T14" s="1"/>
    </row>
    <row r="15" spans="1:20">
      <c r="A15" s="20">
        <v>39</v>
      </c>
      <c r="B15" t="s">
        <v>431</v>
      </c>
      <c r="C15" s="195">
        <v>216353</v>
      </c>
      <c r="D15" s="52">
        <f t="shared" si="0"/>
        <v>843.70515380295751</v>
      </c>
      <c r="E15" s="37">
        <f t="shared" si="4"/>
        <v>0.88184407100059026</v>
      </c>
      <c r="F15" s="53">
        <f t="shared" si="9"/>
        <v>98.915072784985185</v>
      </c>
      <c r="G15" s="52">
        <f t="shared" si="10"/>
        <v>25364.98994439932</v>
      </c>
      <c r="H15" s="52">
        <f t="shared" si="11"/>
        <v>241717.98994439933</v>
      </c>
      <c r="I15" s="54">
        <f t="shared" si="12"/>
        <v>942.62022658794274</v>
      </c>
      <c r="J15" s="37">
        <f t="shared" si="6"/>
        <v>0.98523050887507391</v>
      </c>
      <c r="K15" s="237">
        <f>G15-[2]jan24!G15</f>
        <v>6064.2038163465986</v>
      </c>
      <c r="L15" s="63">
        <v>256432</v>
      </c>
      <c r="N15" s="121">
        <f t="shared" si="13"/>
        <v>3.7719016350982543E-2</v>
      </c>
      <c r="O15" s="27">
        <f t="shared" si="14"/>
        <v>2.6076484958481694E-2</v>
      </c>
      <c r="Q15" s="1">
        <v>208489</v>
      </c>
      <c r="R15" s="24">
        <v>822.26341424937391</v>
      </c>
      <c r="S15" s="24"/>
      <c r="T15" s="1"/>
    </row>
    <row r="16" spans="1:20">
      <c r="A16" s="20">
        <v>40</v>
      </c>
      <c r="B16" t="s">
        <v>432</v>
      </c>
      <c r="C16" s="195">
        <v>155562</v>
      </c>
      <c r="D16" s="52">
        <f t="shared" si="0"/>
        <v>878.41981331842589</v>
      </c>
      <c r="E16" s="37">
        <f t="shared" si="4"/>
        <v>0.91812797484132647</v>
      </c>
      <c r="F16" s="53">
        <f t="shared" si="9"/>
        <v>68.539745708950349</v>
      </c>
      <c r="G16" s="52">
        <f t="shared" si="10"/>
        <v>12137.909186835144</v>
      </c>
      <c r="H16" s="52">
        <f t="shared" si="11"/>
        <v>167699.90918683514</v>
      </c>
      <c r="I16" s="54">
        <f t="shared" si="12"/>
        <v>946.95955902737626</v>
      </c>
      <c r="J16" s="37">
        <f t="shared" si="6"/>
        <v>0.98976599685516597</v>
      </c>
      <c r="K16" s="237">
        <f>G16-[2]jan24!G16</f>
        <v>-6263.4883028302011</v>
      </c>
      <c r="L16" s="63">
        <v>177093</v>
      </c>
      <c r="N16" s="121">
        <f t="shared" si="13"/>
        <v>1.1476166635239959E-2</v>
      </c>
      <c r="O16" s="27">
        <f t="shared" si="14"/>
        <v>2.6403931727952373E-3</v>
      </c>
      <c r="Q16" s="1">
        <v>153797</v>
      </c>
      <c r="R16" s="24">
        <v>876.1065475715767</v>
      </c>
      <c r="S16" s="24"/>
      <c r="T16" s="1"/>
    </row>
    <row r="17" spans="1:20">
      <c r="A17" s="20">
        <v>42</v>
      </c>
      <c r="B17" t="s">
        <v>395</v>
      </c>
      <c r="C17" s="195">
        <v>267908</v>
      </c>
      <c r="D17" s="52">
        <f t="shared" si="0"/>
        <v>837.60512740347042</v>
      </c>
      <c r="E17" s="37">
        <f t="shared" si="4"/>
        <v>0.875468298505794</v>
      </c>
      <c r="F17" s="53">
        <f t="shared" si="9"/>
        <v>104.25259588453639</v>
      </c>
      <c r="G17" s="52">
        <f t="shared" si="10"/>
        <v>33345.192793668961</v>
      </c>
      <c r="H17" s="52">
        <f t="shared" si="11"/>
        <v>301253.19279366895</v>
      </c>
      <c r="I17" s="54">
        <f t="shared" si="12"/>
        <v>941.8577232880067</v>
      </c>
      <c r="J17" s="37">
        <f t="shared" si="6"/>
        <v>0.98443353731322425</v>
      </c>
      <c r="K17" s="237">
        <f>G17-[2]jan24!G17</f>
        <v>-5403.371695602691</v>
      </c>
      <c r="L17" s="63">
        <v>319850</v>
      </c>
      <c r="N17" s="121">
        <f t="shared" si="13"/>
        <v>2.4912393456671105E-2</v>
      </c>
      <c r="O17" s="27">
        <f t="shared" si="14"/>
        <v>1.2739055383380942E-2</v>
      </c>
      <c r="Q17" s="1">
        <v>261396</v>
      </c>
      <c r="R17" s="24">
        <v>827.06904898260086</v>
      </c>
      <c r="S17" s="24"/>
      <c r="T17" s="1"/>
    </row>
    <row r="18" spans="1:20">
      <c r="A18" s="20">
        <v>46</v>
      </c>
      <c r="B18" t="s">
        <v>396</v>
      </c>
      <c r="C18" s="195">
        <v>647710</v>
      </c>
      <c r="D18" s="52">
        <f t="shared" si="0"/>
        <v>994.48947411250435</v>
      </c>
      <c r="E18" s="37">
        <f t="shared" si="4"/>
        <v>1.0394444581328488</v>
      </c>
      <c r="F18" s="53">
        <f t="shared" si="9"/>
        <v>-33.021207485868302</v>
      </c>
      <c r="G18" s="52">
        <f t="shared" si="10"/>
        <v>-21506.679414338541</v>
      </c>
      <c r="H18" s="52">
        <f t="shared" si="11"/>
        <v>626203.32058566145</v>
      </c>
      <c r="I18" s="54">
        <f t="shared" si="12"/>
        <v>961.46826662663602</v>
      </c>
      <c r="J18" s="37">
        <f t="shared" si="6"/>
        <v>1.0049305572666061</v>
      </c>
      <c r="K18" s="237">
        <f>G18-[2]jan24!G18</f>
        <v>-13447.074880579046</v>
      </c>
      <c r="L18" s="63">
        <v>651299</v>
      </c>
      <c r="N18" s="121">
        <f t="shared" si="13"/>
        <v>2.704005505369797E-2</v>
      </c>
      <c r="O18" s="27">
        <f t="shared" si="14"/>
        <v>1.9007274348609274E-2</v>
      </c>
      <c r="Q18" s="1">
        <v>630657</v>
      </c>
      <c r="R18" s="24">
        <v>975.93952383531541</v>
      </c>
      <c r="S18" s="24"/>
      <c r="T18" s="1"/>
    </row>
    <row r="19" spans="1:20">
      <c r="A19" s="20">
        <v>50</v>
      </c>
      <c r="B19" t="s">
        <v>397</v>
      </c>
      <c r="C19" s="195">
        <v>427319</v>
      </c>
      <c r="D19" s="52">
        <f t="shared" si="0"/>
        <v>884.79902931115873</v>
      </c>
      <c r="E19" s="37">
        <f t="shared" si="4"/>
        <v>0.92479555743871489</v>
      </c>
      <c r="F19" s="53">
        <f t="shared" si="9"/>
        <v>62.957931715309115</v>
      </c>
      <c r="G19" s="52">
        <f t="shared" si="10"/>
        <v>30405.910869498832</v>
      </c>
      <c r="H19" s="52">
        <f t="shared" si="11"/>
        <v>457724.91086949885</v>
      </c>
      <c r="I19" s="54">
        <f t="shared" si="12"/>
        <v>947.75696102646793</v>
      </c>
      <c r="J19" s="37">
        <f t="shared" si="6"/>
        <v>0.99059944467983962</v>
      </c>
      <c r="K19" s="237">
        <f>G19-[2]jan24!G19</f>
        <v>5664.9182003337883</v>
      </c>
      <c r="L19" s="63">
        <v>482956</v>
      </c>
      <c r="N19" s="121">
        <f t="shared" si="13"/>
        <v>-3.9818892683803703E-2</v>
      </c>
      <c r="O19" s="27">
        <f t="shared" si="14"/>
        <v>-4.8737660537232309E-2</v>
      </c>
      <c r="Q19" s="1">
        <v>445040</v>
      </c>
      <c r="R19" s="24">
        <v>930.13146069764036</v>
      </c>
      <c r="S19" s="24"/>
      <c r="T19" s="1"/>
    </row>
    <row r="20" spans="1:20">
      <c r="A20" s="20">
        <v>55</v>
      </c>
      <c r="B20" t="s">
        <v>433</v>
      </c>
      <c r="C20" s="195">
        <v>157756</v>
      </c>
      <c r="D20" s="52">
        <f t="shared" si="0"/>
        <v>930.11025293319972</v>
      </c>
      <c r="E20" s="37">
        <f t="shared" si="4"/>
        <v>0.97215503334184605</v>
      </c>
      <c r="F20" s="53">
        <f t="shared" si="9"/>
        <v>23.310611046023254</v>
      </c>
      <c r="G20" s="52">
        <f t="shared" si="10"/>
        <v>3953.7127395160041</v>
      </c>
      <c r="H20" s="52">
        <f t="shared" si="11"/>
        <v>161709.71273951599</v>
      </c>
      <c r="I20" s="54">
        <f t="shared" si="12"/>
        <v>953.42086397922287</v>
      </c>
      <c r="J20" s="37">
        <f t="shared" si="6"/>
        <v>0.99651937916773081</v>
      </c>
      <c r="K20" s="237">
        <f>G20-[2]jan24!G20</f>
        <v>1050.8555203535293</v>
      </c>
      <c r="L20" s="63">
        <v>169610</v>
      </c>
      <c r="N20" s="121">
        <f t="shared" si="13"/>
        <v>1.3686659041548328E-2</v>
      </c>
      <c r="O20" s="27">
        <f t="shared" si="14"/>
        <v>6.0964104890881511E-3</v>
      </c>
      <c r="Q20" s="1">
        <v>155626</v>
      </c>
      <c r="R20" s="24">
        <v>924.47427824640613</v>
      </c>
      <c r="S20" s="24"/>
      <c r="T20" s="1"/>
    </row>
    <row r="21" spans="1:20">
      <c r="A21" s="20">
        <v>56</v>
      </c>
      <c r="B21" t="s">
        <v>434</v>
      </c>
      <c r="C21" s="195">
        <v>69521</v>
      </c>
      <c r="D21" s="52">
        <f t="shared" si="0"/>
        <v>926.29208692523946</v>
      </c>
      <c r="E21" s="37">
        <f t="shared" si="4"/>
        <v>0.96816427064348043</v>
      </c>
      <c r="F21" s="53">
        <f t="shared" si="9"/>
        <v>26.65150630298848</v>
      </c>
      <c r="G21" s="52">
        <f t="shared" si="10"/>
        <v>2000.2755025581944</v>
      </c>
      <c r="H21" s="52">
        <f t="shared" si="11"/>
        <v>71521.275502558201</v>
      </c>
      <c r="I21" s="54">
        <f t="shared" si="12"/>
        <v>952.94359322822811</v>
      </c>
      <c r="J21" s="37">
        <f t="shared" si="6"/>
        <v>0.99602053383043532</v>
      </c>
      <c r="K21" s="237">
        <f>G21-[2]jan24!G21</f>
        <v>-387.73165146457291</v>
      </c>
      <c r="L21" s="63">
        <v>75053</v>
      </c>
      <c r="N21" s="121">
        <f t="shared" si="13"/>
        <v>1.200943286363107E-2</v>
      </c>
      <c r="O21" s="27">
        <f t="shared" si="14"/>
        <v>-6.789456998464471E-4</v>
      </c>
      <c r="Q21" s="1">
        <v>68696</v>
      </c>
      <c r="R21" s="24">
        <v>926.92141623488772</v>
      </c>
      <c r="S21" s="24"/>
      <c r="T21" s="1"/>
    </row>
    <row r="22" spans="1:20">
      <c r="A22" s="13"/>
      <c r="B22" s="9"/>
      <c r="C22" s="55"/>
      <c r="D22" s="52"/>
      <c r="E22" s="37"/>
      <c r="F22" s="56"/>
      <c r="G22" s="52"/>
      <c r="H22" s="52"/>
      <c r="I22" s="54"/>
      <c r="J22" s="37"/>
      <c r="K22" s="57"/>
      <c r="L22" s="14"/>
      <c r="N22" s="121"/>
      <c r="O22" s="27"/>
      <c r="Q22" s="15"/>
      <c r="R22" s="15"/>
      <c r="S22" s="15"/>
      <c r="T22" s="25"/>
    </row>
    <row r="23" spans="1:20">
      <c r="A23" s="16" t="s">
        <v>379</v>
      </c>
      <c r="B23" s="17"/>
      <c r="C23" s="58">
        <f>SUM(C7:C21)</f>
        <v>5310162</v>
      </c>
      <c r="D23" s="58">
        <f>C23*1000/L23</f>
        <v>956.75095127151201</v>
      </c>
      <c r="E23" s="59">
        <f>D23/D$23</f>
        <v>1</v>
      </c>
      <c r="F23" s="60"/>
      <c r="G23" s="58">
        <f>SUM(G7:G21)</f>
        <v>-1.6120793588925153E-10</v>
      </c>
      <c r="H23" s="58">
        <f>SUM(H7:H22)</f>
        <v>5310161.9999999991</v>
      </c>
      <c r="I23" s="61">
        <f>H23*1000/L23</f>
        <v>956.75095127151189</v>
      </c>
      <c r="J23" s="59">
        <f>I23/I$23</f>
        <v>1</v>
      </c>
      <c r="K23" s="62">
        <f>SUM(K7:K21)</f>
        <v>-9.7088559414260089E-11</v>
      </c>
      <c r="L23" s="18">
        <f>SUM(L7:L21)</f>
        <v>5550203</v>
      </c>
      <c r="N23" s="231">
        <f>(C23-Q23)/Q23</f>
        <v>1.5416652325061096E-2</v>
      </c>
      <c r="O23" s="127">
        <f>(D23-R23)/R23</f>
        <v>4.2165589161014139E-3</v>
      </c>
      <c r="Q23" s="126">
        <f>SUM(Q7:Q21)</f>
        <v>5229540</v>
      </c>
      <c r="R23" s="126">
        <v>952.73369352142402</v>
      </c>
      <c r="S23" s="15"/>
      <c r="T23" s="24"/>
    </row>
    <row r="25" spans="1:20">
      <c r="A25" s="64" t="s">
        <v>417</v>
      </c>
      <c r="B25" s="173" t="str">
        <f>komm!C369</f>
        <v>Utbetales/trekkes ved 4. termin rammetilskudd i april.</v>
      </c>
      <c r="C25" s="65"/>
      <c r="D25" s="65"/>
      <c r="E25" s="65"/>
      <c r="O25" s="66"/>
      <c r="Q25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B1:T63"/>
  <sheetViews>
    <sheetView tabSelected="1" zoomScale="90" zoomScaleNormal="90" workbookViewId="0">
      <selection activeCell="G2" sqref="G2:I2"/>
    </sheetView>
  </sheetViews>
  <sheetFormatPr baseColWidth="10" defaultColWidth="11.5703125" defaultRowHeight="15"/>
  <cols>
    <col min="1" max="1" width="11.5703125" style="29"/>
    <col min="2" max="2" width="23" style="29" customWidth="1"/>
    <col min="3" max="3" width="12.85546875" style="29" customWidth="1"/>
    <col min="4" max="5" width="13.85546875" style="29" customWidth="1"/>
    <col min="6" max="6" width="14.85546875" style="29" customWidth="1"/>
    <col min="7" max="7" width="11.5703125" style="29" bestFit="1" customWidth="1"/>
    <col min="8" max="9" width="12.140625" style="29" customWidth="1"/>
    <col min="10" max="10" width="14.85546875" style="29" customWidth="1"/>
    <col min="11" max="13" width="14.5703125" style="29" customWidth="1"/>
    <col min="14" max="14" width="13.85546875" style="29" customWidth="1"/>
    <col min="15" max="15" width="11.5703125" style="29" bestFit="1" customWidth="1"/>
    <col min="16" max="16" width="12.42578125" style="29" bestFit="1" customWidth="1"/>
    <col min="17" max="17" width="11.5703125" style="29"/>
    <col min="18" max="18" width="13.85546875" style="29" bestFit="1" customWidth="1"/>
    <col min="19" max="19" width="12.28515625" style="29" customWidth="1"/>
    <col min="20" max="16384" width="11.5703125" style="29"/>
  </cols>
  <sheetData>
    <row r="1" spans="2:18">
      <c r="B1" s="134" t="s">
        <v>398</v>
      </c>
      <c r="C1" s="268"/>
      <c r="D1" s="268"/>
      <c r="E1" s="129"/>
      <c r="F1" s="129"/>
      <c r="G1" s="268"/>
      <c r="H1" s="268"/>
      <c r="I1" s="129"/>
      <c r="J1" s="129"/>
      <c r="K1" s="268"/>
      <c r="L1" s="268"/>
      <c r="M1" s="157"/>
    </row>
    <row r="2" spans="2:18">
      <c r="B2" s="135"/>
      <c r="C2" s="133" t="s">
        <v>448</v>
      </c>
      <c r="D2" s="133">
        <v>2023</v>
      </c>
      <c r="E2" s="133">
        <v>-2024</v>
      </c>
      <c r="F2" s="133"/>
      <c r="G2" s="133" t="s">
        <v>448</v>
      </c>
      <c r="H2" s="133">
        <v>2023</v>
      </c>
      <c r="I2" s="133">
        <v>-2024</v>
      </c>
      <c r="J2" s="133"/>
      <c r="K2" s="133" t="str">
        <f>G2</f>
        <v>2022 -</v>
      </c>
      <c r="L2" s="133">
        <f>H2</f>
        <v>2023</v>
      </c>
      <c r="M2" s="133">
        <f>I2</f>
        <v>-2024</v>
      </c>
    </row>
    <row r="3" spans="2:18">
      <c r="B3" s="7" t="s">
        <v>390</v>
      </c>
      <c r="C3" s="28">
        <v>25046985</v>
      </c>
      <c r="D3" s="28">
        <v>25063955</v>
      </c>
      <c r="E3" s="28">
        <v>25701680.805999998</v>
      </c>
      <c r="F3" s="7"/>
      <c r="G3" s="28">
        <v>5183875</v>
      </c>
      <c r="H3" s="28">
        <v>4993742</v>
      </c>
      <c r="I3" s="28">
        <v>5090096.4759999998</v>
      </c>
      <c r="J3" s="7"/>
      <c r="K3" s="28">
        <f t="shared" ref="K3:K14" si="0">C3+G3</f>
        <v>30230860</v>
      </c>
      <c r="L3" s="28">
        <f t="shared" ref="L3:L14" si="1">D3+H3</f>
        <v>30057697</v>
      </c>
      <c r="M3" s="28">
        <f t="shared" ref="M3:M14" si="2">E3+I3</f>
        <v>30791777.281999998</v>
      </c>
      <c r="P3" s="163"/>
      <c r="Q3" s="163"/>
      <c r="R3" s="163"/>
    </row>
    <row r="4" spans="2:18">
      <c r="B4" s="7" t="s">
        <v>399</v>
      </c>
      <c r="C4" s="28">
        <v>26348339</v>
      </c>
      <c r="D4" s="28">
        <v>26304885</v>
      </c>
      <c r="E4" s="28">
        <v>26869918</v>
      </c>
      <c r="F4" s="7"/>
      <c r="G4" s="28">
        <v>5437205</v>
      </c>
      <c r="H4" s="28">
        <v>5229541</v>
      </c>
      <c r="I4" s="28">
        <v>5310162</v>
      </c>
      <c r="J4" s="28"/>
      <c r="K4" s="28">
        <f t="shared" si="0"/>
        <v>31785544</v>
      </c>
      <c r="L4" s="28">
        <f t="shared" si="1"/>
        <v>31534426</v>
      </c>
      <c r="M4" s="28">
        <f t="shared" si="2"/>
        <v>32180080</v>
      </c>
      <c r="P4" s="163"/>
      <c r="Q4" s="163"/>
    </row>
    <row r="5" spans="2:18">
      <c r="B5" s="7" t="s">
        <v>400</v>
      </c>
      <c r="C5" s="28">
        <v>58238448</v>
      </c>
      <c r="D5" s="28">
        <v>60452989</v>
      </c>
      <c r="E5" s="28"/>
      <c r="F5" s="28"/>
      <c r="G5" s="28">
        <v>11795438</v>
      </c>
      <c r="H5" s="28">
        <v>11982449</v>
      </c>
      <c r="I5" s="28"/>
      <c r="J5" s="28"/>
      <c r="K5" s="28">
        <f t="shared" si="0"/>
        <v>70033886</v>
      </c>
      <c r="L5" s="28">
        <f t="shared" si="1"/>
        <v>72435438</v>
      </c>
      <c r="M5" s="28">
        <f t="shared" si="2"/>
        <v>0</v>
      </c>
      <c r="P5" s="163"/>
    </row>
    <row r="6" spans="2:18">
      <c r="B6" s="7" t="s">
        <v>401</v>
      </c>
      <c r="C6" s="28">
        <v>60397398</v>
      </c>
      <c r="D6" s="28">
        <v>62209675</v>
      </c>
      <c r="E6" s="28"/>
      <c r="F6" s="28"/>
      <c r="G6" s="28">
        <v>12221762</v>
      </c>
      <c r="H6" s="28">
        <v>12319395</v>
      </c>
      <c r="I6" s="28"/>
      <c r="J6" s="28"/>
      <c r="K6" s="28">
        <f t="shared" si="0"/>
        <v>72619160</v>
      </c>
      <c r="L6" s="28">
        <f t="shared" si="1"/>
        <v>74529070</v>
      </c>
      <c r="M6" s="28">
        <f t="shared" si="2"/>
        <v>0</v>
      </c>
      <c r="P6" s="163"/>
    </row>
    <row r="7" spans="2:18">
      <c r="B7" s="7" t="s">
        <v>402</v>
      </c>
      <c r="C7" s="28">
        <v>97791092</v>
      </c>
      <c r="D7" s="28">
        <v>99697151</v>
      </c>
      <c r="E7" s="28"/>
      <c r="F7" s="28"/>
      <c r="G7" s="28">
        <v>19699908</v>
      </c>
      <c r="H7" s="28">
        <v>19731661</v>
      </c>
      <c r="I7" s="28"/>
      <c r="J7" s="28"/>
      <c r="K7" s="28">
        <f t="shared" si="0"/>
        <v>117491000</v>
      </c>
      <c r="L7" s="28">
        <f t="shared" si="1"/>
        <v>119428812</v>
      </c>
      <c r="M7" s="28">
        <f t="shared" si="2"/>
        <v>0</v>
      </c>
      <c r="P7" s="163"/>
      <c r="Q7" s="163"/>
    </row>
    <row r="8" spans="2:18">
      <c r="B8" s="7" t="s">
        <v>403</v>
      </c>
      <c r="C8" s="28">
        <v>102840296</v>
      </c>
      <c r="D8" s="28">
        <v>104847661</v>
      </c>
      <c r="E8" s="28"/>
      <c r="F8" s="28"/>
      <c r="G8" s="28">
        <v>20707889</v>
      </c>
      <c r="H8" s="28">
        <v>20742396</v>
      </c>
      <c r="I8" s="28"/>
      <c r="J8" s="28"/>
      <c r="K8" s="28">
        <f t="shared" si="0"/>
        <v>123548185</v>
      </c>
      <c r="L8" s="28">
        <f t="shared" si="1"/>
        <v>125590057</v>
      </c>
      <c r="M8" s="28">
        <f t="shared" si="2"/>
        <v>0</v>
      </c>
      <c r="O8" s="163"/>
      <c r="P8" s="163"/>
      <c r="Q8" s="163"/>
      <c r="R8" s="163"/>
    </row>
    <row r="9" spans="2:18">
      <c r="B9" s="7" t="s">
        <v>404</v>
      </c>
      <c r="C9" s="28">
        <v>124903414</v>
      </c>
      <c r="D9" s="28">
        <v>127895476</v>
      </c>
      <c r="E9" s="28"/>
      <c r="F9" s="28"/>
      <c r="G9" s="28">
        <v>25114257</v>
      </c>
      <c r="H9" s="28">
        <v>25309163</v>
      </c>
      <c r="I9" s="28"/>
      <c r="J9" s="28"/>
      <c r="K9" s="28">
        <f t="shared" si="0"/>
        <v>150017671</v>
      </c>
      <c r="L9" s="28">
        <f t="shared" si="1"/>
        <v>153204639</v>
      </c>
      <c r="M9" s="28">
        <f t="shared" si="2"/>
        <v>0</v>
      </c>
      <c r="O9" s="163"/>
      <c r="P9" s="163"/>
      <c r="Q9" s="163"/>
      <c r="R9" s="163"/>
    </row>
    <row r="10" spans="2:18">
      <c r="B10" s="7" t="s">
        <v>405</v>
      </c>
      <c r="C10" s="28">
        <v>129404724</v>
      </c>
      <c r="D10" s="28">
        <v>130669635</v>
      </c>
      <c r="E10" s="28"/>
      <c r="F10" s="28"/>
      <c r="G10" s="28">
        <v>26034503</v>
      </c>
      <c r="H10" s="28">
        <v>25857833</v>
      </c>
      <c r="I10" s="28"/>
      <c r="J10" s="28"/>
      <c r="K10" s="28">
        <f t="shared" si="0"/>
        <v>155439227</v>
      </c>
      <c r="L10" s="28">
        <f t="shared" si="1"/>
        <v>156527468</v>
      </c>
      <c r="M10" s="28">
        <f t="shared" si="2"/>
        <v>0</v>
      </c>
      <c r="P10" s="163"/>
      <c r="Q10" s="163"/>
    </row>
    <row r="11" spans="2:18">
      <c r="B11" s="7" t="s">
        <v>406</v>
      </c>
      <c r="C11" s="28">
        <v>165668406</v>
      </c>
      <c r="D11" s="28">
        <v>167176502</v>
      </c>
      <c r="E11" s="28"/>
      <c r="F11" s="28"/>
      <c r="G11" s="28">
        <v>33286461</v>
      </c>
      <c r="H11" s="28">
        <v>33077457</v>
      </c>
      <c r="I11" s="28"/>
      <c r="J11" s="28"/>
      <c r="K11" s="28">
        <f t="shared" si="0"/>
        <v>198954867</v>
      </c>
      <c r="L11" s="28">
        <f t="shared" si="1"/>
        <v>200253959</v>
      </c>
      <c r="M11" s="28">
        <f t="shared" si="2"/>
        <v>0</v>
      </c>
    </row>
    <row r="12" spans="2:18" ht="15.75" thickBot="1">
      <c r="B12" s="7" t="s">
        <v>407</v>
      </c>
      <c r="C12" s="28">
        <v>167290401</v>
      </c>
      <c r="D12" s="28">
        <v>168506575</v>
      </c>
      <c r="E12" s="28"/>
      <c r="F12" s="28"/>
      <c r="G12" s="28">
        <v>33623340</v>
      </c>
      <c r="H12" s="28">
        <v>33339082</v>
      </c>
      <c r="I12" s="28"/>
      <c r="J12" s="28"/>
      <c r="K12" s="28">
        <f t="shared" si="0"/>
        <v>200913741</v>
      </c>
      <c r="L12" s="28">
        <f t="shared" si="1"/>
        <v>201845657</v>
      </c>
      <c r="M12" s="28">
        <f t="shared" si="2"/>
        <v>0</v>
      </c>
    </row>
    <row r="13" spans="2:18">
      <c r="B13" s="7" t="s">
        <v>408</v>
      </c>
      <c r="C13" s="28">
        <v>216186638</v>
      </c>
      <c r="D13" s="28">
        <v>205956451.00000006</v>
      </c>
      <c r="E13" s="28"/>
      <c r="F13" s="30" t="s">
        <v>21</v>
      </c>
      <c r="G13" s="28">
        <v>43645701</v>
      </c>
      <c r="H13" s="28">
        <v>40808867</v>
      </c>
      <c r="I13" s="28"/>
      <c r="J13" s="30" t="s">
        <v>21</v>
      </c>
      <c r="K13" s="28">
        <f t="shared" si="0"/>
        <v>259832339</v>
      </c>
      <c r="L13" s="28">
        <f t="shared" si="1"/>
        <v>246765318.00000006</v>
      </c>
      <c r="M13" s="28">
        <f t="shared" si="2"/>
        <v>0</v>
      </c>
      <c r="N13" s="31"/>
      <c r="O13" s="136"/>
    </row>
    <row r="14" spans="2:18">
      <c r="B14" s="38" t="s">
        <v>409</v>
      </c>
      <c r="C14" s="28">
        <v>220842958</v>
      </c>
      <c r="D14" s="28">
        <v>210494834</v>
      </c>
      <c r="E14" s="28"/>
      <c r="F14" s="199">
        <f>E14*1000/$O$15</f>
        <v>0</v>
      </c>
      <c r="G14" s="28">
        <v>44561358</v>
      </c>
      <c r="H14" s="28">
        <v>41690857.868000008</v>
      </c>
      <c r="I14" s="28"/>
      <c r="J14" s="199">
        <f>I14*1000/$O$15</f>
        <v>0</v>
      </c>
      <c r="K14" s="28">
        <f t="shared" si="0"/>
        <v>265404316</v>
      </c>
      <c r="L14" s="28">
        <f t="shared" si="1"/>
        <v>252185691.868</v>
      </c>
      <c r="M14" s="28">
        <f t="shared" si="2"/>
        <v>0</v>
      </c>
      <c r="O14" s="192" t="s">
        <v>425</v>
      </c>
      <c r="P14" s="192"/>
    </row>
    <row r="15" spans="2:18">
      <c r="B15" s="130" t="s">
        <v>423</v>
      </c>
      <c r="C15" s="134"/>
      <c r="D15" s="200"/>
      <c r="E15" s="200">
        <v>220250000</v>
      </c>
      <c r="F15" s="201">
        <f>E15*1000/$O$15</f>
        <v>39683.233207866448</v>
      </c>
      <c r="G15" s="134"/>
      <c r="H15" s="202"/>
      <c r="I15" s="203">
        <v>43250000</v>
      </c>
      <c r="J15" s="201">
        <f>I15*1000/$O$15</f>
        <v>7792.5077695356367</v>
      </c>
      <c r="K15" s="134"/>
      <c r="L15" s="204"/>
      <c r="M15" s="204">
        <f>E15+I15</f>
        <v>263500000</v>
      </c>
      <c r="N15" s="32"/>
      <c r="O15" s="193">
        <v>5550203</v>
      </c>
      <c r="P15" s="192"/>
    </row>
    <row r="16" spans="2:18">
      <c r="B16" s="7" t="s">
        <v>422</v>
      </c>
      <c r="C16" s="38"/>
      <c r="D16" s="168"/>
      <c r="E16" s="168"/>
      <c r="F16" s="41">
        <f>E16*1000/$O$15</f>
        <v>0</v>
      </c>
      <c r="G16" s="38"/>
      <c r="H16" s="169"/>
      <c r="I16" s="169"/>
      <c r="J16" s="41">
        <f>I16*1000/$O$15</f>
        <v>0</v>
      </c>
      <c r="K16" s="38"/>
      <c r="L16" s="42"/>
      <c r="M16" s="42">
        <f>E16+I16</f>
        <v>0</v>
      </c>
      <c r="N16" s="32"/>
      <c r="O16" s="137"/>
    </row>
    <row r="17" spans="2:20">
      <c r="B17" s="40" t="s">
        <v>423</v>
      </c>
      <c r="C17" s="43"/>
      <c r="D17" s="38"/>
      <c r="E17" s="38"/>
      <c r="F17" s="41">
        <f>E17*1000/$O$15</f>
        <v>0</v>
      </c>
      <c r="G17" s="43"/>
      <c r="H17" s="38"/>
      <c r="I17" s="38"/>
      <c r="J17" s="41">
        <f>I17*1000/$O$15</f>
        <v>0</v>
      </c>
      <c r="K17" s="43"/>
      <c r="L17" s="38"/>
      <c r="M17" s="38">
        <f>E17+I17</f>
        <v>0</v>
      </c>
      <c r="N17" s="33"/>
      <c r="O17" s="147"/>
    </row>
    <row r="18" spans="2:20" ht="15.75" thickBot="1">
      <c r="B18" s="40"/>
      <c r="C18" s="197"/>
      <c r="D18" s="197"/>
      <c r="E18" s="170"/>
      <c r="F18" s="171">
        <f>E18*1000/$O$15</f>
        <v>0</v>
      </c>
      <c r="G18" s="43"/>
      <c r="H18" s="38"/>
      <c r="I18" s="38"/>
      <c r="J18" s="171">
        <f>I18*1000/$O$15</f>
        <v>0</v>
      </c>
      <c r="K18" s="43"/>
      <c r="L18" s="38"/>
      <c r="M18" s="38">
        <f>E18+I18</f>
        <v>0</v>
      </c>
      <c r="N18" s="33"/>
      <c r="O18" s="147"/>
    </row>
    <row r="19" spans="2:20">
      <c r="B19" s="138"/>
      <c r="C19" s="139"/>
      <c r="D19" s="140"/>
      <c r="E19" s="140"/>
      <c r="F19" s="141"/>
      <c r="G19" s="139"/>
      <c r="H19" s="140"/>
      <c r="I19" s="140"/>
      <c r="J19" s="141"/>
      <c r="K19" s="139"/>
      <c r="L19" s="142"/>
      <c r="M19" s="142"/>
      <c r="N19" s="33"/>
      <c r="O19" s="32"/>
      <c r="P19" s="146"/>
      <c r="Q19" s="146"/>
    </row>
    <row r="20" spans="2:20">
      <c r="B20" s="159"/>
      <c r="C20" s="159"/>
      <c r="D20" s="159"/>
      <c r="E20" s="159"/>
      <c r="F20" s="141"/>
      <c r="G20" s="139"/>
      <c r="H20" s="143"/>
      <c r="I20" s="143"/>
      <c r="J20" s="141"/>
      <c r="K20" s="139"/>
      <c r="L20" s="142"/>
      <c r="M20" s="142"/>
      <c r="N20" s="144"/>
      <c r="O20" s="32"/>
      <c r="P20" s="146"/>
    </row>
    <row r="21" spans="2:20">
      <c r="B21" s="160"/>
      <c r="C21" s="161"/>
      <c r="D21" s="162"/>
      <c r="E21" s="162"/>
      <c r="F21" s="141"/>
      <c r="G21" s="139"/>
      <c r="H21" s="143"/>
      <c r="I21" s="143"/>
      <c r="J21" s="141"/>
      <c r="K21" s="139"/>
      <c r="L21" s="142"/>
      <c r="M21" s="142"/>
      <c r="N21" s="33"/>
      <c r="O21" s="32"/>
    </row>
    <row r="22" spans="2:20">
      <c r="B22" s="34" t="s">
        <v>410</v>
      </c>
      <c r="C22" s="268"/>
      <c r="D22" s="268"/>
      <c r="E22" s="268"/>
      <c r="F22" s="35"/>
      <c r="G22" s="268"/>
      <c r="H22" s="268"/>
      <c r="I22" s="129"/>
      <c r="J22" s="35"/>
      <c r="K22" s="268"/>
      <c r="L22" s="268"/>
      <c r="M22" s="268"/>
    </row>
    <row r="23" spans="2:20">
      <c r="B23" s="36" t="s">
        <v>411</v>
      </c>
      <c r="C23" s="133" t="str">
        <f t="shared" ref="C23:L23" si="3">C2</f>
        <v>2022 -</v>
      </c>
      <c r="D23" s="133">
        <f>D2</f>
        <v>2023</v>
      </c>
      <c r="E23" s="133">
        <f>E2</f>
        <v>-2024</v>
      </c>
      <c r="F23" s="133"/>
      <c r="G23" s="133" t="str">
        <f t="shared" si="3"/>
        <v>2022 -</v>
      </c>
      <c r="H23" s="133">
        <f t="shared" si="3"/>
        <v>2023</v>
      </c>
      <c r="I23" s="133">
        <f t="shared" si="3"/>
        <v>-2024</v>
      </c>
      <c r="J23" s="133"/>
      <c r="K23" s="133" t="str">
        <f t="shared" si="3"/>
        <v>2022 -</v>
      </c>
      <c r="L23" s="133">
        <f t="shared" si="3"/>
        <v>2023</v>
      </c>
      <c r="M23" s="133">
        <f t="shared" ref="M23" si="4">M2</f>
        <v>-2024</v>
      </c>
      <c r="P23"/>
      <c r="R23" s="44"/>
      <c r="S23" s="44"/>
      <c r="T23" s="44"/>
    </row>
    <row r="24" spans="2:20">
      <c r="B24" s="7" t="s">
        <v>390</v>
      </c>
      <c r="C24" s="37">
        <v>0.19071798478692495</v>
      </c>
      <c r="D24" s="37">
        <f>(D3-C3)/C3</f>
        <v>6.775266564019582E-4</v>
      </c>
      <c r="E24" s="37">
        <f>(E3-D3)/D3</f>
        <v>2.5443941548729958E-2</v>
      </c>
      <c r="F24" s="7"/>
      <c r="G24" s="37">
        <v>0.21789441089515518</v>
      </c>
      <c r="H24" s="37">
        <f>(H3-G3)/G3</f>
        <v>-3.6677774830604519E-2</v>
      </c>
      <c r="I24" s="37">
        <f>(I3-H3)/H3</f>
        <v>1.9295044878169475E-2</v>
      </c>
      <c r="J24" s="7"/>
      <c r="K24" s="37">
        <v>0.19529161023657679</v>
      </c>
      <c r="L24" s="37">
        <f>(L3-K3)/K3</f>
        <v>-5.7280209693009064E-3</v>
      </c>
      <c r="M24" s="37">
        <f>(M3-L3)/L3</f>
        <v>2.4422372811862391E-2</v>
      </c>
      <c r="O24" s="145"/>
      <c r="P24"/>
      <c r="R24" s="172"/>
      <c r="S24" s="31"/>
      <c r="T24" s="146"/>
    </row>
    <row r="25" spans="2:20">
      <c r="B25" s="7" t="s">
        <v>399</v>
      </c>
      <c r="C25" s="37">
        <v>0.18706135092763768</v>
      </c>
      <c r="D25" s="37">
        <f t="shared" ref="D25:D30" si="5">(D4-C4)/C4</f>
        <v>-1.6492121192155603E-3</v>
      </c>
      <c r="E25" s="37">
        <f>(E4-D4)/D4</f>
        <v>2.1480154731716182E-2</v>
      </c>
      <c r="F25" s="7"/>
      <c r="G25" s="37">
        <v>0.21441677471374504</v>
      </c>
      <c r="H25" s="37">
        <f t="shared" ref="H25:H30" si="6">(H4-G4)/G4</f>
        <v>-3.8193152548046283E-2</v>
      </c>
      <c r="I25" s="37">
        <f>(I4-H4)/H4</f>
        <v>1.5416458155696647E-2</v>
      </c>
      <c r="J25" s="7"/>
      <c r="K25" s="37">
        <v>0.1916530304678177</v>
      </c>
      <c r="L25" s="37">
        <f t="shared" ref="L25:L29" si="7">(L4-K4)/K4</f>
        <v>-7.9003838977869945E-3</v>
      </c>
      <c r="M25" s="37">
        <f>(M4-L4)/L4</f>
        <v>2.0474575944398037E-2</v>
      </c>
      <c r="O25" s="145"/>
      <c r="P25"/>
      <c r="R25" s="172"/>
      <c r="S25" s="31"/>
      <c r="T25" s="146"/>
    </row>
    <row r="26" spans="2:20">
      <c r="B26" s="7" t="s">
        <v>400</v>
      </c>
      <c r="C26" s="37">
        <v>8.88802359492845E-2</v>
      </c>
      <c r="D26" s="37">
        <f t="shared" si="5"/>
        <v>3.8025412353021495E-2</v>
      </c>
      <c r="E26" s="37"/>
      <c r="F26" s="7"/>
      <c r="G26" s="37">
        <v>7.772182725496124E-2</v>
      </c>
      <c r="H26" s="37">
        <f t="shared" si="6"/>
        <v>1.5854519348921167E-2</v>
      </c>
      <c r="I26" s="37"/>
      <c r="J26" s="7"/>
      <c r="K26" s="37">
        <v>8.6984731203032878E-2</v>
      </c>
      <c r="L26" s="37">
        <f t="shared" si="7"/>
        <v>3.4291285792708973E-2</v>
      </c>
      <c r="M26" s="37"/>
      <c r="O26" s="145"/>
      <c r="P26"/>
      <c r="R26" s="172"/>
      <c r="S26" s="172"/>
      <c r="T26" s="146"/>
    </row>
    <row r="27" spans="2:20">
      <c r="B27" s="7" t="s">
        <v>401</v>
      </c>
      <c r="C27" s="37">
        <v>9.3784666680478412E-2</v>
      </c>
      <c r="D27" s="37">
        <f t="shared" si="5"/>
        <v>3.0005878730073769E-2</v>
      </c>
      <c r="E27" s="37"/>
      <c r="F27" s="7"/>
      <c r="G27" s="37">
        <v>8.3334625997186745E-2</v>
      </c>
      <c r="H27" s="37">
        <f t="shared" si="6"/>
        <v>7.9884553471095254E-3</v>
      </c>
      <c r="I27" s="37"/>
      <c r="J27" s="7"/>
      <c r="K27" s="37">
        <v>9.201184396934145E-2</v>
      </c>
      <c r="L27" s="37">
        <f t="shared" si="7"/>
        <v>2.6300359299116102E-2</v>
      </c>
      <c r="M27" s="37"/>
      <c r="O27" s="145"/>
      <c r="R27" s="172"/>
    </row>
    <row r="28" spans="2:20">
      <c r="B28" s="7" t="s">
        <v>402</v>
      </c>
      <c r="C28" s="37">
        <v>0.12414225621717354</v>
      </c>
      <c r="D28" s="37">
        <f t="shared" si="5"/>
        <v>1.949113115538172E-2</v>
      </c>
      <c r="E28" s="37"/>
      <c r="F28" s="7"/>
      <c r="G28" s="37">
        <v>0.10399978749305865</v>
      </c>
      <c r="H28" s="37">
        <f t="shared" si="6"/>
        <v>1.6118349385184946E-3</v>
      </c>
      <c r="I28" s="37"/>
      <c r="J28" s="7"/>
      <c r="K28" s="37">
        <v>0.12071380458122613</v>
      </c>
      <c r="L28" s="37">
        <f t="shared" si="7"/>
        <v>1.6493280336366191E-2</v>
      </c>
      <c r="M28" s="37"/>
      <c r="O28" s="145"/>
      <c r="R28" s="172"/>
    </row>
    <row r="29" spans="2:20">
      <c r="B29" s="7" t="s">
        <v>403</v>
      </c>
      <c r="C29" s="37">
        <v>0.13394565487367316</v>
      </c>
      <c r="D29" s="37">
        <f t="shared" si="5"/>
        <v>1.951924564666753E-2</v>
      </c>
      <c r="E29" s="37"/>
      <c r="F29" s="7"/>
      <c r="G29" s="37">
        <v>0.11344475619176839</v>
      </c>
      <c r="H29" s="37">
        <f t="shared" si="6"/>
        <v>1.6663697588875429E-3</v>
      </c>
      <c r="I29" s="37"/>
      <c r="J29" s="7"/>
      <c r="K29" s="37">
        <v>0.13045700221438322</v>
      </c>
      <c r="L29" s="37">
        <f t="shared" si="7"/>
        <v>1.6526928339740482E-2</v>
      </c>
      <c r="M29" s="37"/>
      <c r="O29" s="145"/>
    </row>
    <row r="30" spans="2:20">
      <c r="B30" s="7" t="s">
        <v>404</v>
      </c>
      <c r="C30" s="37">
        <v>0.10559415528621811</v>
      </c>
      <c r="D30" s="37">
        <f t="shared" si="5"/>
        <v>2.3955005745479464E-2</v>
      </c>
      <c r="E30" s="37"/>
      <c r="F30" s="7"/>
      <c r="G30" s="37">
        <v>8.2000718368055961E-2</v>
      </c>
      <c r="H30" s="37">
        <f t="shared" si="6"/>
        <v>7.7607711030431839E-3</v>
      </c>
      <c r="I30" s="37"/>
      <c r="J30" s="7"/>
      <c r="K30" s="37">
        <v>0.10157296296468447</v>
      </c>
      <c r="L30" s="37">
        <f t="shared" ref="L30:L35" si="8">(L9-K9)/K9</f>
        <v>2.1243950654319915E-2</v>
      </c>
      <c r="M30" s="37"/>
      <c r="O30" s="145"/>
    </row>
    <row r="31" spans="2:20">
      <c r="B31" s="7" t="s">
        <v>405</v>
      </c>
      <c r="C31" s="37">
        <v>0.11626707417611175</v>
      </c>
      <c r="D31" s="37">
        <f>(D10-C10)/C10</f>
        <v>9.774844077562423E-3</v>
      </c>
      <c r="E31" s="37"/>
      <c r="F31" s="7"/>
      <c r="G31" s="37">
        <v>9.3629953338264668E-2</v>
      </c>
      <c r="H31" s="37">
        <f>(H10-G10)/G10</f>
        <v>-6.7859947240014526E-3</v>
      </c>
      <c r="I31" s="37"/>
      <c r="J31" s="7"/>
      <c r="K31" s="37">
        <v>0.11241047480797835</v>
      </c>
      <c r="L31" s="37">
        <f t="shared" si="8"/>
        <v>7.0010705856122148E-3</v>
      </c>
      <c r="M31" s="37"/>
      <c r="O31" s="145"/>
    </row>
    <row r="32" spans="2:20">
      <c r="B32" s="7" t="s">
        <v>406</v>
      </c>
      <c r="C32" s="37">
        <v>0.10022929644670268</v>
      </c>
      <c r="D32" s="37">
        <f>(D11-C11)/C11</f>
        <v>9.10309959763843E-3</v>
      </c>
      <c r="E32" s="37"/>
      <c r="F32" s="7"/>
      <c r="G32" s="37">
        <v>7.5351622284985556E-2</v>
      </c>
      <c r="H32" s="37">
        <f>(H11-G11)/G11</f>
        <v>-6.2789492700951292E-3</v>
      </c>
      <c r="I32" s="37"/>
      <c r="J32" s="7"/>
      <c r="K32" s="37">
        <v>9.5987226461542535E-2</v>
      </c>
      <c r="L32" s="37">
        <f t="shared" si="8"/>
        <v>6.5295814050128267E-3</v>
      </c>
      <c r="M32" s="37"/>
      <c r="O32" s="145"/>
    </row>
    <row r="33" spans="2:19">
      <c r="B33" s="7" t="s">
        <v>407</v>
      </c>
      <c r="C33" s="37">
        <v>9.7573038196394943E-2</v>
      </c>
      <c r="D33" s="37">
        <f>(D12-C12)/C12</f>
        <v>7.2698373172050681E-3</v>
      </c>
      <c r="E33" s="37"/>
      <c r="F33" s="7"/>
      <c r="G33" s="37">
        <v>7.3429833028006611E-2</v>
      </c>
      <c r="H33" s="37">
        <f>(H12-G12)/G12</f>
        <v>-8.4541868832781041E-3</v>
      </c>
      <c r="I33" s="37"/>
      <c r="J33" s="7"/>
      <c r="K33" s="37">
        <v>9.3457238038095261E-2</v>
      </c>
      <c r="L33" s="37">
        <f t="shared" si="8"/>
        <v>4.638388570943985E-3</v>
      </c>
      <c r="M33" s="37"/>
      <c r="O33" s="145"/>
    </row>
    <row r="34" spans="2:19">
      <c r="B34" s="7" t="s">
        <v>408</v>
      </c>
      <c r="C34" s="37">
        <v>0.13610393658121803</v>
      </c>
      <c r="D34" s="37">
        <f>(D13-C13)/C13</f>
        <v>-4.7321088364397156E-2</v>
      </c>
      <c r="E34" s="37"/>
      <c r="F34" s="38"/>
      <c r="G34" s="37">
        <v>0.11056539758734973</v>
      </c>
      <c r="H34" s="37">
        <f>(H13-G13)/G13</f>
        <v>-6.4996871054952235E-2</v>
      </c>
      <c r="I34" s="37"/>
      <c r="J34" s="38"/>
      <c r="K34" s="37">
        <v>0.13173230159837249</v>
      </c>
      <c r="L34" s="37">
        <f t="shared" si="8"/>
        <v>-5.0290202714143063E-2</v>
      </c>
      <c r="M34" s="37"/>
      <c r="O34" s="145"/>
    </row>
    <row r="35" spans="2:19">
      <c r="B35" s="38" t="s">
        <v>409</v>
      </c>
      <c r="C35" s="39">
        <v>0.12700596682061102</v>
      </c>
      <c r="D35" s="37">
        <f>(D14-C14)/C14</f>
        <v>-4.6857387229888491E-2</v>
      </c>
      <c r="E35" s="37"/>
      <c r="F35" s="38"/>
      <c r="G35" s="39">
        <v>0.10162638708359681</v>
      </c>
      <c r="H35" s="37">
        <f>(H14-G14)/G14</f>
        <v>-6.4416801031961179E-2</v>
      </c>
      <c r="I35" s="37"/>
      <c r="J35" s="38"/>
      <c r="K35" s="39">
        <v>0.12266336426832546</v>
      </c>
      <c r="L35" s="37">
        <f t="shared" si="8"/>
        <v>-4.9805611043642561E-2</v>
      </c>
      <c r="M35" s="37"/>
      <c r="O35" s="145"/>
    </row>
    <row r="36" spans="2:19">
      <c r="B36" s="130" t="str">
        <f>B15</f>
        <v>Anslag NB2024</v>
      </c>
      <c r="C36" s="131"/>
      <c r="D36" s="132"/>
      <c r="E36" s="132">
        <f>(E15-D$14)/D$14</f>
        <v>4.6343968707564576E-2</v>
      </c>
      <c r="F36" s="131"/>
      <c r="G36" s="131"/>
      <c r="H36" s="132"/>
      <c r="I36" s="132">
        <f>(I15-H$14)/H$14</f>
        <v>3.7397698481918693E-2</v>
      </c>
      <c r="J36" s="131"/>
      <c r="K36" s="131"/>
      <c r="L36" s="132"/>
      <c r="M36" s="132">
        <f>(M15-L$14)/L$14</f>
        <v>4.4864988367072693E-2</v>
      </c>
      <c r="P36" s="31"/>
      <c r="Q36" s="146"/>
      <c r="R36" s="146"/>
      <c r="S36" s="146"/>
    </row>
    <row r="37" spans="2:19">
      <c r="B37" s="130" t="str">
        <f>B16</f>
        <v>Anslag RNB2024</v>
      </c>
      <c r="D37" s="39"/>
      <c r="E37" s="39"/>
      <c r="H37" s="39"/>
      <c r="I37" s="39"/>
      <c r="L37" s="39"/>
      <c r="M37" s="39"/>
      <c r="P37" s="31"/>
      <c r="Q37" s="146"/>
      <c r="R37" s="146"/>
      <c r="S37" s="146"/>
    </row>
    <row r="38" spans="2:19">
      <c r="B38" s="7" t="str">
        <f>B17</f>
        <v>Anslag NB2024</v>
      </c>
      <c r="D38" s="39"/>
      <c r="E38" s="39"/>
      <c r="H38" s="39"/>
      <c r="I38" s="39"/>
      <c r="L38" s="37"/>
      <c r="M38" s="37"/>
      <c r="P38" s="31"/>
      <c r="Q38" s="146"/>
      <c r="R38" s="146"/>
      <c r="S38" s="146"/>
    </row>
    <row r="39" spans="2:19">
      <c r="B39" s="7">
        <f>B18</f>
        <v>0</v>
      </c>
      <c r="D39" s="39"/>
      <c r="E39" s="39"/>
      <c r="H39" s="39"/>
      <c r="I39" s="39"/>
      <c r="L39" s="37"/>
      <c r="M39" s="37"/>
    </row>
    <row r="40" spans="2:19">
      <c r="B40" s="138"/>
      <c r="D40" s="147"/>
      <c r="E40" s="147"/>
      <c r="G40" s="148"/>
      <c r="H40" s="147"/>
      <c r="I40" s="147"/>
      <c r="L40" s="147"/>
      <c r="M40" s="147"/>
    </row>
    <row r="41" spans="2:19">
      <c r="B41" s="143"/>
      <c r="C41" s="149"/>
      <c r="D41" s="150"/>
      <c r="E41" s="150"/>
      <c r="F41" s="149"/>
      <c r="G41" s="149"/>
      <c r="H41" s="150"/>
      <c r="I41" s="150"/>
      <c r="J41" s="149"/>
      <c r="K41" s="149"/>
      <c r="L41" s="150"/>
      <c r="M41" s="150"/>
    </row>
    <row r="42" spans="2:19">
      <c r="B42" s="7" t="s">
        <v>412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</row>
    <row r="43" spans="2:19">
      <c r="B43" s="165"/>
      <c r="C43" s="133" t="str">
        <f>C23</f>
        <v>2022 -</v>
      </c>
      <c r="D43" s="133">
        <f>D23</f>
        <v>2023</v>
      </c>
      <c r="E43" s="133">
        <f>E23</f>
        <v>-2024</v>
      </c>
      <c r="F43" s="207" t="s">
        <v>424</v>
      </c>
      <c r="G43" s="133" t="str">
        <f>G23</f>
        <v>2022 -</v>
      </c>
      <c r="H43" s="133">
        <f>H23</f>
        <v>2023</v>
      </c>
      <c r="I43" s="133">
        <f>I23</f>
        <v>-2024</v>
      </c>
      <c r="J43" s="151" t="str">
        <f>F43</f>
        <v>endring 23-24</v>
      </c>
      <c r="K43" s="133" t="str">
        <f>K23</f>
        <v>2022 -</v>
      </c>
      <c r="L43" s="133">
        <f>L23</f>
        <v>2023</v>
      </c>
      <c r="M43" s="133">
        <f>M23</f>
        <v>-2024</v>
      </c>
      <c r="N43" s="151" t="str">
        <f>J43</f>
        <v>endring 23-24</v>
      </c>
    </row>
    <row r="44" spans="2:19">
      <c r="B44" s="31" t="str">
        <f>B3</f>
        <v>Januar</v>
      </c>
      <c r="C44" s="31">
        <v>21035195</v>
      </c>
      <c r="D44" s="31">
        <f>D3</f>
        <v>25063955</v>
      </c>
      <c r="E44" s="31">
        <f>E3</f>
        <v>25701680.805999998</v>
      </c>
      <c r="F44" s="152">
        <f>(E44-D44)/D44</f>
        <v>2.5443941548729958E-2</v>
      </c>
      <c r="G44" s="31">
        <v>4256424</v>
      </c>
      <c r="H44" s="31">
        <f>H3</f>
        <v>4993742</v>
      </c>
      <c r="I44" s="31">
        <f>I3</f>
        <v>5090096.4759999998</v>
      </c>
      <c r="J44" s="152">
        <f>(I44-H44)/H44</f>
        <v>1.9295044878169475E-2</v>
      </c>
      <c r="K44" s="31">
        <f t="shared" ref="K44:K56" si="9">C44+G44</f>
        <v>25291619</v>
      </c>
      <c r="L44" s="31">
        <f t="shared" ref="L44:M56" si="10">D44+H44</f>
        <v>30057697</v>
      </c>
      <c r="M44" s="31">
        <f t="shared" ref="M44:M56" si="11">E44+I44</f>
        <v>30791777.281999998</v>
      </c>
      <c r="N44" s="152">
        <f>(M44-L44)/L44</f>
        <v>2.4422372811862391E-2</v>
      </c>
      <c r="P44" s="146"/>
    </row>
    <row r="45" spans="2:19">
      <c r="B45" s="31" t="str">
        <f t="shared" ref="B45:B55" si="12">B4</f>
        <v>Februar</v>
      </c>
      <c r="C45" s="31">
        <v>1161079</v>
      </c>
      <c r="D45" s="31">
        <f>D4-D3</f>
        <v>1240930</v>
      </c>
      <c r="E45" s="31">
        <f>E4-E3</f>
        <v>1168237.194000002</v>
      </c>
      <c r="F45" s="152">
        <f>(E45-D45)/D45</f>
        <v>-5.8579296173029906E-2</v>
      </c>
      <c r="G45" s="31">
        <v>220791</v>
      </c>
      <c r="H45" s="31">
        <f>H4-H3</f>
        <v>235799</v>
      </c>
      <c r="I45" s="31">
        <f>I4-I3</f>
        <v>220065.52400000021</v>
      </c>
      <c r="J45" s="152">
        <f>(I45-H45)/H45</f>
        <v>-6.6724099762932795E-2</v>
      </c>
      <c r="K45" s="31">
        <f t="shared" si="9"/>
        <v>1381870</v>
      </c>
      <c r="L45" s="31">
        <f t="shared" si="10"/>
        <v>1476729</v>
      </c>
      <c r="M45" s="31">
        <f t="shared" si="10"/>
        <v>1388302.7180000022</v>
      </c>
      <c r="N45" s="152">
        <f>(M45-L45)/L45</f>
        <v>-5.9879830354789401E-2</v>
      </c>
      <c r="P45" s="146"/>
    </row>
    <row r="46" spans="2:19">
      <c r="B46" s="31" t="str">
        <f t="shared" si="12"/>
        <v>Mars</v>
      </c>
      <c r="C46" s="31">
        <v>31288440</v>
      </c>
      <c r="D46" s="31">
        <f t="shared" ref="D46:E55" si="13">D5-D4</f>
        <v>34148104</v>
      </c>
      <c r="E46" s="31"/>
      <c r="F46" s="152"/>
      <c r="G46" s="31">
        <v>6467574</v>
      </c>
      <c r="H46" s="31">
        <f t="shared" ref="H46:I50" si="14">H5-H4</f>
        <v>6752908</v>
      </c>
      <c r="I46" s="31"/>
      <c r="J46" s="152"/>
      <c r="K46" s="31">
        <f t="shared" si="9"/>
        <v>37756014</v>
      </c>
      <c r="L46" s="31">
        <f t="shared" si="10"/>
        <v>40901012</v>
      </c>
      <c r="M46" s="31">
        <f t="shared" si="11"/>
        <v>0</v>
      </c>
      <c r="N46" s="152"/>
      <c r="P46" s="146"/>
    </row>
    <row r="47" spans="2:19">
      <c r="B47" s="31" t="str">
        <f t="shared" si="12"/>
        <v>April</v>
      </c>
      <c r="C47" s="31">
        <v>1734014</v>
      </c>
      <c r="D47" s="31">
        <f t="shared" si="13"/>
        <v>1756686</v>
      </c>
      <c r="E47" s="31">
        <f t="shared" si="13"/>
        <v>0</v>
      </c>
      <c r="F47" s="152"/>
      <c r="G47" s="31">
        <v>336824</v>
      </c>
      <c r="H47" s="31">
        <f t="shared" si="14"/>
        <v>336946</v>
      </c>
      <c r="I47" s="31">
        <f t="shared" si="14"/>
        <v>0</v>
      </c>
      <c r="J47" s="152"/>
      <c r="K47" s="31">
        <f t="shared" si="9"/>
        <v>2070838</v>
      </c>
      <c r="L47" s="31">
        <f t="shared" si="10"/>
        <v>2093632</v>
      </c>
      <c r="M47" s="31">
        <f t="shared" si="11"/>
        <v>0</v>
      </c>
      <c r="N47" s="152"/>
      <c r="P47" s="146"/>
    </row>
    <row r="48" spans="2:19">
      <c r="B48" s="31" t="str">
        <f t="shared" si="12"/>
        <v>Mai</v>
      </c>
      <c r="C48" s="31">
        <v>31773013</v>
      </c>
      <c r="D48" s="31">
        <f t="shared" si="13"/>
        <v>37487476</v>
      </c>
      <c r="E48" s="31">
        <f t="shared" si="13"/>
        <v>0</v>
      </c>
      <c r="F48" s="152"/>
      <c r="G48" s="31">
        <v>6562510</v>
      </c>
      <c r="H48" s="31">
        <f t="shared" si="14"/>
        <v>7412266</v>
      </c>
      <c r="I48" s="31">
        <f t="shared" si="14"/>
        <v>0</v>
      </c>
      <c r="J48" s="152"/>
      <c r="K48" s="31">
        <f t="shared" si="9"/>
        <v>38335523</v>
      </c>
      <c r="L48" s="31">
        <f t="shared" si="10"/>
        <v>44899742</v>
      </c>
      <c r="M48" s="31">
        <f t="shared" si="11"/>
        <v>0</v>
      </c>
      <c r="N48" s="152"/>
      <c r="O48" s="152"/>
      <c r="P48" s="146"/>
      <c r="Q48" s="153"/>
    </row>
    <row r="49" spans="2:17">
      <c r="B49" s="31" t="str">
        <f t="shared" si="12"/>
        <v>Juni</v>
      </c>
      <c r="C49" s="31">
        <v>3700697</v>
      </c>
      <c r="D49" s="31">
        <f t="shared" si="13"/>
        <v>5150510</v>
      </c>
      <c r="E49" s="31">
        <f t="shared" si="13"/>
        <v>0</v>
      </c>
      <c r="F49" s="152"/>
      <c r="G49" s="31">
        <v>753916</v>
      </c>
      <c r="H49" s="31">
        <f t="shared" si="14"/>
        <v>1010735</v>
      </c>
      <c r="I49" s="31">
        <f t="shared" si="14"/>
        <v>0</v>
      </c>
      <c r="J49" s="152"/>
      <c r="K49" s="31">
        <f t="shared" si="9"/>
        <v>4454613</v>
      </c>
      <c r="L49" s="31">
        <f t="shared" si="10"/>
        <v>6161245</v>
      </c>
      <c r="M49" s="31">
        <f t="shared" si="11"/>
        <v>0</v>
      </c>
      <c r="N49" s="152"/>
      <c r="P49" s="146"/>
    </row>
    <row r="50" spans="2:17">
      <c r="B50" s="31" t="str">
        <f t="shared" si="12"/>
        <v>Juli</v>
      </c>
      <c r="C50" s="31">
        <v>22281580</v>
      </c>
      <c r="D50" s="31">
        <f t="shared" si="13"/>
        <v>23047815</v>
      </c>
      <c r="E50" s="31">
        <f t="shared" si="13"/>
        <v>0</v>
      </c>
      <c r="F50" s="152"/>
      <c r="G50" s="31">
        <v>4612904</v>
      </c>
      <c r="H50" s="31">
        <f t="shared" si="14"/>
        <v>4566767</v>
      </c>
      <c r="I50" s="31">
        <f t="shared" si="14"/>
        <v>0</v>
      </c>
      <c r="J50" s="152"/>
      <c r="K50" s="31">
        <f t="shared" si="9"/>
        <v>26894484</v>
      </c>
      <c r="L50" s="31">
        <f t="shared" si="10"/>
        <v>27614582</v>
      </c>
      <c r="M50" s="31">
        <f t="shared" si="11"/>
        <v>0</v>
      </c>
      <c r="N50" s="152"/>
      <c r="P50" s="146"/>
    </row>
    <row r="51" spans="2:17">
      <c r="B51" s="31" t="str">
        <f t="shared" si="12"/>
        <v>August</v>
      </c>
      <c r="C51" s="31">
        <v>2952293</v>
      </c>
      <c r="D51" s="31">
        <f t="shared" si="13"/>
        <v>2774159</v>
      </c>
      <c r="E51" s="31">
        <f t="shared" si="13"/>
        <v>0</v>
      </c>
      <c r="F51" s="152"/>
      <c r="G51" s="31">
        <v>594644</v>
      </c>
      <c r="H51" s="31">
        <f t="shared" ref="H51:I55" si="15">H10-H9</f>
        <v>548670</v>
      </c>
      <c r="I51" s="31">
        <f t="shared" si="15"/>
        <v>0</v>
      </c>
      <c r="J51" s="152"/>
      <c r="K51" s="31">
        <f t="shared" si="9"/>
        <v>3546937</v>
      </c>
      <c r="L51" s="31">
        <f t="shared" si="10"/>
        <v>3322829</v>
      </c>
      <c r="M51" s="31">
        <f t="shared" si="11"/>
        <v>0</v>
      </c>
      <c r="N51" s="152"/>
      <c r="P51" s="146"/>
    </row>
    <row r="52" spans="2:17">
      <c r="B52" s="31" t="str">
        <f t="shared" si="12"/>
        <v>September</v>
      </c>
      <c r="C52" s="31">
        <v>34649943</v>
      </c>
      <c r="D52" s="31">
        <f t="shared" si="13"/>
        <v>36506867</v>
      </c>
      <c r="E52" s="31">
        <f t="shared" si="13"/>
        <v>0</v>
      </c>
      <c r="F52" s="152"/>
      <c r="G52" s="31">
        <v>7148438</v>
      </c>
      <c r="H52" s="31">
        <f t="shared" si="15"/>
        <v>7219624</v>
      </c>
      <c r="I52" s="31">
        <f t="shared" si="15"/>
        <v>0</v>
      </c>
      <c r="J52" s="152"/>
      <c r="K52" s="31">
        <f t="shared" si="9"/>
        <v>41798381</v>
      </c>
      <c r="L52" s="31">
        <f t="shared" si="10"/>
        <v>43726491</v>
      </c>
      <c r="M52" s="31">
        <f t="shared" si="11"/>
        <v>0</v>
      </c>
      <c r="N52" s="152"/>
      <c r="P52" s="146"/>
    </row>
    <row r="53" spans="2:17">
      <c r="B53" s="31" t="str">
        <f t="shared" si="12"/>
        <v>Oktober</v>
      </c>
      <c r="C53" s="31">
        <v>1842218</v>
      </c>
      <c r="D53" s="31">
        <f t="shared" si="13"/>
        <v>1330073</v>
      </c>
      <c r="E53" s="31">
        <f t="shared" si="13"/>
        <v>0</v>
      </c>
      <c r="F53" s="152"/>
      <c r="G53" s="31">
        <v>369252</v>
      </c>
      <c r="H53" s="31">
        <f t="shared" si="15"/>
        <v>261625</v>
      </c>
      <c r="I53" s="31">
        <f t="shared" si="15"/>
        <v>0</v>
      </c>
      <c r="J53" s="152"/>
      <c r="K53" s="31">
        <f t="shared" si="9"/>
        <v>2211470</v>
      </c>
      <c r="L53" s="31">
        <f t="shared" si="10"/>
        <v>1591698</v>
      </c>
      <c r="M53" s="31">
        <f t="shared" si="11"/>
        <v>0</v>
      </c>
      <c r="N53" s="152"/>
      <c r="P53" s="146"/>
      <c r="Q53" s="31"/>
    </row>
    <row r="54" spans="2:17">
      <c r="B54" s="31" t="str">
        <f t="shared" si="12"/>
        <v>November</v>
      </c>
      <c r="C54" s="31">
        <v>37869257</v>
      </c>
      <c r="D54" s="31">
        <f t="shared" si="13"/>
        <v>37449876.00000006</v>
      </c>
      <c r="E54" s="31">
        <f t="shared" si="13"/>
        <v>0</v>
      </c>
      <c r="F54" s="152"/>
      <c r="G54" s="31">
        <v>7977156</v>
      </c>
      <c r="H54" s="31">
        <f t="shared" si="15"/>
        <v>7469785</v>
      </c>
      <c r="I54" s="31">
        <f t="shared" si="15"/>
        <v>0</v>
      </c>
      <c r="J54" s="152"/>
      <c r="K54" s="31">
        <f t="shared" si="9"/>
        <v>45846413</v>
      </c>
      <c r="L54" s="31">
        <f t="shared" si="10"/>
        <v>44919661.00000006</v>
      </c>
      <c r="M54" s="31">
        <f t="shared" si="11"/>
        <v>0</v>
      </c>
      <c r="N54" s="152"/>
      <c r="P54" s="146"/>
    </row>
    <row r="55" spans="2:17">
      <c r="B55" s="31" t="str">
        <f t="shared" si="12"/>
        <v>Desember</v>
      </c>
      <c r="C55" s="31">
        <v>5667718</v>
      </c>
      <c r="D55" s="31">
        <f t="shared" si="13"/>
        <v>4538382.9999999404</v>
      </c>
      <c r="E55" s="31">
        <f t="shared" si="13"/>
        <v>0</v>
      </c>
      <c r="F55" s="152"/>
      <c r="G55" s="31">
        <v>1150085</v>
      </c>
      <c r="H55" s="31">
        <f t="shared" si="15"/>
        <v>881990.86800000817</v>
      </c>
      <c r="I55" s="31">
        <f t="shared" si="15"/>
        <v>0</v>
      </c>
      <c r="J55" s="152"/>
      <c r="K55" s="31">
        <f t="shared" si="9"/>
        <v>6817803</v>
      </c>
      <c r="L55" s="31">
        <f t="shared" si="10"/>
        <v>5420373.8679999486</v>
      </c>
      <c r="M55" s="31">
        <f t="shared" si="11"/>
        <v>0</v>
      </c>
      <c r="N55" s="152"/>
      <c r="P55" s="146"/>
    </row>
    <row r="56" spans="2:17">
      <c r="B56" s="154" t="s">
        <v>413</v>
      </c>
      <c r="C56" s="154">
        <f>SUM(C44:C55)</f>
        <v>195955447</v>
      </c>
      <c r="D56" s="154">
        <f>SUM(D44:D55)</f>
        <v>210494834</v>
      </c>
      <c r="E56" s="154">
        <f>SUM(E44:E55)</f>
        <v>26869918</v>
      </c>
      <c r="F56" s="155"/>
      <c r="G56" s="154">
        <f>SUM(G44:G55)</f>
        <v>40450518</v>
      </c>
      <c r="H56" s="154">
        <f>SUM(H44:H55)</f>
        <v>41690857.868000008</v>
      </c>
      <c r="I56" s="154">
        <f>SUM(I44:I55)</f>
        <v>5310162</v>
      </c>
      <c r="J56" s="155"/>
      <c r="K56" s="154">
        <f t="shared" si="9"/>
        <v>236405965</v>
      </c>
      <c r="L56" s="154">
        <f t="shared" si="10"/>
        <v>252185691.868</v>
      </c>
      <c r="M56" s="154">
        <f t="shared" si="11"/>
        <v>32180080</v>
      </c>
      <c r="N56" s="155"/>
    </row>
    <row r="57" spans="2:17">
      <c r="B57" s="35"/>
      <c r="C57" s="131"/>
      <c r="D57" s="35"/>
      <c r="E57" s="35"/>
      <c r="F57" s="156"/>
      <c r="G57" s="131"/>
      <c r="H57" s="35"/>
      <c r="I57" s="35"/>
      <c r="J57" s="156"/>
      <c r="K57" s="131"/>
      <c r="L57" s="35"/>
      <c r="M57" s="35"/>
      <c r="N57" s="156"/>
    </row>
    <row r="58" spans="2:17">
      <c r="B58" s="31"/>
      <c r="D58" s="31"/>
      <c r="E58" s="31"/>
      <c r="H58" s="31"/>
      <c r="I58" s="31"/>
      <c r="L58" s="31"/>
      <c r="M58" s="31"/>
    </row>
    <row r="59" spans="2:17">
      <c r="B59" s="31"/>
      <c r="F59" s="157"/>
      <c r="G59" s="157"/>
      <c r="H59" s="157"/>
      <c r="I59" s="157"/>
      <c r="J59" s="157"/>
      <c r="K59" s="157"/>
      <c r="L59" s="158"/>
      <c r="M59" s="158"/>
    </row>
    <row r="60" spans="2:17">
      <c r="B60" s="31"/>
      <c r="F60" s="146"/>
      <c r="H60" s="31"/>
      <c r="I60" s="31"/>
      <c r="J60" s="146"/>
      <c r="L60" s="146"/>
      <c r="M60" s="146"/>
    </row>
    <row r="61" spans="2:17">
      <c r="B61" s="31"/>
      <c r="F61" s="146"/>
      <c r="J61" s="146"/>
      <c r="L61" s="146"/>
      <c r="M61" s="146"/>
    </row>
    <row r="62" spans="2:17">
      <c r="B62" s="31"/>
      <c r="F62" s="146"/>
      <c r="J62" s="146"/>
      <c r="L62" s="146"/>
      <c r="M62" s="146"/>
    </row>
    <row r="63" spans="2:17">
      <c r="B63" s="31"/>
      <c r="F63" s="146"/>
      <c r="J63" s="146"/>
      <c r="L63" s="146"/>
      <c r="M63" s="146"/>
    </row>
  </sheetData>
  <sheetProtection sheet="1" objects="1" scenarios="1"/>
  <mergeCells count="9">
    <mergeCell ref="C42:F42"/>
    <mergeCell ref="G42:J42"/>
    <mergeCell ref="K42:N42"/>
    <mergeCell ref="C1:D1"/>
    <mergeCell ref="G1:H1"/>
    <mergeCell ref="K1:L1"/>
    <mergeCell ref="G22:H22"/>
    <mergeCell ref="C22:E22"/>
    <mergeCell ref="K22:M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2024-03-20T15:03:02Z</dcterms:modified>
</cp:coreProperties>
</file>