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L:\UTKO\Kommuneøkonomi\Skatt oppdatering\2023\Nett2023\"/>
    </mc:Choice>
  </mc:AlternateContent>
  <xr:revisionPtr revIDLastSave="0" documentId="13_ncr:1_{219B2E1A-43C3-4EEB-B34A-F4F4536D326D}" xr6:coauthVersionLast="47" xr6:coauthVersionMax="47" xr10:uidLastSave="{00000000-0000-0000-0000-000000000000}"/>
  <bookViews>
    <workbookView xWindow="1650" yWindow="1095" windowWidth="21495" windowHeight="17025" activeTab="2" xr2:uid="{00000000-000D-0000-FFFF-FFFF00000000}"/>
  </bookViews>
  <sheets>
    <sheet name="komm" sheetId="1" r:id="rId1"/>
    <sheet name="fylk" sheetId="3" r:id="rId2"/>
    <sheet name="tabellalle" sheetId="4" r:id="rId3"/>
    <sheet name="fig_komm" sheetId="5" r:id="rId4"/>
    <sheet name="fig_fylk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4" l="1"/>
  <c r="L25" i="4" l="1"/>
  <c r="H25" i="4"/>
  <c r="D25" i="4"/>
  <c r="M45" i="4"/>
  <c r="M46" i="4"/>
  <c r="M47" i="4"/>
  <c r="M48" i="4"/>
  <c r="M49" i="4"/>
  <c r="M50" i="4"/>
  <c r="M51" i="4"/>
  <c r="M52" i="4"/>
  <c r="M53" i="4"/>
  <c r="M54" i="4"/>
  <c r="M55" i="4"/>
  <c r="M44" i="4"/>
  <c r="I45" i="4"/>
  <c r="E45" i="4"/>
  <c r="D45" i="4"/>
  <c r="L24" i="4"/>
  <c r="H24" i="4"/>
  <c r="H45" i="4"/>
  <c r="G46" i="4"/>
  <c r="G45" i="4"/>
  <c r="G44" i="4"/>
  <c r="H7" i="3"/>
  <c r="Q19" i="3" l="1"/>
  <c r="D37" i="4" l="1"/>
  <c r="D36" i="4"/>
  <c r="H36" i="4"/>
  <c r="H37" i="4"/>
  <c r="K3" i="3" l="1"/>
  <c r="D3" i="4" l="1"/>
  <c r="X364" i="1" l="1"/>
  <c r="U364" i="1"/>
  <c r="I43" i="4" l="1"/>
  <c r="H44" i="4"/>
  <c r="L46" i="4"/>
  <c r="H47" i="4"/>
  <c r="H48" i="4"/>
  <c r="H49" i="4"/>
  <c r="H50" i="4"/>
  <c r="H51" i="4"/>
  <c r="H52" i="4"/>
  <c r="H53" i="4"/>
  <c r="H54" i="4"/>
  <c r="H55" i="4"/>
  <c r="D44" i="4"/>
  <c r="D47" i="4"/>
  <c r="L47" i="4" s="1"/>
  <c r="D48" i="4"/>
  <c r="D49" i="4"/>
  <c r="D50" i="4"/>
  <c r="D51" i="4"/>
  <c r="D52" i="4"/>
  <c r="D53" i="4"/>
  <c r="L53" i="4" s="1"/>
  <c r="D54" i="4"/>
  <c r="L54" i="4" s="1"/>
  <c r="D55" i="4"/>
  <c r="L55" i="4" s="1"/>
  <c r="C44" i="4"/>
  <c r="L15" i="4"/>
  <c r="L16" i="4"/>
  <c r="L17" i="4"/>
  <c r="L18" i="4"/>
  <c r="D23" i="4"/>
  <c r="D43" i="4" s="1"/>
  <c r="C24" i="4"/>
  <c r="I16" i="4"/>
  <c r="I17" i="4"/>
  <c r="I18" i="4"/>
  <c r="I15" i="4"/>
  <c r="I14" i="4"/>
  <c r="E16" i="4"/>
  <c r="E17" i="4"/>
  <c r="E18" i="4"/>
  <c r="E15" i="4"/>
  <c r="E14" i="4"/>
  <c r="A38" i="4"/>
  <c r="A37" i="4"/>
  <c r="H2" i="4"/>
  <c r="H23" i="4" s="1"/>
  <c r="H43" i="4" s="1"/>
  <c r="L3" i="4"/>
  <c r="L4" i="4"/>
  <c r="L5" i="4"/>
  <c r="L6" i="4"/>
  <c r="L7" i="4"/>
  <c r="L8" i="4"/>
  <c r="L9" i="4"/>
  <c r="L10" i="4"/>
  <c r="L11" i="4"/>
  <c r="L12" i="4"/>
  <c r="L13" i="4"/>
  <c r="L14" i="4"/>
  <c r="G55" i="4"/>
  <c r="C55" i="4"/>
  <c r="G35" i="4"/>
  <c r="C35" i="4"/>
  <c r="G54" i="4"/>
  <c r="C54" i="4"/>
  <c r="G34" i="4"/>
  <c r="C34" i="4"/>
  <c r="L48" i="4" l="1"/>
  <c r="L2" i="4"/>
  <c r="L23" i="4" s="1"/>
  <c r="L43" i="4" s="1"/>
  <c r="L52" i="4"/>
  <c r="L50" i="4"/>
  <c r="L51" i="4"/>
  <c r="L49" i="4"/>
  <c r="E44" i="4"/>
  <c r="L45" i="4"/>
  <c r="D56" i="4"/>
  <c r="H56" i="4"/>
  <c r="L44" i="4"/>
  <c r="K55" i="4"/>
  <c r="E7" i="1"/>
  <c r="L56" i="4" l="1"/>
  <c r="R15" i="1"/>
  <c r="R23" i="1"/>
  <c r="R31" i="1"/>
  <c r="R39" i="1"/>
  <c r="R47" i="1"/>
  <c r="R55" i="1"/>
  <c r="E210" i="1"/>
  <c r="E218" i="1"/>
  <c r="E226" i="1"/>
  <c r="S226" i="1" s="1"/>
  <c r="E234" i="1"/>
  <c r="S234" i="1" s="1"/>
  <c r="E242" i="1"/>
  <c r="S242" i="1" s="1"/>
  <c r="E250" i="1"/>
  <c r="S250" i="1" s="1"/>
  <c r="E257" i="1"/>
  <c r="S257" i="1" s="1"/>
  <c r="E258" i="1"/>
  <c r="S258" i="1" s="1"/>
  <c r="E265" i="1"/>
  <c r="S265" i="1" s="1"/>
  <c r="E266" i="1"/>
  <c r="E273" i="1"/>
  <c r="S273" i="1" s="1"/>
  <c r="E274" i="1"/>
  <c r="E281" i="1"/>
  <c r="E282" i="1"/>
  <c r="E289" i="1"/>
  <c r="E290" i="1"/>
  <c r="E297" i="1"/>
  <c r="E298" i="1"/>
  <c r="E305" i="1"/>
  <c r="S305" i="1" s="1"/>
  <c r="E306" i="1"/>
  <c r="E313" i="1"/>
  <c r="S313" i="1" s="1"/>
  <c r="E314" i="1"/>
  <c r="E321" i="1"/>
  <c r="S321" i="1" s="1"/>
  <c r="E322" i="1"/>
  <c r="E329" i="1"/>
  <c r="E330" i="1"/>
  <c r="E337" i="1"/>
  <c r="E338" i="1"/>
  <c r="E345" i="1"/>
  <c r="E346" i="1"/>
  <c r="E353" i="1"/>
  <c r="E354" i="1"/>
  <c r="R356" i="1"/>
  <c r="R357" i="1"/>
  <c r="R360" i="1"/>
  <c r="E361" i="1"/>
  <c r="E362" i="1"/>
  <c r="T364" i="1"/>
  <c r="Y364" i="1" s="1"/>
  <c r="Y362" i="1"/>
  <c r="Y361" i="1"/>
  <c r="Y360" i="1"/>
  <c r="E360" i="1"/>
  <c r="Y359" i="1"/>
  <c r="Y358" i="1"/>
  <c r="R358" i="1"/>
  <c r="E358" i="1"/>
  <c r="Y357" i="1"/>
  <c r="Y356" i="1"/>
  <c r="E356" i="1"/>
  <c r="Y355" i="1"/>
  <c r="R355" i="1"/>
  <c r="E355" i="1"/>
  <c r="Y354" i="1"/>
  <c r="Y353" i="1"/>
  <c r="R353" i="1"/>
  <c r="Y352" i="1"/>
  <c r="R352" i="1"/>
  <c r="E352" i="1"/>
  <c r="Y351" i="1"/>
  <c r="Y350" i="1"/>
  <c r="R350" i="1"/>
  <c r="E350" i="1"/>
  <c r="Y349" i="1"/>
  <c r="R349" i="1"/>
  <c r="E349" i="1"/>
  <c r="Y348" i="1"/>
  <c r="R348" i="1"/>
  <c r="E348" i="1"/>
  <c r="Y347" i="1"/>
  <c r="R347" i="1"/>
  <c r="E347" i="1"/>
  <c r="Y346" i="1"/>
  <c r="Y345" i="1"/>
  <c r="Y344" i="1"/>
  <c r="R344" i="1"/>
  <c r="E344" i="1"/>
  <c r="Y343" i="1"/>
  <c r="Y342" i="1"/>
  <c r="R342" i="1"/>
  <c r="E342" i="1"/>
  <c r="Y341" i="1"/>
  <c r="R341" i="1"/>
  <c r="E341" i="1"/>
  <c r="Y340" i="1"/>
  <c r="R340" i="1"/>
  <c r="E340" i="1"/>
  <c r="Y339" i="1"/>
  <c r="R339" i="1"/>
  <c r="E339" i="1"/>
  <c r="Y338" i="1"/>
  <c r="Y337" i="1"/>
  <c r="R337" i="1"/>
  <c r="Y336" i="1"/>
  <c r="R336" i="1"/>
  <c r="E336" i="1"/>
  <c r="Y335" i="1"/>
  <c r="Y334" i="1"/>
  <c r="R334" i="1"/>
  <c r="E334" i="1"/>
  <c r="Y333" i="1"/>
  <c r="R333" i="1"/>
  <c r="E333" i="1"/>
  <c r="Y332" i="1"/>
  <c r="R332" i="1"/>
  <c r="E332" i="1"/>
  <c r="Y331" i="1"/>
  <c r="R331" i="1"/>
  <c r="E331" i="1"/>
  <c r="Y330" i="1"/>
  <c r="Y329" i="1"/>
  <c r="Y328" i="1"/>
  <c r="R328" i="1"/>
  <c r="E328" i="1"/>
  <c r="Y327" i="1"/>
  <c r="Y326" i="1"/>
  <c r="R326" i="1"/>
  <c r="E326" i="1"/>
  <c r="S326" i="1" s="1"/>
  <c r="Y325" i="1"/>
  <c r="R325" i="1"/>
  <c r="E325" i="1"/>
  <c r="S325" i="1" s="1"/>
  <c r="Y324" i="1"/>
  <c r="R324" i="1"/>
  <c r="E324" i="1"/>
  <c r="S324" i="1" s="1"/>
  <c r="Y323" i="1"/>
  <c r="R323" i="1"/>
  <c r="E323" i="1"/>
  <c r="S323" i="1" s="1"/>
  <c r="Y322" i="1"/>
  <c r="Y321" i="1"/>
  <c r="R321" i="1"/>
  <c r="Y320" i="1"/>
  <c r="R320" i="1"/>
  <c r="E320" i="1"/>
  <c r="S320" i="1" s="1"/>
  <c r="Y319" i="1"/>
  <c r="Y318" i="1"/>
  <c r="R318" i="1"/>
  <c r="E318" i="1"/>
  <c r="Y317" i="1"/>
  <c r="R317" i="1"/>
  <c r="E317" i="1"/>
  <c r="S317" i="1" s="1"/>
  <c r="Y316" i="1"/>
  <c r="R316" i="1"/>
  <c r="E316" i="1"/>
  <c r="S316" i="1" s="1"/>
  <c r="Y315" i="1"/>
  <c r="R315" i="1"/>
  <c r="E315" i="1"/>
  <c r="S315" i="1" s="1"/>
  <c r="Y314" i="1"/>
  <c r="Y313" i="1"/>
  <c r="Y312" i="1"/>
  <c r="R312" i="1"/>
  <c r="E312" i="1"/>
  <c r="S312" i="1" s="1"/>
  <c r="Y311" i="1"/>
  <c r="Y310" i="1"/>
  <c r="R310" i="1"/>
  <c r="E310" i="1"/>
  <c r="Y309" i="1"/>
  <c r="R309" i="1"/>
  <c r="E309" i="1"/>
  <c r="Y308" i="1"/>
  <c r="R308" i="1"/>
  <c r="E308" i="1"/>
  <c r="Y307" i="1"/>
  <c r="R307" i="1"/>
  <c r="E307" i="1"/>
  <c r="Y306" i="1"/>
  <c r="Y305" i="1"/>
  <c r="R305" i="1"/>
  <c r="Y304" i="1"/>
  <c r="R304" i="1"/>
  <c r="E304" i="1"/>
  <c r="Y303" i="1"/>
  <c r="Y302" i="1"/>
  <c r="R302" i="1"/>
  <c r="E302" i="1"/>
  <c r="Y301" i="1"/>
  <c r="R301" i="1"/>
  <c r="E301" i="1"/>
  <c r="Y300" i="1"/>
  <c r="R300" i="1"/>
  <c r="E300" i="1"/>
  <c r="S300" i="1" s="1"/>
  <c r="Y299" i="1"/>
  <c r="R299" i="1"/>
  <c r="E299" i="1"/>
  <c r="Y298" i="1"/>
  <c r="R298" i="1"/>
  <c r="Y297" i="1"/>
  <c r="Y296" i="1"/>
  <c r="R296" i="1"/>
  <c r="E296" i="1"/>
  <c r="S296" i="1" s="1"/>
  <c r="Y295" i="1"/>
  <c r="Y294" i="1"/>
  <c r="R294" i="1"/>
  <c r="E294" i="1"/>
  <c r="S294" i="1" s="1"/>
  <c r="Y293" i="1"/>
  <c r="R293" i="1"/>
  <c r="E293" i="1"/>
  <c r="Y292" i="1"/>
  <c r="R292" i="1"/>
  <c r="E292" i="1"/>
  <c r="Y291" i="1"/>
  <c r="R291" i="1"/>
  <c r="E291" i="1"/>
  <c r="S291" i="1" s="1"/>
  <c r="Y290" i="1"/>
  <c r="Y289" i="1"/>
  <c r="R289" i="1"/>
  <c r="Y288" i="1"/>
  <c r="R288" i="1"/>
  <c r="E288" i="1"/>
  <c r="S288" i="1" s="1"/>
  <c r="Y287" i="1"/>
  <c r="Y286" i="1"/>
  <c r="R286" i="1"/>
  <c r="E286" i="1"/>
  <c r="S286" i="1" s="1"/>
  <c r="Y285" i="1"/>
  <c r="R285" i="1"/>
  <c r="E285" i="1"/>
  <c r="Y284" i="1"/>
  <c r="R284" i="1"/>
  <c r="E284" i="1"/>
  <c r="S284" i="1" s="1"/>
  <c r="Y283" i="1"/>
  <c r="R283" i="1"/>
  <c r="E283" i="1"/>
  <c r="Y282" i="1"/>
  <c r="R282" i="1"/>
  <c r="Y281" i="1"/>
  <c r="Y280" i="1"/>
  <c r="R280" i="1"/>
  <c r="E280" i="1"/>
  <c r="Y279" i="1"/>
  <c r="Y278" i="1"/>
  <c r="R278" i="1"/>
  <c r="E278" i="1"/>
  <c r="Y277" i="1"/>
  <c r="R277" i="1"/>
  <c r="E277" i="1"/>
  <c r="S277" i="1" s="1"/>
  <c r="Y276" i="1"/>
  <c r="R276" i="1"/>
  <c r="E276" i="1"/>
  <c r="S276" i="1" s="1"/>
  <c r="Y275" i="1"/>
  <c r="R275" i="1"/>
  <c r="E275" i="1"/>
  <c r="Y274" i="1"/>
  <c r="Y273" i="1"/>
  <c r="R273" i="1"/>
  <c r="Y272" i="1"/>
  <c r="R272" i="1"/>
  <c r="E272" i="1"/>
  <c r="Y271" i="1"/>
  <c r="Y270" i="1"/>
  <c r="R270" i="1"/>
  <c r="E270" i="1"/>
  <c r="S270" i="1" s="1"/>
  <c r="Y269" i="1"/>
  <c r="R269" i="1"/>
  <c r="E269" i="1"/>
  <c r="S269" i="1" s="1"/>
  <c r="Y268" i="1"/>
  <c r="R268" i="1"/>
  <c r="E268" i="1"/>
  <c r="Y267" i="1"/>
  <c r="R267" i="1"/>
  <c r="E267" i="1"/>
  <c r="Y266" i="1"/>
  <c r="R266" i="1"/>
  <c r="Y265" i="1"/>
  <c r="Y264" i="1"/>
  <c r="R264" i="1"/>
  <c r="E264" i="1"/>
  <c r="Y263" i="1"/>
  <c r="Y262" i="1"/>
  <c r="R262" i="1"/>
  <c r="E262" i="1"/>
  <c r="S262" i="1" s="1"/>
  <c r="Y261" i="1"/>
  <c r="R261" i="1"/>
  <c r="E261" i="1"/>
  <c r="Y260" i="1"/>
  <c r="R260" i="1"/>
  <c r="E260" i="1"/>
  <c r="Y259" i="1"/>
  <c r="R259" i="1"/>
  <c r="E259" i="1"/>
  <c r="Y258" i="1"/>
  <c r="Y257" i="1"/>
  <c r="R257" i="1"/>
  <c r="Y256" i="1"/>
  <c r="R256" i="1"/>
  <c r="E256" i="1"/>
  <c r="Y255" i="1"/>
  <c r="Y254" i="1"/>
  <c r="R254" i="1"/>
  <c r="E254" i="1"/>
  <c r="S254" i="1" s="1"/>
  <c r="Y253" i="1"/>
  <c r="R253" i="1"/>
  <c r="E253" i="1"/>
  <c r="S253" i="1" s="1"/>
  <c r="Y252" i="1"/>
  <c r="R252" i="1"/>
  <c r="E252" i="1"/>
  <c r="S252" i="1" s="1"/>
  <c r="Y251" i="1"/>
  <c r="R251" i="1"/>
  <c r="E251" i="1"/>
  <c r="Y250" i="1"/>
  <c r="R250" i="1"/>
  <c r="Y249" i="1"/>
  <c r="R249" i="1"/>
  <c r="E249" i="1"/>
  <c r="S249" i="1" s="1"/>
  <c r="Y248" i="1"/>
  <c r="R248" i="1"/>
  <c r="E248" i="1"/>
  <c r="Y247" i="1"/>
  <c r="Y246" i="1"/>
  <c r="R246" i="1"/>
  <c r="E246" i="1"/>
  <c r="S246" i="1" s="1"/>
  <c r="Y245" i="1"/>
  <c r="R245" i="1"/>
  <c r="E245" i="1"/>
  <c r="S245" i="1" s="1"/>
  <c r="Y244" i="1"/>
  <c r="R244" i="1"/>
  <c r="E244" i="1"/>
  <c r="S244" i="1" s="1"/>
  <c r="Y243" i="1"/>
  <c r="R243" i="1"/>
  <c r="E243" i="1"/>
  <c r="Y242" i="1"/>
  <c r="R242" i="1"/>
  <c r="Y241" i="1"/>
  <c r="R241" i="1"/>
  <c r="E241" i="1"/>
  <c r="Y240" i="1"/>
  <c r="R240" i="1"/>
  <c r="E240" i="1"/>
  <c r="S240" i="1" s="1"/>
  <c r="Y239" i="1"/>
  <c r="Y238" i="1"/>
  <c r="R238" i="1"/>
  <c r="E238" i="1"/>
  <c r="Y237" i="1"/>
  <c r="R237" i="1"/>
  <c r="E237" i="1"/>
  <c r="Y236" i="1"/>
  <c r="R236" i="1"/>
  <c r="E236" i="1"/>
  <c r="S236" i="1" s="1"/>
  <c r="Y235" i="1"/>
  <c r="R235" i="1"/>
  <c r="E235" i="1"/>
  <c r="Y234" i="1"/>
  <c r="R234" i="1"/>
  <c r="Y233" i="1"/>
  <c r="R233" i="1"/>
  <c r="E233" i="1"/>
  <c r="Y232" i="1"/>
  <c r="R232" i="1"/>
  <c r="E232" i="1"/>
  <c r="Y231" i="1"/>
  <c r="Y230" i="1"/>
  <c r="R230" i="1"/>
  <c r="E230" i="1"/>
  <c r="Y229" i="1"/>
  <c r="R229" i="1"/>
  <c r="E229" i="1"/>
  <c r="Y228" i="1"/>
  <c r="R228" i="1"/>
  <c r="E228" i="1"/>
  <c r="S228" i="1" s="1"/>
  <c r="Y227" i="1"/>
  <c r="R227" i="1"/>
  <c r="E227" i="1"/>
  <c r="S227" i="1" s="1"/>
  <c r="Y226" i="1"/>
  <c r="R226" i="1"/>
  <c r="Y225" i="1"/>
  <c r="R225" i="1"/>
  <c r="E225" i="1"/>
  <c r="Y224" i="1"/>
  <c r="R224" i="1"/>
  <c r="E224" i="1"/>
  <c r="Y223" i="1"/>
  <c r="Y222" i="1"/>
  <c r="R222" i="1"/>
  <c r="E222" i="1"/>
  <c r="Y221" i="1"/>
  <c r="R221" i="1"/>
  <c r="E221" i="1"/>
  <c r="Y220" i="1"/>
  <c r="R220" i="1"/>
  <c r="E220" i="1"/>
  <c r="S220" i="1" s="1"/>
  <c r="Y219" i="1"/>
  <c r="R219" i="1"/>
  <c r="E219" i="1"/>
  <c r="Y218" i="1"/>
  <c r="R218" i="1"/>
  <c r="Y217" i="1"/>
  <c r="R217" i="1"/>
  <c r="E217" i="1"/>
  <c r="Y216" i="1"/>
  <c r="R216" i="1"/>
  <c r="E216" i="1"/>
  <c r="Y215" i="1"/>
  <c r="Y214" i="1"/>
  <c r="R214" i="1"/>
  <c r="E214" i="1"/>
  <c r="Y213" i="1"/>
  <c r="R213" i="1"/>
  <c r="E213" i="1"/>
  <c r="Y212" i="1"/>
  <c r="R212" i="1"/>
  <c r="E212" i="1"/>
  <c r="S212" i="1" s="1"/>
  <c r="Y211" i="1"/>
  <c r="R211" i="1"/>
  <c r="E211" i="1"/>
  <c r="S211" i="1" s="1"/>
  <c r="Y210" i="1"/>
  <c r="R210" i="1"/>
  <c r="Y209" i="1"/>
  <c r="R209" i="1"/>
  <c r="E209" i="1"/>
  <c r="Y208" i="1"/>
  <c r="R208" i="1"/>
  <c r="E208" i="1"/>
  <c r="Y207" i="1"/>
  <c r="Y206" i="1"/>
  <c r="R206" i="1"/>
  <c r="E206" i="1"/>
  <c r="Y205" i="1"/>
  <c r="R205" i="1"/>
  <c r="E205" i="1"/>
  <c r="S205" i="1" s="1"/>
  <c r="Y204" i="1"/>
  <c r="R204" i="1"/>
  <c r="E204" i="1"/>
  <c r="Y203" i="1"/>
  <c r="R203" i="1"/>
  <c r="E203" i="1"/>
  <c r="Y202" i="1"/>
  <c r="R202" i="1"/>
  <c r="E202" i="1"/>
  <c r="Y201" i="1"/>
  <c r="R201" i="1"/>
  <c r="E201" i="1"/>
  <c r="Y200" i="1"/>
  <c r="R200" i="1"/>
  <c r="E200" i="1"/>
  <c r="Y199" i="1"/>
  <c r="Y198" i="1"/>
  <c r="R198" i="1"/>
  <c r="E198" i="1"/>
  <c r="S198" i="1" s="1"/>
  <c r="Y197" i="1"/>
  <c r="R197" i="1"/>
  <c r="E197" i="1"/>
  <c r="Y196" i="1"/>
  <c r="R196" i="1"/>
  <c r="E196" i="1"/>
  <c r="S196" i="1" s="1"/>
  <c r="Y195" i="1"/>
  <c r="R195" i="1"/>
  <c r="E195" i="1"/>
  <c r="Y194" i="1"/>
  <c r="R194" i="1"/>
  <c r="E194" i="1"/>
  <c r="Y193" i="1"/>
  <c r="R193" i="1"/>
  <c r="E193" i="1"/>
  <c r="S193" i="1" s="1"/>
  <c r="Y192" i="1"/>
  <c r="R192" i="1"/>
  <c r="E192" i="1"/>
  <c r="S192" i="1" s="1"/>
  <c r="Y191" i="1"/>
  <c r="Y190" i="1"/>
  <c r="R190" i="1"/>
  <c r="E190" i="1"/>
  <c r="Y189" i="1"/>
  <c r="R189" i="1"/>
  <c r="E189" i="1"/>
  <c r="Y188" i="1"/>
  <c r="R188" i="1"/>
  <c r="E188" i="1"/>
  <c r="S188" i="1" s="1"/>
  <c r="Y187" i="1"/>
  <c r="R187" i="1"/>
  <c r="E187" i="1"/>
  <c r="Y186" i="1"/>
  <c r="R186" i="1"/>
  <c r="E186" i="1"/>
  <c r="Y185" i="1"/>
  <c r="R185" i="1"/>
  <c r="E185" i="1"/>
  <c r="S185" i="1" s="1"/>
  <c r="Y184" i="1"/>
  <c r="R184" i="1"/>
  <c r="E184" i="1"/>
  <c r="S184" i="1" s="1"/>
  <c r="Y183" i="1"/>
  <c r="Y182" i="1"/>
  <c r="R182" i="1"/>
  <c r="E182" i="1"/>
  <c r="Y181" i="1"/>
  <c r="R181" i="1"/>
  <c r="E181" i="1"/>
  <c r="Y180" i="1"/>
  <c r="R180" i="1"/>
  <c r="E180" i="1"/>
  <c r="S180" i="1" s="1"/>
  <c r="Y179" i="1"/>
  <c r="R179" i="1"/>
  <c r="E179" i="1"/>
  <c r="Y178" i="1"/>
  <c r="R178" i="1"/>
  <c r="E178" i="1"/>
  <c r="Y177" i="1"/>
  <c r="R177" i="1"/>
  <c r="E177" i="1"/>
  <c r="S177" i="1" s="1"/>
  <c r="Y176" i="1"/>
  <c r="R176" i="1"/>
  <c r="E176" i="1"/>
  <c r="Y175" i="1"/>
  <c r="Y174" i="1"/>
  <c r="R174" i="1"/>
  <c r="E174" i="1"/>
  <c r="S174" i="1" s="1"/>
  <c r="Y173" i="1"/>
  <c r="R173" i="1"/>
  <c r="E173" i="1"/>
  <c r="S173" i="1" s="1"/>
  <c r="Y172" i="1"/>
  <c r="R172" i="1"/>
  <c r="E172" i="1"/>
  <c r="Y171" i="1"/>
  <c r="R171" i="1"/>
  <c r="E171" i="1"/>
  <c r="Y170" i="1"/>
  <c r="R170" i="1"/>
  <c r="E170" i="1"/>
  <c r="Y169" i="1"/>
  <c r="R169" i="1"/>
  <c r="E169" i="1"/>
  <c r="S169" i="1" s="1"/>
  <c r="Y168" i="1"/>
  <c r="R168" i="1"/>
  <c r="E168" i="1"/>
  <c r="S168" i="1" s="1"/>
  <c r="Y167" i="1"/>
  <c r="Y166" i="1"/>
  <c r="R166" i="1"/>
  <c r="E166" i="1"/>
  <c r="S166" i="1" s="1"/>
  <c r="Y165" i="1"/>
  <c r="R165" i="1"/>
  <c r="E165" i="1"/>
  <c r="Y164" i="1"/>
  <c r="R164" i="1"/>
  <c r="E164" i="1"/>
  <c r="S164" i="1" s="1"/>
  <c r="Y163" i="1"/>
  <c r="R163" i="1"/>
  <c r="E163" i="1"/>
  <c r="Y162" i="1"/>
  <c r="R162" i="1"/>
  <c r="E162" i="1"/>
  <c r="Y161" i="1"/>
  <c r="R161" i="1"/>
  <c r="E161" i="1"/>
  <c r="S161" i="1" s="1"/>
  <c r="Y160" i="1"/>
  <c r="R160" i="1"/>
  <c r="E160" i="1"/>
  <c r="S160" i="1" s="1"/>
  <c r="Y159" i="1"/>
  <c r="Y158" i="1"/>
  <c r="R158" i="1"/>
  <c r="E158" i="1"/>
  <c r="S158" i="1" s="1"/>
  <c r="Y157" i="1"/>
  <c r="R157" i="1"/>
  <c r="E157" i="1"/>
  <c r="Y156" i="1"/>
  <c r="R156" i="1"/>
  <c r="E156" i="1"/>
  <c r="S156" i="1" s="1"/>
  <c r="Y155" i="1"/>
  <c r="R155" i="1"/>
  <c r="E155" i="1"/>
  <c r="Y154" i="1"/>
  <c r="R154" i="1"/>
  <c r="E154" i="1"/>
  <c r="S154" i="1" s="1"/>
  <c r="Y153" i="1"/>
  <c r="R153" i="1"/>
  <c r="E153" i="1"/>
  <c r="Y152" i="1"/>
  <c r="R152" i="1"/>
  <c r="E152" i="1"/>
  <c r="Y151" i="1"/>
  <c r="Y150" i="1"/>
  <c r="R150" i="1"/>
  <c r="E150" i="1"/>
  <c r="S150" i="1" s="1"/>
  <c r="Y149" i="1"/>
  <c r="R149" i="1"/>
  <c r="E149" i="1"/>
  <c r="Y148" i="1"/>
  <c r="R148" i="1"/>
  <c r="E148" i="1"/>
  <c r="S148" i="1" s="1"/>
  <c r="Y147" i="1"/>
  <c r="R147" i="1"/>
  <c r="E147" i="1"/>
  <c r="Y146" i="1"/>
  <c r="R146" i="1"/>
  <c r="E146" i="1"/>
  <c r="Y145" i="1"/>
  <c r="R145" i="1"/>
  <c r="E145" i="1"/>
  <c r="Y144" i="1"/>
  <c r="R144" i="1"/>
  <c r="E144" i="1"/>
  <c r="Y143" i="1"/>
  <c r="Y142" i="1"/>
  <c r="R142" i="1"/>
  <c r="E142" i="1"/>
  <c r="Y141" i="1"/>
  <c r="R141" i="1"/>
  <c r="E141" i="1"/>
  <c r="Y140" i="1"/>
  <c r="R140" i="1"/>
  <c r="E140" i="1"/>
  <c r="Y139" i="1"/>
  <c r="R139" i="1"/>
  <c r="E139" i="1"/>
  <c r="Y138" i="1"/>
  <c r="R138" i="1"/>
  <c r="E138" i="1"/>
  <c r="S138" i="1" s="1"/>
  <c r="Y137" i="1"/>
  <c r="R137" i="1"/>
  <c r="E137" i="1"/>
  <c r="Y136" i="1"/>
  <c r="R136" i="1"/>
  <c r="E136" i="1"/>
  <c r="S136" i="1" s="1"/>
  <c r="Y135" i="1"/>
  <c r="Y134" i="1"/>
  <c r="R134" i="1"/>
  <c r="E134" i="1"/>
  <c r="S134" i="1" s="1"/>
  <c r="Y133" i="1"/>
  <c r="R133" i="1"/>
  <c r="E133" i="1"/>
  <c r="Y132" i="1"/>
  <c r="R132" i="1"/>
  <c r="E132" i="1"/>
  <c r="Y131" i="1"/>
  <c r="R131" i="1"/>
  <c r="E131" i="1"/>
  <c r="S131" i="1" s="1"/>
  <c r="Y130" i="1"/>
  <c r="R130" i="1"/>
  <c r="E130" i="1"/>
  <c r="Y129" i="1"/>
  <c r="R129" i="1"/>
  <c r="E129" i="1"/>
  <c r="Y128" i="1"/>
  <c r="R128" i="1"/>
  <c r="E128" i="1"/>
  <c r="S128" i="1" s="1"/>
  <c r="Y127" i="1"/>
  <c r="Y126" i="1"/>
  <c r="R126" i="1"/>
  <c r="E126" i="1"/>
  <c r="S126" i="1" s="1"/>
  <c r="Y125" i="1"/>
  <c r="R125" i="1"/>
  <c r="E125" i="1"/>
  <c r="Y124" i="1"/>
  <c r="R124" i="1"/>
  <c r="E124" i="1"/>
  <c r="S124" i="1" s="1"/>
  <c r="Y123" i="1"/>
  <c r="R123" i="1"/>
  <c r="E123" i="1"/>
  <c r="Y122" i="1"/>
  <c r="R122" i="1"/>
  <c r="E122" i="1"/>
  <c r="Y121" i="1"/>
  <c r="R121" i="1"/>
  <c r="E121" i="1"/>
  <c r="Y120" i="1"/>
  <c r="R120" i="1"/>
  <c r="E120" i="1"/>
  <c r="S120" i="1" s="1"/>
  <c r="Y119" i="1"/>
  <c r="Y118" i="1"/>
  <c r="R118" i="1"/>
  <c r="E118" i="1"/>
  <c r="S118" i="1" s="1"/>
  <c r="Y117" i="1"/>
  <c r="R117" i="1"/>
  <c r="E117" i="1"/>
  <c r="Y116" i="1"/>
  <c r="R116" i="1"/>
  <c r="E116" i="1"/>
  <c r="S116" i="1" s="1"/>
  <c r="Y115" i="1"/>
  <c r="R115" i="1"/>
  <c r="E115" i="1"/>
  <c r="Y114" i="1"/>
  <c r="R114" i="1"/>
  <c r="E114" i="1"/>
  <c r="Y113" i="1"/>
  <c r="R113" i="1"/>
  <c r="E113" i="1"/>
  <c r="Y112" i="1"/>
  <c r="R112" i="1"/>
  <c r="E112" i="1"/>
  <c r="S112" i="1" s="1"/>
  <c r="Y111" i="1"/>
  <c r="Y110" i="1"/>
  <c r="R110" i="1"/>
  <c r="E110" i="1"/>
  <c r="S110" i="1" s="1"/>
  <c r="Y109" i="1"/>
  <c r="R109" i="1"/>
  <c r="E109" i="1"/>
  <c r="Y108" i="1"/>
  <c r="R108" i="1"/>
  <c r="E108" i="1"/>
  <c r="Y107" i="1"/>
  <c r="R107" i="1"/>
  <c r="E107" i="1"/>
  <c r="Y106" i="1"/>
  <c r="R106" i="1"/>
  <c r="E106" i="1"/>
  <c r="Y105" i="1"/>
  <c r="R105" i="1"/>
  <c r="E105" i="1"/>
  <c r="Y104" i="1"/>
  <c r="R104" i="1"/>
  <c r="E104" i="1"/>
  <c r="S104" i="1" s="1"/>
  <c r="Y103" i="1"/>
  <c r="Y102" i="1"/>
  <c r="R102" i="1"/>
  <c r="E102" i="1"/>
  <c r="Y101" i="1"/>
  <c r="R101" i="1"/>
  <c r="E101" i="1"/>
  <c r="Y100" i="1"/>
  <c r="R100" i="1"/>
  <c r="E100" i="1"/>
  <c r="S100" i="1" s="1"/>
  <c r="Y99" i="1"/>
  <c r="R99" i="1"/>
  <c r="E99" i="1"/>
  <c r="S99" i="1" s="1"/>
  <c r="Y98" i="1"/>
  <c r="R98" i="1"/>
  <c r="E98" i="1"/>
  <c r="Y97" i="1"/>
  <c r="R97" i="1"/>
  <c r="E97" i="1"/>
  <c r="Y96" i="1"/>
  <c r="R96" i="1"/>
  <c r="E96" i="1"/>
  <c r="Y95" i="1"/>
  <c r="Y94" i="1"/>
  <c r="R94" i="1"/>
  <c r="E94" i="1"/>
  <c r="Y93" i="1"/>
  <c r="R93" i="1"/>
  <c r="E93" i="1"/>
  <c r="Y92" i="1"/>
  <c r="R92" i="1"/>
  <c r="E92" i="1"/>
  <c r="S92" i="1" s="1"/>
  <c r="Y91" i="1"/>
  <c r="R91" i="1"/>
  <c r="E91" i="1"/>
  <c r="Y90" i="1"/>
  <c r="R90" i="1"/>
  <c r="E90" i="1"/>
  <c r="Y89" i="1"/>
  <c r="R89" i="1"/>
  <c r="E89" i="1"/>
  <c r="Y88" i="1"/>
  <c r="R88" i="1"/>
  <c r="E88" i="1"/>
  <c r="Y87" i="1"/>
  <c r="Y86" i="1"/>
  <c r="R86" i="1"/>
  <c r="E86" i="1"/>
  <c r="Y85" i="1"/>
  <c r="R85" i="1"/>
  <c r="E85" i="1"/>
  <c r="Y84" i="1"/>
  <c r="R84" i="1"/>
  <c r="E84" i="1"/>
  <c r="S84" i="1" s="1"/>
  <c r="Y83" i="1"/>
  <c r="R83" i="1"/>
  <c r="E83" i="1"/>
  <c r="Y82" i="1"/>
  <c r="R82" i="1"/>
  <c r="E82" i="1"/>
  <c r="S82" i="1" s="1"/>
  <c r="Y81" i="1"/>
  <c r="R81" i="1"/>
  <c r="E81" i="1"/>
  <c r="Y80" i="1"/>
  <c r="R80" i="1"/>
  <c r="E80" i="1"/>
  <c r="S80" i="1" s="1"/>
  <c r="Y79" i="1"/>
  <c r="Y78" i="1"/>
  <c r="R78" i="1"/>
  <c r="E78" i="1"/>
  <c r="S78" i="1" s="1"/>
  <c r="Y77" i="1"/>
  <c r="R77" i="1"/>
  <c r="E77" i="1"/>
  <c r="Y76" i="1"/>
  <c r="R76" i="1"/>
  <c r="E76" i="1"/>
  <c r="Y75" i="1"/>
  <c r="R75" i="1"/>
  <c r="E75" i="1"/>
  <c r="S75" i="1" s="1"/>
  <c r="Y74" i="1"/>
  <c r="R74" i="1"/>
  <c r="E74" i="1"/>
  <c r="Y73" i="1"/>
  <c r="R73" i="1"/>
  <c r="E73" i="1"/>
  <c r="Y72" i="1"/>
  <c r="R72" i="1"/>
  <c r="E72" i="1"/>
  <c r="S72" i="1" s="1"/>
  <c r="Y71" i="1"/>
  <c r="Y70" i="1"/>
  <c r="R70" i="1"/>
  <c r="E70" i="1"/>
  <c r="S70" i="1" s="1"/>
  <c r="Y69" i="1"/>
  <c r="R69" i="1"/>
  <c r="E69" i="1"/>
  <c r="Y68" i="1"/>
  <c r="R68" i="1"/>
  <c r="E68" i="1"/>
  <c r="Y67" i="1"/>
  <c r="R67" i="1"/>
  <c r="E67" i="1"/>
  <c r="S67" i="1" s="1"/>
  <c r="Y66" i="1"/>
  <c r="R66" i="1"/>
  <c r="E66" i="1"/>
  <c r="Y65" i="1"/>
  <c r="R65" i="1"/>
  <c r="E65" i="1"/>
  <c r="Y64" i="1"/>
  <c r="R64" i="1"/>
  <c r="E64" i="1"/>
  <c r="S64" i="1" s="1"/>
  <c r="Y63" i="1"/>
  <c r="Y62" i="1"/>
  <c r="R62" i="1"/>
  <c r="E62" i="1"/>
  <c r="S62" i="1" s="1"/>
  <c r="Y61" i="1"/>
  <c r="R61" i="1"/>
  <c r="E61" i="1"/>
  <c r="Y60" i="1"/>
  <c r="R60" i="1"/>
  <c r="E60" i="1"/>
  <c r="Y59" i="1"/>
  <c r="R59" i="1"/>
  <c r="E59" i="1"/>
  <c r="S59" i="1" s="1"/>
  <c r="Y58" i="1"/>
  <c r="R58" i="1"/>
  <c r="E58" i="1"/>
  <c r="Y57" i="1"/>
  <c r="R57" i="1"/>
  <c r="E57" i="1"/>
  <c r="Y56" i="1"/>
  <c r="R56" i="1"/>
  <c r="E56" i="1"/>
  <c r="S56" i="1" s="1"/>
  <c r="Y55" i="1"/>
  <c r="Y54" i="1"/>
  <c r="R54" i="1"/>
  <c r="E54" i="1"/>
  <c r="Y53" i="1"/>
  <c r="R53" i="1"/>
  <c r="E53" i="1"/>
  <c r="Y52" i="1"/>
  <c r="R52" i="1"/>
  <c r="E52" i="1"/>
  <c r="S52" i="1" s="1"/>
  <c r="Y51" i="1"/>
  <c r="R51" i="1"/>
  <c r="E51" i="1"/>
  <c r="Y50" i="1"/>
  <c r="R50" i="1"/>
  <c r="E50" i="1"/>
  <c r="Y49" i="1"/>
  <c r="R49" i="1"/>
  <c r="E49" i="1"/>
  <c r="Y48" i="1"/>
  <c r="R48" i="1"/>
  <c r="E48" i="1"/>
  <c r="S48" i="1" s="1"/>
  <c r="Y47" i="1"/>
  <c r="Y46" i="1"/>
  <c r="R46" i="1"/>
  <c r="E46" i="1"/>
  <c r="Y45" i="1"/>
  <c r="R45" i="1"/>
  <c r="E45" i="1"/>
  <c r="Y44" i="1"/>
  <c r="R44" i="1"/>
  <c r="E44" i="1"/>
  <c r="S44" i="1" s="1"/>
  <c r="Y43" i="1"/>
  <c r="R43" i="1"/>
  <c r="E43" i="1"/>
  <c r="S43" i="1" s="1"/>
  <c r="Y42" i="1"/>
  <c r="R42" i="1"/>
  <c r="E42" i="1"/>
  <c r="Y41" i="1"/>
  <c r="R41" i="1"/>
  <c r="E41" i="1"/>
  <c r="Y40" i="1"/>
  <c r="R40" i="1"/>
  <c r="E40" i="1"/>
  <c r="S40" i="1" s="1"/>
  <c r="Y39" i="1"/>
  <c r="E39" i="1"/>
  <c r="Y38" i="1"/>
  <c r="R38" i="1"/>
  <c r="E38" i="1"/>
  <c r="Y37" i="1"/>
  <c r="R37" i="1"/>
  <c r="E37" i="1"/>
  <c r="Y36" i="1"/>
  <c r="R36" i="1"/>
  <c r="E36" i="1"/>
  <c r="S36" i="1" s="1"/>
  <c r="Y35" i="1"/>
  <c r="R35" i="1"/>
  <c r="E35" i="1"/>
  <c r="S35" i="1" s="1"/>
  <c r="Y34" i="1"/>
  <c r="R34" i="1"/>
  <c r="E34" i="1"/>
  <c r="Y33" i="1"/>
  <c r="R33" i="1"/>
  <c r="E33" i="1"/>
  <c r="Y32" i="1"/>
  <c r="R32" i="1"/>
  <c r="E32" i="1"/>
  <c r="S32" i="1" s="1"/>
  <c r="Y31" i="1"/>
  <c r="E31" i="1"/>
  <c r="S31" i="1" s="1"/>
  <c r="Y30" i="1"/>
  <c r="R30" i="1"/>
  <c r="E30" i="1"/>
  <c r="Y29" i="1"/>
  <c r="R29" i="1"/>
  <c r="E29" i="1"/>
  <c r="Y28" i="1"/>
  <c r="R28" i="1"/>
  <c r="E28" i="1"/>
  <c r="S28" i="1" s="1"/>
  <c r="Y27" i="1"/>
  <c r="R27" i="1"/>
  <c r="E27" i="1"/>
  <c r="S27" i="1" s="1"/>
  <c r="Y26" i="1"/>
  <c r="R26" i="1"/>
  <c r="E26" i="1"/>
  <c r="Y25" i="1"/>
  <c r="R25" i="1"/>
  <c r="E25" i="1"/>
  <c r="Y24" i="1"/>
  <c r="R24" i="1"/>
  <c r="E24" i="1"/>
  <c r="Y23" i="1"/>
  <c r="E23" i="1"/>
  <c r="Y22" i="1"/>
  <c r="R22" i="1"/>
  <c r="E22" i="1"/>
  <c r="S22" i="1" s="1"/>
  <c r="Y21" i="1"/>
  <c r="R21" i="1"/>
  <c r="E21" i="1"/>
  <c r="Y20" i="1"/>
  <c r="R20" i="1"/>
  <c r="E20" i="1"/>
  <c r="S20" i="1" s="1"/>
  <c r="Y19" i="1"/>
  <c r="R19" i="1"/>
  <c r="E19" i="1"/>
  <c r="S19" i="1" s="1"/>
  <c r="Y18" i="1"/>
  <c r="R18" i="1"/>
  <c r="E18" i="1"/>
  <c r="Y17" i="1"/>
  <c r="R17" i="1"/>
  <c r="E17" i="1"/>
  <c r="Y16" i="1"/>
  <c r="R16" i="1"/>
  <c r="E16" i="1"/>
  <c r="Y15" i="1"/>
  <c r="E15" i="1"/>
  <c r="S15" i="1" s="1"/>
  <c r="Y14" i="1"/>
  <c r="R14" i="1"/>
  <c r="E14" i="1"/>
  <c r="Y13" i="1"/>
  <c r="R13" i="1"/>
  <c r="E13" i="1"/>
  <c r="Y12" i="1"/>
  <c r="R12" i="1"/>
  <c r="E12" i="1"/>
  <c r="S12" i="1" s="1"/>
  <c r="Y11" i="1"/>
  <c r="R11" i="1"/>
  <c r="E11" i="1"/>
  <c r="S11" i="1" s="1"/>
  <c r="Y10" i="1"/>
  <c r="R10" i="1"/>
  <c r="E10" i="1"/>
  <c r="Y9" i="1"/>
  <c r="R9" i="1"/>
  <c r="E9" i="1"/>
  <c r="Y8" i="1"/>
  <c r="R8" i="1"/>
  <c r="E8" i="1"/>
  <c r="Y7" i="1"/>
  <c r="R7" i="1"/>
  <c r="U2" i="1"/>
  <c r="V2" i="1" s="1"/>
  <c r="N2" i="1"/>
  <c r="Q2" i="1" s="1"/>
  <c r="M2" i="1"/>
  <c r="B21" i="3"/>
  <c r="G53" i="4"/>
  <c r="C53" i="4"/>
  <c r="G33" i="4"/>
  <c r="C33" i="4"/>
  <c r="G52" i="4"/>
  <c r="C52" i="4"/>
  <c r="G32" i="4"/>
  <c r="C32" i="4"/>
  <c r="S332" i="1" l="1"/>
  <c r="S349" i="1"/>
  <c r="S354" i="1"/>
  <c r="S333" i="1"/>
  <c r="S350" i="1"/>
  <c r="S358" i="1"/>
  <c r="S346" i="1"/>
  <c r="S362" i="1"/>
  <c r="S344" i="1"/>
  <c r="S348" i="1"/>
  <c r="S338" i="1"/>
  <c r="S336" i="1"/>
  <c r="S334" i="1"/>
  <c r="S341" i="1"/>
  <c r="S352" i="1"/>
  <c r="S360" i="1"/>
  <c r="S330" i="1"/>
  <c r="R359" i="1"/>
  <c r="E359" i="1"/>
  <c r="R319" i="1"/>
  <c r="E319" i="1"/>
  <c r="S319" i="1" s="1"/>
  <c r="R287" i="1"/>
  <c r="E287" i="1"/>
  <c r="S287" i="1" s="1"/>
  <c r="R255" i="1"/>
  <c r="E255" i="1"/>
  <c r="S255" i="1" s="1"/>
  <c r="R223" i="1"/>
  <c r="E223" i="1"/>
  <c r="S223" i="1" s="1"/>
  <c r="R191" i="1"/>
  <c r="E191" i="1"/>
  <c r="S191" i="1" s="1"/>
  <c r="R159" i="1"/>
  <c r="E159" i="1"/>
  <c r="S159" i="1" s="1"/>
  <c r="R127" i="1"/>
  <c r="E127" i="1"/>
  <c r="S127" i="1" s="1"/>
  <c r="R95" i="1"/>
  <c r="E95" i="1"/>
  <c r="S95" i="1" s="1"/>
  <c r="E357" i="1"/>
  <c r="R335" i="1"/>
  <c r="E335" i="1"/>
  <c r="R303" i="1"/>
  <c r="E303" i="1"/>
  <c r="S303" i="1" s="1"/>
  <c r="R279" i="1"/>
  <c r="E279" i="1"/>
  <c r="S279" i="1" s="1"/>
  <c r="R247" i="1"/>
  <c r="E247" i="1"/>
  <c r="S247" i="1" s="1"/>
  <c r="R215" i="1"/>
  <c r="E215" i="1"/>
  <c r="S215" i="1" s="1"/>
  <c r="R175" i="1"/>
  <c r="E175" i="1"/>
  <c r="S175" i="1" s="1"/>
  <c r="R143" i="1"/>
  <c r="E143" i="1"/>
  <c r="S143" i="1" s="1"/>
  <c r="R111" i="1"/>
  <c r="E111" i="1"/>
  <c r="S111" i="1" s="1"/>
  <c r="R79" i="1"/>
  <c r="E79" i="1"/>
  <c r="S79" i="1" s="1"/>
  <c r="R343" i="1"/>
  <c r="E343" i="1"/>
  <c r="R311" i="1"/>
  <c r="E311" i="1"/>
  <c r="S311" i="1" s="1"/>
  <c r="R271" i="1"/>
  <c r="E271" i="1"/>
  <c r="S271" i="1" s="1"/>
  <c r="R239" i="1"/>
  <c r="E239" i="1"/>
  <c r="S239" i="1" s="1"/>
  <c r="R199" i="1"/>
  <c r="E199" i="1"/>
  <c r="S199" i="1" s="1"/>
  <c r="R167" i="1"/>
  <c r="E167" i="1"/>
  <c r="S167" i="1" s="1"/>
  <c r="R135" i="1"/>
  <c r="E135" i="1"/>
  <c r="S135" i="1" s="1"/>
  <c r="R103" i="1"/>
  <c r="E103" i="1"/>
  <c r="R71" i="1"/>
  <c r="E71" i="1"/>
  <c r="S71" i="1" s="1"/>
  <c r="R290" i="1"/>
  <c r="R306" i="1"/>
  <c r="R322" i="1"/>
  <c r="R338" i="1"/>
  <c r="R354" i="1"/>
  <c r="E55" i="1"/>
  <c r="S55" i="1" s="1"/>
  <c r="R361" i="1"/>
  <c r="R351" i="1"/>
  <c r="E351" i="1"/>
  <c r="R327" i="1"/>
  <c r="E327" i="1"/>
  <c r="S327" i="1" s="1"/>
  <c r="R295" i="1"/>
  <c r="E295" i="1"/>
  <c r="S295" i="1" s="1"/>
  <c r="R263" i="1"/>
  <c r="E263" i="1"/>
  <c r="S263" i="1" s="1"/>
  <c r="R231" i="1"/>
  <c r="E231" i="1"/>
  <c r="S231" i="1" s="1"/>
  <c r="R207" i="1"/>
  <c r="E207" i="1"/>
  <c r="S207" i="1" s="1"/>
  <c r="R183" i="1"/>
  <c r="E183" i="1"/>
  <c r="S183" i="1" s="1"/>
  <c r="R151" i="1"/>
  <c r="E151" i="1"/>
  <c r="S151" i="1" s="1"/>
  <c r="R119" i="1"/>
  <c r="E119" i="1"/>
  <c r="S119" i="1" s="1"/>
  <c r="R87" i="1"/>
  <c r="E87" i="1"/>
  <c r="S87" i="1" s="1"/>
  <c r="R63" i="1"/>
  <c r="E63" i="1"/>
  <c r="S63" i="1" s="1"/>
  <c r="R258" i="1"/>
  <c r="R274" i="1"/>
  <c r="E47" i="1"/>
  <c r="S47" i="1" s="1"/>
  <c r="R265" i="1"/>
  <c r="R281" i="1"/>
  <c r="R297" i="1"/>
  <c r="R313" i="1"/>
  <c r="R329" i="1"/>
  <c r="R345" i="1"/>
  <c r="R362" i="1"/>
  <c r="R314" i="1"/>
  <c r="R330" i="1"/>
  <c r="R346" i="1"/>
  <c r="D364" i="1"/>
  <c r="E364" i="1" s="1"/>
  <c r="I358" i="1" s="1"/>
  <c r="S214" i="1"/>
  <c r="S232" i="1"/>
  <c r="S103" i="1"/>
  <c r="S285" i="1"/>
  <c r="S30" i="1"/>
  <c r="S77" i="1"/>
  <c r="S93" i="1"/>
  <c r="S145" i="1"/>
  <c r="S165" i="1"/>
  <c r="S182" i="1"/>
  <c r="S200" i="1"/>
  <c r="S123" i="1"/>
  <c r="S172" i="1"/>
  <c r="S275" i="1"/>
  <c r="S117" i="1"/>
  <c r="S342" i="1"/>
  <c r="S29" i="1"/>
  <c r="S132" i="1"/>
  <c r="S309" i="1"/>
  <c r="S69" i="1"/>
  <c r="S224" i="1"/>
  <c r="S259" i="1"/>
  <c r="S7" i="1"/>
  <c r="S21" i="1"/>
  <c r="S267" i="1"/>
  <c r="S39" i="1"/>
  <c r="S101" i="1"/>
  <c r="S14" i="1"/>
  <c r="S38" i="1"/>
  <c r="S91" i="1"/>
  <c r="S107" i="1"/>
  <c r="S190" i="1"/>
  <c r="S210" i="1"/>
  <c r="S53" i="1"/>
  <c r="S23" i="1"/>
  <c r="S51" i="1"/>
  <c r="S37" i="1"/>
  <c r="S45" i="1"/>
  <c r="S60" i="1"/>
  <c r="S76" i="1"/>
  <c r="S197" i="1"/>
  <c r="S46" i="1"/>
  <c r="S54" i="1"/>
  <c r="S13" i="1"/>
  <c r="S61" i="1"/>
  <c r="S108" i="1"/>
  <c r="S142" i="1"/>
  <c r="S68" i="1"/>
  <c r="S83" i="1"/>
  <c r="S189" i="1"/>
  <c r="S125" i="1"/>
  <c r="S153" i="1"/>
  <c r="S261" i="1"/>
  <c r="S266" i="1"/>
  <c r="S292" i="1"/>
  <c r="S85" i="1"/>
  <c r="S140" i="1"/>
  <c r="S208" i="1"/>
  <c r="S243" i="1"/>
  <c r="S260" i="1"/>
  <c r="S274" i="1"/>
  <c r="S304" i="1"/>
  <c r="S308" i="1"/>
  <c r="S109" i="1"/>
  <c r="S216" i="1"/>
  <c r="S251" i="1"/>
  <c r="S202" i="1"/>
  <c r="S268" i="1"/>
  <c r="S340" i="1"/>
  <c r="S218" i="1"/>
  <c r="S102" i="1"/>
  <c r="S115" i="1"/>
  <c r="S133" i="1"/>
  <c r="S310" i="1"/>
  <c r="S318" i="1"/>
  <c r="S328" i="1"/>
  <c r="S356" i="1"/>
  <c r="S73" i="1"/>
  <c r="S33" i="1"/>
  <c r="S58" i="1"/>
  <c r="S10" i="1"/>
  <c r="S18" i="1"/>
  <c r="S9" i="1"/>
  <c r="S17" i="1"/>
  <c r="S26" i="1"/>
  <c r="S57" i="1"/>
  <c r="S149" i="1"/>
  <c r="S96" i="1"/>
  <c r="S122" i="1"/>
  <c r="S25" i="1"/>
  <c r="S42" i="1"/>
  <c r="S86" i="1"/>
  <c r="S50" i="1"/>
  <c r="S8" i="1"/>
  <c r="S16" i="1"/>
  <c r="S49" i="1"/>
  <c r="S74" i="1"/>
  <c r="S209" i="1"/>
  <c r="S90" i="1"/>
  <c r="S65" i="1"/>
  <c r="S230" i="1"/>
  <c r="S94" i="1"/>
  <c r="S24" i="1"/>
  <c r="S34" i="1"/>
  <c r="S66" i="1"/>
  <c r="S41" i="1"/>
  <c r="S114" i="1"/>
  <c r="S137" i="1"/>
  <c r="S181" i="1"/>
  <c r="S106" i="1"/>
  <c r="S129" i="1"/>
  <c r="S88" i="1"/>
  <c r="S113" i="1"/>
  <c r="S121" i="1"/>
  <c r="S157" i="1"/>
  <c r="S81" i="1"/>
  <c r="S98" i="1"/>
  <c r="S89" i="1"/>
  <c r="S97" i="1"/>
  <c r="S105" i="1"/>
  <c r="S130" i="1"/>
  <c r="S171" i="1"/>
  <c r="S139" i="1"/>
  <c r="S146" i="1"/>
  <c r="S152" i="1"/>
  <c r="S307" i="1"/>
  <c r="S163" i="1"/>
  <c r="S141" i="1"/>
  <c r="S147" i="1"/>
  <c r="S170" i="1"/>
  <c r="S144" i="1"/>
  <c r="S155" i="1"/>
  <c r="S162" i="1"/>
  <c r="S213" i="1"/>
  <c r="S219" i="1"/>
  <c r="S235" i="1"/>
  <c r="S264" i="1"/>
  <c r="S178" i="1"/>
  <c r="S186" i="1"/>
  <c r="S187" i="1"/>
  <c r="S206" i="1"/>
  <c r="S229" i="1"/>
  <c r="S241" i="1"/>
  <c r="S179" i="1"/>
  <c r="S225" i="1"/>
  <c r="S176" i="1"/>
  <c r="S194" i="1"/>
  <c r="S195" i="1"/>
  <c r="S221" i="1"/>
  <c r="S222" i="1"/>
  <c r="S203" i="1"/>
  <c r="S233" i="1"/>
  <c r="S290" i="1"/>
  <c r="S204" i="1"/>
  <c r="S280" i="1"/>
  <c r="S237" i="1"/>
  <c r="S238" i="1"/>
  <c r="S201" i="1"/>
  <c r="S217" i="1"/>
  <c r="S248" i="1"/>
  <c r="S256" i="1"/>
  <c r="S299" i="1"/>
  <c r="S278" i="1"/>
  <c r="S297" i="1"/>
  <c r="S272" i="1"/>
  <c r="S289" i="1"/>
  <c r="S298" i="1"/>
  <c r="S306" i="1"/>
  <c r="S281" i="1"/>
  <c r="S282" i="1"/>
  <c r="S283" i="1"/>
  <c r="S361" i="1"/>
  <c r="S302" i="1"/>
  <c r="S314" i="1"/>
  <c r="S322" i="1"/>
  <c r="S337" i="1"/>
  <c r="S293" i="1"/>
  <c r="S301" i="1"/>
  <c r="S331" i="1"/>
  <c r="S335" i="1"/>
  <c r="S329" i="1"/>
  <c r="S345" i="1"/>
  <c r="S353" i="1"/>
  <c r="S339" i="1"/>
  <c r="S347" i="1"/>
  <c r="S355" i="1"/>
  <c r="K52" i="4"/>
  <c r="C51" i="4"/>
  <c r="G31" i="4"/>
  <c r="C31" i="4"/>
  <c r="I341" i="1" l="1"/>
  <c r="I340" i="1"/>
  <c r="I345" i="1"/>
  <c r="I362" i="1"/>
  <c r="I330" i="1"/>
  <c r="J330" i="1" s="1"/>
  <c r="I329" i="1"/>
  <c r="I356" i="1"/>
  <c r="J356" i="1" s="1"/>
  <c r="I361" i="1"/>
  <c r="J361" i="1" s="1"/>
  <c r="I349" i="1"/>
  <c r="I355" i="1"/>
  <c r="I350" i="1"/>
  <c r="I337" i="1"/>
  <c r="I360" i="1"/>
  <c r="J360" i="1" s="1"/>
  <c r="I334" i="1"/>
  <c r="I348" i="1"/>
  <c r="J348" i="1" s="1"/>
  <c r="I347" i="1"/>
  <c r="J347" i="1" s="1"/>
  <c r="I333" i="1"/>
  <c r="I335" i="1"/>
  <c r="J335" i="1" s="1"/>
  <c r="I346" i="1"/>
  <c r="I339" i="1"/>
  <c r="J339" i="1" s="1"/>
  <c r="I352" i="1"/>
  <c r="J352" i="1" s="1"/>
  <c r="I336" i="1"/>
  <c r="I344" i="1"/>
  <c r="J344" i="1" s="1"/>
  <c r="I354" i="1"/>
  <c r="J354" i="1" s="1"/>
  <c r="I332" i="1"/>
  <c r="S357" i="1"/>
  <c r="I357" i="1"/>
  <c r="S351" i="1"/>
  <c r="I351" i="1"/>
  <c r="J351" i="1" s="1"/>
  <c r="S343" i="1"/>
  <c r="I343" i="1"/>
  <c r="J343" i="1" s="1"/>
  <c r="I8" i="1"/>
  <c r="J8" i="1" s="1"/>
  <c r="I16" i="1"/>
  <c r="I24" i="1"/>
  <c r="J24" i="1" s="1"/>
  <c r="I32" i="1"/>
  <c r="I40" i="1"/>
  <c r="I48" i="1"/>
  <c r="J48" i="1" s="1"/>
  <c r="I56" i="1"/>
  <c r="I64" i="1"/>
  <c r="J64" i="1" s="1"/>
  <c r="I72" i="1"/>
  <c r="J72" i="1" s="1"/>
  <c r="I80" i="1"/>
  <c r="I88" i="1"/>
  <c r="J88" i="1" s="1"/>
  <c r="I96" i="1"/>
  <c r="J96" i="1" s="1"/>
  <c r="I104" i="1"/>
  <c r="J104" i="1" s="1"/>
  <c r="I112" i="1"/>
  <c r="J112" i="1" s="1"/>
  <c r="I120" i="1"/>
  <c r="I128" i="1"/>
  <c r="J128" i="1" s="1"/>
  <c r="I136" i="1"/>
  <c r="J136" i="1" s="1"/>
  <c r="I144" i="1"/>
  <c r="I152" i="1"/>
  <c r="J152" i="1" s="1"/>
  <c r="I160" i="1"/>
  <c r="I168" i="1"/>
  <c r="J168" i="1" s="1"/>
  <c r="I176" i="1"/>
  <c r="J176" i="1" s="1"/>
  <c r="I184" i="1"/>
  <c r="I192" i="1"/>
  <c r="J192" i="1" s="1"/>
  <c r="I200" i="1"/>
  <c r="J200" i="1" s="1"/>
  <c r="I208" i="1"/>
  <c r="I216" i="1"/>
  <c r="J216" i="1" s="1"/>
  <c r="I224" i="1"/>
  <c r="I232" i="1"/>
  <c r="J232" i="1" s="1"/>
  <c r="I240" i="1"/>
  <c r="J240" i="1" s="1"/>
  <c r="I248" i="1"/>
  <c r="I256" i="1"/>
  <c r="J256" i="1" s="1"/>
  <c r="I264" i="1"/>
  <c r="J264" i="1" s="1"/>
  <c r="I272" i="1"/>
  <c r="I280" i="1"/>
  <c r="J280" i="1" s="1"/>
  <c r="I288" i="1"/>
  <c r="I296" i="1"/>
  <c r="J296" i="1" s="1"/>
  <c r="I304" i="1"/>
  <c r="J304" i="1" s="1"/>
  <c r="I312" i="1"/>
  <c r="I320" i="1"/>
  <c r="J320" i="1" s="1"/>
  <c r="I11" i="1"/>
  <c r="J11" i="1" s="1"/>
  <c r="I35" i="1"/>
  <c r="I59" i="1"/>
  <c r="J59" i="1" s="1"/>
  <c r="I75" i="1"/>
  <c r="I99" i="1"/>
  <c r="J99" i="1" s="1"/>
  <c r="I115" i="1"/>
  <c r="I139" i="1"/>
  <c r="I163" i="1"/>
  <c r="J163" i="1" s="1"/>
  <c r="I195" i="1"/>
  <c r="J195" i="1" s="1"/>
  <c r="I211" i="1"/>
  <c r="I227" i="1"/>
  <c r="J227" i="1" s="1"/>
  <c r="I251" i="1"/>
  <c r="I259" i="1"/>
  <c r="J259" i="1" s="1"/>
  <c r="I283" i="1"/>
  <c r="J283" i="1" s="1"/>
  <c r="I315" i="1"/>
  <c r="I7" i="1"/>
  <c r="J7" i="1" s="1"/>
  <c r="I229" i="1"/>
  <c r="J229" i="1" s="1"/>
  <c r="I269" i="1"/>
  <c r="I301" i="1"/>
  <c r="J301" i="1" s="1"/>
  <c r="I30" i="1"/>
  <c r="I54" i="1"/>
  <c r="J54" i="1" s="1"/>
  <c r="I78" i="1"/>
  <c r="J78" i="1" s="1"/>
  <c r="I110" i="1"/>
  <c r="I126" i="1"/>
  <c r="J126" i="1" s="1"/>
  <c r="I142" i="1"/>
  <c r="J142" i="1" s="1"/>
  <c r="I166" i="1"/>
  <c r="I182" i="1"/>
  <c r="J182" i="1" s="1"/>
  <c r="I198" i="1"/>
  <c r="J198" i="1" s="1"/>
  <c r="I222" i="1"/>
  <c r="J222" i="1" s="1"/>
  <c r="I246" i="1"/>
  <c r="J246" i="1" s="1"/>
  <c r="I270" i="1"/>
  <c r="I294" i="1"/>
  <c r="J294" i="1" s="1"/>
  <c r="I318" i="1"/>
  <c r="J318" i="1" s="1"/>
  <c r="I39" i="1"/>
  <c r="I63" i="1"/>
  <c r="J63" i="1" s="1"/>
  <c r="I9" i="1"/>
  <c r="J9" i="1" s="1"/>
  <c r="I17" i="1"/>
  <c r="J17" i="1" s="1"/>
  <c r="I25" i="1"/>
  <c r="J25" i="1" s="1"/>
  <c r="I33" i="1"/>
  <c r="I41" i="1"/>
  <c r="J41" i="1" s="1"/>
  <c r="I49" i="1"/>
  <c r="J49" i="1" s="1"/>
  <c r="I57" i="1"/>
  <c r="I65" i="1"/>
  <c r="J65" i="1" s="1"/>
  <c r="I73" i="1"/>
  <c r="I81" i="1"/>
  <c r="J81" i="1" s="1"/>
  <c r="I89" i="1"/>
  <c r="J89" i="1" s="1"/>
  <c r="I97" i="1"/>
  <c r="I105" i="1"/>
  <c r="J105" i="1" s="1"/>
  <c r="I113" i="1"/>
  <c r="J113" i="1" s="1"/>
  <c r="I121" i="1"/>
  <c r="I129" i="1"/>
  <c r="J129" i="1" s="1"/>
  <c r="I137" i="1"/>
  <c r="I145" i="1"/>
  <c r="J145" i="1" s="1"/>
  <c r="I153" i="1"/>
  <c r="J153" i="1" s="1"/>
  <c r="I161" i="1"/>
  <c r="I169" i="1"/>
  <c r="J169" i="1" s="1"/>
  <c r="I177" i="1"/>
  <c r="J177" i="1" s="1"/>
  <c r="I185" i="1"/>
  <c r="I193" i="1"/>
  <c r="J193" i="1" s="1"/>
  <c r="I201" i="1"/>
  <c r="J201" i="1" s="1"/>
  <c r="I209" i="1"/>
  <c r="J209" i="1" s="1"/>
  <c r="I217" i="1"/>
  <c r="J217" i="1" s="1"/>
  <c r="I225" i="1"/>
  <c r="I233" i="1"/>
  <c r="J233" i="1" s="1"/>
  <c r="I241" i="1"/>
  <c r="J241" i="1" s="1"/>
  <c r="I249" i="1"/>
  <c r="I257" i="1"/>
  <c r="J257" i="1" s="1"/>
  <c r="I265" i="1"/>
  <c r="I273" i="1"/>
  <c r="J273" i="1" s="1"/>
  <c r="I281" i="1"/>
  <c r="J281" i="1" s="1"/>
  <c r="I289" i="1"/>
  <c r="I297" i="1"/>
  <c r="J297" i="1" s="1"/>
  <c r="I305" i="1"/>
  <c r="J305" i="1" s="1"/>
  <c r="I313" i="1"/>
  <c r="I321" i="1"/>
  <c r="J321" i="1" s="1"/>
  <c r="I27" i="1"/>
  <c r="I51" i="1"/>
  <c r="J51" i="1" s="1"/>
  <c r="I83" i="1"/>
  <c r="J83" i="1" s="1"/>
  <c r="I107" i="1"/>
  <c r="I131" i="1"/>
  <c r="J131" i="1" s="1"/>
  <c r="I147" i="1"/>
  <c r="J147" i="1" s="1"/>
  <c r="I171" i="1"/>
  <c r="I179" i="1"/>
  <c r="J179" i="1" s="1"/>
  <c r="I203" i="1"/>
  <c r="I235" i="1"/>
  <c r="J235" i="1" s="1"/>
  <c r="I267" i="1"/>
  <c r="J267" i="1" s="1"/>
  <c r="I299" i="1"/>
  <c r="I125" i="1"/>
  <c r="J125" i="1" s="1"/>
  <c r="I157" i="1"/>
  <c r="J157" i="1" s="1"/>
  <c r="I181" i="1"/>
  <c r="I213" i="1"/>
  <c r="J213" i="1" s="1"/>
  <c r="I245" i="1"/>
  <c r="I277" i="1"/>
  <c r="J277" i="1" s="1"/>
  <c r="I309" i="1"/>
  <c r="J309" i="1" s="1"/>
  <c r="I22" i="1"/>
  <c r="I46" i="1"/>
  <c r="J46" i="1" s="1"/>
  <c r="I70" i="1"/>
  <c r="J70" i="1" s="1"/>
  <c r="I94" i="1"/>
  <c r="I118" i="1"/>
  <c r="J118" i="1" s="1"/>
  <c r="I150" i="1"/>
  <c r="I190" i="1"/>
  <c r="J190" i="1" s="1"/>
  <c r="I214" i="1"/>
  <c r="J214" i="1" s="1"/>
  <c r="I230" i="1"/>
  <c r="I254" i="1"/>
  <c r="J254" i="1" s="1"/>
  <c r="I278" i="1"/>
  <c r="J278" i="1" s="1"/>
  <c r="I302" i="1"/>
  <c r="I326" i="1"/>
  <c r="J326" i="1" s="1"/>
  <c r="I31" i="1"/>
  <c r="J31" i="1" s="1"/>
  <c r="I47" i="1"/>
  <c r="J47" i="1" s="1"/>
  <c r="I79" i="1"/>
  <c r="J79" i="1" s="1"/>
  <c r="I10" i="1"/>
  <c r="I18" i="1"/>
  <c r="J18" i="1" s="1"/>
  <c r="I26" i="1"/>
  <c r="J26" i="1" s="1"/>
  <c r="I34" i="1"/>
  <c r="I42" i="1"/>
  <c r="J42" i="1" s="1"/>
  <c r="I50" i="1"/>
  <c r="I58" i="1"/>
  <c r="J58" i="1" s="1"/>
  <c r="I66" i="1"/>
  <c r="J66" i="1" s="1"/>
  <c r="I74" i="1"/>
  <c r="I82" i="1"/>
  <c r="J82" i="1" s="1"/>
  <c r="I90" i="1"/>
  <c r="J90" i="1" s="1"/>
  <c r="I98" i="1"/>
  <c r="I106" i="1"/>
  <c r="J106" i="1" s="1"/>
  <c r="I114" i="1"/>
  <c r="I122" i="1"/>
  <c r="J122" i="1" s="1"/>
  <c r="I130" i="1"/>
  <c r="J130" i="1" s="1"/>
  <c r="I138" i="1"/>
  <c r="I146" i="1"/>
  <c r="J146" i="1" s="1"/>
  <c r="I154" i="1"/>
  <c r="J154" i="1" s="1"/>
  <c r="I162" i="1"/>
  <c r="I170" i="1"/>
  <c r="J170" i="1" s="1"/>
  <c r="I178" i="1"/>
  <c r="I186" i="1"/>
  <c r="I194" i="1"/>
  <c r="J194" i="1" s="1"/>
  <c r="I202" i="1"/>
  <c r="I210" i="1"/>
  <c r="J210" i="1" s="1"/>
  <c r="I218" i="1"/>
  <c r="J218" i="1" s="1"/>
  <c r="I226" i="1"/>
  <c r="I234" i="1"/>
  <c r="J234" i="1" s="1"/>
  <c r="I242" i="1"/>
  <c r="I250" i="1"/>
  <c r="J250" i="1" s="1"/>
  <c r="I258" i="1"/>
  <c r="J258" i="1" s="1"/>
  <c r="I266" i="1"/>
  <c r="I274" i="1"/>
  <c r="J274" i="1" s="1"/>
  <c r="I282" i="1"/>
  <c r="J282" i="1" s="1"/>
  <c r="I290" i="1"/>
  <c r="I298" i="1"/>
  <c r="J298" i="1" s="1"/>
  <c r="I306" i="1"/>
  <c r="I314" i="1"/>
  <c r="J314" i="1" s="1"/>
  <c r="I322" i="1"/>
  <c r="J322" i="1" s="1"/>
  <c r="I19" i="1"/>
  <c r="I43" i="1"/>
  <c r="J43" i="1" s="1"/>
  <c r="I67" i="1"/>
  <c r="J67" i="1" s="1"/>
  <c r="I91" i="1"/>
  <c r="I123" i="1"/>
  <c r="J123" i="1" s="1"/>
  <c r="I155" i="1"/>
  <c r="J155" i="1" s="1"/>
  <c r="I187" i="1"/>
  <c r="J187" i="1" s="1"/>
  <c r="I219" i="1"/>
  <c r="J219" i="1" s="1"/>
  <c r="I243" i="1"/>
  <c r="I275" i="1"/>
  <c r="J275" i="1" s="1"/>
  <c r="I291" i="1"/>
  <c r="J291" i="1" s="1"/>
  <c r="I307" i="1"/>
  <c r="I323" i="1"/>
  <c r="J323" i="1" s="1"/>
  <c r="I109" i="1"/>
  <c r="J109" i="1" s="1"/>
  <c r="I141" i="1"/>
  <c r="J141" i="1" s="1"/>
  <c r="I173" i="1"/>
  <c r="J173" i="1" s="1"/>
  <c r="I197" i="1"/>
  <c r="I221" i="1"/>
  <c r="J221" i="1" s="1"/>
  <c r="I253" i="1"/>
  <c r="J253" i="1" s="1"/>
  <c r="I285" i="1"/>
  <c r="I317" i="1"/>
  <c r="J317" i="1" s="1"/>
  <c r="I14" i="1"/>
  <c r="I38" i="1"/>
  <c r="J38" i="1" s="1"/>
  <c r="I62" i="1"/>
  <c r="J62" i="1" s="1"/>
  <c r="I86" i="1"/>
  <c r="J86" i="1" s="1"/>
  <c r="I102" i="1"/>
  <c r="J102" i="1" s="1"/>
  <c r="I134" i="1"/>
  <c r="J134" i="1" s="1"/>
  <c r="I158" i="1"/>
  <c r="I174" i="1"/>
  <c r="J174" i="1" s="1"/>
  <c r="I206" i="1"/>
  <c r="J206" i="1" s="1"/>
  <c r="I238" i="1"/>
  <c r="J238" i="1" s="1"/>
  <c r="I262" i="1"/>
  <c r="J262" i="1" s="1"/>
  <c r="I286" i="1"/>
  <c r="I310" i="1"/>
  <c r="J310" i="1" s="1"/>
  <c r="I15" i="1"/>
  <c r="J15" i="1" s="1"/>
  <c r="I55" i="1"/>
  <c r="I71" i="1"/>
  <c r="J71" i="1" s="1"/>
  <c r="I23" i="1"/>
  <c r="I12" i="1"/>
  <c r="J12" i="1" s="1"/>
  <c r="I20" i="1"/>
  <c r="J20" i="1" s="1"/>
  <c r="I28" i="1"/>
  <c r="I36" i="1"/>
  <c r="J36" i="1" s="1"/>
  <c r="I44" i="1"/>
  <c r="J44" i="1" s="1"/>
  <c r="I52" i="1"/>
  <c r="I60" i="1"/>
  <c r="J60" i="1" s="1"/>
  <c r="I68" i="1"/>
  <c r="J68" i="1" s="1"/>
  <c r="I76" i="1"/>
  <c r="J76" i="1" s="1"/>
  <c r="I84" i="1"/>
  <c r="J84" i="1" s="1"/>
  <c r="I92" i="1"/>
  <c r="J92" i="1" s="1"/>
  <c r="I100" i="1"/>
  <c r="J100" i="1" s="1"/>
  <c r="I108" i="1"/>
  <c r="J108" i="1" s="1"/>
  <c r="I116" i="1"/>
  <c r="I124" i="1"/>
  <c r="J124" i="1" s="1"/>
  <c r="I132" i="1"/>
  <c r="I140" i="1"/>
  <c r="J140" i="1" s="1"/>
  <c r="I148" i="1"/>
  <c r="J148" i="1" s="1"/>
  <c r="I156" i="1"/>
  <c r="I164" i="1"/>
  <c r="J164" i="1" s="1"/>
  <c r="I172" i="1"/>
  <c r="J172" i="1" s="1"/>
  <c r="I180" i="1"/>
  <c r="I188" i="1"/>
  <c r="J188" i="1" s="1"/>
  <c r="I196" i="1"/>
  <c r="J196" i="1" s="1"/>
  <c r="I204" i="1"/>
  <c r="J204" i="1" s="1"/>
  <c r="I212" i="1"/>
  <c r="J212" i="1" s="1"/>
  <c r="I220" i="1"/>
  <c r="I228" i="1"/>
  <c r="J228" i="1" s="1"/>
  <c r="I236" i="1"/>
  <c r="J236" i="1" s="1"/>
  <c r="I244" i="1"/>
  <c r="I252" i="1"/>
  <c r="J252" i="1" s="1"/>
  <c r="I260" i="1"/>
  <c r="I268" i="1"/>
  <c r="J268" i="1" s="1"/>
  <c r="I276" i="1"/>
  <c r="J276" i="1" s="1"/>
  <c r="I284" i="1"/>
  <c r="I292" i="1"/>
  <c r="J292" i="1" s="1"/>
  <c r="I300" i="1"/>
  <c r="J300" i="1" s="1"/>
  <c r="I308" i="1"/>
  <c r="I316" i="1"/>
  <c r="J316" i="1" s="1"/>
  <c r="I324" i="1"/>
  <c r="I13" i="1"/>
  <c r="J13" i="1" s="1"/>
  <c r="I21" i="1"/>
  <c r="J21" i="1" s="1"/>
  <c r="I29" i="1"/>
  <c r="I37" i="1"/>
  <c r="J37" i="1" s="1"/>
  <c r="I45" i="1"/>
  <c r="J45" i="1" s="1"/>
  <c r="I53" i="1"/>
  <c r="I61" i="1"/>
  <c r="J61" i="1" s="1"/>
  <c r="I69" i="1"/>
  <c r="I77" i="1"/>
  <c r="I85" i="1"/>
  <c r="J85" i="1" s="1"/>
  <c r="I93" i="1"/>
  <c r="I101" i="1"/>
  <c r="J101" i="1" s="1"/>
  <c r="I117" i="1"/>
  <c r="J117" i="1" s="1"/>
  <c r="I133" i="1"/>
  <c r="I149" i="1"/>
  <c r="J149" i="1" s="1"/>
  <c r="I165" i="1"/>
  <c r="J165" i="1" s="1"/>
  <c r="I189" i="1"/>
  <c r="J189" i="1" s="1"/>
  <c r="I205" i="1"/>
  <c r="J205" i="1" s="1"/>
  <c r="I237" i="1"/>
  <c r="I261" i="1"/>
  <c r="J261" i="1" s="1"/>
  <c r="I293" i="1"/>
  <c r="J293" i="1" s="1"/>
  <c r="I325" i="1"/>
  <c r="I87" i="1"/>
  <c r="J87" i="1" s="1"/>
  <c r="I151" i="1"/>
  <c r="I215" i="1"/>
  <c r="J215" i="1" s="1"/>
  <c r="I279" i="1"/>
  <c r="J279" i="1" s="1"/>
  <c r="I223" i="1"/>
  <c r="I183" i="1"/>
  <c r="J183" i="1" s="1"/>
  <c r="I127" i="1"/>
  <c r="J127" i="1" s="1"/>
  <c r="I135" i="1"/>
  <c r="I271" i="1"/>
  <c r="J271" i="1" s="1"/>
  <c r="I95" i="1"/>
  <c r="J95" i="1" s="1"/>
  <c r="I159" i="1"/>
  <c r="J159" i="1" s="1"/>
  <c r="I287" i="1"/>
  <c r="J287" i="1" s="1"/>
  <c r="I119" i="1"/>
  <c r="I319" i="1"/>
  <c r="J319" i="1" s="1"/>
  <c r="I207" i="1"/>
  <c r="J207" i="1" s="1"/>
  <c r="I103" i="1"/>
  <c r="I167" i="1"/>
  <c r="J167" i="1" s="1"/>
  <c r="I231" i="1"/>
  <c r="I295" i="1"/>
  <c r="J295" i="1" s="1"/>
  <c r="I247" i="1"/>
  <c r="J247" i="1" s="1"/>
  <c r="I191" i="1"/>
  <c r="I199" i="1"/>
  <c r="J199" i="1" s="1"/>
  <c r="I111" i="1"/>
  <c r="J111" i="1" s="1"/>
  <c r="I175" i="1"/>
  <c r="I239" i="1"/>
  <c r="J239" i="1" s="1"/>
  <c r="I303" i="1"/>
  <c r="J303" i="1" s="1"/>
  <c r="I311" i="1"/>
  <c r="J311" i="1" s="1"/>
  <c r="I255" i="1"/>
  <c r="J255" i="1" s="1"/>
  <c r="I327" i="1"/>
  <c r="I263" i="1"/>
  <c r="J263" i="1" s="1"/>
  <c r="I143" i="1"/>
  <c r="J143" i="1" s="1"/>
  <c r="S359" i="1"/>
  <c r="I359" i="1"/>
  <c r="J359" i="1" s="1"/>
  <c r="I353" i="1"/>
  <c r="I338" i="1"/>
  <c r="J338" i="1" s="1"/>
  <c r="I331" i="1"/>
  <c r="J331" i="1" s="1"/>
  <c r="I342" i="1"/>
  <c r="J342" i="1" s="1"/>
  <c r="I328" i="1"/>
  <c r="J328" i="1" s="1"/>
  <c r="G9" i="1"/>
  <c r="H9" i="1" s="1"/>
  <c r="G8" i="1"/>
  <c r="G7" i="1"/>
  <c r="H7" i="1" s="1"/>
  <c r="F7" i="1"/>
  <c r="G323" i="1"/>
  <c r="H323" i="1" s="1"/>
  <c r="F214" i="1"/>
  <c r="R364" i="1"/>
  <c r="F253" i="1"/>
  <c r="F244" i="1"/>
  <c r="F170" i="1"/>
  <c r="F302" i="1"/>
  <c r="F16" i="1"/>
  <c r="F132" i="1"/>
  <c r="F70" i="1"/>
  <c r="F114" i="1"/>
  <c r="F281" i="1"/>
  <c r="F58" i="1"/>
  <c r="F267" i="1"/>
  <c r="F254" i="1"/>
  <c r="F110" i="1"/>
  <c r="F199" i="1"/>
  <c r="G343" i="1"/>
  <c r="H343" i="1" s="1"/>
  <c r="F216" i="1"/>
  <c r="F222" i="1"/>
  <c r="F125" i="1"/>
  <c r="F10" i="1"/>
  <c r="F107" i="1"/>
  <c r="F211" i="1"/>
  <c r="F221" i="1"/>
  <c r="F188" i="1"/>
  <c r="F146" i="1"/>
  <c r="F101" i="1"/>
  <c r="F167" i="1"/>
  <c r="S364" i="1"/>
  <c r="F322" i="1"/>
  <c r="F343" i="1"/>
  <c r="F204" i="1"/>
  <c r="F105" i="1"/>
  <c r="F72" i="1"/>
  <c r="G22" i="1"/>
  <c r="H22" i="1" s="1"/>
  <c r="F45" i="1"/>
  <c r="F76" i="1"/>
  <c r="F185" i="1"/>
  <c r="F150" i="1"/>
  <c r="F342" i="1"/>
  <c r="F325" i="1"/>
  <c r="F259" i="1"/>
  <c r="F85" i="1"/>
  <c r="F333" i="1"/>
  <c r="F305" i="1"/>
  <c r="F268" i="1"/>
  <c r="F197" i="1"/>
  <c r="F203" i="1"/>
  <c r="F187" i="1"/>
  <c r="F162" i="1"/>
  <c r="F136" i="1"/>
  <c r="F54" i="1"/>
  <c r="F48" i="1"/>
  <c r="F41" i="1"/>
  <c r="F86" i="1"/>
  <c r="F362" i="1"/>
  <c r="G87" i="1"/>
  <c r="H87" i="1" s="1"/>
  <c r="F346" i="1"/>
  <c r="F239" i="1"/>
  <c r="F189" i="1"/>
  <c r="F55" i="1"/>
  <c r="F77" i="1"/>
  <c r="F119" i="1"/>
  <c r="F236" i="1"/>
  <c r="F243" i="1"/>
  <c r="F200" i="1"/>
  <c r="F29" i="1"/>
  <c r="F151" i="1"/>
  <c r="F359" i="1"/>
  <c r="F247" i="1"/>
  <c r="G169" i="1"/>
  <c r="H169" i="1" s="1"/>
  <c r="F62" i="1"/>
  <c r="F23" i="1"/>
  <c r="F84" i="1"/>
  <c r="F159" i="1"/>
  <c r="F323" i="1"/>
  <c r="F331" i="1"/>
  <c r="F361" i="1"/>
  <c r="F315" i="1"/>
  <c r="F349" i="1"/>
  <c r="G314" i="1"/>
  <c r="H314" i="1" s="1"/>
  <c r="F319" i="1"/>
  <c r="F252" i="1"/>
  <c r="G228" i="1"/>
  <c r="H228" i="1" s="1"/>
  <c r="F217" i="1"/>
  <c r="F227" i="1"/>
  <c r="F160" i="1"/>
  <c r="F128" i="1"/>
  <c r="F98" i="1"/>
  <c r="F38" i="1"/>
  <c r="F80" i="1"/>
  <c r="F149" i="1"/>
  <c r="F332" i="1"/>
  <c r="F266" i="1"/>
  <c r="F344" i="1"/>
  <c r="F232" i="1"/>
  <c r="F191" i="1"/>
  <c r="F15" i="1"/>
  <c r="F60" i="1"/>
  <c r="F317" i="1"/>
  <c r="F31" i="1"/>
  <c r="F35" i="1"/>
  <c r="F117" i="1"/>
  <c r="G60" i="1"/>
  <c r="H60" i="1" s="1"/>
  <c r="F155" i="1"/>
  <c r="F309" i="1"/>
  <c r="F274" i="1"/>
  <c r="F127" i="1"/>
  <c r="F353" i="1"/>
  <c r="F276" i="1"/>
  <c r="F238" i="1"/>
  <c r="F194" i="1"/>
  <c r="F184" i="1"/>
  <c r="F113" i="1"/>
  <c r="F124" i="1"/>
  <c r="J191" i="1"/>
  <c r="F231" i="1"/>
  <c r="F208" i="1"/>
  <c r="F313" i="1"/>
  <c r="F357" i="1"/>
  <c r="F312" i="1"/>
  <c r="F294" i="1"/>
  <c r="F289" i="1"/>
  <c r="F176" i="1"/>
  <c r="F178" i="1"/>
  <c r="F171" i="1"/>
  <c r="F120" i="1"/>
  <c r="F14" i="1"/>
  <c r="F88" i="1"/>
  <c r="F40" i="1"/>
  <c r="F74" i="1"/>
  <c r="F49" i="1"/>
  <c r="F240" i="1"/>
  <c r="F287" i="1"/>
  <c r="F228" i="1"/>
  <c r="G142" i="1"/>
  <c r="H142" i="1" s="1"/>
  <c r="F215" i="1"/>
  <c r="F360" i="1"/>
  <c r="F193" i="1"/>
  <c r="F177" i="1"/>
  <c r="F364" i="1"/>
  <c r="F11" i="1"/>
  <c r="F347" i="1"/>
  <c r="F139" i="1"/>
  <c r="F293" i="1"/>
  <c r="F130" i="1"/>
  <c r="F39" i="1"/>
  <c r="F326" i="1"/>
  <c r="F345" i="1"/>
  <c r="F229" i="1"/>
  <c r="F129" i="1"/>
  <c r="G49" i="1"/>
  <c r="H49" i="1" s="1"/>
  <c r="F205" i="1"/>
  <c r="F249" i="1"/>
  <c r="F44" i="1"/>
  <c r="F108" i="1"/>
  <c r="F182" i="1"/>
  <c r="F173" i="1"/>
  <c r="F330" i="1"/>
  <c r="F242" i="1"/>
  <c r="F123" i="1"/>
  <c r="F165" i="1"/>
  <c r="F106" i="1"/>
  <c r="F340" i="1"/>
  <c r="F270" i="1"/>
  <c r="F154" i="1"/>
  <c r="F126" i="1"/>
  <c r="F152" i="1"/>
  <c r="F73" i="1"/>
  <c r="F164" i="1"/>
  <c r="F224" i="1"/>
  <c r="F277" i="1"/>
  <c r="F166" i="1"/>
  <c r="F273" i="1"/>
  <c r="F36" i="1"/>
  <c r="F190" i="1"/>
  <c r="F13" i="1"/>
  <c r="F135" i="1"/>
  <c r="F245" i="1"/>
  <c r="F299" i="1"/>
  <c r="F328" i="1"/>
  <c r="F133" i="1"/>
  <c r="F66" i="1"/>
  <c r="F292" i="1"/>
  <c r="F296" i="1"/>
  <c r="F201" i="1"/>
  <c r="F134" i="1"/>
  <c r="F112" i="1"/>
  <c r="F32" i="1"/>
  <c r="F65" i="1"/>
  <c r="F283" i="1"/>
  <c r="F282" i="1"/>
  <c r="F339" i="1"/>
  <c r="F308" i="1"/>
  <c r="F334" i="1"/>
  <c r="F288" i="1"/>
  <c r="G335" i="1"/>
  <c r="H335" i="1" s="1"/>
  <c r="F356" i="1"/>
  <c r="F335" i="1"/>
  <c r="F351" i="1"/>
  <c r="F286" i="1"/>
  <c r="F262" i="1"/>
  <c r="F233" i="1"/>
  <c r="F192" i="1"/>
  <c r="F206" i="1"/>
  <c r="F147" i="1"/>
  <c r="F118" i="1"/>
  <c r="F78" i="1"/>
  <c r="F121" i="1"/>
  <c r="F24" i="1"/>
  <c r="F42" i="1"/>
  <c r="F122" i="1"/>
  <c r="F68" i="1"/>
  <c r="F63" i="1"/>
  <c r="F51" i="1"/>
  <c r="F358" i="1"/>
  <c r="F180" i="1"/>
  <c r="F131" i="1"/>
  <c r="F338" i="1"/>
  <c r="F226" i="1"/>
  <c r="F212" i="1"/>
  <c r="F156" i="1"/>
  <c r="F275" i="1"/>
  <c r="F264" i="1"/>
  <c r="F109" i="1"/>
  <c r="F279" i="1"/>
  <c r="F172" i="1"/>
  <c r="F321" i="1"/>
  <c r="F350" i="1"/>
  <c r="F348" i="1"/>
  <c r="F320" i="1"/>
  <c r="F324" i="1"/>
  <c r="F337" i="1"/>
  <c r="F260" i="1"/>
  <c r="F246" i="1"/>
  <c r="F297" i="1"/>
  <c r="F271" i="1"/>
  <c r="F280" i="1"/>
  <c r="F263" i="1"/>
  <c r="F255" i="1"/>
  <c r="F168" i="1"/>
  <c r="F235" i="1"/>
  <c r="F163" i="1"/>
  <c r="F102" i="1"/>
  <c r="F104" i="1"/>
  <c r="F46" i="1"/>
  <c r="F181" i="1"/>
  <c r="F94" i="1"/>
  <c r="F25" i="1"/>
  <c r="F57" i="1"/>
  <c r="F234" i="1"/>
  <c r="F115" i="1"/>
  <c r="F303" i="1"/>
  <c r="F218" i="1"/>
  <c r="F250" i="1"/>
  <c r="J39" i="1"/>
  <c r="F37" i="1"/>
  <c r="F28" i="1"/>
  <c r="F47" i="1"/>
  <c r="F91" i="1"/>
  <c r="F284" i="1"/>
  <c r="F355" i="1"/>
  <c r="F59" i="1"/>
  <c r="F99" i="1"/>
  <c r="F116" i="1"/>
  <c r="F43" i="1"/>
  <c r="F174" i="1"/>
  <c r="F196" i="1"/>
  <c r="F251" i="1"/>
  <c r="F272" i="1"/>
  <c r="F301" i="1"/>
  <c r="F93" i="1"/>
  <c r="F90" i="1"/>
  <c r="F143" i="1"/>
  <c r="F145" i="1"/>
  <c r="F89" i="1"/>
  <c r="F316" i="1"/>
  <c r="G279" i="1"/>
  <c r="H279" i="1" s="1"/>
  <c r="F278" i="1"/>
  <c r="J203" i="1"/>
  <c r="G214" i="1"/>
  <c r="H214" i="1" s="1"/>
  <c r="F241" i="1"/>
  <c r="F186" i="1"/>
  <c r="F219" i="1"/>
  <c r="F144" i="1"/>
  <c r="F141" i="1"/>
  <c r="F30" i="1"/>
  <c r="F64" i="1"/>
  <c r="F157" i="1"/>
  <c r="F209" i="1"/>
  <c r="F33" i="1"/>
  <c r="F265" i="1"/>
  <c r="F100" i="1"/>
  <c r="F158" i="1"/>
  <c r="F258" i="1"/>
  <c r="F75" i="1"/>
  <c r="F202" i="1"/>
  <c r="F12" i="1"/>
  <c r="F142" i="1"/>
  <c r="F52" i="1"/>
  <c r="F87" i="1"/>
  <c r="F210" i="1"/>
  <c r="F223" i="1"/>
  <c r="F300" i="1"/>
  <c r="F295" i="1"/>
  <c r="F354" i="1"/>
  <c r="F148" i="1"/>
  <c r="F103" i="1"/>
  <c r="F336" i="1"/>
  <c r="F195" i="1"/>
  <c r="F256" i="1"/>
  <c r="F285" i="1"/>
  <c r="F61" i="1"/>
  <c r="F50" i="1"/>
  <c r="F95" i="1"/>
  <c r="F81" i="1"/>
  <c r="I364" i="1"/>
  <c r="F341" i="1"/>
  <c r="G364" i="1"/>
  <c r="F329" i="1"/>
  <c r="F304" i="1"/>
  <c r="F314" i="1"/>
  <c r="F311" i="1"/>
  <c r="F306" i="1"/>
  <c r="F298" i="1"/>
  <c r="F237" i="1"/>
  <c r="F290" i="1"/>
  <c r="F198" i="1"/>
  <c r="F225" i="1"/>
  <c r="F213" i="1"/>
  <c r="F138" i="1"/>
  <c r="F307" i="1"/>
  <c r="F175" i="1"/>
  <c r="F82" i="1"/>
  <c r="F22" i="1"/>
  <c r="F56" i="1"/>
  <c r="F137" i="1"/>
  <c r="F230" i="1"/>
  <c r="F8" i="1"/>
  <c r="F96" i="1"/>
  <c r="F18" i="1"/>
  <c r="F257" i="1"/>
  <c r="F92" i="1"/>
  <c r="F153" i="1"/>
  <c r="F67" i="1"/>
  <c r="F169" i="1"/>
  <c r="F291" i="1"/>
  <c r="F83" i="1"/>
  <c r="F19" i="1"/>
  <c r="F26" i="1"/>
  <c r="F20" i="1"/>
  <c r="F207" i="1"/>
  <c r="F220" i="1"/>
  <c r="F269" i="1"/>
  <c r="F352" i="1"/>
  <c r="F69" i="1"/>
  <c r="F161" i="1"/>
  <c r="F27" i="1"/>
  <c r="F179" i="1"/>
  <c r="F248" i="1"/>
  <c r="F261" i="1"/>
  <c r="F53" i="1"/>
  <c r="F34" i="1"/>
  <c r="F71" i="1"/>
  <c r="F17" i="1"/>
  <c r="G270" i="1"/>
  <c r="H270" i="1" s="1"/>
  <c r="F9" i="1"/>
  <c r="G257" i="1"/>
  <c r="H257" i="1" s="1"/>
  <c r="F310" i="1"/>
  <c r="F21" i="1"/>
  <c r="F327" i="1"/>
  <c r="F111" i="1"/>
  <c r="F140" i="1"/>
  <c r="F318" i="1"/>
  <c r="F183" i="1"/>
  <c r="F79" i="1"/>
  <c r="F97" i="1"/>
  <c r="G144" i="1"/>
  <c r="H144" i="1" s="1"/>
  <c r="G175" i="1"/>
  <c r="H175" i="1" s="1"/>
  <c r="G289" i="1"/>
  <c r="H289" i="1" s="1"/>
  <c r="G212" i="1"/>
  <c r="H212" i="1" s="1"/>
  <c r="J346" i="1"/>
  <c r="J175" i="1"/>
  <c r="G166" i="1"/>
  <c r="H166" i="1" s="1"/>
  <c r="J251" i="1"/>
  <c r="G360" i="1"/>
  <c r="H360" i="1" s="1"/>
  <c r="G113" i="1"/>
  <c r="H113" i="1" s="1"/>
  <c r="G42" i="1"/>
  <c r="H42" i="1" s="1"/>
  <c r="G151" i="1"/>
  <c r="H151" i="1" s="1"/>
  <c r="G12" i="1"/>
  <c r="H12" i="1" s="1"/>
  <c r="G352" i="1"/>
  <c r="H352" i="1" s="1"/>
  <c r="J270" i="1"/>
  <c r="J336" i="1"/>
  <c r="G340" i="1"/>
  <c r="H340" i="1" s="1"/>
  <c r="G316" i="1"/>
  <c r="H316" i="1" s="1"/>
  <c r="G333" i="1"/>
  <c r="H333" i="1" s="1"/>
  <c r="J16" i="1"/>
  <c r="J333" i="1"/>
  <c r="G187" i="1"/>
  <c r="H187" i="1" s="1"/>
  <c r="G137" i="1"/>
  <c r="H137" i="1" s="1"/>
  <c r="G156" i="1"/>
  <c r="H156" i="1" s="1"/>
  <c r="G341" i="1"/>
  <c r="H341" i="1" s="1"/>
  <c r="G356" i="1"/>
  <c r="H356" i="1" s="1"/>
  <c r="G345" i="1"/>
  <c r="H345" i="1" s="1"/>
  <c r="G272" i="1"/>
  <c r="H272" i="1" s="1"/>
  <c r="G239" i="1"/>
  <c r="H239" i="1" s="1"/>
  <c r="G81" i="1"/>
  <c r="H81" i="1" s="1"/>
  <c r="J137" i="1"/>
  <c r="J288" i="1"/>
  <c r="J355" i="1"/>
  <c r="G265" i="1"/>
  <c r="H265" i="1" s="1"/>
  <c r="G259" i="1"/>
  <c r="H259" i="1" s="1"/>
  <c r="G67" i="1"/>
  <c r="H67" i="1" s="1"/>
  <c r="G173" i="1"/>
  <c r="H173" i="1" s="1"/>
  <c r="J358" i="1"/>
  <c r="G337" i="1"/>
  <c r="H337" i="1" s="1"/>
  <c r="J265" i="1"/>
  <c r="J225" i="1"/>
  <c r="G229" i="1"/>
  <c r="H229" i="1" s="1"/>
  <c r="G162" i="1"/>
  <c r="H162" i="1" s="1"/>
  <c r="J75" i="1"/>
  <c r="G17" i="1"/>
  <c r="H17" i="1" s="1"/>
  <c r="J33" i="1"/>
  <c r="J231" i="1"/>
  <c r="G262" i="1"/>
  <c r="H262" i="1" s="1"/>
  <c r="J166" i="1"/>
  <c r="G202" i="1"/>
  <c r="H202" i="1" s="1"/>
  <c r="G52" i="1"/>
  <c r="H52" i="1" s="1"/>
  <c r="G148" i="1"/>
  <c r="H148" i="1" s="1"/>
  <c r="G312" i="1"/>
  <c r="H312" i="1" s="1"/>
  <c r="G311" i="1"/>
  <c r="H311" i="1" s="1"/>
  <c r="G351" i="1"/>
  <c r="H351" i="1" s="1"/>
  <c r="G329" i="1"/>
  <c r="H329" i="1" s="1"/>
  <c r="J345" i="1"/>
  <c r="G310" i="1"/>
  <c r="H310" i="1" s="1"/>
  <c r="G299" i="1"/>
  <c r="H299" i="1" s="1"/>
  <c r="J362" i="1"/>
  <c r="J353" i="1"/>
  <c r="G320" i="1"/>
  <c r="H320" i="1" s="1"/>
  <c r="G319" i="1"/>
  <c r="H319" i="1" s="1"/>
  <c r="G359" i="1"/>
  <c r="H359" i="1" s="1"/>
  <c r="G330" i="1"/>
  <c r="H330" i="1" s="1"/>
  <c r="G305" i="1"/>
  <c r="H305" i="1" s="1"/>
  <c r="G281" i="1"/>
  <c r="H281" i="1" s="1"/>
  <c r="G277" i="1"/>
  <c r="H277" i="1" s="1"/>
  <c r="J299" i="1"/>
  <c r="G223" i="1"/>
  <c r="H223" i="1" s="1"/>
  <c r="G120" i="1"/>
  <c r="H120" i="1" s="1"/>
  <c r="G82" i="1"/>
  <c r="H82" i="1" s="1"/>
  <c r="J80" i="1"/>
  <c r="G50" i="1"/>
  <c r="H50" i="1" s="1"/>
  <c r="G254" i="1"/>
  <c r="H254" i="1" s="1"/>
  <c r="G287" i="1"/>
  <c r="H287" i="1" s="1"/>
  <c r="G309" i="1"/>
  <c r="H309" i="1" s="1"/>
  <c r="G193" i="1"/>
  <c r="H193" i="1" s="1"/>
  <c r="G69" i="1"/>
  <c r="H69" i="1" s="1"/>
  <c r="J151" i="1"/>
  <c r="G275" i="1"/>
  <c r="H275" i="1" s="1"/>
  <c r="G205" i="1"/>
  <c r="H205" i="1" s="1"/>
  <c r="G35" i="1"/>
  <c r="H35" i="1" s="1"/>
  <c r="G44" i="1"/>
  <c r="H44" i="1" s="1"/>
  <c r="G47" i="1"/>
  <c r="H47" i="1" s="1"/>
  <c r="G63" i="1"/>
  <c r="H63" i="1" s="1"/>
  <c r="G85" i="1"/>
  <c r="H85" i="1" s="1"/>
  <c r="G150" i="1"/>
  <c r="H150" i="1" s="1"/>
  <c r="G317" i="1"/>
  <c r="H317" i="1" s="1"/>
  <c r="G249" i="1"/>
  <c r="H249" i="1" s="1"/>
  <c r="G146" i="1"/>
  <c r="H146" i="1" s="1"/>
  <c r="G293" i="1"/>
  <c r="H293" i="1" s="1"/>
  <c r="G124" i="1"/>
  <c r="H124" i="1" s="1"/>
  <c r="G199" i="1"/>
  <c r="H199" i="1" s="1"/>
  <c r="G321" i="1"/>
  <c r="H321" i="1" s="1"/>
  <c r="G250" i="1"/>
  <c r="H250" i="1" s="1"/>
  <c r="G355" i="1"/>
  <c r="H355" i="1" s="1"/>
  <c r="G191" i="1"/>
  <c r="H191" i="1" s="1"/>
  <c r="J349" i="1"/>
  <c r="G251" i="1"/>
  <c r="H251" i="1" s="1"/>
  <c r="G296" i="1"/>
  <c r="H296" i="1" s="1"/>
  <c r="G218" i="1"/>
  <c r="H218" i="1" s="1"/>
  <c r="J115" i="1"/>
  <c r="G111" i="1"/>
  <c r="H111" i="1" s="1"/>
  <c r="J185" i="1"/>
  <c r="G295" i="1"/>
  <c r="H295" i="1" s="1"/>
  <c r="J332" i="1"/>
  <c r="G70" i="1"/>
  <c r="H70" i="1" s="1"/>
  <c r="G103" i="1"/>
  <c r="H103" i="1" s="1"/>
  <c r="G303" i="1"/>
  <c r="H303" i="1" s="1"/>
  <c r="G33" i="1"/>
  <c r="H33" i="1" s="1"/>
  <c r="G65" i="1"/>
  <c r="H65" i="1" s="1"/>
  <c r="G94" i="1"/>
  <c r="H94" i="1" s="1"/>
  <c r="G66" i="1"/>
  <c r="H66" i="1" s="1"/>
  <c r="G129" i="1"/>
  <c r="H129" i="1" s="1"/>
  <c r="G79" i="1"/>
  <c r="H79" i="1" s="1"/>
  <c r="J32" i="1"/>
  <c r="G128" i="1"/>
  <c r="H128" i="1" s="1"/>
  <c r="G147" i="1"/>
  <c r="H147" i="1" s="1"/>
  <c r="G222" i="1"/>
  <c r="H222" i="1" s="1"/>
  <c r="G256" i="1"/>
  <c r="H256" i="1" s="1"/>
  <c r="G247" i="1"/>
  <c r="H247" i="1" s="1"/>
  <c r="G261" i="1"/>
  <c r="H261" i="1" s="1"/>
  <c r="G61" i="1"/>
  <c r="H61" i="1" s="1"/>
  <c r="G55" i="1"/>
  <c r="H55" i="1" s="1"/>
  <c r="G292" i="1"/>
  <c r="H292" i="1" s="1"/>
  <c r="G53" i="1"/>
  <c r="H53" i="1" s="1"/>
  <c r="G231" i="1"/>
  <c r="H231" i="1" s="1"/>
  <c r="G224" i="1"/>
  <c r="H224" i="1" s="1"/>
  <c r="G138" i="1"/>
  <c r="H138" i="1" s="1"/>
  <c r="G267" i="1"/>
  <c r="H267" i="1" s="1"/>
  <c r="J116" i="1"/>
  <c r="G133" i="1"/>
  <c r="H133" i="1" s="1"/>
  <c r="G313" i="1"/>
  <c r="H313" i="1" s="1"/>
  <c r="G215" i="1"/>
  <c r="H215" i="1" s="1"/>
  <c r="G353" i="1"/>
  <c r="H353" i="1" s="1"/>
  <c r="G246" i="1"/>
  <c r="H246" i="1" s="1"/>
  <c r="G300" i="1"/>
  <c r="H300" i="1" s="1"/>
  <c r="G134" i="1"/>
  <c r="H134" i="1" s="1"/>
  <c r="J260" i="1"/>
  <c r="J245" i="1"/>
  <c r="J285" i="1"/>
  <c r="G197" i="1"/>
  <c r="H197" i="1" s="1"/>
  <c r="G253" i="1"/>
  <c r="H253" i="1" s="1"/>
  <c r="J133" i="1"/>
  <c r="J184" i="1"/>
  <c r="J110" i="1"/>
  <c r="G177" i="1"/>
  <c r="H177" i="1" s="1"/>
  <c r="G10" i="1"/>
  <c r="H10" i="1" s="1"/>
  <c r="G71" i="1"/>
  <c r="H71" i="1" s="1"/>
  <c r="G24" i="1"/>
  <c r="H24" i="1" s="1"/>
  <c r="J114" i="1"/>
  <c r="J19" i="1"/>
  <c r="J121" i="1"/>
  <c r="J40" i="1"/>
  <c r="G89" i="1"/>
  <c r="H89" i="1" s="1"/>
  <c r="G105" i="1"/>
  <c r="H105" i="1" s="1"/>
  <c r="G136" i="1"/>
  <c r="H136" i="1" s="1"/>
  <c r="J120" i="1"/>
  <c r="G174" i="1"/>
  <c r="H174" i="1" s="1"/>
  <c r="G235" i="1"/>
  <c r="H235" i="1" s="1"/>
  <c r="G206" i="1"/>
  <c r="H206" i="1" s="1"/>
  <c r="G241" i="1"/>
  <c r="H241" i="1" s="1"/>
  <c r="G160" i="1"/>
  <c r="H160" i="1" s="1"/>
  <c r="G255" i="1"/>
  <c r="H255" i="1" s="1"/>
  <c r="G290" i="1"/>
  <c r="H290" i="1" s="1"/>
  <c r="J211" i="1"/>
  <c r="G201" i="1"/>
  <c r="H201" i="1" s="1"/>
  <c r="J91" i="1"/>
  <c r="J53" i="1"/>
  <c r="G283" i="1"/>
  <c r="H283" i="1" s="1"/>
  <c r="G339" i="1"/>
  <c r="H339" i="1" s="1"/>
  <c r="G198" i="1"/>
  <c r="H198" i="1" s="1"/>
  <c r="G131" i="1"/>
  <c r="H131" i="1" s="1"/>
  <c r="G196" i="1"/>
  <c r="H196" i="1" s="1"/>
  <c r="G115" i="1"/>
  <c r="H115" i="1" s="1"/>
  <c r="G232" i="1"/>
  <c r="H232" i="1" s="1"/>
  <c r="G107" i="1"/>
  <c r="H107" i="1" s="1"/>
  <c r="G116" i="1"/>
  <c r="H116" i="1" s="1"/>
  <c r="G301" i="1"/>
  <c r="H301" i="1" s="1"/>
  <c r="G331" i="1"/>
  <c r="H331" i="1" s="1"/>
  <c r="G125" i="1"/>
  <c r="H125" i="1" s="1"/>
  <c r="J243" i="1"/>
  <c r="J135" i="1"/>
  <c r="J308" i="1"/>
  <c r="G268" i="1"/>
  <c r="H268" i="1" s="1"/>
  <c r="G119" i="1"/>
  <c r="H119" i="1" s="1"/>
  <c r="G304" i="1"/>
  <c r="H304" i="1" s="1"/>
  <c r="J202" i="1"/>
  <c r="G302" i="1"/>
  <c r="H302" i="1" s="1"/>
  <c r="J73" i="1"/>
  <c r="G39" i="1"/>
  <c r="H39" i="1" s="1"/>
  <c r="G149" i="1"/>
  <c r="H149" i="1" s="1"/>
  <c r="G96" i="1"/>
  <c r="H96" i="1" s="1"/>
  <c r="H8" i="1"/>
  <c r="J74" i="1"/>
  <c r="J230" i="1"/>
  <c r="G114" i="1"/>
  <c r="H114" i="1" s="1"/>
  <c r="J27" i="1"/>
  <c r="G32" i="1"/>
  <c r="H32" i="1" s="1"/>
  <c r="G121" i="1"/>
  <c r="H121" i="1" s="1"/>
  <c r="G130" i="1"/>
  <c r="H130" i="1" s="1"/>
  <c r="J171" i="1"/>
  <c r="J307" i="1"/>
  <c r="G141" i="1"/>
  <c r="H141" i="1" s="1"/>
  <c r="J161" i="1"/>
  <c r="J186" i="1"/>
  <c r="G178" i="1"/>
  <c r="H178" i="1" s="1"/>
  <c r="G168" i="1"/>
  <c r="H168" i="1" s="1"/>
  <c r="G263" i="1"/>
  <c r="H263" i="1" s="1"/>
  <c r="G221" i="1"/>
  <c r="H221" i="1" s="1"/>
  <c r="J290" i="1"/>
  <c r="G220" i="1"/>
  <c r="H220" i="1" s="1"/>
  <c r="G297" i="1"/>
  <c r="H297" i="1" s="1"/>
  <c r="J272" i="1"/>
  <c r="G21" i="1"/>
  <c r="H21" i="1" s="1"/>
  <c r="G210" i="1"/>
  <c r="H210" i="1" s="1"/>
  <c r="J197" i="1"/>
  <c r="G30" i="1"/>
  <c r="H30" i="1" s="1"/>
  <c r="G274" i="1"/>
  <c r="H274" i="1" s="1"/>
  <c r="G123" i="1"/>
  <c r="H123" i="1" s="1"/>
  <c r="G288" i="1"/>
  <c r="H288" i="1" s="1"/>
  <c r="G194" i="1"/>
  <c r="H194" i="1" s="1"/>
  <c r="G98" i="1"/>
  <c r="H98" i="1" s="1"/>
  <c r="G84" i="1"/>
  <c r="H84" i="1" s="1"/>
  <c r="G190" i="1"/>
  <c r="H190" i="1" s="1"/>
  <c r="G117" i="1"/>
  <c r="H117" i="1" s="1"/>
  <c r="G308" i="1"/>
  <c r="H308" i="1" s="1"/>
  <c r="G240" i="1"/>
  <c r="H240" i="1" s="1"/>
  <c r="J325" i="1"/>
  <c r="J208" i="1"/>
  <c r="J313" i="1"/>
  <c r="G62" i="1"/>
  <c r="H62" i="1" s="1"/>
  <c r="J315" i="1"/>
  <c r="G110" i="1"/>
  <c r="H110" i="1" s="1"/>
  <c r="J312" i="1"/>
  <c r="G118" i="1"/>
  <c r="H118" i="1" s="1"/>
  <c r="G185" i="1"/>
  <c r="H185" i="1" s="1"/>
  <c r="G58" i="1"/>
  <c r="H58" i="1" s="1"/>
  <c r="G158" i="1"/>
  <c r="H158" i="1" s="1"/>
  <c r="G74" i="1"/>
  <c r="H74" i="1" s="1"/>
  <c r="G90" i="1"/>
  <c r="H90" i="1" s="1"/>
  <c r="G230" i="1"/>
  <c r="H230" i="1" s="1"/>
  <c r="J94" i="1"/>
  <c r="G157" i="1"/>
  <c r="H157" i="1" s="1"/>
  <c r="G40" i="1"/>
  <c r="H40" i="1" s="1"/>
  <c r="G88" i="1"/>
  <c r="H88" i="1" s="1"/>
  <c r="J56" i="1"/>
  <c r="G127" i="1"/>
  <c r="H127" i="1" s="1"/>
  <c r="G171" i="1"/>
  <c r="H171" i="1" s="1"/>
  <c r="G152" i="1"/>
  <c r="H152" i="1" s="1"/>
  <c r="G307" i="1"/>
  <c r="H307" i="1" s="1"/>
  <c r="G161" i="1"/>
  <c r="H161" i="1" s="1"/>
  <c r="G155" i="1"/>
  <c r="H155" i="1" s="1"/>
  <c r="G225" i="1"/>
  <c r="H225" i="1" s="1"/>
  <c r="G176" i="1"/>
  <c r="H176" i="1" s="1"/>
  <c r="G280" i="1"/>
  <c r="H280" i="1" s="1"/>
  <c r="G38" i="1"/>
  <c r="H38" i="1" s="1"/>
  <c r="J28" i="1"/>
  <c r="G20" i="1"/>
  <c r="H20" i="1" s="1"/>
  <c r="G76" i="1"/>
  <c r="H76" i="1" s="1"/>
  <c r="J23" i="1"/>
  <c r="G243" i="1"/>
  <c r="H243" i="1" s="1"/>
  <c r="G182" i="1"/>
  <c r="H182" i="1" s="1"/>
  <c r="J119" i="1"/>
  <c r="G284" i="1"/>
  <c r="H284" i="1" s="1"/>
  <c r="G183" i="1"/>
  <c r="H183" i="1" s="1"/>
  <c r="G101" i="1"/>
  <c r="H101" i="1" s="1"/>
  <c r="G188" i="1"/>
  <c r="H188" i="1" s="1"/>
  <c r="G83" i="1"/>
  <c r="H83" i="1" s="1"/>
  <c r="G59" i="1"/>
  <c r="H59" i="1" s="1"/>
  <c r="G285" i="1"/>
  <c r="H285" i="1" s="1"/>
  <c r="G189" i="1"/>
  <c r="H189" i="1" s="1"/>
  <c r="G242" i="1"/>
  <c r="H242" i="1" s="1"/>
  <c r="G99" i="1"/>
  <c r="H99" i="1" s="1"/>
  <c r="J286" i="1"/>
  <c r="J269" i="1"/>
  <c r="J340" i="1"/>
  <c r="G145" i="1"/>
  <c r="H145" i="1" s="1"/>
  <c r="G234" i="1"/>
  <c r="H234" i="1" s="1"/>
  <c r="G126" i="1"/>
  <c r="H126" i="1" s="1"/>
  <c r="J324" i="1"/>
  <c r="G73" i="1"/>
  <c r="H73" i="1" s="1"/>
  <c r="J57" i="1"/>
  <c r="G25" i="1"/>
  <c r="H25" i="1" s="1"/>
  <c r="J158" i="1"/>
  <c r="G15" i="1"/>
  <c r="H15" i="1" s="1"/>
  <c r="G78" i="1"/>
  <c r="H78" i="1" s="1"/>
  <c r="G18" i="1"/>
  <c r="H18" i="1" s="1"/>
  <c r="J34" i="1"/>
  <c r="J181" i="1"/>
  <c r="J35" i="1"/>
  <c r="G106" i="1"/>
  <c r="H106" i="1" s="1"/>
  <c r="G48" i="1"/>
  <c r="H48" i="1" s="1"/>
  <c r="J97" i="1"/>
  <c r="J139" i="1"/>
  <c r="J138" i="1"/>
  <c r="J180" i="1"/>
  <c r="G186" i="1"/>
  <c r="H186" i="1" s="1"/>
  <c r="G195" i="1"/>
  <c r="H195" i="1" s="1"/>
  <c r="G227" i="1"/>
  <c r="H227" i="1" s="1"/>
  <c r="G217" i="1"/>
  <c r="H217" i="1" s="1"/>
  <c r="J248" i="1"/>
  <c r="G271" i="1"/>
  <c r="H271" i="1" s="1"/>
  <c r="G236" i="1"/>
  <c r="H236" i="1" s="1"/>
  <c r="G278" i="1"/>
  <c r="H278" i="1" s="1"/>
  <c r="G298" i="1"/>
  <c r="H298" i="1" s="1"/>
  <c r="J249" i="1"/>
  <c r="J306" i="1"/>
  <c r="G294" i="1"/>
  <c r="H294" i="1" s="1"/>
  <c r="G361" i="1"/>
  <c r="H361" i="1" s="1"/>
  <c r="G322" i="1"/>
  <c r="H322" i="1" s="1"/>
  <c r="J350" i="1"/>
  <c r="G349" i="1"/>
  <c r="H349" i="1" s="1"/>
  <c r="G350" i="1"/>
  <c r="H350" i="1" s="1"/>
  <c r="G326" i="1"/>
  <c r="H326" i="1" s="1"/>
  <c r="J93" i="1"/>
  <c r="G31" i="1"/>
  <c r="H31" i="1" s="1"/>
  <c r="J107" i="1"/>
  <c r="G28" i="1"/>
  <c r="H28" i="1" s="1"/>
  <c r="G216" i="1"/>
  <c r="H216" i="1" s="1"/>
  <c r="G180" i="1"/>
  <c r="H180" i="1" s="1"/>
  <c r="G93" i="1"/>
  <c r="H93" i="1" s="1"/>
  <c r="G165" i="1"/>
  <c r="H165" i="1" s="1"/>
  <c r="G75" i="1"/>
  <c r="H75" i="1" s="1"/>
  <c r="G154" i="1"/>
  <c r="H154" i="1" s="1"/>
  <c r="G51" i="1"/>
  <c r="H51" i="1" s="1"/>
  <c r="J357" i="1"/>
  <c r="G273" i="1"/>
  <c r="H273" i="1" s="1"/>
  <c r="G159" i="1"/>
  <c r="H159" i="1" s="1"/>
  <c r="G219" i="1"/>
  <c r="H219" i="1" s="1"/>
  <c r="G77" i="1"/>
  <c r="H77" i="1" s="1"/>
  <c r="G260" i="1"/>
  <c r="H260" i="1" s="1"/>
  <c r="J226" i="1"/>
  <c r="G153" i="1"/>
  <c r="H153" i="1" s="1"/>
  <c r="J341" i="1"/>
  <c r="G276" i="1"/>
  <c r="H276" i="1" s="1"/>
  <c r="G252" i="1"/>
  <c r="H252" i="1" s="1"/>
  <c r="G226" i="1"/>
  <c r="H226" i="1" s="1"/>
  <c r="G269" i="1"/>
  <c r="H269" i="1" s="1"/>
  <c r="J327" i="1"/>
  <c r="J10" i="1"/>
  <c r="G86" i="1"/>
  <c r="H86" i="1" s="1"/>
  <c r="G14" i="1"/>
  <c r="H14" i="1" s="1"/>
  <c r="G34" i="1"/>
  <c r="H34" i="1" s="1"/>
  <c r="G56" i="1"/>
  <c r="H56" i="1" s="1"/>
  <c r="J98" i="1"/>
  <c r="G97" i="1"/>
  <c r="H97" i="1" s="1"/>
  <c r="G139" i="1"/>
  <c r="H139" i="1" s="1"/>
  <c r="G104" i="1"/>
  <c r="H104" i="1" s="1"/>
  <c r="G163" i="1"/>
  <c r="H163" i="1" s="1"/>
  <c r="G170" i="1"/>
  <c r="H170" i="1" s="1"/>
  <c r="J162" i="1"/>
  <c r="G184" i="1"/>
  <c r="H184" i="1" s="1"/>
  <c r="J223" i="1"/>
  <c r="G264" i="1"/>
  <c r="H264" i="1" s="1"/>
  <c r="G179" i="1"/>
  <c r="H179" i="1" s="1"/>
  <c r="G233" i="1"/>
  <c r="H233" i="1" s="1"/>
  <c r="G248" i="1"/>
  <c r="H248" i="1" s="1"/>
  <c r="J244" i="1"/>
  <c r="J220" i="1"/>
  <c r="J289" i="1"/>
  <c r="G306" i="1"/>
  <c r="H306" i="1" s="1"/>
  <c r="J337" i="1"/>
  <c r="G324" i="1"/>
  <c r="H324" i="1" s="1"/>
  <c r="G362" i="1"/>
  <c r="H362" i="1" s="1"/>
  <c r="G348" i="1"/>
  <c r="H348" i="1" s="1"/>
  <c r="G286" i="1"/>
  <c r="H286" i="1" s="1"/>
  <c r="G244" i="1"/>
  <c r="H244" i="1" s="1"/>
  <c r="G238" i="1"/>
  <c r="H238" i="1" s="1"/>
  <c r="G112" i="1"/>
  <c r="H112" i="1" s="1"/>
  <c r="G72" i="1"/>
  <c r="H72" i="1" s="1"/>
  <c r="G181" i="1"/>
  <c r="H181" i="1" s="1"/>
  <c r="J50" i="1"/>
  <c r="G122" i="1"/>
  <c r="H122" i="1" s="1"/>
  <c r="G80" i="1"/>
  <c r="H80" i="1" s="1"/>
  <c r="J302" i="1"/>
  <c r="J242" i="1"/>
  <c r="G200" i="1"/>
  <c r="H200" i="1" s="1"/>
  <c r="G315" i="1"/>
  <c r="H315" i="1" s="1"/>
  <c r="G258" i="1"/>
  <c r="H258" i="1" s="1"/>
  <c r="G143" i="1"/>
  <c r="H143" i="1" s="1"/>
  <c r="G68" i="1"/>
  <c r="H68" i="1" s="1"/>
  <c r="G342" i="1"/>
  <c r="H342" i="1" s="1"/>
  <c r="G328" i="1"/>
  <c r="H328" i="1" s="1"/>
  <c r="G357" i="1"/>
  <c r="H357" i="1" s="1"/>
  <c r="G338" i="1"/>
  <c r="H338" i="1" s="1"/>
  <c r="G336" i="1"/>
  <c r="H336" i="1" s="1"/>
  <c r="G327" i="1"/>
  <c r="H327" i="1" s="1"/>
  <c r="G332" i="1"/>
  <c r="H332" i="1" s="1"/>
  <c r="G346" i="1"/>
  <c r="H346" i="1" s="1"/>
  <c r="J329" i="1"/>
  <c r="G282" i="1"/>
  <c r="H282" i="1" s="1"/>
  <c r="G291" i="1"/>
  <c r="H291" i="1" s="1"/>
  <c r="G204" i="1"/>
  <c r="H204" i="1" s="1"/>
  <c r="G95" i="1"/>
  <c r="H95" i="1" s="1"/>
  <c r="G135" i="1"/>
  <c r="H135" i="1" s="1"/>
  <c r="G64" i="1"/>
  <c r="H64" i="1" s="1"/>
  <c r="G209" i="1"/>
  <c r="H209" i="1" s="1"/>
  <c r="G57" i="1"/>
  <c r="H57" i="1" s="1"/>
  <c r="J160" i="1"/>
  <c r="J55" i="1"/>
  <c r="G102" i="1"/>
  <c r="H102" i="1" s="1"/>
  <c r="G245" i="1"/>
  <c r="H245" i="1" s="1"/>
  <c r="G207" i="1"/>
  <c r="H207" i="1" s="1"/>
  <c r="G318" i="1"/>
  <c r="H318" i="1" s="1"/>
  <c r="G266" i="1"/>
  <c r="H266" i="1" s="1"/>
  <c r="G172" i="1"/>
  <c r="H172" i="1" s="1"/>
  <c r="G344" i="1"/>
  <c r="H344" i="1" s="1"/>
  <c r="G334" i="1"/>
  <c r="H334" i="1" s="1"/>
  <c r="G358" i="1"/>
  <c r="H358" i="1" s="1"/>
  <c r="J334" i="1"/>
  <c r="G354" i="1"/>
  <c r="H354" i="1" s="1"/>
  <c r="G237" i="1"/>
  <c r="H237" i="1" s="1"/>
  <c r="G192" i="1"/>
  <c r="H192" i="1" s="1"/>
  <c r="J178" i="1"/>
  <c r="G41" i="1"/>
  <c r="H41" i="1" s="1"/>
  <c r="G16" i="1"/>
  <c r="H16" i="1" s="1"/>
  <c r="J156" i="1"/>
  <c r="J284" i="1"/>
  <c r="G132" i="1"/>
  <c r="H132" i="1" s="1"/>
  <c r="G325" i="1"/>
  <c r="H325" i="1" s="1"/>
  <c r="G36" i="1"/>
  <c r="H36" i="1" s="1"/>
  <c r="G37" i="1"/>
  <c r="H37" i="1" s="1"/>
  <c r="G140" i="1"/>
  <c r="H140" i="1" s="1"/>
  <c r="G19" i="1"/>
  <c r="H19" i="1" s="1"/>
  <c r="J150" i="1"/>
  <c r="G29" i="1"/>
  <c r="H29" i="1" s="1"/>
  <c r="G91" i="1"/>
  <c r="H91" i="1" s="1"/>
  <c r="J237" i="1"/>
  <c r="J103" i="1"/>
  <c r="J14" i="1"/>
  <c r="G108" i="1"/>
  <c r="H108" i="1" s="1"/>
  <c r="J77" i="1"/>
  <c r="J22" i="1"/>
  <c r="G54" i="1"/>
  <c r="H54" i="1" s="1"/>
  <c r="J30" i="1"/>
  <c r="G11" i="1"/>
  <c r="H11" i="1" s="1"/>
  <c r="J29" i="1"/>
  <c r="G26" i="1"/>
  <c r="H26" i="1" s="1"/>
  <c r="G23" i="1"/>
  <c r="H23" i="1" s="1"/>
  <c r="J266" i="1"/>
  <c r="G208" i="1"/>
  <c r="H208" i="1" s="1"/>
  <c r="G164" i="1"/>
  <c r="H164" i="1" s="1"/>
  <c r="G100" i="1"/>
  <c r="H100" i="1" s="1"/>
  <c r="G347" i="1"/>
  <c r="H347" i="1" s="1"/>
  <c r="J52" i="1"/>
  <c r="J224" i="1"/>
  <c r="G27" i="1"/>
  <c r="H27" i="1" s="1"/>
  <c r="G13" i="1"/>
  <c r="H13" i="1" s="1"/>
  <c r="J144" i="1"/>
  <c r="G109" i="1"/>
  <c r="H109" i="1" s="1"/>
  <c r="J132" i="1"/>
  <c r="G167" i="1"/>
  <c r="H167" i="1" s="1"/>
  <c r="G211" i="1"/>
  <c r="H211" i="1" s="1"/>
  <c r="G213" i="1"/>
  <c r="H213" i="1" s="1"/>
  <c r="G203" i="1"/>
  <c r="H203" i="1" s="1"/>
  <c r="G92" i="1"/>
  <c r="H92" i="1" s="1"/>
  <c r="G45" i="1"/>
  <c r="H45" i="1" s="1"/>
  <c r="G43" i="1"/>
  <c r="H43" i="1" s="1"/>
  <c r="G46" i="1"/>
  <c r="H46" i="1" s="1"/>
  <c r="J69" i="1"/>
  <c r="G50" i="4"/>
  <c r="C50" i="4"/>
  <c r="G30" i="4"/>
  <c r="C30" i="4"/>
  <c r="D11" i="3"/>
  <c r="O11" i="3" s="1"/>
  <c r="D14" i="3"/>
  <c r="O14" i="3" s="1"/>
  <c r="N15" i="3"/>
  <c r="D7" i="3"/>
  <c r="N9" i="3"/>
  <c r="N16" i="3"/>
  <c r="N17" i="3"/>
  <c r="N12" i="3"/>
  <c r="G49" i="4"/>
  <c r="C49" i="4"/>
  <c r="G29" i="4"/>
  <c r="C29" i="4"/>
  <c r="G48" i="4"/>
  <c r="C48" i="4"/>
  <c r="G28" i="4"/>
  <c r="C28" i="4"/>
  <c r="C27" i="4"/>
  <c r="G27" i="4"/>
  <c r="G47" i="4"/>
  <c r="C5" i="4"/>
  <c r="C47" i="4" s="1"/>
  <c r="G26" i="4"/>
  <c r="G25" i="4"/>
  <c r="G24" i="4"/>
  <c r="C25" i="4"/>
  <c r="D8" i="3"/>
  <c r="O8" i="3" s="1"/>
  <c r="F2" i="3"/>
  <c r="C45" i="4"/>
  <c r="D9" i="3"/>
  <c r="O9" i="3" s="1"/>
  <c r="C23" i="4"/>
  <c r="C43" i="4" s="1"/>
  <c r="K53" i="4"/>
  <c r="G51" i="4"/>
  <c r="K6" i="4"/>
  <c r="J6" i="4"/>
  <c r="J5" i="4"/>
  <c r="A39" i="4"/>
  <c r="A36" i="4"/>
  <c r="F2" i="4"/>
  <c r="J2" i="4" s="1"/>
  <c r="J23" i="4" s="1"/>
  <c r="J43" i="4" s="1"/>
  <c r="G2" i="4"/>
  <c r="G23" i="4" s="1"/>
  <c r="G43" i="4" s="1"/>
  <c r="K4" i="4"/>
  <c r="A55" i="4"/>
  <c r="A54" i="4"/>
  <c r="A53" i="4"/>
  <c r="A52" i="4"/>
  <c r="J51" i="4"/>
  <c r="A51" i="4"/>
  <c r="A50" i="4"/>
  <c r="A49" i="4"/>
  <c r="A48" i="4"/>
  <c r="A47" i="4"/>
  <c r="A46" i="4"/>
  <c r="A45" i="4"/>
  <c r="I44" i="4"/>
  <c r="A44" i="4"/>
  <c r="M43" i="4"/>
  <c r="B23" i="4"/>
  <c r="B43" i="4" s="1"/>
  <c r="K14" i="4"/>
  <c r="J14" i="4"/>
  <c r="K13" i="4"/>
  <c r="J13" i="4"/>
  <c r="K12" i="4"/>
  <c r="J12" i="4"/>
  <c r="K11" i="4"/>
  <c r="J11" i="4"/>
  <c r="K10" i="4"/>
  <c r="J10" i="4"/>
  <c r="K9" i="4"/>
  <c r="J9" i="4"/>
  <c r="K8" i="4"/>
  <c r="J8" i="4"/>
  <c r="K7" i="4"/>
  <c r="J7" i="4"/>
  <c r="J4" i="4"/>
  <c r="K3" i="4"/>
  <c r="J3" i="4"/>
  <c r="L19" i="3"/>
  <c r="D16" i="3"/>
  <c r="O16" i="3" s="1"/>
  <c r="D12" i="3"/>
  <c r="O12" i="3" s="1"/>
  <c r="D10" i="3"/>
  <c r="O10" i="3" s="1"/>
  <c r="N2" i="3"/>
  <c r="H2" i="3"/>
  <c r="N8" i="3"/>
  <c r="D17" i="3"/>
  <c r="O17" i="3" s="1"/>
  <c r="N13" i="3"/>
  <c r="N11" i="3"/>
  <c r="N10" i="3"/>
  <c r="D13" i="3"/>
  <c r="O13" i="3" s="1"/>
  <c r="L36" i="4" l="1"/>
  <c r="L37" i="4"/>
  <c r="H364" i="1"/>
  <c r="K34" i="4"/>
  <c r="K35" i="4"/>
  <c r="J54" i="4"/>
  <c r="C46" i="4"/>
  <c r="K46" i="4" s="1"/>
  <c r="J55" i="4"/>
  <c r="K5" i="4"/>
  <c r="K26" i="4" s="1"/>
  <c r="K2" i="4"/>
  <c r="K23" i="4" s="1"/>
  <c r="K43" i="4" s="1"/>
  <c r="K25" i="4"/>
  <c r="J47" i="4"/>
  <c r="K33" i="4"/>
  <c r="K29" i="4"/>
  <c r="K32" i="4"/>
  <c r="F23" i="4"/>
  <c r="F43" i="4" s="1"/>
  <c r="K50" i="4"/>
  <c r="K24" i="4"/>
  <c r="K28" i="4"/>
  <c r="J53" i="4"/>
  <c r="J49" i="4"/>
  <c r="J44" i="4"/>
  <c r="J48" i="4"/>
  <c r="J45" i="4"/>
  <c r="K47" i="4"/>
  <c r="K27" i="4"/>
  <c r="K48" i="4"/>
  <c r="F56" i="4"/>
  <c r="C26" i="4"/>
  <c r="J52" i="4"/>
  <c r="K45" i="4"/>
  <c r="J364" i="1"/>
  <c r="J366" i="1" s="1"/>
  <c r="K7" i="1" s="1"/>
  <c r="J50" i="4"/>
  <c r="K49" i="4"/>
  <c r="K54" i="4"/>
  <c r="K51" i="4"/>
  <c r="B56" i="4"/>
  <c r="K30" i="4"/>
  <c r="J46" i="4"/>
  <c r="K44" i="4"/>
  <c r="K31" i="4"/>
  <c r="G56" i="4"/>
  <c r="D15" i="3"/>
  <c r="O15" i="3" s="1"/>
  <c r="N14" i="3"/>
  <c r="O7" i="3"/>
  <c r="C19" i="3"/>
  <c r="N19" i="3" s="1"/>
  <c r="N7" i="3"/>
  <c r="C56" i="4" l="1"/>
  <c r="K56" i="4" s="1"/>
  <c r="J367" i="1"/>
  <c r="J56" i="4"/>
  <c r="D19" i="3"/>
  <c r="K317" i="1" l="1"/>
  <c r="L317" i="1" s="1"/>
  <c r="M317" i="1" s="1"/>
  <c r="N317" i="1" s="1"/>
  <c r="O317" i="1" s="1"/>
  <c r="K308" i="1"/>
  <c r="L308" i="1" s="1"/>
  <c r="M308" i="1" s="1"/>
  <c r="N308" i="1" s="1"/>
  <c r="O308" i="1" s="1"/>
  <c r="K313" i="1"/>
  <c r="L313" i="1" s="1"/>
  <c r="M313" i="1" s="1"/>
  <c r="N313" i="1" s="1"/>
  <c r="O313" i="1" s="1"/>
  <c r="K300" i="1"/>
  <c r="L300" i="1" s="1"/>
  <c r="M300" i="1" s="1"/>
  <c r="N300" i="1" s="1"/>
  <c r="O300" i="1" s="1"/>
  <c r="K284" i="1"/>
  <c r="L284" i="1" s="1"/>
  <c r="M284" i="1" s="1"/>
  <c r="N284" i="1" s="1"/>
  <c r="O284" i="1" s="1"/>
  <c r="K266" i="1"/>
  <c r="L266" i="1" s="1"/>
  <c r="M266" i="1" s="1"/>
  <c r="N266" i="1" s="1"/>
  <c r="O266" i="1" s="1"/>
  <c r="K250" i="1"/>
  <c r="L250" i="1" s="1"/>
  <c r="M250" i="1" s="1"/>
  <c r="N250" i="1" s="1"/>
  <c r="O250" i="1" s="1"/>
  <c r="K318" i="1"/>
  <c r="L318" i="1" s="1"/>
  <c r="M318" i="1" s="1"/>
  <c r="N318" i="1" s="1"/>
  <c r="O318" i="1" s="1"/>
  <c r="K349" i="1"/>
  <c r="L349" i="1" s="1"/>
  <c r="M349" i="1" s="1"/>
  <c r="N349" i="1" s="1"/>
  <c r="O349" i="1" s="1"/>
  <c r="K246" i="1"/>
  <c r="L246" i="1" s="1"/>
  <c r="M246" i="1" s="1"/>
  <c r="N246" i="1" s="1"/>
  <c r="O246" i="1" s="1"/>
  <c r="K310" i="1"/>
  <c r="L310" i="1" s="1"/>
  <c r="M310" i="1" s="1"/>
  <c r="N310" i="1" s="1"/>
  <c r="O310" i="1" s="1"/>
  <c r="K277" i="1"/>
  <c r="L277" i="1" s="1"/>
  <c r="M277" i="1" s="1"/>
  <c r="N277" i="1" s="1"/>
  <c r="O277" i="1" s="1"/>
  <c r="K269" i="1"/>
  <c r="L269" i="1" s="1"/>
  <c r="M269" i="1" s="1"/>
  <c r="N269" i="1" s="1"/>
  <c r="O269" i="1" s="1"/>
  <c r="K253" i="1"/>
  <c r="L253" i="1" s="1"/>
  <c r="M253" i="1" s="1"/>
  <c r="N253" i="1" s="1"/>
  <c r="O253" i="1" s="1"/>
  <c r="K254" i="1"/>
  <c r="L254" i="1" s="1"/>
  <c r="M254" i="1" s="1"/>
  <c r="N254" i="1" s="1"/>
  <c r="O254" i="1" s="1"/>
  <c r="K261" i="1"/>
  <c r="L261" i="1" s="1"/>
  <c r="M261" i="1" s="1"/>
  <c r="N261" i="1" s="1"/>
  <c r="O261" i="1" s="1"/>
  <c r="K185" i="1"/>
  <c r="L185" i="1" s="1"/>
  <c r="M185" i="1" s="1"/>
  <c r="N185" i="1" s="1"/>
  <c r="O185" i="1" s="1"/>
  <c r="K142" i="1"/>
  <c r="L142" i="1" s="1"/>
  <c r="M142" i="1" s="1"/>
  <c r="N142" i="1" s="1"/>
  <c r="O142" i="1" s="1"/>
  <c r="K193" i="1"/>
  <c r="L193" i="1" s="1"/>
  <c r="M193" i="1" s="1"/>
  <c r="N193" i="1" s="1"/>
  <c r="O193" i="1" s="1"/>
  <c r="K103" i="1"/>
  <c r="L103" i="1" s="1"/>
  <c r="M103" i="1" s="1"/>
  <c r="N103" i="1" s="1"/>
  <c r="O103" i="1" s="1"/>
  <c r="K192" i="1"/>
  <c r="L192" i="1" s="1"/>
  <c r="M192" i="1" s="1"/>
  <c r="N192" i="1" s="1"/>
  <c r="O192" i="1" s="1"/>
  <c r="K153" i="1"/>
  <c r="L153" i="1" s="1"/>
  <c r="M153" i="1" s="1"/>
  <c r="N153" i="1" s="1"/>
  <c r="O153" i="1" s="1"/>
  <c r="K119" i="1"/>
  <c r="L119" i="1" s="1"/>
  <c r="M119" i="1" s="1"/>
  <c r="N119" i="1" s="1"/>
  <c r="O119" i="1" s="1"/>
  <c r="K111" i="1"/>
  <c r="L111" i="1" s="1"/>
  <c r="M111" i="1" s="1"/>
  <c r="N111" i="1" s="1"/>
  <c r="O111" i="1" s="1"/>
  <c r="K127" i="1"/>
  <c r="L127" i="1" s="1"/>
  <c r="M127" i="1" s="1"/>
  <c r="N127" i="1" s="1"/>
  <c r="O127" i="1" s="1"/>
  <c r="K14" i="1"/>
  <c r="L14" i="1" s="1"/>
  <c r="M14" i="1" s="1"/>
  <c r="N14" i="1" s="1"/>
  <c r="O14" i="1" s="1"/>
  <c r="K31" i="1"/>
  <c r="L31" i="1" s="1"/>
  <c r="M31" i="1" s="1"/>
  <c r="N31" i="1" s="1"/>
  <c r="O31" i="1" s="1"/>
  <c r="K55" i="1"/>
  <c r="L55" i="1" s="1"/>
  <c r="M55" i="1" s="1"/>
  <c r="N55" i="1" s="1"/>
  <c r="O55" i="1" s="1"/>
  <c r="K22" i="1"/>
  <c r="L22" i="1" s="1"/>
  <c r="M22" i="1" s="1"/>
  <c r="N22" i="1" s="1"/>
  <c r="O22" i="1" s="1"/>
  <c r="K15" i="1"/>
  <c r="L15" i="1" s="1"/>
  <c r="M15" i="1" s="1"/>
  <c r="N15" i="1" s="1"/>
  <c r="O15" i="1" s="1"/>
  <c r="C4" i="1"/>
  <c r="K23" i="1"/>
  <c r="L23" i="1" s="1"/>
  <c r="M23" i="1" s="1"/>
  <c r="N23" i="1" s="1"/>
  <c r="O23" i="1" s="1"/>
  <c r="K63" i="1"/>
  <c r="L63" i="1" s="1"/>
  <c r="M63" i="1" s="1"/>
  <c r="N63" i="1" s="1"/>
  <c r="O63" i="1" s="1"/>
  <c r="K135" i="1"/>
  <c r="L135" i="1" s="1"/>
  <c r="M135" i="1" s="1"/>
  <c r="N135" i="1" s="1"/>
  <c r="O135" i="1" s="1"/>
  <c r="L7" i="1"/>
  <c r="M7" i="1" s="1"/>
  <c r="N7" i="1" s="1"/>
  <c r="O7" i="1" s="1"/>
  <c r="K47" i="1"/>
  <c r="L47" i="1" s="1"/>
  <c r="M47" i="1" s="1"/>
  <c r="N47" i="1" s="1"/>
  <c r="O47" i="1" s="1"/>
  <c r="K126" i="1"/>
  <c r="L126" i="1" s="1"/>
  <c r="M126" i="1" s="1"/>
  <c r="N126" i="1" s="1"/>
  <c r="O126" i="1" s="1"/>
  <c r="K168" i="1"/>
  <c r="L168" i="1" s="1"/>
  <c r="M168" i="1" s="1"/>
  <c r="N168" i="1" s="1"/>
  <c r="O168" i="1" s="1"/>
  <c r="K52" i="1"/>
  <c r="L52" i="1" s="1"/>
  <c r="M52" i="1" s="1"/>
  <c r="N52" i="1" s="1"/>
  <c r="O52" i="1" s="1"/>
  <c r="K132" i="1"/>
  <c r="L132" i="1" s="1"/>
  <c r="M132" i="1" s="1"/>
  <c r="N132" i="1" s="1"/>
  <c r="O132" i="1" s="1"/>
  <c r="K21" i="1"/>
  <c r="L21" i="1" s="1"/>
  <c r="M21" i="1" s="1"/>
  <c r="N21" i="1" s="1"/>
  <c r="O21" i="1" s="1"/>
  <c r="K79" i="1"/>
  <c r="L79" i="1" s="1"/>
  <c r="M79" i="1" s="1"/>
  <c r="N79" i="1" s="1"/>
  <c r="O79" i="1" s="1"/>
  <c r="K45" i="1"/>
  <c r="L45" i="1" s="1"/>
  <c r="M45" i="1" s="1"/>
  <c r="N45" i="1" s="1"/>
  <c r="O45" i="1" s="1"/>
  <c r="K77" i="1"/>
  <c r="L77" i="1" s="1"/>
  <c r="M77" i="1" s="1"/>
  <c r="N77" i="1" s="1"/>
  <c r="O77" i="1" s="1"/>
  <c r="K107" i="1"/>
  <c r="L107" i="1" s="1"/>
  <c r="M107" i="1" s="1"/>
  <c r="N107" i="1" s="1"/>
  <c r="O107" i="1" s="1"/>
  <c r="K118" i="1"/>
  <c r="L118" i="1" s="1"/>
  <c r="M118" i="1" s="1"/>
  <c r="N118" i="1" s="1"/>
  <c r="O118" i="1" s="1"/>
  <c r="K141" i="1"/>
  <c r="L141" i="1" s="1"/>
  <c r="M141" i="1" s="1"/>
  <c r="N141" i="1" s="1"/>
  <c r="O141" i="1" s="1"/>
  <c r="K125" i="1"/>
  <c r="L125" i="1" s="1"/>
  <c r="M125" i="1" s="1"/>
  <c r="N125" i="1" s="1"/>
  <c r="O125" i="1" s="1"/>
  <c r="K82" i="1"/>
  <c r="L82" i="1" s="1"/>
  <c r="M82" i="1" s="1"/>
  <c r="N82" i="1" s="1"/>
  <c r="O82" i="1" s="1"/>
  <c r="K123" i="1"/>
  <c r="L123" i="1" s="1"/>
  <c r="M123" i="1" s="1"/>
  <c r="N123" i="1" s="1"/>
  <c r="O123" i="1" s="1"/>
  <c r="K148" i="1"/>
  <c r="L148" i="1" s="1"/>
  <c r="M148" i="1" s="1"/>
  <c r="N148" i="1" s="1"/>
  <c r="O148" i="1" s="1"/>
  <c r="K240" i="1"/>
  <c r="L240" i="1" s="1"/>
  <c r="M240" i="1" s="1"/>
  <c r="N240" i="1" s="1"/>
  <c r="O240" i="1" s="1"/>
  <c r="K221" i="1"/>
  <c r="L221" i="1" s="1"/>
  <c r="M221" i="1" s="1"/>
  <c r="N221" i="1" s="1"/>
  <c r="O221" i="1" s="1"/>
  <c r="K188" i="1"/>
  <c r="L188" i="1" s="1"/>
  <c r="M188" i="1" s="1"/>
  <c r="N188" i="1" s="1"/>
  <c r="O188" i="1" s="1"/>
  <c r="K217" i="1"/>
  <c r="L217" i="1" s="1"/>
  <c r="M217" i="1" s="1"/>
  <c r="N217" i="1" s="1"/>
  <c r="O217" i="1" s="1"/>
  <c r="K216" i="1"/>
  <c r="L216" i="1" s="1"/>
  <c r="M216" i="1" s="1"/>
  <c r="N216" i="1" s="1"/>
  <c r="O216" i="1" s="1"/>
  <c r="K282" i="1"/>
  <c r="L282" i="1" s="1"/>
  <c r="M282" i="1" s="1"/>
  <c r="N282" i="1" s="1"/>
  <c r="O282" i="1" s="1"/>
  <c r="K267" i="1"/>
  <c r="L267" i="1" s="1"/>
  <c r="M267" i="1" s="1"/>
  <c r="N267" i="1" s="1"/>
  <c r="O267" i="1" s="1"/>
  <c r="K323" i="1"/>
  <c r="L323" i="1" s="1"/>
  <c r="M323" i="1" s="1"/>
  <c r="N323" i="1" s="1"/>
  <c r="O323" i="1" s="1"/>
  <c r="K332" i="1"/>
  <c r="L332" i="1" s="1"/>
  <c r="M332" i="1" s="1"/>
  <c r="N332" i="1" s="1"/>
  <c r="O332" i="1" s="1"/>
  <c r="K340" i="1"/>
  <c r="L340" i="1" s="1"/>
  <c r="M340" i="1" s="1"/>
  <c r="N340" i="1" s="1"/>
  <c r="O340" i="1" s="1"/>
  <c r="K78" i="1"/>
  <c r="L78" i="1" s="1"/>
  <c r="M78" i="1" s="1"/>
  <c r="N78" i="1" s="1"/>
  <c r="O78" i="1" s="1"/>
  <c r="K37" i="1"/>
  <c r="L37" i="1" s="1"/>
  <c r="M37" i="1" s="1"/>
  <c r="N37" i="1" s="1"/>
  <c r="O37" i="1" s="1"/>
  <c r="K13" i="1"/>
  <c r="L13" i="1" s="1"/>
  <c r="M13" i="1" s="1"/>
  <c r="N13" i="1" s="1"/>
  <c r="O13" i="1" s="1"/>
  <c r="K76" i="1"/>
  <c r="L76" i="1" s="1"/>
  <c r="M76" i="1" s="1"/>
  <c r="N76" i="1" s="1"/>
  <c r="O76" i="1" s="1"/>
  <c r="K182" i="1"/>
  <c r="L182" i="1" s="1"/>
  <c r="M182" i="1" s="1"/>
  <c r="N182" i="1" s="1"/>
  <c r="O182" i="1" s="1"/>
  <c r="K99" i="1"/>
  <c r="L99" i="1" s="1"/>
  <c r="M99" i="1" s="1"/>
  <c r="N99" i="1" s="1"/>
  <c r="O99" i="1" s="1"/>
  <c r="K152" i="1"/>
  <c r="L152" i="1" s="1"/>
  <c r="M152" i="1" s="1"/>
  <c r="N152" i="1" s="1"/>
  <c r="O152" i="1" s="1"/>
  <c r="K156" i="1"/>
  <c r="L156" i="1" s="1"/>
  <c r="M156" i="1" s="1"/>
  <c r="N156" i="1" s="1"/>
  <c r="O156" i="1" s="1"/>
  <c r="K208" i="1"/>
  <c r="L208" i="1" s="1"/>
  <c r="M208" i="1" s="1"/>
  <c r="N208" i="1" s="1"/>
  <c r="O208" i="1" s="1"/>
  <c r="K237" i="1"/>
  <c r="L237" i="1" s="1"/>
  <c r="M237" i="1" s="1"/>
  <c r="N237" i="1" s="1"/>
  <c r="O237" i="1" s="1"/>
  <c r="K224" i="1"/>
  <c r="L224" i="1" s="1"/>
  <c r="M224" i="1" s="1"/>
  <c r="N224" i="1" s="1"/>
  <c r="O224" i="1" s="1"/>
  <c r="K295" i="1"/>
  <c r="L295" i="1" s="1"/>
  <c r="M295" i="1" s="1"/>
  <c r="N295" i="1" s="1"/>
  <c r="O295" i="1" s="1"/>
  <c r="K232" i="1"/>
  <c r="L232" i="1" s="1"/>
  <c r="M232" i="1" s="1"/>
  <c r="N232" i="1" s="1"/>
  <c r="O232" i="1" s="1"/>
  <c r="K252" i="1"/>
  <c r="L252" i="1" s="1"/>
  <c r="M252" i="1" s="1"/>
  <c r="N252" i="1" s="1"/>
  <c r="O252" i="1" s="1"/>
  <c r="K309" i="1"/>
  <c r="L309" i="1" s="1"/>
  <c r="M309" i="1" s="1"/>
  <c r="N309" i="1" s="1"/>
  <c r="O309" i="1" s="1"/>
  <c r="K328" i="1"/>
  <c r="L328" i="1" s="1"/>
  <c r="M328" i="1" s="1"/>
  <c r="N328" i="1" s="1"/>
  <c r="O328" i="1" s="1"/>
  <c r="K326" i="1"/>
  <c r="L326" i="1" s="1"/>
  <c r="M326" i="1" s="1"/>
  <c r="N326" i="1" s="1"/>
  <c r="O326" i="1" s="1"/>
  <c r="K150" i="1"/>
  <c r="L150" i="1" s="1"/>
  <c r="M150" i="1" s="1"/>
  <c r="N150" i="1" s="1"/>
  <c r="O150" i="1" s="1"/>
  <c r="K347" i="1"/>
  <c r="L347" i="1" s="1"/>
  <c r="M347" i="1" s="1"/>
  <c r="N347" i="1" s="1"/>
  <c r="O347" i="1" s="1"/>
  <c r="K134" i="1"/>
  <c r="L134" i="1" s="1"/>
  <c r="M134" i="1" s="1"/>
  <c r="N134" i="1" s="1"/>
  <c r="O134" i="1" s="1"/>
  <c r="K226" i="1"/>
  <c r="L226" i="1" s="1"/>
  <c r="M226" i="1" s="1"/>
  <c r="N226" i="1" s="1"/>
  <c r="O226" i="1" s="1"/>
  <c r="K292" i="1"/>
  <c r="L292" i="1" s="1"/>
  <c r="M292" i="1" s="1"/>
  <c r="N292" i="1" s="1"/>
  <c r="O292" i="1" s="1"/>
  <c r="K356" i="1"/>
  <c r="L356" i="1" s="1"/>
  <c r="M356" i="1" s="1"/>
  <c r="N356" i="1" s="1"/>
  <c r="O356" i="1" s="1"/>
  <c r="K84" i="1"/>
  <c r="L84" i="1" s="1"/>
  <c r="M84" i="1" s="1"/>
  <c r="N84" i="1" s="1"/>
  <c r="O84" i="1" s="1"/>
  <c r="K92" i="1"/>
  <c r="L92" i="1" s="1"/>
  <c r="M92" i="1" s="1"/>
  <c r="N92" i="1" s="1"/>
  <c r="O92" i="1" s="1"/>
  <c r="K133" i="1"/>
  <c r="L133" i="1" s="1"/>
  <c r="M133" i="1" s="1"/>
  <c r="N133" i="1" s="1"/>
  <c r="O133" i="1" s="1"/>
  <c r="K93" i="1"/>
  <c r="L93" i="1" s="1"/>
  <c r="M93" i="1" s="1"/>
  <c r="N93" i="1" s="1"/>
  <c r="O93" i="1" s="1"/>
  <c r="K91" i="1"/>
  <c r="L91" i="1" s="1"/>
  <c r="M91" i="1" s="1"/>
  <c r="N91" i="1" s="1"/>
  <c r="O91" i="1" s="1"/>
  <c r="K201" i="1"/>
  <c r="L201" i="1" s="1"/>
  <c r="M201" i="1" s="1"/>
  <c r="N201" i="1" s="1"/>
  <c r="O201" i="1" s="1"/>
  <c r="K288" i="1"/>
  <c r="L288" i="1" s="1"/>
  <c r="M288" i="1" s="1"/>
  <c r="N288" i="1" s="1"/>
  <c r="O288" i="1" s="1"/>
  <c r="K173" i="1"/>
  <c r="L173" i="1" s="1"/>
  <c r="M173" i="1" s="1"/>
  <c r="N173" i="1" s="1"/>
  <c r="O173" i="1" s="1"/>
  <c r="K172" i="1"/>
  <c r="L172" i="1" s="1"/>
  <c r="M172" i="1" s="1"/>
  <c r="N172" i="1" s="1"/>
  <c r="O172" i="1" s="1"/>
  <c r="K262" i="1"/>
  <c r="L262" i="1" s="1"/>
  <c r="M262" i="1" s="1"/>
  <c r="N262" i="1" s="1"/>
  <c r="O262" i="1" s="1"/>
  <c r="K274" i="1"/>
  <c r="L274" i="1" s="1"/>
  <c r="M274" i="1" s="1"/>
  <c r="N274" i="1" s="1"/>
  <c r="O274" i="1" s="1"/>
  <c r="K199" i="1"/>
  <c r="L199" i="1" s="1"/>
  <c r="M199" i="1" s="1"/>
  <c r="N199" i="1" s="1"/>
  <c r="O199" i="1" s="1"/>
  <c r="K234" i="1"/>
  <c r="L234" i="1" s="1"/>
  <c r="M234" i="1" s="1"/>
  <c r="N234" i="1" s="1"/>
  <c r="O234" i="1" s="1"/>
  <c r="K243" i="1"/>
  <c r="L243" i="1" s="1"/>
  <c r="M243" i="1" s="1"/>
  <c r="N243" i="1" s="1"/>
  <c r="O243" i="1" s="1"/>
  <c r="K258" i="1"/>
  <c r="L258" i="1" s="1"/>
  <c r="M258" i="1" s="1"/>
  <c r="N258" i="1" s="1"/>
  <c r="O258" i="1" s="1"/>
  <c r="K276" i="1"/>
  <c r="L276" i="1" s="1"/>
  <c r="M276" i="1" s="1"/>
  <c r="N276" i="1" s="1"/>
  <c r="O276" i="1" s="1"/>
  <c r="K293" i="1"/>
  <c r="L293" i="1" s="1"/>
  <c r="M293" i="1" s="1"/>
  <c r="N293" i="1" s="1"/>
  <c r="O293" i="1" s="1"/>
  <c r="K283" i="1"/>
  <c r="L283" i="1" s="1"/>
  <c r="M283" i="1" s="1"/>
  <c r="N283" i="1" s="1"/>
  <c r="O283" i="1" s="1"/>
  <c r="K325" i="1"/>
  <c r="L325" i="1" s="1"/>
  <c r="M325" i="1" s="1"/>
  <c r="N325" i="1" s="1"/>
  <c r="O325" i="1" s="1"/>
  <c r="K355" i="1"/>
  <c r="L355" i="1" s="1"/>
  <c r="M355" i="1" s="1"/>
  <c r="N355" i="1" s="1"/>
  <c r="O355" i="1" s="1"/>
  <c r="K177" i="1"/>
  <c r="L177" i="1" s="1"/>
  <c r="M177" i="1" s="1"/>
  <c r="N177" i="1" s="1"/>
  <c r="O177" i="1" s="1"/>
  <c r="K210" i="1"/>
  <c r="L210" i="1" s="1"/>
  <c r="M210" i="1" s="1"/>
  <c r="N210" i="1" s="1"/>
  <c r="O210" i="1" s="1"/>
  <c r="K335" i="1"/>
  <c r="L335" i="1" s="1"/>
  <c r="M335" i="1" s="1"/>
  <c r="N335" i="1" s="1"/>
  <c r="O335" i="1" s="1"/>
  <c r="K39" i="1"/>
  <c r="L39" i="1" s="1"/>
  <c r="M39" i="1" s="1"/>
  <c r="N39" i="1" s="1"/>
  <c r="O39" i="1" s="1"/>
  <c r="K28" i="1"/>
  <c r="L28" i="1" s="1"/>
  <c r="M28" i="1" s="1"/>
  <c r="N28" i="1" s="1"/>
  <c r="O28" i="1" s="1"/>
  <c r="K87" i="1"/>
  <c r="L87" i="1" s="1"/>
  <c r="M87" i="1" s="1"/>
  <c r="N87" i="1" s="1"/>
  <c r="O87" i="1" s="1"/>
  <c r="K85" i="1"/>
  <c r="L85" i="1" s="1"/>
  <c r="M85" i="1" s="1"/>
  <c r="N85" i="1" s="1"/>
  <c r="O85" i="1" s="1"/>
  <c r="K62" i="1"/>
  <c r="L62" i="1" s="1"/>
  <c r="M62" i="1" s="1"/>
  <c r="N62" i="1" s="1"/>
  <c r="O62" i="1" s="1"/>
  <c r="K100" i="1"/>
  <c r="L100" i="1" s="1"/>
  <c r="M100" i="1" s="1"/>
  <c r="N100" i="1" s="1"/>
  <c r="O100" i="1" s="1"/>
  <c r="K110" i="1"/>
  <c r="L110" i="1" s="1"/>
  <c r="M110" i="1" s="1"/>
  <c r="N110" i="1" s="1"/>
  <c r="O110" i="1" s="1"/>
  <c r="K108" i="1"/>
  <c r="L108" i="1" s="1"/>
  <c r="M108" i="1" s="1"/>
  <c r="N108" i="1" s="1"/>
  <c r="O108" i="1" s="1"/>
  <c r="K176" i="1"/>
  <c r="L176" i="1" s="1"/>
  <c r="M176" i="1" s="1"/>
  <c r="N176" i="1" s="1"/>
  <c r="O176" i="1" s="1"/>
  <c r="K164" i="1"/>
  <c r="L164" i="1" s="1"/>
  <c r="M164" i="1" s="1"/>
  <c r="N164" i="1" s="1"/>
  <c r="O164" i="1" s="1"/>
  <c r="K184" i="1"/>
  <c r="L184" i="1" s="1"/>
  <c r="M184" i="1" s="1"/>
  <c r="N184" i="1" s="1"/>
  <c r="O184" i="1" s="1"/>
  <c r="K202" i="1"/>
  <c r="L202" i="1" s="1"/>
  <c r="M202" i="1" s="1"/>
  <c r="N202" i="1" s="1"/>
  <c r="O202" i="1" s="1"/>
  <c r="K205" i="1"/>
  <c r="L205" i="1" s="1"/>
  <c r="M205" i="1" s="1"/>
  <c r="N205" i="1" s="1"/>
  <c r="O205" i="1" s="1"/>
  <c r="K316" i="1"/>
  <c r="L316" i="1" s="1"/>
  <c r="M316" i="1" s="1"/>
  <c r="N316" i="1" s="1"/>
  <c r="O316" i="1" s="1"/>
  <c r="K260" i="1"/>
  <c r="L260" i="1" s="1"/>
  <c r="M260" i="1" s="1"/>
  <c r="N260" i="1" s="1"/>
  <c r="O260" i="1" s="1"/>
  <c r="K200" i="1"/>
  <c r="L200" i="1" s="1"/>
  <c r="M200" i="1" s="1"/>
  <c r="N200" i="1" s="1"/>
  <c r="O200" i="1" s="1"/>
  <c r="K320" i="1"/>
  <c r="L320" i="1" s="1"/>
  <c r="M320" i="1" s="1"/>
  <c r="N320" i="1" s="1"/>
  <c r="O320" i="1" s="1"/>
  <c r="K333" i="1"/>
  <c r="L333" i="1" s="1"/>
  <c r="M333" i="1" s="1"/>
  <c r="N333" i="1" s="1"/>
  <c r="O333" i="1" s="1"/>
  <c r="K189" i="1"/>
  <c r="L189" i="1" s="1"/>
  <c r="M189" i="1" s="1"/>
  <c r="N189" i="1" s="1"/>
  <c r="O189" i="1" s="1"/>
  <c r="K69" i="1"/>
  <c r="L69" i="1" s="1"/>
  <c r="M69" i="1" s="1"/>
  <c r="N69" i="1" s="1"/>
  <c r="O69" i="1" s="1"/>
  <c r="K20" i="1"/>
  <c r="L20" i="1" s="1"/>
  <c r="M20" i="1" s="1"/>
  <c r="N20" i="1" s="1"/>
  <c r="O20" i="1" s="1"/>
  <c r="K124" i="1"/>
  <c r="L124" i="1" s="1"/>
  <c r="M124" i="1" s="1"/>
  <c r="N124" i="1" s="1"/>
  <c r="O124" i="1" s="1"/>
  <c r="K231" i="1"/>
  <c r="L231" i="1" s="1"/>
  <c r="M231" i="1" s="1"/>
  <c r="N231" i="1" s="1"/>
  <c r="O231" i="1" s="1"/>
  <c r="K259" i="1"/>
  <c r="L259" i="1" s="1"/>
  <c r="M259" i="1" s="1"/>
  <c r="N259" i="1" s="1"/>
  <c r="O259" i="1" s="1"/>
  <c r="K190" i="1"/>
  <c r="L190" i="1" s="1"/>
  <c r="M190" i="1" s="1"/>
  <c r="N190" i="1" s="1"/>
  <c r="O190" i="1" s="1"/>
  <c r="K303" i="1"/>
  <c r="L303" i="1" s="1"/>
  <c r="M303" i="1" s="1"/>
  <c r="N303" i="1" s="1"/>
  <c r="O303" i="1" s="1"/>
  <c r="K71" i="1"/>
  <c r="L71" i="1" s="1"/>
  <c r="M71" i="1" s="1"/>
  <c r="N71" i="1" s="1"/>
  <c r="O71" i="1" s="1"/>
  <c r="K44" i="1"/>
  <c r="L44" i="1" s="1"/>
  <c r="M44" i="1" s="1"/>
  <c r="N44" i="1" s="1"/>
  <c r="O44" i="1" s="1"/>
  <c r="K12" i="1"/>
  <c r="L12" i="1" s="1"/>
  <c r="M12" i="1" s="1"/>
  <c r="N12" i="1" s="1"/>
  <c r="O12" i="1" s="1"/>
  <c r="K36" i="1"/>
  <c r="L36" i="1" s="1"/>
  <c r="M36" i="1" s="1"/>
  <c r="N36" i="1" s="1"/>
  <c r="O36" i="1" s="1"/>
  <c r="K68" i="1"/>
  <c r="L68" i="1" s="1"/>
  <c r="M68" i="1" s="1"/>
  <c r="N68" i="1" s="1"/>
  <c r="O68" i="1" s="1"/>
  <c r="K116" i="1"/>
  <c r="L116" i="1" s="1"/>
  <c r="M116" i="1" s="1"/>
  <c r="N116" i="1" s="1"/>
  <c r="O116" i="1" s="1"/>
  <c r="K109" i="1"/>
  <c r="L109" i="1" s="1"/>
  <c r="M109" i="1" s="1"/>
  <c r="N109" i="1" s="1"/>
  <c r="O109" i="1" s="1"/>
  <c r="K140" i="1"/>
  <c r="L140" i="1" s="1"/>
  <c r="M140" i="1" s="1"/>
  <c r="N140" i="1" s="1"/>
  <c r="O140" i="1" s="1"/>
  <c r="K166" i="1"/>
  <c r="L166" i="1" s="1"/>
  <c r="M166" i="1" s="1"/>
  <c r="N166" i="1" s="1"/>
  <c r="O166" i="1" s="1"/>
  <c r="K215" i="1"/>
  <c r="L215" i="1" s="1"/>
  <c r="M215" i="1" s="1"/>
  <c r="N215" i="1" s="1"/>
  <c r="O215" i="1" s="1"/>
  <c r="K242" i="1"/>
  <c r="L242" i="1" s="1"/>
  <c r="M242" i="1" s="1"/>
  <c r="N242" i="1" s="1"/>
  <c r="O242" i="1" s="1"/>
  <c r="K245" i="1"/>
  <c r="L245" i="1" s="1"/>
  <c r="M245" i="1" s="1"/>
  <c r="N245" i="1" s="1"/>
  <c r="O245" i="1" s="1"/>
  <c r="K304" i="1"/>
  <c r="L304" i="1" s="1"/>
  <c r="M304" i="1" s="1"/>
  <c r="N304" i="1" s="1"/>
  <c r="O304" i="1" s="1"/>
  <c r="K312" i="1"/>
  <c r="L312" i="1" s="1"/>
  <c r="M312" i="1" s="1"/>
  <c r="N312" i="1" s="1"/>
  <c r="O312" i="1" s="1"/>
  <c r="K285" i="1"/>
  <c r="L285" i="1" s="1"/>
  <c r="M285" i="1" s="1"/>
  <c r="N285" i="1" s="1"/>
  <c r="O285" i="1" s="1"/>
  <c r="K327" i="1"/>
  <c r="L327" i="1" s="1"/>
  <c r="M327" i="1" s="1"/>
  <c r="N327" i="1" s="1"/>
  <c r="O327" i="1" s="1"/>
  <c r="K315" i="1"/>
  <c r="L315" i="1" s="1"/>
  <c r="M315" i="1" s="1"/>
  <c r="N315" i="1" s="1"/>
  <c r="O315" i="1" s="1"/>
  <c r="K61" i="1"/>
  <c r="L61" i="1" s="1"/>
  <c r="M61" i="1" s="1"/>
  <c r="N61" i="1" s="1"/>
  <c r="O61" i="1" s="1"/>
  <c r="K38" i="1"/>
  <c r="L38" i="1" s="1"/>
  <c r="M38" i="1" s="1"/>
  <c r="N38" i="1" s="1"/>
  <c r="O38" i="1" s="1"/>
  <c r="K131" i="1"/>
  <c r="L131" i="1" s="1"/>
  <c r="M131" i="1" s="1"/>
  <c r="N131" i="1" s="1"/>
  <c r="O131" i="1" s="1"/>
  <c r="K218" i="1"/>
  <c r="L218" i="1" s="1"/>
  <c r="M218" i="1" s="1"/>
  <c r="N218" i="1" s="1"/>
  <c r="O218" i="1" s="1"/>
  <c r="K287" i="1"/>
  <c r="L287" i="1" s="1"/>
  <c r="M287" i="1" s="1"/>
  <c r="N287" i="1" s="1"/>
  <c r="O287" i="1" s="1"/>
  <c r="K302" i="1"/>
  <c r="L302" i="1" s="1"/>
  <c r="M302" i="1" s="1"/>
  <c r="N302" i="1" s="1"/>
  <c r="O302" i="1" s="1"/>
  <c r="K294" i="1"/>
  <c r="L294" i="1" s="1"/>
  <c r="M294" i="1" s="1"/>
  <c r="N294" i="1" s="1"/>
  <c r="O294" i="1" s="1"/>
  <c r="K30" i="1"/>
  <c r="L30" i="1" s="1"/>
  <c r="M30" i="1" s="1"/>
  <c r="N30" i="1" s="1"/>
  <c r="O30" i="1" s="1"/>
  <c r="K60" i="1"/>
  <c r="L60" i="1" s="1"/>
  <c r="M60" i="1" s="1"/>
  <c r="N60" i="1" s="1"/>
  <c r="O60" i="1" s="1"/>
  <c r="K46" i="1"/>
  <c r="L46" i="1" s="1"/>
  <c r="M46" i="1" s="1"/>
  <c r="N46" i="1" s="1"/>
  <c r="O46" i="1" s="1"/>
  <c r="K102" i="1"/>
  <c r="L102" i="1" s="1"/>
  <c r="M102" i="1" s="1"/>
  <c r="N102" i="1" s="1"/>
  <c r="O102" i="1" s="1"/>
  <c r="K54" i="1"/>
  <c r="L54" i="1" s="1"/>
  <c r="M54" i="1" s="1"/>
  <c r="N54" i="1" s="1"/>
  <c r="O54" i="1" s="1"/>
  <c r="K70" i="1"/>
  <c r="L70" i="1" s="1"/>
  <c r="M70" i="1" s="1"/>
  <c r="N70" i="1" s="1"/>
  <c r="O70" i="1" s="1"/>
  <c r="K101" i="1"/>
  <c r="L101" i="1" s="1"/>
  <c r="M101" i="1" s="1"/>
  <c r="N101" i="1" s="1"/>
  <c r="O101" i="1" s="1"/>
  <c r="K115" i="1"/>
  <c r="L115" i="1" s="1"/>
  <c r="M115" i="1" s="1"/>
  <c r="N115" i="1" s="1"/>
  <c r="O115" i="1" s="1"/>
  <c r="K151" i="1"/>
  <c r="L151" i="1" s="1"/>
  <c r="M151" i="1" s="1"/>
  <c r="N151" i="1" s="1"/>
  <c r="O151" i="1" s="1"/>
  <c r="K167" i="1"/>
  <c r="L167" i="1" s="1"/>
  <c r="M167" i="1" s="1"/>
  <c r="N167" i="1" s="1"/>
  <c r="O167" i="1" s="1"/>
  <c r="K159" i="1"/>
  <c r="L159" i="1" s="1"/>
  <c r="M159" i="1" s="1"/>
  <c r="N159" i="1" s="1"/>
  <c r="O159" i="1" s="1"/>
  <c r="K279" i="1"/>
  <c r="L279" i="1" s="1"/>
  <c r="M279" i="1" s="1"/>
  <c r="N279" i="1" s="1"/>
  <c r="O279" i="1" s="1"/>
  <c r="K275" i="1"/>
  <c r="L275" i="1" s="1"/>
  <c r="M275" i="1" s="1"/>
  <c r="N275" i="1" s="1"/>
  <c r="O275" i="1" s="1"/>
  <c r="K207" i="1"/>
  <c r="L207" i="1" s="1"/>
  <c r="M207" i="1" s="1"/>
  <c r="N207" i="1" s="1"/>
  <c r="O207" i="1" s="1"/>
  <c r="K191" i="1"/>
  <c r="L191" i="1" s="1"/>
  <c r="M191" i="1" s="1"/>
  <c r="N191" i="1" s="1"/>
  <c r="O191" i="1" s="1"/>
  <c r="K268" i="1"/>
  <c r="L268" i="1" s="1"/>
  <c r="M268" i="1" s="1"/>
  <c r="N268" i="1" s="1"/>
  <c r="O268" i="1" s="1"/>
  <c r="K251" i="1"/>
  <c r="L251" i="1" s="1"/>
  <c r="M251" i="1" s="1"/>
  <c r="N251" i="1" s="1"/>
  <c r="O251" i="1" s="1"/>
  <c r="K301" i="1"/>
  <c r="L301" i="1" s="1"/>
  <c r="M301" i="1" s="1"/>
  <c r="N301" i="1" s="1"/>
  <c r="O301" i="1" s="1"/>
  <c r="K341" i="1"/>
  <c r="L341" i="1" s="1"/>
  <c r="M341" i="1" s="1"/>
  <c r="N341" i="1" s="1"/>
  <c r="O341" i="1" s="1"/>
  <c r="K286" i="1"/>
  <c r="L286" i="1" s="1"/>
  <c r="M286" i="1" s="1"/>
  <c r="N286" i="1" s="1"/>
  <c r="O286" i="1" s="1"/>
  <c r="K339" i="1"/>
  <c r="L339" i="1" s="1"/>
  <c r="M339" i="1" s="1"/>
  <c r="N339" i="1" s="1"/>
  <c r="O339" i="1" s="1"/>
  <c r="K331" i="1"/>
  <c r="L331" i="1" s="1"/>
  <c r="M331" i="1" s="1"/>
  <c r="N331" i="1" s="1"/>
  <c r="O331" i="1" s="1"/>
  <c r="K53" i="1"/>
  <c r="L53" i="1" s="1"/>
  <c r="M53" i="1" s="1"/>
  <c r="N53" i="1" s="1"/>
  <c r="O53" i="1" s="1"/>
  <c r="K117" i="1"/>
  <c r="L117" i="1" s="1"/>
  <c r="M117" i="1" s="1"/>
  <c r="N117" i="1" s="1"/>
  <c r="O117" i="1" s="1"/>
  <c r="K83" i="1"/>
  <c r="L83" i="1" s="1"/>
  <c r="M83" i="1" s="1"/>
  <c r="N83" i="1" s="1"/>
  <c r="O83" i="1" s="1"/>
  <c r="K183" i="1"/>
  <c r="L183" i="1" s="1"/>
  <c r="M183" i="1" s="1"/>
  <c r="N183" i="1" s="1"/>
  <c r="O183" i="1" s="1"/>
  <c r="K324" i="1"/>
  <c r="L324" i="1" s="1"/>
  <c r="M324" i="1" s="1"/>
  <c r="N324" i="1" s="1"/>
  <c r="O324" i="1" s="1"/>
  <c r="K357" i="1"/>
  <c r="L357" i="1" s="1"/>
  <c r="M357" i="1" s="1"/>
  <c r="N357" i="1" s="1"/>
  <c r="O357" i="1" s="1"/>
  <c r="K160" i="1"/>
  <c r="L160" i="1" s="1"/>
  <c r="M160" i="1" s="1"/>
  <c r="N160" i="1" s="1"/>
  <c r="O160" i="1" s="1"/>
  <c r="K29" i="1"/>
  <c r="L29" i="1" s="1"/>
  <c r="M29" i="1" s="1"/>
  <c r="N29" i="1" s="1"/>
  <c r="O29" i="1" s="1"/>
  <c r="K144" i="1"/>
  <c r="L144" i="1" s="1"/>
  <c r="M144" i="1" s="1"/>
  <c r="N144" i="1" s="1"/>
  <c r="O144" i="1" s="1"/>
  <c r="K197" i="1"/>
  <c r="L197" i="1" s="1"/>
  <c r="M197" i="1" s="1"/>
  <c r="N197" i="1" s="1"/>
  <c r="O197" i="1" s="1"/>
  <c r="K348" i="1"/>
  <c r="L348" i="1" s="1"/>
  <c r="M348" i="1" s="1"/>
  <c r="N348" i="1" s="1"/>
  <c r="O348" i="1" s="1"/>
  <c r="K272" i="1"/>
  <c r="L272" i="1" s="1"/>
  <c r="M272" i="1" s="1"/>
  <c r="N272" i="1" s="1"/>
  <c r="O272" i="1" s="1"/>
  <c r="K175" i="1"/>
  <c r="L175" i="1" s="1"/>
  <c r="M175" i="1" s="1"/>
  <c r="N175" i="1" s="1"/>
  <c r="O175" i="1" s="1"/>
  <c r="K137" i="1"/>
  <c r="L137" i="1" s="1"/>
  <c r="M137" i="1" s="1"/>
  <c r="N137" i="1" s="1"/>
  <c r="O137" i="1" s="1"/>
  <c r="K163" i="1"/>
  <c r="L163" i="1" s="1"/>
  <c r="M163" i="1" s="1"/>
  <c r="N163" i="1" s="1"/>
  <c r="O163" i="1" s="1"/>
  <c r="K280" i="1"/>
  <c r="L280" i="1" s="1"/>
  <c r="M280" i="1" s="1"/>
  <c r="N280" i="1" s="1"/>
  <c r="O280" i="1" s="1"/>
  <c r="K350" i="1"/>
  <c r="L350" i="1" s="1"/>
  <c r="M350" i="1" s="1"/>
  <c r="N350" i="1" s="1"/>
  <c r="O350" i="1" s="1"/>
  <c r="K337" i="1"/>
  <c r="L337" i="1" s="1"/>
  <c r="M337" i="1" s="1"/>
  <c r="N337" i="1" s="1"/>
  <c r="O337" i="1" s="1"/>
  <c r="K307" i="1"/>
  <c r="L307" i="1" s="1"/>
  <c r="M307" i="1" s="1"/>
  <c r="N307" i="1" s="1"/>
  <c r="O307" i="1" s="1"/>
  <c r="K96" i="1"/>
  <c r="L96" i="1" s="1"/>
  <c r="M96" i="1" s="1"/>
  <c r="N96" i="1" s="1"/>
  <c r="O96" i="1" s="1"/>
  <c r="K353" i="1"/>
  <c r="L353" i="1" s="1"/>
  <c r="M353" i="1" s="1"/>
  <c r="N353" i="1" s="1"/>
  <c r="O353" i="1" s="1"/>
  <c r="K187" i="1"/>
  <c r="L187" i="1" s="1"/>
  <c r="M187" i="1" s="1"/>
  <c r="N187" i="1" s="1"/>
  <c r="O187" i="1" s="1"/>
  <c r="K94" i="1"/>
  <c r="L94" i="1" s="1"/>
  <c r="M94" i="1" s="1"/>
  <c r="N94" i="1" s="1"/>
  <c r="O94" i="1" s="1"/>
  <c r="K57" i="1"/>
  <c r="L57" i="1" s="1"/>
  <c r="M57" i="1" s="1"/>
  <c r="N57" i="1" s="1"/>
  <c r="O57" i="1" s="1"/>
  <c r="K322" i="1"/>
  <c r="L322" i="1" s="1"/>
  <c r="M322" i="1" s="1"/>
  <c r="N322" i="1" s="1"/>
  <c r="O322" i="1" s="1"/>
  <c r="K170" i="1"/>
  <c r="L170" i="1" s="1"/>
  <c r="M170" i="1" s="1"/>
  <c r="N170" i="1" s="1"/>
  <c r="O170" i="1" s="1"/>
  <c r="K247" i="1"/>
  <c r="L247" i="1" s="1"/>
  <c r="M247" i="1" s="1"/>
  <c r="N247" i="1" s="1"/>
  <c r="O247" i="1" s="1"/>
  <c r="K227" i="1"/>
  <c r="L227" i="1" s="1"/>
  <c r="M227" i="1" s="1"/>
  <c r="N227" i="1" s="1"/>
  <c r="O227" i="1" s="1"/>
  <c r="K65" i="1"/>
  <c r="L65" i="1" s="1"/>
  <c r="M65" i="1" s="1"/>
  <c r="N65" i="1" s="1"/>
  <c r="O65" i="1" s="1"/>
  <c r="K338" i="1"/>
  <c r="L338" i="1" s="1"/>
  <c r="M338" i="1" s="1"/>
  <c r="N338" i="1" s="1"/>
  <c r="O338" i="1" s="1"/>
  <c r="K128" i="1"/>
  <c r="L128" i="1" s="1"/>
  <c r="M128" i="1" s="1"/>
  <c r="N128" i="1" s="1"/>
  <c r="O128" i="1" s="1"/>
  <c r="K42" i="1"/>
  <c r="L42" i="1" s="1"/>
  <c r="M42" i="1" s="1"/>
  <c r="N42" i="1" s="1"/>
  <c r="O42" i="1" s="1"/>
  <c r="K120" i="1"/>
  <c r="L120" i="1" s="1"/>
  <c r="M120" i="1" s="1"/>
  <c r="N120" i="1" s="1"/>
  <c r="O120" i="1" s="1"/>
  <c r="K106" i="1"/>
  <c r="L106" i="1" s="1"/>
  <c r="M106" i="1" s="1"/>
  <c r="N106" i="1" s="1"/>
  <c r="O106" i="1" s="1"/>
  <c r="K49" i="1"/>
  <c r="L49" i="1" s="1"/>
  <c r="M49" i="1" s="1"/>
  <c r="N49" i="1" s="1"/>
  <c r="O49" i="1" s="1"/>
  <c r="K342" i="1"/>
  <c r="L342" i="1" s="1"/>
  <c r="M342" i="1" s="1"/>
  <c r="N342" i="1" s="1"/>
  <c r="O342" i="1" s="1"/>
  <c r="K95" i="1"/>
  <c r="L95" i="1" s="1"/>
  <c r="M95" i="1" s="1"/>
  <c r="N95" i="1" s="1"/>
  <c r="O95" i="1" s="1"/>
  <c r="K72" i="1"/>
  <c r="L72" i="1" s="1"/>
  <c r="M72" i="1" s="1"/>
  <c r="N72" i="1" s="1"/>
  <c r="O72" i="1" s="1"/>
  <c r="K51" i="1"/>
  <c r="L51" i="1" s="1"/>
  <c r="M51" i="1" s="1"/>
  <c r="N51" i="1" s="1"/>
  <c r="O51" i="1" s="1"/>
  <c r="K180" i="1"/>
  <c r="L180" i="1" s="1"/>
  <c r="M180" i="1" s="1"/>
  <c r="N180" i="1" s="1"/>
  <c r="O180" i="1" s="1"/>
  <c r="K297" i="1"/>
  <c r="L297" i="1" s="1"/>
  <c r="M297" i="1" s="1"/>
  <c r="N297" i="1" s="1"/>
  <c r="O297" i="1" s="1"/>
  <c r="K8" i="1"/>
  <c r="L8" i="1" s="1"/>
  <c r="M8" i="1" s="1"/>
  <c r="N8" i="1" s="1"/>
  <c r="O8" i="1" s="1"/>
  <c r="K273" i="1"/>
  <c r="L273" i="1" s="1"/>
  <c r="M273" i="1" s="1"/>
  <c r="N273" i="1" s="1"/>
  <c r="O273" i="1" s="1"/>
  <c r="K138" i="1"/>
  <c r="L138" i="1" s="1"/>
  <c r="M138" i="1" s="1"/>
  <c r="N138" i="1" s="1"/>
  <c r="O138" i="1" s="1"/>
  <c r="K26" i="1"/>
  <c r="L26" i="1" s="1"/>
  <c r="M26" i="1" s="1"/>
  <c r="N26" i="1" s="1"/>
  <c r="O26" i="1" s="1"/>
  <c r="K230" i="1"/>
  <c r="L230" i="1" s="1"/>
  <c r="M230" i="1" s="1"/>
  <c r="N230" i="1" s="1"/>
  <c r="O230" i="1" s="1"/>
  <c r="K314" i="1"/>
  <c r="L314" i="1" s="1"/>
  <c r="M314" i="1" s="1"/>
  <c r="N314" i="1" s="1"/>
  <c r="O314" i="1" s="1"/>
  <c r="K169" i="1"/>
  <c r="L169" i="1" s="1"/>
  <c r="M169" i="1" s="1"/>
  <c r="N169" i="1" s="1"/>
  <c r="O169" i="1" s="1"/>
  <c r="K64" i="1"/>
  <c r="L64" i="1" s="1"/>
  <c r="M64" i="1" s="1"/>
  <c r="N64" i="1" s="1"/>
  <c r="O64" i="1" s="1"/>
  <c r="K249" i="1"/>
  <c r="L249" i="1" s="1"/>
  <c r="M249" i="1" s="1"/>
  <c r="N249" i="1" s="1"/>
  <c r="O249" i="1" s="1"/>
  <c r="K73" i="1"/>
  <c r="L73" i="1" s="1"/>
  <c r="M73" i="1" s="1"/>
  <c r="N73" i="1" s="1"/>
  <c r="O73" i="1" s="1"/>
  <c r="K311" i="1"/>
  <c r="L311" i="1" s="1"/>
  <c r="M311" i="1" s="1"/>
  <c r="N311" i="1" s="1"/>
  <c r="O311" i="1" s="1"/>
  <c r="K56" i="1"/>
  <c r="L56" i="1" s="1"/>
  <c r="M56" i="1" s="1"/>
  <c r="N56" i="1" s="1"/>
  <c r="O56" i="1" s="1"/>
  <c r="K257" i="1"/>
  <c r="L257" i="1" s="1"/>
  <c r="M257" i="1" s="1"/>
  <c r="N257" i="1" s="1"/>
  <c r="O257" i="1" s="1"/>
  <c r="K165" i="1"/>
  <c r="L165" i="1" s="1"/>
  <c r="M165" i="1" s="1"/>
  <c r="N165" i="1" s="1"/>
  <c r="O165" i="1" s="1"/>
  <c r="K121" i="1"/>
  <c r="L121" i="1" s="1"/>
  <c r="M121" i="1" s="1"/>
  <c r="N121" i="1" s="1"/>
  <c r="O121" i="1" s="1"/>
  <c r="K80" i="1"/>
  <c r="L80" i="1" s="1"/>
  <c r="M80" i="1" s="1"/>
  <c r="N80" i="1" s="1"/>
  <c r="O80" i="1" s="1"/>
  <c r="K334" i="1"/>
  <c r="L334" i="1" s="1"/>
  <c r="M334" i="1" s="1"/>
  <c r="N334" i="1" s="1"/>
  <c r="O334" i="1" s="1"/>
  <c r="K291" i="1"/>
  <c r="L291" i="1" s="1"/>
  <c r="M291" i="1" s="1"/>
  <c r="N291" i="1" s="1"/>
  <c r="O291" i="1" s="1"/>
  <c r="K290" i="1"/>
  <c r="L290" i="1" s="1"/>
  <c r="M290" i="1" s="1"/>
  <c r="N290" i="1" s="1"/>
  <c r="O290" i="1" s="1"/>
  <c r="K40" i="1"/>
  <c r="L40" i="1" s="1"/>
  <c r="M40" i="1" s="1"/>
  <c r="N40" i="1" s="1"/>
  <c r="O40" i="1" s="1"/>
  <c r="K171" i="1"/>
  <c r="L171" i="1" s="1"/>
  <c r="M171" i="1" s="1"/>
  <c r="N171" i="1" s="1"/>
  <c r="O171" i="1" s="1"/>
  <c r="K19" i="1"/>
  <c r="L19" i="1" s="1"/>
  <c r="M19" i="1" s="1"/>
  <c r="N19" i="1" s="1"/>
  <c r="O19" i="1" s="1"/>
  <c r="K248" i="1"/>
  <c r="L248" i="1" s="1"/>
  <c r="M248" i="1" s="1"/>
  <c r="N248" i="1" s="1"/>
  <c r="O248" i="1" s="1"/>
  <c r="K351" i="1"/>
  <c r="L351" i="1" s="1"/>
  <c r="M351" i="1" s="1"/>
  <c r="N351" i="1" s="1"/>
  <c r="O351" i="1" s="1"/>
  <c r="K352" i="1"/>
  <c r="L352" i="1" s="1"/>
  <c r="M352" i="1" s="1"/>
  <c r="N352" i="1" s="1"/>
  <c r="O352" i="1" s="1"/>
  <c r="K158" i="1"/>
  <c r="L158" i="1" s="1"/>
  <c r="M158" i="1" s="1"/>
  <c r="N158" i="1" s="1"/>
  <c r="O158" i="1" s="1"/>
  <c r="K81" i="1"/>
  <c r="L81" i="1" s="1"/>
  <c r="M81" i="1" s="1"/>
  <c r="N81" i="1" s="1"/>
  <c r="O81" i="1" s="1"/>
  <c r="K241" i="1"/>
  <c r="L241" i="1" s="1"/>
  <c r="M241" i="1" s="1"/>
  <c r="N241" i="1" s="1"/>
  <c r="O241" i="1" s="1"/>
  <c r="K139" i="1"/>
  <c r="L139" i="1" s="1"/>
  <c r="M139" i="1" s="1"/>
  <c r="N139" i="1" s="1"/>
  <c r="O139" i="1" s="1"/>
  <c r="K319" i="1"/>
  <c r="L319" i="1" s="1"/>
  <c r="M319" i="1" s="1"/>
  <c r="N319" i="1" s="1"/>
  <c r="O319" i="1" s="1"/>
  <c r="K17" i="1"/>
  <c r="L17" i="1" s="1"/>
  <c r="M17" i="1" s="1"/>
  <c r="N17" i="1" s="1"/>
  <c r="O17" i="1" s="1"/>
  <c r="K299" i="1"/>
  <c r="L299" i="1" s="1"/>
  <c r="M299" i="1" s="1"/>
  <c r="N299" i="1" s="1"/>
  <c r="O299" i="1" s="1"/>
  <c r="K112" i="1"/>
  <c r="L112" i="1" s="1"/>
  <c r="M112" i="1" s="1"/>
  <c r="N112" i="1" s="1"/>
  <c r="O112" i="1" s="1"/>
  <c r="K214" i="1"/>
  <c r="L214" i="1" s="1"/>
  <c r="M214" i="1" s="1"/>
  <c r="N214" i="1" s="1"/>
  <c r="O214" i="1" s="1"/>
  <c r="K265" i="1"/>
  <c r="L265" i="1" s="1"/>
  <c r="M265" i="1" s="1"/>
  <c r="N265" i="1" s="1"/>
  <c r="O265" i="1" s="1"/>
  <c r="K198" i="1"/>
  <c r="L198" i="1" s="1"/>
  <c r="M198" i="1" s="1"/>
  <c r="N198" i="1" s="1"/>
  <c r="O198" i="1" s="1"/>
  <c r="K178" i="1"/>
  <c r="L178" i="1" s="1"/>
  <c r="M178" i="1" s="1"/>
  <c r="N178" i="1" s="1"/>
  <c r="O178" i="1" s="1"/>
  <c r="K113" i="1"/>
  <c r="L113" i="1" s="1"/>
  <c r="M113" i="1" s="1"/>
  <c r="N113" i="1" s="1"/>
  <c r="O113" i="1" s="1"/>
  <c r="K114" i="1"/>
  <c r="L114" i="1" s="1"/>
  <c r="M114" i="1" s="1"/>
  <c r="N114" i="1" s="1"/>
  <c r="O114" i="1" s="1"/>
  <c r="K33" i="1"/>
  <c r="L33" i="1" s="1"/>
  <c r="M33" i="1" s="1"/>
  <c r="N33" i="1" s="1"/>
  <c r="O33" i="1" s="1"/>
  <c r="K270" i="1"/>
  <c r="L270" i="1" s="1"/>
  <c r="M270" i="1" s="1"/>
  <c r="N270" i="1" s="1"/>
  <c r="O270" i="1" s="1"/>
  <c r="K196" i="1"/>
  <c r="L196" i="1" s="1"/>
  <c r="M196" i="1" s="1"/>
  <c r="N196" i="1" s="1"/>
  <c r="O196" i="1" s="1"/>
  <c r="K154" i="1"/>
  <c r="L154" i="1" s="1"/>
  <c r="M154" i="1" s="1"/>
  <c r="N154" i="1" s="1"/>
  <c r="O154" i="1" s="1"/>
  <c r="K58" i="1"/>
  <c r="L58" i="1" s="1"/>
  <c r="M58" i="1" s="1"/>
  <c r="N58" i="1" s="1"/>
  <c r="O58" i="1" s="1"/>
  <c r="K90" i="1"/>
  <c r="L90" i="1" s="1"/>
  <c r="M90" i="1" s="1"/>
  <c r="N90" i="1" s="1"/>
  <c r="O90" i="1" s="1"/>
  <c r="K321" i="1"/>
  <c r="L321" i="1" s="1"/>
  <c r="M321" i="1" s="1"/>
  <c r="N321" i="1" s="1"/>
  <c r="O321" i="1" s="1"/>
  <c r="K145" i="1"/>
  <c r="L145" i="1" s="1"/>
  <c r="M145" i="1" s="1"/>
  <c r="N145" i="1" s="1"/>
  <c r="O145" i="1" s="1"/>
  <c r="K186" i="1"/>
  <c r="L186" i="1" s="1"/>
  <c r="M186" i="1" s="1"/>
  <c r="N186" i="1" s="1"/>
  <c r="O186" i="1" s="1"/>
  <c r="K35" i="1"/>
  <c r="L35" i="1" s="1"/>
  <c r="M35" i="1" s="1"/>
  <c r="N35" i="1" s="1"/>
  <c r="O35" i="1" s="1"/>
  <c r="K344" i="1"/>
  <c r="L344" i="1" s="1"/>
  <c r="M344" i="1" s="1"/>
  <c r="N344" i="1" s="1"/>
  <c r="O344" i="1" s="1"/>
  <c r="K298" i="1"/>
  <c r="L298" i="1" s="1"/>
  <c r="M298" i="1" s="1"/>
  <c r="N298" i="1" s="1"/>
  <c r="O298" i="1" s="1"/>
  <c r="K223" i="1"/>
  <c r="L223" i="1" s="1"/>
  <c r="M223" i="1" s="1"/>
  <c r="N223" i="1" s="1"/>
  <c r="O223" i="1" s="1"/>
  <c r="K211" i="1"/>
  <c r="L211" i="1" s="1"/>
  <c r="M211" i="1" s="1"/>
  <c r="N211" i="1" s="1"/>
  <c r="O211" i="1" s="1"/>
  <c r="K256" i="1"/>
  <c r="L256" i="1" s="1"/>
  <c r="M256" i="1" s="1"/>
  <c r="N256" i="1" s="1"/>
  <c r="O256" i="1" s="1"/>
  <c r="K204" i="1"/>
  <c r="L204" i="1" s="1"/>
  <c r="M204" i="1" s="1"/>
  <c r="N204" i="1" s="1"/>
  <c r="O204" i="1" s="1"/>
  <c r="K209" i="1"/>
  <c r="L209" i="1" s="1"/>
  <c r="M209" i="1" s="1"/>
  <c r="N209" i="1" s="1"/>
  <c r="O209" i="1" s="1"/>
  <c r="K41" i="1"/>
  <c r="L41" i="1" s="1"/>
  <c r="M41" i="1" s="1"/>
  <c r="N41" i="1" s="1"/>
  <c r="O41" i="1" s="1"/>
  <c r="K354" i="1"/>
  <c r="L354" i="1" s="1"/>
  <c r="M354" i="1" s="1"/>
  <c r="N354" i="1" s="1"/>
  <c r="O354" i="1" s="1"/>
  <c r="K143" i="1"/>
  <c r="L143" i="1" s="1"/>
  <c r="M143" i="1" s="1"/>
  <c r="N143" i="1" s="1"/>
  <c r="O143" i="1" s="1"/>
  <c r="K24" i="1"/>
  <c r="L24" i="1" s="1"/>
  <c r="M24" i="1" s="1"/>
  <c r="N24" i="1" s="1"/>
  <c r="O24" i="1" s="1"/>
  <c r="K104" i="1"/>
  <c r="L104" i="1" s="1"/>
  <c r="M104" i="1" s="1"/>
  <c r="N104" i="1" s="1"/>
  <c r="O104" i="1" s="1"/>
  <c r="K343" i="1"/>
  <c r="L343" i="1" s="1"/>
  <c r="M343" i="1" s="1"/>
  <c r="N343" i="1" s="1"/>
  <c r="O343" i="1" s="1"/>
  <c r="K67" i="1"/>
  <c r="L67" i="1" s="1"/>
  <c r="M67" i="1" s="1"/>
  <c r="N67" i="1" s="1"/>
  <c r="O67" i="1" s="1"/>
  <c r="K74" i="1"/>
  <c r="L74" i="1" s="1"/>
  <c r="M74" i="1" s="1"/>
  <c r="N74" i="1" s="1"/>
  <c r="O74" i="1" s="1"/>
  <c r="K9" i="1"/>
  <c r="L9" i="1" s="1"/>
  <c r="M9" i="1" s="1"/>
  <c r="N9" i="1" s="1"/>
  <c r="O9" i="1" s="1"/>
  <c r="K346" i="1"/>
  <c r="L346" i="1" s="1"/>
  <c r="M346" i="1" s="1"/>
  <c r="N346" i="1" s="1"/>
  <c r="O346" i="1" s="1"/>
  <c r="K130" i="1"/>
  <c r="L130" i="1" s="1"/>
  <c r="M130" i="1" s="1"/>
  <c r="N130" i="1" s="1"/>
  <c r="O130" i="1" s="1"/>
  <c r="K281" i="1"/>
  <c r="L281" i="1" s="1"/>
  <c r="M281" i="1" s="1"/>
  <c r="N281" i="1" s="1"/>
  <c r="O281" i="1" s="1"/>
  <c r="K238" i="1"/>
  <c r="L238" i="1" s="1"/>
  <c r="M238" i="1" s="1"/>
  <c r="N238" i="1" s="1"/>
  <c r="O238" i="1" s="1"/>
  <c r="K235" i="1"/>
  <c r="L235" i="1" s="1"/>
  <c r="M235" i="1" s="1"/>
  <c r="N235" i="1" s="1"/>
  <c r="O235" i="1" s="1"/>
  <c r="K233" i="1"/>
  <c r="L233" i="1" s="1"/>
  <c r="M233" i="1" s="1"/>
  <c r="N233" i="1" s="1"/>
  <c r="O233" i="1" s="1"/>
  <c r="K174" i="1"/>
  <c r="L174" i="1" s="1"/>
  <c r="M174" i="1" s="1"/>
  <c r="N174" i="1" s="1"/>
  <c r="O174" i="1" s="1"/>
  <c r="K50" i="1"/>
  <c r="L50" i="1" s="1"/>
  <c r="M50" i="1" s="1"/>
  <c r="N50" i="1" s="1"/>
  <c r="O50" i="1" s="1"/>
  <c r="K149" i="1"/>
  <c r="L149" i="1" s="1"/>
  <c r="M149" i="1" s="1"/>
  <c r="N149" i="1" s="1"/>
  <c r="O149" i="1" s="1"/>
  <c r="K18" i="1"/>
  <c r="L18" i="1" s="1"/>
  <c r="M18" i="1" s="1"/>
  <c r="N18" i="1" s="1"/>
  <c r="O18" i="1" s="1"/>
  <c r="K264" i="1"/>
  <c r="L264" i="1" s="1"/>
  <c r="M264" i="1" s="1"/>
  <c r="N264" i="1" s="1"/>
  <c r="O264" i="1" s="1"/>
  <c r="K98" i="1"/>
  <c r="L98" i="1" s="1"/>
  <c r="M98" i="1" s="1"/>
  <c r="N98" i="1" s="1"/>
  <c r="O98" i="1" s="1"/>
  <c r="K122" i="1"/>
  <c r="L122" i="1" s="1"/>
  <c r="M122" i="1" s="1"/>
  <c r="N122" i="1" s="1"/>
  <c r="O122" i="1" s="1"/>
  <c r="K195" i="1"/>
  <c r="L195" i="1" s="1"/>
  <c r="M195" i="1" s="1"/>
  <c r="N195" i="1" s="1"/>
  <c r="O195" i="1" s="1"/>
  <c r="K206" i="1"/>
  <c r="L206" i="1" s="1"/>
  <c r="M206" i="1" s="1"/>
  <c r="N206" i="1" s="1"/>
  <c r="O206" i="1" s="1"/>
  <c r="K34" i="1"/>
  <c r="L34" i="1" s="1"/>
  <c r="M34" i="1" s="1"/>
  <c r="N34" i="1" s="1"/>
  <c r="O34" i="1" s="1"/>
  <c r="K244" i="1"/>
  <c r="L244" i="1" s="1"/>
  <c r="M244" i="1" s="1"/>
  <c r="N244" i="1" s="1"/>
  <c r="O244" i="1" s="1"/>
  <c r="K147" i="1"/>
  <c r="L147" i="1" s="1"/>
  <c r="M147" i="1" s="1"/>
  <c r="N147" i="1" s="1"/>
  <c r="O147" i="1" s="1"/>
  <c r="K289" i="1"/>
  <c r="L289" i="1" s="1"/>
  <c r="M289" i="1" s="1"/>
  <c r="N289" i="1" s="1"/>
  <c r="O289" i="1" s="1"/>
  <c r="K225" i="1"/>
  <c r="L225" i="1" s="1"/>
  <c r="M225" i="1" s="1"/>
  <c r="N225" i="1" s="1"/>
  <c r="O225" i="1" s="1"/>
  <c r="K88" i="1"/>
  <c r="L88" i="1" s="1"/>
  <c r="M88" i="1" s="1"/>
  <c r="N88" i="1" s="1"/>
  <c r="O88" i="1" s="1"/>
  <c r="K361" i="1"/>
  <c r="L361" i="1" s="1"/>
  <c r="M361" i="1" s="1"/>
  <c r="N361" i="1" s="1"/>
  <c r="O361" i="1" s="1"/>
  <c r="K305" i="1"/>
  <c r="L305" i="1" s="1"/>
  <c r="M305" i="1" s="1"/>
  <c r="N305" i="1" s="1"/>
  <c r="O305" i="1" s="1"/>
  <c r="K27" i="1"/>
  <c r="L27" i="1" s="1"/>
  <c r="M27" i="1" s="1"/>
  <c r="N27" i="1" s="1"/>
  <c r="O27" i="1" s="1"/>
  <c r="K329" i="1"/>
  <c r="L329" i="1" s="1"/>
  <c r="M329" i="1" s="1"/>
  <c r="N329" i="1" s="1"/>
  <c r="O329" i="1" s="1"/>
  <c r="K296" i="1"/>
  <c r="L296" i="1" s="1"/>
  <c r="M296" i="1" s="1"/>
  <c r="N296" i="1" s="1"/>
  <c r="O296" i="1" s="1"/>
  <c r="K97" i="1"/>
  <c r="L97" i="1" s="1"/>
  <c r="M97" i="1" s="1"/>
  <c r="N97" i="1" s="1"/>
  <c r="O97" i="1" s="1"/>
  <c r="K162" i="1"/>
  <c r="L162" i="1" s="1"/>
  <c r="M162" i="1" s="1"/>
  <c r="N162" i="1" s="1"/>
  <c r="O162" i="1" s="1"/>
  <c r="K66" i="1"/>
  <c r="L66" i="1" s="1"/>
  <c r="M66" i="1" s="1"/>
  <c r="N66" i="1" s="1"/>
  <c r="O66" i="1" s="1"/>
  <c r="K16" i="1"/>
  <c r="L16" i="1" s="1"/>
  <c r="M16" i="1" s="1"/>
  <c r="N16" i="1" s="1"/>
  <c r="O16" i="1" s="1"/>
  <c r="K362" i="1"/>
  <c r="L362" i="1" s="1"/>
  <c r="M362" i="1" s="1"/>
  <c r="N362" i="1" s="1"/>
  <c r="O362" i="1" s="1"/>
  <c r="K212" i="1"/>
  <c r="L212" i="1" s="1"/>
  <c r="M212" i="1" s="1"/>
  <c r="N212" i="1" s="1"/>
  <c r="O212" i="1" s="1"/>
  <c r="K263" i="1"/>
  <c r="L263" i="1" s="1"/>
  <c r="M263" i="1" s="1"/>
  <c r="N263" i="1" s="1"/>
  <c r="O263" i="1" s="1"/>
  <c r="K358" i="1"/>
  <c r="L358" i="1" s="1"/>
  <c r="M358" i="1" s="1"/>
  <c r="N358" i="1" s="1"/>
  <c r="O358" i="1" s="1"/>
  <c r="K136" i="1"/>
  <c r="L136" i="1" s="1"/>
  <c r="M136" i="1" s="1"/>
  <c r="N136" i="1" s="1"/>
  <c r="O136" i="1" s="1"/>
  <c r="K157" i="1"/>
  <c r="L157" i="1" s="1"/>
  <c r="M157" i="1" s="1"/>
  <c r="N157" i="1" s="1"/>
  <c r="O157" i="1" s="1"/>
  <c r="K25" i="1"/>
  <c r="L25" i="1" s="1"/>
  <c r="M25" i="1" s="1"/>
  <c r="N25" i="1" s="1"/>
  <c r="O25" i="1" s="1"/>
  <c r="K336" i="1"/>
  <c r="L336" i="1" s="1"/>
  <c r="M336" i="1" s="1"/>
  <c r="N336" i="1" s="1"/>
  <c r="O336" i="1" s="1"/>
  <c r="K345" i="1"/>
  <c r="L345" i="1" s="1"/>
  <c r="M345" i="1" s="1"/>
  <c r="N345" i="1" s="1"/>
  <c r="O345" i="1" s="1"/>
  <c r="K220" i="1"/>
  <c r="L220" i="1" s="1"/>
  <c r="M220" i="1" s="1"/>
  <c r="N220" i="1" s="1"/>
  <c r="O220" i="1" s="1"/>
  <c r="K105" i="1"/>
  <c r="L105" i="1" s="1"/>
  <c r="M105" i="1" s="1"/>
  <c r="N105" i="1" s="1"/>
  <c r="O105" i="1" s="1"/>
  <c r="K203" i="1"/>
  <c r="L203" i="1" s="1"/>
  <c r="M203" i="1" s="1"/>
  <c r="N203" i="1" s="1"/>
  <c r="O203" i="1" s="1"/>
  <c r="K32" i="1"/>
  <c r="L32" i="1" s="1"/>
  <c r="M32" i="1" s="1"/>
  <c r="N32" i="1" s="1"/>
  <c r="O32" i="1" s="1"/>
  <c r="K219" i="1"/>
  <c r="L219" i="1" s="1"/>
  <c r="M219" i="1" s="1"/>
  <c r="N219" i="1" s="1"/>
  <c r="O219" i="1" s="1"/>
  <c r="K181" i="1"/>
  <c r="L181" i="1" s="1"/>
  <c r="M181" i="1" s="1"/>
  <c r="N181" i="1" s="1"/>
  <c r="O181" i="1" s="1"/>
  <c r="K359" i="1"/>
  <c r="L359" i="1" s="1"/>
  <c r="M359" i="1" s="1"/>
  <c r="N359" i="1" s="1"/>
  <c r="O359" i="1" s="1"/>
  <c r="K43" i="1"/>
  <c r="L43" i="1" s="1"/>
  <c r="M43" i="1" s="1"/>
  <c r="N43" i="1" s="1"/>
  <c r="O43" i="1" s="1"/>
  <c r="K75" i="1"/>
  <c r="L75" i="1" s="1"/>
  <c r="M75" i="1" s="1"/>
  <c r="N75" i="1" s="1"/>
  <c r="O75" i="1" s="1"/>
  <c r="K306" i="1"/>
  <c r="L306" i="1" s="1"/>
  <c r="M306" i="1" s="1"/>
  <c r="N306" i="1" s="1"/>
  <c r="O306" i="1" s="1"/>
  <c r="K48" i="1"/>
  <c r="L48" i="1" s="1"/>
  <c r="M48" i="1" s="1"/>
  <c r="N48" i="1" s="1"/>
  <c r="O48" i="1" s="1"/>
  <c r="K360" i="1"/>
  <c r="L360" i="1" s="1"/>
  <c r="M360" i="1" s="1"/>
  <c r="N360" i="1" s="1"/>
  <c r="O360" i="1" s="1"/>
  <c r="K89" i="1"/>
  <c r="L89" i="1" s="1"/>
  <c r="M89" i="1" s="1"/>
  <c r="N89" i="1" s="1"/>
  <c r="O89" i="1" s="1"/>
  <c r="K255" i="1"/>
  <c r="L255" i="1" s="1"/>
  <c r="M255" i="1" s="1"/>
  <c r="N255" i="1" s="1"/>
  <c r="O255" i="1" s="1"/>
  <c r="K229" i="1"/>
  <c r="L229" i="1" s="1"/>
  <c r="M229" i="1" s="1"/>
  <c r="N229" i="1" s="1"/>
  <c r="O229" i="1" s="1"/>
  <c r="K194" i="1"/>
  <c r="L194" i="1" s="1"/>
  <c r="M194" i="1" s="1"/>
  <c r="N194" i="1" s="1"/>
  <c r="O194" i="1" s="1"/>
  <c r="K11" i="1"/>
  <c r="L11" i="1" s="1"/>
  <c r="M11" i="1" s="1"/>
  <c r="N11" i="1" s="1"/>
  <c r="O11" i="1" s="1"/>
  <c r="K10" i="1"/>
  <c r="L10" i="1" s="1"/>
  <c r="M10" i="1" s="1"/>
  <c r="N10" i="1" s="1"/>
  <c r="O10" i="1" s="1"/>
  <c r="K278" i="1"/>
  <c r="L278" i="1" s="1"/>
  <c r="M278" i="1" s="1"/>
  <c r="N278" i="1" s="1"/>
  <c r="O278" i="1" s="1"/>
  <c r="K179" i="1"/>
  <c r="L179" i="1" s="1"/>
  <c r="M179" i="1" s="1"/>
  <c r="N179" i="1" s="1"/>
  <c r="O179" i="1" s="1"/>
  <c r="K155" i="1"/>
  <c r="L155" i="1" s="1"/>
  <c r="M155" i="1" s="1"/>
  <c r="N155" i="1" s="1"/>
  <c r="O155" i="1" s="1"/>
  <c r="K129" i="1"/>
  <c r="L129" i="1" s="1"/>
  <c r="M129" i="1" s="1"/>
  <c r="N129" i="1" s="1"/>
  <c r="O129" i="1" s="1"/>
  <c r="K222" i="1"/>
  <c r="L222" i="1" s="1"/>
  <c r="M222" i="1" s="1"/>
  <c r="N222" i="1" s="1"/>
  <c r="O222" i="1" s="1"/>
  <c r="K271" i="1"/>
  <c r="L271" i="1" s="1"/>
  <c r="M271" i="1" s="1"/>
  <c r="N271" i="1" s="1"/>
  <c r="O271" i="1" s="1"/>
  <c r="K236" i="1"/>
  <c r="L236" i="1" s="1"/>
  <c r="M236" i="1" s="1"/>
  <c r="N236" i="1" s="1"/>
  <c r="O236" i="1" s="1"/>
  <c r="K213" i="1"/>
  <c r="L213" i="1" s="1"/>
  <c r="M213" i="1" s="1"/>
  <c r="N213" i="1" s="1"/>
  <c r="O213" i="1" s="1"/>
  <c r="K228" i="1"/>
  <c r="L228" i="1" s="1"/>
  <c r="M228" i="1" s="1"/>
  <c r="N228" i="1" s="1"/>
  <c r="O228" i="1" s="1"/>
  <c r="K59" i="1"/>
  <c r="L59" i="1" s="1"/>
  <c r="M59" i="1" s="1"/>
  <c r="N59" i="1" s="1"/>
  <c r="O59" i="1" s="1"/>
  <c r="K330" i="1"/>
  <c r="L330" i="1" s="1"/>
  <c r="M330" i="1" s="1"/>
  <c r="N330" i="1" s="1"/>
  <c r="O330" i="1" s="1"/>
  <c r="K86" i="1"/>
  <c r="L86" i="1" s="1"/>
  <c r="M86" i="1" s="1"/>
  <c r="N86" i="1" s="1"/>
  <c r="O86" i="1" s="1"/>
  <c r="K146" i="1"/>
  <c r="L146" i="1" s="1"/>
  <c r="M146" i="1" s="1"/>
  <c r="N146" i="1" s="1"/>
  <c r="O146" i="1" s="1"/>
  <c r="K161" i="1"/>
  <c r="L161" i="1" s="1"/>
  <c r="M161" i="1" s="1"/>
  <c r="N161" i="1" s="1"/>
  <c r="O161" i="1" s="1"/>
  <c r="K239" i="1"/>
  <c r="L239" i="1" s="1"/>
  <c r="M239" i="1" s="1"/>
  <c r="N239" i="1" s="1"/>
  <c r="O239" i="1" s="1"/>
  <c r="F8" i="3"/>
  <c r="G8" i="3" s="1"/>
  <c r="F11" i="3"/>
  <c r="G11" i="3" s="1"/>
  <c r="E15" i="3"/>
  <c r="F16" i="3"/>
  <c r="G16" i="3" s="1"/>
  <c r="E17" i="3"/>
  <c r="F13" i="3"/>
  <c r="G13" i="3" s="1"/>
  <c r="E11" i="3"/>
  <c r="E8" i="3"/>
  <c r="F9" i="3"/>
  <c r="G9" i="3" s="1"/>
  <c r="F12" i="3"/>
  <c r="G12" i="3" s="1"/>
  <c r="F15" i="3"/>
  <c r="G15" i="3" s="1"/>
  <c r="E9" i="3"/>
  <c r="E10" i="3"/>
  <c r="F17" i="3"/>
  <c r="G17" i="3" s="1"/>
  <c r="E16" i="3"/>
  <c r="F10" i="3"/>
  <c r="G10" i="3" s="1"/>
  <c r="F7" i="3"/>
  <c r="G7" i="3" s="1"/>
  <c r="E13" i="3"/>
  <c r="O19" i="3"/>
  <c r="E19" i="3"/>
  <c r="E14" i="3"/>
  <c r="F14" i="3"/>
  <c r="G14" i="3" s="1"/>
  <c r="E12" i="3"/>
  <c r="E7" i="3"/>
  <c r="H16" i="3" l="1"/>
  <c r="I16" i="3" s="1"/>
  <c r="H15" i="3"/>
  <c r="I15" i="3" s="1"/>
  <c r="H10" i="3"/>
  <c r="I10" i="3" s="1"/>
  <c r="K19" i="3"/>
  <c r="H12" i="3"/>
  <c r="I12" i="3" s="1"/>
  <c r="H11" i="3"/>
  <c r="I11" i="3" s="1"/>
  <c r="H8" i="3"/>
  <c r="I8" i="3" s="1"/>
  <c r="H17" i="3"/>
  <c r="I17" i="3" s="1"/>
  <c r="H13" i="3"/>
  <c r="I13" i="3" s="1"/>
  <c r="H9" i="3"/>
  <c r="I9" i="3" s="1"/>
  <c r="H14" i="3"/>
  <c r="I14" i="3" s="1"/>
  <c r="L364" i="1"/>
  <c r="G19" i="3"/>
  <c r="M364" i="1" l="1"/>
  <c r="H19" i="3"/>
  <c r="I19" i="3" s="1"/>
  <c r="I7" i="3"/>
  <c r="N364" i="1" l="1"/>
  <c r="O364" i="1" s="1"/>
  <c r="J19" i="3"/>
  <c r="J17" i="3"/>
  <c r="J13" i="3"/>
  <c r="J16" i="3"/>
  <c r="J9" i="3"/>
  <c r="J15" i="3"/>
  <c r="J8" i="3"/>
  <c r="J10" i="3"/>
  <c r="J12" i="3"/>
  <c r="J14" i="3"/>
  <c r="J11" i="3"/>
  <c r="J7" i="3"/>
  <c r="P7" i="1" l="1"/>
  <c r="P364" i="1"/>
  <c r="P32" i="1"/>
  <c r="P46" i="1"/>
  <c r="P199" i="1"/>
  <c r="P23" i="1"/>
  <c r="P358" i="1"/>
  <c r="P265" i="1"/>
  <c r="P272" i="1"/>
  <c r="P69" i="1"/>
  <c r="P37" i="1"/>
  <c r="P264" i="1"/>
  <c r="P346" i="1"/>
  <c r="P348" i="1"/>
  <c r="P188" i="1"/>
  <c r="P220" i="1"/>
  <c r="P270" i="1"/>
  <c r="P337" i="1"/>
  <c r="P303" i="1"/>
  <c r="P156" i="1"/>
  <c r="P284" i="1"/>
  <c r="P271" i="1"/>
  <c r="P74" i="1"/>
  <c r="P297" i="1"/>
  <c r="P302" i="1"/>
  <c r="P173" i="1"/>
  <c r="P55" i="1"/>
  <c r="P73" i="1"/>
  <c r="P87" i="1"/>
  <c r="P222" i="1"/>
  <c r="P67" i="1"/>
  <c r="P180" i="1"/>
  <c r="P287" i="1"/>
  <c r="P288" i="1"/>
  <c r="P86" i="1"/>
  <c r="P235" i="1"/>
  <c r="P314" i="1"/>
  <c r="P54" i="1"/>
  <c r="P243" i="1"/>
  <c r="P135" i="1"/>
  <c r="P330" i="1"/>
  <c r="P238" i="1"/>
  <c r="P230" i="1"/>
  <c r="P102" i="1"/>
  <c r="P234" i="1"/>
  <c r="P63" i="1"/>
  <c r="P187" i="1"/>
  <c r="P125" i="1"/>
  <c r="P244" i="1"/>
  <c r="P84" i="1"/>
  <c r="P77" i="1"/>
  <c r="P207" i="1"/>
  <c r="P339" i="1"/>
  <c r="P171" i="1"/>
  <c r="P355" i="1"/>
  <c r="P59" i="1"/>
  <c r="P208" i="1"/>
  <c r="P328" i="1"/>
  <c r="P64" i="1"/>
  <c r="P189" i="1"/>
  <c r="P258" i="1"/>
  <c r="P275" i="1"/>
  <c r="P257" i="1"/>
  <c r="P281" i="1"/>
  <c r="P38" i="1"/>
  <c r="P93" i="1"/>
  <c r="P111" i="1"/>
  <c r="P296" i="1"/>
  <c r="P81" i="1"/>
  <c r="P183" i="1"/>
  <c r="P202" i="1"/>
  <c r="P217" i="1"/>
  <c r="P241" i="1"/>
  <c r="P354" i="1"/>
  <c r="P251" i="1"/>
  <c r="P168" i="1"/>
  <c r="P212" i="1"/>
  <c r="P112" i="1"/>
  <c r="P197" i="1"/>
  <c r="P333" i="1"/>
  <c r="P340" i="1"/>
  <c r="P97" i="1"/>
  <c r="P194" i="1"/>
  <c r="P209" i="1"/>
  <c r="P120" i="1"/>
  <c r="P285" i="1"/>
  <c r="P356" i="1"/>
  <c r="P103" i="1"/>
  <c r="P273" i="1"/>
  <c r="P262" i="1"/>
  <c r="P229" i="1"/>
  <c r="P204" i="1"/>
  <c r="P42" i="1"/>
  <c r="P312" i="1"/>
  <c r="P292" i="1"/>
  <c r="P31" i="1"/>
  <c r="P129" i="1"/>
  <c r="P343" i="1"/>
  <c r="P51" i="1"/>
  <c r="P218" i="1"/>
  <c r="P201" i="1"/>
  <c r="P14" i="1"/>
  <c r="P155" i="1"/>
  <c r="P104" i="1"/>
  <c r="P72" i="1"/>
  <c r="P131" i="1"/>
  <c r="P91" i="1"/>
  <c r="P127" i="1"/>
  <c r="P128" i="1"/>
  <c r="P226" i="1"/>
  <c r="P142" i="1"/>
  <c r="P89" i="1"/>
  <c r="P338" i="1"/>
  <c r="P245" i="1"/>
  <c r="P134" i="1"/>
  <c r="P185" i="1"/>
  <c r="P321" i="1"/>
  <c r="P246" i="1"/>
  <c r="P36" i="1"/>
  <c r="P298" i="1"/>
  <c r="P215" i="1"/>
  <c r="P250" i="1"/>
  <c r="P41" i="1"/>
  <c r="P327" i="1"/>
  <c r="P80" i="1"/>
  <c r="P71" i="1"/>
  <c r="P335" i="1"/>
  <c r="P110" i="1"/>
  <c r="P100" i="1"/>
  <c r="P203" i="1"/>
  <c r="P237" i="1"/>
  <c r="P149" i="1"/>
  <c r="P35" i="1"/>
  <c r="P269" i="1"/>
  <c r="P47" i="1"/>
  <c r="P233" i="1"/>
  <c r="P40" i="1"/>
  <c r="P242" i="1"/>
  <c r="P347" i="1"/>
  <c r="P261" i="1"/>
  <c r="P147" i="1"/>
  <c r="P290" i="1"/>
  <c r="P301" i="1"/>
  <c r="P85" i="1"/>
  <c r="P141" i="1"/>
  <c r="P56" i="1"/>
  <c r="P344" i="1"/>
  <c r="P30" i="1"/>
  <c r="P153" i="1"/>
  <c r="P27" i="1"/>
  <c r="P352" i="1"/>
  <c r="P117" i="1"/>
  <c r="P164" i="1"/>
  <c r="P221" i="1"/>
  <c r="P58" i="1"/>
  <c r="P43" i="1"/>
  <c r="P186" i="1"/>
  <c r="P322" i="1"/>
  <c r="P109" i="1"/>
  <c r="P309" i="1"/>
  <c r="P277" i="1"/>
  <c r="P247" i="1"/>
  <c r="P326" i="1"/>
  <c r="P359" i="1"/>
  <c r="P145" i="1"/>
  <c r="P57" i="1"/>
  <c r="P116" i="1"/>
  <c r="P252" i="1"/>
  <c r="P193" i="1"/>
  <c r="P255" i="1"/>
  <c r="P256" i="1"/>
  <c r="P304" i="1"/>
  <c r="P211" i="1"/>
  <c r="P90" i="1"/>
  <c r="P349" i="1"/>
  <c r="P48" i="1"/>
  <c r="P92" i="1"/>
  <c r="P192" i="1"/>
  <c r="P39" i="1"/>
  <c r="P195" i="1"/>
  <c r="P24" i="1"/>
  <c r="P223" i="1"/>
  <c r="P96" i="1"/>
  <c r="P75" i="1"/>
  <c r="P174" i="1"/>
  <c r="P158" i="1"/>
  <c r="P70" i="1"/>
  <c r="P122" i="1"/>
  <c r="P79" i="1"/>
  <c r="P279" i="1"/>
  <c r="P353" i="1"/>
  <c r="P12" i="1"/>
  <c r="P224" i="1"/>
  <c r="P318" i="1"/>
  <c r="P18" i="1"/>
  <c r="P311" i="1"/>
  <c r="P167" i="1"/>
  <c r="P325" i="1"/>
  <c r="P52" i="1"/>
  <c r="P306" i="1"/>
  <c r="P196" i="1"/>
  <c r="P166" i="1"/>
  <c r="P266" i="1"/>
  <c r="P34" i="1"/>
  <c r="P334" i="1"/>
  <c r="P268" i="1"/>
  <c r="P28" i="1"/>
  <c r="P107" i="1"/>
  <c r="P95" i="1"/>
  <c r="P345" i="1"/>
  <c r="P33" i="1"/>
  <c r="P350" i="1"/>
  <c r="P190" i="1"/>
  <c r="P152" i="1"/>
  <c r="P300" i="1"/>
  <c r="P83" i="1"/>
  <c r="P78" i="1"/>
  <c r="P336" i="1"/>
  <c r="P114" i="1"/>
  <c r="P280" i="1"/>
  <c r="P259" i="1"/>
  <c r="P99" i="1"/>
  <c r="P310" i="1"/>
  <c r="P181" i="1"/>
  <c r="P94" i="1"/>
  <c r="P68" i="1"/>
  <c r="P232" i="1"/>
  <c r="P219" i="1"/>
  <c r="P295" i="1"/>
  <c r="P227" i="1"/>
  <c r="P11" i="1"/>
  <c r="P206" i="1"/>
  <c r="P253" i="1"/>
  <c r="P88" i="1"/>
  <c r="P82" i="1"/>
  <c r="P154" i="1"/>
  <c r="P140" i="1"/>
  <c r="P276" i="1"/>
  <c r="P169" i="1"/>
  <c r="P165" i="1"/>
  <c r="P98" i="1"/>
  <c r="P21" i="1"/>
  <c r="P175" i="1"/>
  <c r="P20" i="1"/>
  <c r="P13" i="1"/>
  <c r="P228" i="1"/>
  <c r="P130" i="1"/>
  <c r="P138" i="1"/>
  <c r="P60" i="1"/>
  <c r="P274" i="1"/>
  <c r="P119" i="1"/>
  <c r="P263" i="1"/>
  <c r="P214" i="1"/>
  <c r="P184" i="1"/>
  <c r="P239" i="1"/>
  <c r="P50" i="1"/>
  <c r="P249" i="1"/>
  <c r="P115" i="1"/>
  <c r="P293" i="1"/>
  <c r="P126" i="1"/>
  <c r="P213" i="1"/>
  <c r="P362" i="1"/>
  <c r="P299" i="1"/>
  <c r="P144" i="1"/>
  <c r="P320" i="1"/>
  <c r="P332" i="1"/>
  <c r="P179" i="1"/>
  <c r="P151" i="1"/>
  <c r="P118" i="1"/>
  <c r="P16" i="1"/>
  <c r="P17" i="1"/>
  <c r="P29" i="1"/>
  <c r="P200" i="1"/>
  <c r="P323" i="1"/>
  <c r="P313" i="1"/>
  <c r="P25" i="1"/>
  <c r="P113" i="1"/>
  <c r="P163" i="1"/>
  <c r="P231" i="1"/>
  <c r="P182" i="1"/>
  <c r="P308" i="1"/>
  <c r="P157" i="1"/>
  <c r="P178" i="1"/>
  <c r="P137" i="1"/>
  <c r="P124" i="1"/>
  <c r="P76" i="1"/>
  <c r="P317" i="1"/>
  <c r="P62" i="1"/>
  <c r="P49" i="1"/>
  <c r="P105" i="1"/>
  <c r="P198" i="1"/>
  <c r="P45" i="1"/>
  <c r="P123" i="1"/>
  <c r="P286" i="1"/>
  <c r="P159" i="1"/>
  <c r="P324" i="1"/>
  <c r="P205" i="1"/>
  <c r="P216" i="1"/>
  <c r="P278" i="1"/>
  <c r="P143" i="1"/>
  <c r="P342" i="1"/>
  <c r="P61" i="1"/>
  <c r="P133" i="1"/>
  <c r="P254" i="1"/>
  <c r="P329" i="1"/>
  <c r="P291" i="1"/>
  <c r="P283" i="1"/>
  <c r="P236" i="1"/>
  <c r="P9" i="1"/>
  <c r="P8" i="1"/>
  <c r="P294" i="1"/>
  <c r="P172" i="1"/>
  <c r="P22" i="1"/>
  <c r="P10" i="1"/>
  <c r="P305" i="1"/>
  <c r="P351" i="1"/>
  <c r="P53" i="1"/>
  <c r="P176" i="1"/>
  <c r="P240" i="1"/>
  <c r="P289" i="1"/>
  <c r="P315" i="1"/>
  <c r="P15" i="1"/>
  <c r="P361" i="1"/>
  <c r="P248" i="1"/>
  <c r="P331" i="1"/>
  <c r="P108" i="1"/>
  <c r="P148" i="1"/>
  <c r="P360" i="1"/>
  <c r="P66" i="1"/>
  <c r="P319" i="1"/>
  <c r="P160" i="1"/>
  <c r="P260" i="1"/>
  <c r="P267" i="1"/>
  <c r="P136" i="1"/>
  <c r="P162" i="1"/>
  <c r="P139" i="1"/>
  <c r="P357" i="1"/>
  <c r="P316" i="1"/>
  <c r="P282" i="1"/>
  <c r="P341" i="1"/>
  <c r="P150" i="1"/>
  <c r="P106" i="1"/>
  <c r="P191" i="1"/>
  <c r="P121" i="1"/>
  <c r="P19" i="1"/>
  <c r="P225" i="1"/>
  <c r="P132" i="1"/>
  <c r="P44" i="1"/>
  <c r="P307" i="1"/>
  <c r="P170" i="1"/>
  <c r="P161" i="1"/>
  <c r="P101" i="1"/>
  <c r="P146" i="1"/>
  <c r="P65" i="1"/>
  <c r="P210" i="1"/>
  <c r="P26" i="1"/>
  <c r="P177" i="1"/>
  <c r="Q364" i="1" l="1"/>
</calcChain>
</file>

<file path=xl/sharedStrings.xml><?xml version="1.0" encoding="utf-8"?>
<sst xmlns="http://schemas.openxmlformats.org/spreadsheetml/2006/main" count="495" uniqueCount="444">
  <si>
    <t>Nr</t>
  </si>
  <si>
    <t>Kommunenavn</t>
  </si>
  <si>
    <t>Skatt under 90% av landsgjennomsnittet</t>
  </si>
  <si>
    <t>Skatt og netto skatteutjevning</t>
  </si>
  <si>
    <t>Nto skatteutj.</t>
  </si>
  <si>
    <t>Innb.-</t>
  </si>
  <si>
    <t>Skatt</t>
  </si>
  <si>
    <t xml:space="preserve">Skatt </t>
  </si>
  <si>
    <t>1) Finansieringstrekk</t>
  </si>
  <si>
    <t>inntektsutjevning</t>
  </si>
  <si>
    <t>Tilleggskomp med 35%</t>
  </si>
  <si>
    <t>tall pr.</t>
  </si>
  <si>
    <t xml:space="preserve">   for perioden</t>
  </si>
  <si>
    <t>Pst av</t>
  </si>
  <si>
    <t>(trekk/komp 60%)</t>
  </si>
  <si>
    <t>Brutto</t>
  </si>
  <si>
    <t>Netto 1)</t>
  </si>
  <si>
    <t xml:space="preserve">(kol 5+9) </t>
  </si>
  <si>
    <t>(kol 1+10)</t>
  </si>
  <si>
    <t>pst av</t>
  </si>
  <si>
    <t>1000 kr</t>
  </si>
  <si>
    <t>kr pr innb</t>
  </si>
  <si>
    <t>landsgj.</t>
  </si>
  <si>
    <t>kr.pr.innb.</t>
  </si>
  <si>
    <t>landsgj</t>
  </si>
  <si>
    <t>i 1000 kr</t>
  </si>
  <si>
    <t>Oslo</t>
  </si>
  <si>
    <t>Eigersund</t>
  </si>
  <si>
    <t>Stavanger</t>
  </si>
  <si>
    <t>Haugesund</t>
  </si>
  <si>
    <t>Sandnes</t>
  </si>
  <si>
    <t>Sokndal</t>
  </si>
  <si>
    <t>Lund</t>
  </si>
  <si>
    <t>Bjerkreim</t>
  </si>
  <si>
    <t>Hå</t>
  </si>
  <si>
    <t>Klepp</t>
  </si>
  <si>
    <t>Time</t>
  </si>
  <si>
    <t>Gjesdal</t>
  </si>
  <si>
    <t>Sola</t>
  </si>
  <si>
    <t>Randaberg</t>
  </si>
  <si>
    <t>Strand</t>
  </si>
  <si>
    <t>Hjelmeland</t>
  </si>
  <si>
    <t>Suldal</t>
  </si>
  <si>
    <t>Sauda</t>
  </si>
  <si>
    <t>Kvitsøy</t>
  </si>
  <si>
    <t>Bokn</t>
  </si>
  <si>
    <t>Tysvær</t>
  </si>
  <si>
    <t>Karmøy</t>
  </si>
  <si>
    <t>Utsira</t>
  </si>
  <si>
    <t>Vindafjord</t>
  </si>
  <si>
    <t>Kristiansund</t>
  </si>
  <si>
    <t>Molde</t>
  </si>
  <si>
    <t>Ålesund</t>
  </si>
  <si>
    <t>Vanylven</t>
  </si>
  <si>
    <t>Sande</t>
  </si>
  <si>
    <t>Herøy</t>
  </si>
  <si>
    <t>Ulstein</t>
  </si>
  <si>
    <t>Hareid</t>
  </si>
  <si>
    <t>Ørsta</t>
  </si>
  <si>
    <t>Stranda</t>
  </si>
  <si>
    <t>Sykkylven</t>
  </si>
  <si>
    <t>Sula</t>
  </si>
  <si>
    <t>Giske</t>
  </si>
  <si>
    <t>Vestnes</t>
  </si>
  <si>
    <t>Rauma</t>
  </si>
  <si>
    <t>Aukra</t>
  </si>
  <si>
    <t>Averøy</t>
  </si>
  <si>
    <t>Gjemnes</t>
  </si>
  <si>
    <t>Tingvoll</t>
  </si>
  <si>
    <t>Sunndal</t>
  </si>
  <si>
    <t>Surnadal</t>
  </si>
  <si>
    <t>Smøla</t>
  </si>
  <si>
    <t>Aure</t>
  </si>
  <si>
    <t>Volda</t>
  </si>
  <si>
    <t>Fjord</t>
  </si>
  <si>
    <t>Hustadvika</t>
  </si>
  <si>
    <t>Bodø</t>
  </si>
  <si>
    <t>Narvik</t>
  </si>
  <si>
    <t>Bindal</t>
  </si>
  <si>
    <t>Sømna</t>
  </si>
  <si>
    <t>Brønnøy</t>
  </si>
  <si>
    <t>Vega</t>
  </si>
  <si>
    <t>Vevelstad</t>
  </si>
  <si>
    <t>Alstahaug</t>
  </si>
  <si>
    <t>Leirfjord</t>
  </si>
  <si>
    <t>Vefsn</t>
  </si>
  <si>
    <t>Grane</t>
  </si>
  <si>
    <t>Hattfjelldal</t>
  </si>
  <si>
    <t>Dønna</t>
  </si>
  <si>
    <t>Nesna</t>
  </si>
  <si>
    <t>Hemnes</t>
  </si>
  <si>
    <t>Rana</t>
  </si>
  <si>
    <t>Lurøy</t>
  </si>
  <si>
    <t>Træna</t>
  </si>
  <si>
    <t>Rødøy</t>
  </si>
  <si>
    <t>Meløy</t>
  </si>
  <si>
    <t>Gildeskål</t>
  </si>
  <si>
    <t>Beiarn</t>
  </si>
  <si>
    <t>Saltdal</t>
  </si>
  <si>
    <t>Fauske</t>
  </si>
  <si>
    <t>Sørfold</t>
  </si>
  <si>
    <t>Steigen</t>
  </si>
  <si>
    <t>Lødingen</t>
  </si>
  <si>
    <t>Evenes</t>
  </si>
  <si>
    <t>Røst</t>
  </si>
  <si>
    <t>Værøy</t>
  </si>
  <si>
    <t>Flakstad</t>
  </si>
  <si>
    <t>Vestvågøy</t>
  </si>
  <si>
    <t>Vågan</t>
  </si>
  <si>
    <t>Hadsel</t>
  </si>
  <si>
    <t>Øksnes</t>
  </si>
  <si>
    <t>Sortland</t>
  </si>
  <si>
    <t>Andøy</t>
  </si>
  <si>
    <t>Moskenes</t>
  </si>
  <si>
    <t>Hamarøy</t>
  </si>
  <si>
    <t>Halden</t>
  </si>
  <si>
    <t>Moss</t>
  </si>
  <si>
    <t>Sarpsborg</t>
  </si>
  <si>
    <t>Fredrikstad</t>
  </si>
  <si>
    <t>Drammen</t>
  </si>
  <si>
    <t>Kongsberg</t>
  </si>
  <si>
    <t>Ringerike</t>
  </si>
  <si>
    <t>Hvaler</t>
  </si>
  <si>
    <t>Aremark</t>
  </si>
  <si>
    <t>Marker</t>
  </si>
  <si>
    <t>Indre Østfold</t>
  </si>
  <si>
    <t>Skiptvet</t>
  </si>
  <si>
    <t>Rakkestad</t>
  </si>
  <si>
    <t>Råde</t>
  </si>
  <si>
    <t>Våler</t>
  </si>
  <si>
    <t>Vestby</t>
  </si>
  <si>
    <t>Nordre Follo</t>
  </si>
  <si>
    <t>Ås</t>
  </si>
  <si>
    <t>Frogn</t>
  </si>
  <si>
    <t>Nesodden</t>
  </si>
  <si>
    <t>Bærum</t>
  </si>
  <si>
    <t>Asker</t>
  </si>
  <si>
    <t>Aurskog-Høland</t>
  </si>
  <si>
    <t>Rælingen</t>
  </si>
  <si>
    <t>Enebakk</t>
  </si>
  <si>
    <t>Lørenskog</t>
  </si>
  <si>
    <t>Lillestrøm</t>
  </si>
  <si>
    <t>Nittedal</t>
  </si>
  <si>
    <t>Gjerdrum</t>
  </si>
  <si>
    <t>Ullensaker</t>
  </si>
  <si>
    <t>Nes</t>
  </si>
  <si>
    <t>Eidsvoll</t>
  </si>
  <si>
    <t>Nannestad</t>
  </si>
  <si>
    <t>Hurdal</t>
  </si>
  <si>
    <t>Hole</t>
  </si>
  <si>
    <t>Flå</t>
  </si>
  <si>
    <t>Nesbyen</t>
  </si>
  <si>
    <t>Gol</t>
  </si>
  <si>
    <t>Hemsedal</t>
  </si>
  <si>
    <t>Ål</t>
  </si>
  <si>
    <t>Hol</t>
  </si>
  <si>
    <t>Sigdal</t>
  </si>
  <si>
    <t>Krødsherad</t>
  </si>
  <si>
    <t>Modum</t>
  </si>
  <si>
    <t>Øvre Eiker</t>
  </si>
  <si>
    <t>Lier</t>
  </si>
  <si>
    <t>Flesberg</t>
  </si>
  <si>
    <t>Rollag</t>
  </si>
  <si>
    <t>Nore og Uvdal</t>
  </si>
  <si>
    <t>Jevnaker</t>
  </si>
  <si>
    <t>Lunner</t>
  </si>
  <si>
    <t>Kongsvinger</t>
  </si>
  <si>
    <t>Hamar</t>
  </si>
  <si>
    <t>Lillehammer</t>
  </si>
  <si>
    <t>Gjøvik</t>
  </si>
  <si>
    <t>Ringsaker</t>
  </si>
  <si>
    <t>Løten</t>
  </si>
  <si>
    <t>Stange</t>
  </si>
  <si>
    <t>Nord-Odal</t>
  </si>
  <si>
    <t>Sør-Odal</t>
  </si>
  <si>
    <t>Eidskog</t>
  </si>
  <si>
    <t>Grue</t>
  </si>
  <si>
    <t>Åsnes</t>
  </si>
  <si>
    <t>Elverum</t>
  </si>
  <si>
    <t>Trysil</t>
  </si>
  <si>
    <t>Åmot</t>
  </si>
  <si>
    <t>Stor-Elvdal</t>
  </si>
  <si>
    <t>Rendalen</t>
  </si>
  <si>
    <t>Engerdal</t>
  </si>
  <si>
    <t>Tolga</t>
  </si>
  <si>
    <t>Tynset</t>
  </si>
  <si>
    <t>Alvdal</t>
  </si>
  <si>
    <t>Folldal</t>
  </si>
  <si>
    <t>Os</t>
  </si>
  <si>
    <t>Dovre</t>
  </si>
  <si>
    <t>Lesja</t>
  </si>
  <si>
    <t>Skjåk</t>
  </si>
  <si>
    <t>Lom</t>
  </si>
  <si>
    <t>Vågå</t>
  </si>
  <si>
    <t>Nord-Fron</t>
  </si>
  <si>
    <t>Sel</t>
  </si>
  <si>
    <t>Sør-Fron</t>
  </si>
  <si>
    <t>Ringebu</t>
  </si>
  <si>
    <t>Øyer</t>
  </si>
  <si>
    <t>Gausdal</t>
  </si>
  <si>
    <t>Østre Toten</t>
  </si>
  <si>
    <t>Vestre Toten</t>
  </si>
  <si>
    <t>Gran</t>
  </si>
  <si>
    <t>Søndre Land</t>
  </si>
  <si>
    <t>Nordre Land</t>
  </si>
  <si>
    <t>Sør-Aurdal</t>
  </si>
  <si>
    <t>Etnedal</t>
  </si>
  <si>
    <t>Nord-Aurdal</t>
  </si>
  <si>
    <t>Vestre Slidre</t>
  </si>
  <si>
    <t>Øystre Slidre</t>
  </si>
  <si>
    <t>Vang</t>
  </si>
  <si>
    <t>Horten</t>
  </si>
  <si>
    <t>Holmestrand</t>
  </si>
  <si>
    <t>Tønsberg</t>
  </si>
  <si>
    <t>Sandefjord</t>
  </si>
  <si>
    <t>Larvik</t>
  </si>
  <si>
    <t>Porsgrunn</t>
  </si>
  <si>
    <t>Skien</t>
  </si>
  <si>
    <t>Notodden</t>
  </si>
  <si>
    <t>Færder</t>
  </si>
  <si>
    <t>Siljan</t>
  </si>
  <si>
    <t>Bamble</t>
  </si>
  <si>
    <t>Kragerø</t>
  </si>
  <si>
    <t>Drangedal</t>
  </si>
  <si>
    <t>Nome</t>
  </si>
  <si>
    <t>Midt-Telemark</t>
  </si>
  <si>
    <t>Tinn</t>
  </si>
  <si>
    <t>Hjartdal</t>
  </si>
  <si>
    <t>Seljord</t>
  </si>
  <si>
    <t>Kviteseid</t>
  </si>
  <si>
    <t>Nissedal</t>
  </si>
  <si>
    <t>Fyresdal</t>
  </si>
  <si>
    <t>Tokke</t>
  </si>
  <si>
    <t>Vinje</t>
  </si>
  <si>
    <t>Risør</t>
  </si>
  <si>
    <t>Grimstad</t>
  </si>
  <si>
    <t>Arendal</t>
  </si>
  <si>
    <t>Kristiansand</t>
  </si>
  <si>
    <t>Lindesnes</t>
  </si>
  <si>
    <t>Farsund</t>
  </si>
  <si>
    <t>Flekkefjord</t>
  </si>
  <si>
    <t>Gjerstad</t>
  </si>
  <si>
    <t>Vegårshei</t>
  </si>
  <si>
    <t>Tvedestrand</t>
  </si>
  <si>
    <t>Froland</t>
  </si>
  <si>
    <t>Lillesand</t>
  </si>
  <si>
    <t>Birkenes</t>
  </si>
  <si>
    <t>Åmli</t>
  </si>
  <si>
    <t>Iveland</t>
  </si>
  <si>
    <t>Evje og Hornnes</t>
  </si>
  <si>
    <t>Bygland</t>
  </si>
  <si>
    <t>Valle</t>
  </si>
  <si>
    <t>Bykle</t>
  </si>
  <si>
    <t>Vennesla</t>
  </si>
  <si>
    <t>Åseral</t>
  </si>
  <si>
    <t>Lyngdal</t>
  </si>
  <si>
    <t>Hægebostad</t>
  </si>
  <si>
    <t>Kvinesdal</t>
  </si>
  <si>
    <t>Sirdal</t>
  </si>
  <si>
    <t>Bergen</t>
  </si>
  <si>
    <t>Kinn</t>
  </si>
  <si>
    <t>Etne</t>
  </si>
  <si>
    <t>Sveio</t>
  </si>
  <si>
    <t>Bømlo</t>
  </si>
  <si>
    <t>Stord</t>
  </si>
  <si>
    <t>Fitjar</t>
  </si>
  <si>
    <t>Tysnes</t>
  </si>
  <si>
    <t>Kvinnherad</t>
  </si>
  <si>
    <t>Ullensvang</t>
  </si>
  <si>
    <t>Eidfjord</t>
  </si>
  <si>
    <t>Ulvik</t>
  </si>
  <si>
    <t>Voss</t>
  </si>
  <si>
    <t>Kvam</t>
  </si>
  <si>
    <t>Samnanger</t>
  </si>
  <si>
    <t>Bjørnafjorden</t>
  </si>
  <si>
    <t>Austevoll</t>
  </si>
  <si>
    <t>Øygarden</t>
  </si>
  <si>
    <t>Askøy</t>
  </si>
  <si>
    <t>Vaksdal</t>
  </si>
  <si>
    <t>Modalen</t>
  </si>
  <si>
    <t>Osterøy</t>
  </si>
  <si>
    <t>Alver</t>
  </si>
  <si>
    <t>Austrheim</t>
  </si>
  <si>
    <t>Fedje</t>
  </si>
  <si>
    <t>Masfjorden</t>
  </si>
  <si>
    <t>Gulen</t>
  </si>
  <si>
    <t>Solund</t>
  </si>
  <si>
    <t>Hyllestad</t>
  </si>
  <si>
    <t>Høyanger</t>
  </si>
  <si>
    <t>Vik</t>
  </si>
  <si>
    <t>Sogndal</t>
  </si>
  <si>
    <t>Aurland</t>
  </si>
  <si>
    <t>Lærdal</t>
  </si>
  <si>
    <t>Årdal</t>
  </si>
  <si>
    <t>Luster</t>
  </si>
  <si>
    <t>Askvoll</t>
  </si>
  <si>
    <t>Fjaler</t>
  </si>
  <si>
    <t>Sunnfjord</t>
  </si>
  <si>
    <t>Bremanger</t>
  </si>
  <si>
    <t>Stad</t>
  </si>
  <si>
    <t>Gloppen</t>
  </si>
  <si>
    <t>Stryn</t>
  </si>
  <si>
    <t>Trondheim</t>
  </si>
  <si>
    <t>Steinkjer</t>
  </si>
  <si>
    <t>Namsos</t>
  </si>
  <si>
    <t>Frøya</t>
  </si>
  <si>
    <t>Osen</t>
  </si>
  <si>
    <t>Oppdal</t>
  </si>
  <si>
    <t>Rennebu</t>
  </si>
  <si>
    <t>Røros</t>
  </si>
  <si>
    <t>Holtålen</t>
  </si>
  <si>
    <t>Midtre Gauldal</t>
  </si>
  <si>
    <t>Melhus</t>
  </si>
  <si>
    <t>Skaun</t>
  </si>
  <si>
    <t>Malvik</t>
  </si>
  <si>
    <t>Selbu</t>
  </si>
  <si>
    <t>Tydal</t>
  </si>
  <si>
    <t>Meråker</t>
  </si>
  <si>
    <t>Stjørdal</t>
  </si>
  <si>
    <t>Frosta</t>
  </si>
  <si>
    <t>Levanger</t>
  </si>
  <si>
    <t>Verdal</t>
  </si>
  <si>
    <t>Snåsa</t>
  </si>
  <si>
    <t>Lierne</t>
  </si>
  <si>
    <t>Røyrvik</t>
  </si>
  <si>
    <t>Namsskogan</t>
  </si>
  <si>
    <t>Grong</t>
  </si>
  <si>
    <t>Høylandet</t>
  </si>
  <si>
    <t>Overhalla</t>
  </si>
  <si>
    <t>Flatanger</t>
  </si>
  <si>
    <t>Leka</t>
  </si>
  <si>
    <t>Inderøy</t>
  </si>
  <si>
    <t>Indre Fosen</t>
  </si>
  <si>
    <t>Heim</t>
  </si>
  <si>
    <t>Hitra</t>
  </si>
  <si>
    <t>Ørland</t>
  </si>
  <si>
    <t>Åfjord</t>
  </si>
  <si>
    <t>Orkland</t>
  </si>
  <si>
    <t>Nærøysund</t>
  </si>
  <si>
    <t>Rindal</t>
  </si>
  <si>
    <t>Tromsø</t>
  </si>
  <si>
    <t>Harstad</t>
  </si>
  <si>
    <t>Alta</t>
  </si>
  <si>
    <t>Vardø</t>
  </si>
  <si>
    <t>Vadsø</t>
  </si>
  <si>
    <t>Hammerfest</t>
  </si>
  <si>
    <t>Kvæfjord</t>
  </si>
  <si>
    <t>Tjeldsund</t>
  </si>
  <si>
    <t>Ibestad</t>
  </si>
  <si>
    <t>Gratangen</t>
  </si>
  <si>
    <t>Lavangen</t>
  </si>
  <si>
    <t>Bardu</t>
  </si>
  <si>
    <t>Salangen</t>
  </si>
  <si>
    <t>Målselv</t>
  </si>
  <si>
    <t>Sørreisa</t>
  </si>
  <si>
    <t>Dyrøy</t>
  </si>
  <si>
    <t>Senja</t>
  </si>
  <si>
    <t>Balsfjord</t>
  </si>
  <si>
    <t>Karlsøy</t>
  </si>
  <si>
    <t>Lyngen</t>
  </si>
  <si>
    <t>Storfjord</t>
  </si>
  <si>
    <t>Kåfjord</t>
  </si>
  <si>
    <t>Skjervøy</t>
  </si>
  <si>
    <t>Nordreisa</t>
  </si>
  <si>
    <t>Kvænangen</t>
  </si>
  <si>
    <t>Kautokeino</t>
  </si>
  <si>
    <t>Loppa</t>
  </si>
  <si>
    <t>Hasvik</t>
  </si>
  <si>
    <t>Måsøy</t>
  </si>
  <si>
    <t>Nordkapp</t>
  </si>
  <si>
    <t>Porsanger</t>
  </si>
  <si>
    <t>Karasjok</t>
  </si>
  <si>
    <t>Lebesby</t>
  </si>
  <si>
    <t>Gamvik</t>
  </si>
  <si>
    <t>Berlevåg</t>
  </si>
  <si>
    <t>Tana</t>
  </si>
  <si>
    <t>Nesseby</t>
  </si>
  <si>
    <t>Båtsfjord</t>
  </si>
  <si>
    <t>Sør-Varanger</t>
  </si>
  <si>
    <t>Symmetrisk</t>
  </si>
  <si>
    <t>Hele landet</t>
  </si>
  <si>
    <t>i prosent</t>
  </si>
  <si>
    <t>Nr.</t>
  </si>
  <si>
    <t>Fylkeskommune</t>
  </si>
  <si>
    <t>Skatteutjevning (87,5 pst utjevning)</t>
  </si>
  <si>
    <t>Netto skatte-</t>
  </si>
  <si>
    <t>Endring fra i fjor</t>
  </si>
  <si>
    <t>utjevning for</t>
  </si>
  <si>
    <t xml:space="preserve">skatt </t>
  </si>
  <si>
    <t>1000 kr   1)</t>
  </si>
  <si>
    <t>kr pr innb.</t>
  </si>
  <si>
    <t>Januar</t>
  </si>
  <si>
    <t>Rogaland</t>
  </si>
  <si>
    <t>Møre og Romsdal</t>
  </si>
  <si>
    <t>Nordland</t>
  </si>
  <si>
    <t>Viken</t>
  </si>
  <si>
    <t>Innlandet</t>
  </si>
  <si>
    <t>Vestfold og Telemark</t>
  </si>
  <si>
    <t>Agder</t>
  </si>
  <si>
    <t>Vestland</t>
  </si>
  <si>
    <t>Trøndelag</t>
  </si>
  <si>
    <t>Troms og Finnmark</t>
  </si>
  <si>
    <t>Alle tall i 1000 kr</t>
  </si>
  <si>
    <t>Februar</t>
  </si>
  <si>
    <t>Mars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</si>
  <si>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</si>
  <si>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</si>
  <si>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</si>
  <si>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</si>
  <si>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</si>
  <si>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</si>
  <si>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</si>
  <si>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</si>
  <si>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Desember</t>
  </si>
  <si>
    <t>Pst-vis endring</t>
  </si>
  <si>
    <t>fra året før</t>
  </si>
  <si>
    <t>Analyse pr måned:</t>
  </si>
  <si>
    <t>Hele året</t>
  </si>
  <si>
    <t>i kr pr innb.</t>
  </si>
  <si>
    <t xml:space="preserve">Finansieringstrekk i prosent av samlet skatteinngang </t>
  </si>
  <si>
    <t>2)</t>
  </si>
  <si>
    <t>1)</t>
  </si>
  <si>
    <t>Trekk for finansiering av inntektsutjevningen - kr pr innb:</t>
  </si>
  <si>
    <t>Skatt 2022</t>
  </si>
  <si>
    <t>Anslag NB2023</t>
  </si>
  <si>
    <t>Bø*</t>
  </si>
  <si>
    <t>Korreksjon av inntektsutjevning</t>
  </si>
  <si>
    <t>for lavere skattesats formue</t>
  </si>
  <si>
    <t>Anslag Budsjettvedtak-23</t>
  </si>
  <si>
    <t>endring 22-23</t>
  </si>
  <si>
    <t>Skatter 2023</t>
  </si>
  <si>
    <t>Netto utjevn. 23</t>
  </si>
  <si>
    <t>Endring fra 2022</t>
  </si>
  <si>
    <t>Skatt 2023</t>
  </si>
  <si>
    <t>Skatt og netto skatteutjevning 2023</t>
  </si>
  <si>
    <t>2023   2)</t>
  </si>
  <si>
    <t>Folketall 1.1.2023</t>
  </si>
  <si>
    <t>1.1.2023</t>
  </si>
  <si>
    <t>Anslag RNB2024</t>
  </si>
  <si>
    <t>Anslag NB2024</t>
  </si>
  <si>
    <t>Feb</t>
  </si>
  <si>
    <t>Febrar</t>
  </si>
  <si>
    <t>X</t>
  </si>
  <si>
    <t>Utbetales/trekkes ved 4. termin rammetilskudd i 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</si>
</sst>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 * #,##0_ ;_ * \-#,##0_ ;_ * &quot;-&quot;??_ ;_ @_ "/>
    <numFmt numFmtId="165" formatCode="&quot;kr&quot;\ #,##0.00;&quot;kr&quot;\ \-#,##0.00"/>
    <numFmt numFmtId="166" formatCode="_ * #,##0.00000000_ ;_ * \-#,##0.00000000_ ;_ * &quot;-&quot;??_ ;_ @_ "/>
    <numFmt numFmtId="167" formatCode="0.0\ %"/>
    <numFmt numFmtId="168" formatCode="_-* #,##0_-;\-* #,##0_-;_-* &quot;-&quot;??_-;_-@_-"/>
    <numFmt numFmtId="169" formatCode="&quot; &quot;#,##0.00&quot; &quot;;&quot; -&quot;#,##0.00&quot; &quot;;&quot; -&quot;00&quot; &quot;;&quot; &quot;@&quot; &quot;"/>
    <numFmt numFmtId="170" formatCode="#,##0_ ;\-#,##0\ "/>
    <numFmt numFmtId="171" formatCode="_ * #,##0.00_ ;_ * \-#,##0.00_ ;_ * &quot;-&quot;??_ ;_ @_ "/>
    <numFmt numFmtId="172" formatCode="&quot;kr&quot;\ #,##0;&quot;kr&quot;\ \-#,##0"/>
    <numFmt numFmtId="173" formatCode="0000"/>
    <numFmt numFmtId="174" formatCode="_ * #,##0.0_ ;_ * \-#,##0.0_ ;_ * &quot;-&quot;??_ ;_ @_ "/>
    <numFmt numFmtId="175" formatCode="_(* #,##0.00_);_(* \(#,##0.00\);_(* &quot;-&quot;??_);_(@_)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Tms Rmn"/>
    </font>
    <font>
      <sz val="10"/>
      <name val="MS Sans Serif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9"/>
      <name val="Times New Roman"/>
      <family val="1"/>
    </font>
    <font>
      <b/>
      <sz val="9"/>
      <name val="Times New Roman"/>
      <family val="1"/>
    </font>
    <font>
      <sz val="11"/>
      <color rgb="FF0070C0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Arial"/>
      <family val="2"/>
    </font>
    <font>
      <i/>
      <sz val="9"/>
      <name val="Times New Roman"/>
      <family val="1"/>
    </font>
    <font>
      <sz val="10"/>
      <color rgb="FFFF0000"/>
      <name val="Arial"/>
      <family val="2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sz val="11"/>
      <color rgb="FF00B05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 Light"/>
      <family val="2"/>
      <scheme val="major"/>
    </font>
    <font>
      <b/>
      <sz val="11"/>
      <name val="Calibri Light"/>
      <family val="2"/>
      <scheme val="major"/>
    </font>
    <font>
      <i/>
      <sz val="11"/>
      <name val="Calibri Light"/>
      <family val="2"/>
      <scheme val="major"/>
    </font>
    <font>
      <sz val="11"/>
      <color rgb="FFFF0000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9"/>
      <name val="Calibri Light"/>
      <family val="2"/>
      <scheme val="major"/>
    </font>
    <font>
      <sz val="10"/>
      <color rgb="FF000000"/>
      <name val="Calibri Light"/>
      <family val="2"/>
      <scheme val="major"/>
    </font>
    <font>
      <sz val="10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9"/>
      <color indexed="1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sz val="10"/>
      <color rgb="FF00B050"/>
      <name val="Calibri"/>
      <family val="2"/>
    </font>
    <font>
      <sz val="9"/>
      <color rgb="FF00B050"/>
      <name val="Calibri"/>
      <family val="2"/>
    </font>
    <font>
      <sz val="11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gray0625"/>
    </fill>
    <fill>
      <patternFill patternType="gray0625">
        <bgColor rgb="FFCCFFCC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gray0625">
        <bgColor theme="2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gray0625">
        <bgColor theme="6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gray0625">
        <bgColor rgb="FFFFFF00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" fontId="4" fillId="0" borderId="0" applyFont="0" applyFill="0" applyBorder="0" applyAlignment="0" applyProtection="0"/>
    <xf numFmtId="0" fontId="5" fillId="0" borderId="0"/>
    <xf numFmtId="9" fontId="1" fillId="0" borderId="0" applyFont="0" applyFill="0" applyBorder="0" applyAlignment="0" applyProtection="0"/>
    <xf numFmtId="0" fontId="12" fillId="0" borderId="0"/>
    <xf numFmtId="169" fontId="12" fillId="0" borderId="0" applyFont="0" applyFill="0" applyBorder="0" applyAlignment="0" applyProtection="0"/>
    <xf numFmtId="0" fontId="13" fillId="0" borderId="0" applyNumberFormat="0" applyBorder="0" applyProtection="0"/>
    <xf numFmtId="0" fontId="3" fillId="0" borderId="0"/>
    <xf numFmtId="171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0" fontId="1" fillId="0" borderId="0"/>
  </cellStyleXfs>
  <cellXfs count="250">
    <xf numFmtId="0" fontId="0" fillId="0" borderId="0" xfId="0"/>
    <xf numFmtId="3" fontId="0" fillId="0" borderId="0" xfId="0" applyNumberFormat="1"/>
    <xf numFmtId="0" fontId="6" fillId="0" borderId="1" xfId="2" applyFont="1" applyBorder="1" applyAlignment="1">
      <alignment horizontal="left"/>
    </xf>
    <xf numFmtId="0" fontId="6" fillId="0" borderId="0" xfId="2" applyFont="1" applyAlignment="1">
      <alignment horizontal="centerContinuous"/>
    </xf>
    <xf numFmtId="0" fontId="7" fillId="0" borderId="0" xfId="2" applyFont="1" applyAlignment="1">
      <alignment horizontal="center"/>
    </xf>
    <xf numFmtId="0" fontId="8" fillId="3" borderId="3" xfId="2" applyFont="1" applyFill="1" applyBorder="1" applyAlignment="1">
      <alignment horizontal="right"/>
    </xf>
    <xf numFmtId="0" fontId="8" fillId="3" borderId="3" xfId="2" applyFont="1" applyFill="1" applyBorder="1" applyAlignment="1">
      <alignment horizontal="center"/>
    </xf>
    <xf numFmtId="164" fontId="6" fillId="0" borderId="0" xfId="1" applyNumberFormat="1" applyFont="1"/>
    <xf numFmtId="0" fontId="17" fillId="3" borderId="3" xfId="2" applyFont="1" applyFill="1" applyBorder="1" applyAlignment="1">
      <alignment horizontal="center"/>
    </xf>
    <xf numFmtId="0" fontId="9" fillId="0" borderId="0" xfId="2" applyFont="1"/>
    <xf numFmtId="0" fontId="17" fillId="0" borderId="0" xfId="2" applyFont="1" applyAlignment="1">
      <alignment horizontal="right"/>
    </xf>
    <xf numFmtId="0" fontId="14" fillId="0" borderId="0" xfId="2" applyFont="1"/>
    <xf numFmtId="0" fontId="15" fillId="0" borderId="0" xfId="2" applyFont="1"/>
    <xf numFmtId="0" fontId="18" fillId="8" borderId="0" xfId="0" applyFont="1" applyFill="1"/>
    <xf numFmtId="173" fontId="9" fillId="0" borderId="0" xfId="2" applyNumberFormat="1" applyFont="1"/>
    <xf numFmtId="0" fontId="0" fillId="8" borderId="0" xfId="0" applyFill="1"/>
    <xf numFmtId="164" fontId="16" fillId="0" borderId="0" xfId="0" applyNumberFormat="1" applyFont="1"/>
    <xf numFmtId="0" fontId="10" fillId="0" borderId="4" xfId="2" applyFont="1" applyBorder="1"/>
    <xf numFmtId="0" fontId="9" fillId="0" borderId="4" xfId="2" applyFont="1" applyBorder="1"/>
    <xf numFmtId="3" fontId="0" fillId="8" borderId="4" xfId="0" applyNumberFormat="1" applyFill="1" applyBorder="1"/>
    <xf numFmtId="1" fontId="6" fillId="0" borderId="0" xfId="9" applyNumberFormat="1" applyFont="1"/>
    <xf numFmtId="0" fontId="6" fillId="0" borderId="0" xfId="9" applyFont="1"/>
    <xf numFmtId="0" fontId="16" fillId="0" borderId="0" xfId="0" applyFont="1" applyAlignment="1">
      <alignment horizontal="center"/>
    </xf>
    <xf numFmtId="0" fontId="17" fillId="0" borderId="0" xfId="2" applyFont="1" applyAlignment="1">
      <alignment horizontal="center"/>
    </xf>
    <xf numFmtId="0" fontId="16" fillId="0" borderId="0" xfId="0" applyFont="1"/>
    <xf numFmtId="164" fontId="0" fillId="0" borderId="0" xfId="0" applyNumberFormat="1"/>
    <xf numFmtId="3" fontId="16" fillId="0" borderId="0" xfId="0" applyNumberFormat="1" applyFont="1"/>
    <xf numFmtId="0" fontId="0" fillId="0" borderId="3" xfId="0" applyBorder="1"/>
    <xf numFmtId="167" fontId="0" fillId="0" borderId="0" xfId="5" applyNumberFormat="1" applyFont="1" applyBorder="1"/>
    <xf numFmtId="3" fontId="6" fillId="0" borderId="0" xfId="11" applyNumberFormat="1" applyFont="1" applyFill="1"/>
    <xf numFmtId="0" fontId="1" fillId="0" borderId="0" xfId="0" applyFont="1"/>
    <xf numFmtId="164" fontId="19" fillId="0" borderId="5" xfId="1" applyNumberFormat="1" applyFont="1" applyBorder="1"/>
    <xf numFmtId="164" fontId="1" fillId="0" borderId="0" xfId="0" applyNumberFormat="1" applyFont="1"/>
    <xf numFmtId="0" fontId="19" fillId="0" borderId="0" xfId="0" applyFont="1"/>
    <xf numFmtId="164" fontId="19" fillId="0" borderId="0" xfId="0" applyNumberFormat="1" applyFont="1"/>
    <xf numFmtId="164" fontId="6" fillId="0" borderId="1" xfId="1" applyNumberFormat="1" applyFont="1" applyBorder="1" applyAlignment="1">
      <alignment horizontal="center"/>
    </xf>
    <xf numFmtId="164" fontId="1" fillId="0" borderId="1" xfId="0" applyNumberFormat="1" applyFont="1" applyBorder="1"/>
    <xf numFmtId="0" fontId="1" fillId="0" borderId="3" xfId="0" applyFont="1" applyBorder="1" applyAlignment="1">
      <alignment horizontal="center"/>
    </xf>
    <xf numFmtId="167" fontId="6" fillId="0" borderId="0" xfId="5" applyNumberFormat="1" applyFont="1"/>
    <xf numFmtId="164" fontId="6" fillId="0" borderId="0" xfId="1" applyNumberFormat="1" applyFont="1" applyBorder="1"/>
    <xf numFmtId="167" fontId="6" fillId="0" borderId="0" xfId="5" applyNumberFormat="1" applyFont="1" applyBorder="1"/>
    <xf numFmtId="164" fontId="6" fillId="0" borderId="0" xfId="11" applyNumberFormat="1" applyFont="1"/>
    <xf numFmtId="164" fontId="6" fillId="0" borderId="6" xfId="1" applyNumberFormat="1" applyFont="1" applyBorder="1"/>
    <xf numFmtId="164" fontId="6" fillId="0" borderId="0" xfId="1" applyNumberFormat="1" applyFont="1" applyFill="1" applyBorder="1"/>
    <xf numFmtId="164" fontId="21" fillId="0" borderId="0" xfId="0" applyNumberFormat="1" applyFont="1"/>
    <xf numFmtId="0" fontId="6" fillId="0" borderId="0" xfId="0" applyFont="1"/>
    <xf numFmtId="1" fontId="0" fillId="0" borderId="0" xfId="0" applyNumberFormat="1"/>
    <xf numFmtId="3" fontId="6" fillId="0" borderId="0" xfId="3" applyNumberFormat="1" applyFont="1" applyBorder="1" applyAlignment="1">
      <alignment horizontal="center"/>
    </xf>
    <xf numFmtId="0" fontId="6" fillId="0" borderId="0" xfId="2" applyFont="1" applyAlignment="1">
      <alignment horizontal="center"/>
    </xf>
    <xf numFmtId="0" fontId="6" fillId="0" borderId="1" xfId="2" applyFont="1" applyBorder="1"/>
    <xf numFmtId="3" fontId="6" fillId="8" borderId="1" xfId="3" applyNumberFormat="1" applyFont="1" applyFill="1" applyBorder="1" applyAlignment="1">
      <alignment horizontal="center"/>
    </xf>
    <xf numFmtId="3" fontId="6" fillId="9" borderId="0" xfId="3" applyNumberFormat="1" applyFont="1" applyFill="1" applyBorder="1" applyAlignment="1">
      <alignment horizontal="center"/>
    </xf>
    <xf numFmtId="0" fontId="22" fillId="10" borderId="3" xfId="2" applyFont="1" applyFill="1" applyBorder="1" applyAlignment="1">
      <alignment horizontal="center"/>
    </xf>
    <xf numFmtId="164" fontId="6" fillId="0" borderId="0" xfId="7" applyNumberFormat="1" applyFont="1"/>
    <xf numFmtId="164" fontId="6" fillId="0" borderId="0" xfId="10" applyNumberFormat="1" applyFont="1"/>
    <xf numFmtId="3" fontId="6" fillId="0" borderId="0" xfId="3" applyNumberFormat="1" applyFont="1"/>
    <xf numFmtId="164" fontId="2" fillId="0" borderId="0" xfId="7" applyNumberFormat="1" applyFont="1"/>
    <xf numFmtId="174" fontId="6" fillId="0" borderId="0" xfId="7" applyNumberFormat="1" applyFont="1"/>
    <xf numFmtId="167" fontId="7" fillId="0" borderId="0" xfId="5" applyNumberFormat="1" applyFont="1" applyFill="1"/>
    <xf numFmtId="164" fontId="6" fillId="0" borderId="4" xfId="7" applyNumberFormat="1" applyFont="1" applyBorder="1"/>
    <xf numFmtId="167" fontId="6" fillId="0" borderId="4" xfId="5" applyNumberFormat="1" applyFont="1" applyBorder="1"/>
    <xf numFmtId="174" fontId="6" fillId="0" borderId="4" xfId="7" applyNumberFormat="1" applyFont="1" applyBorder="1"/>
    <xf numFmtId="3" fontId="6" fillId="0" borderId="4" xfId="3" applyNumberFormat="1" applyFont="1" applyBorder="1"/>
    <xf numFmtId="164" fontId="7" fillId="0" borderId="4" xfId="7" applyNumberFormat="1" applyFont="1" applyFill="1" applyBorder="1"/>
    <xf numFmtId="3" fontId="6" fillId="8" borderId="0" xfId="0" applyNumberFormat="1" applyFont="1" applyFill="1"/>
    <xf numFmtId="0" fontId="23" fillId="0" borderId="0" xfId="0" applyFont="1" applyAlignment="1">
      <alignment horizontal="right"/>
    </xf>
    <xf numFmtId="0" fontId="23" fillId="0" borderId="0" xfId="0" applyFont="1"/>
    <xf numFmtId="10" fontId="0" fillId="0" borderId="0" xfId="0" applyNumberFormat="1"/>
    <xf numFmtId="0" fontId="24" fillId="0" borderId="1" xfId="2" applyFont="1" applyBorder="1" applyAlignment="1">
      <alignment horizontal="left"/>
    </xf>
    <xf numFmtId="0" fontId="25" fillId="0" borderId="1" xfId="2" applyFont="1" applyBorder="1" applyAlignment="1">
      <alignment horizontal="center"/>
    </xf>
    <xf numFmtId="0" fontId="25" fillId="0" borderId="1" xfId="2" applyFont="1" applyBorder="1" applyAlignment="1">
      <alignment horizontal="center" wrapText="1"/>
    </xf>
    <xf numFmtId="3" fontId="24" fillId="2" borderId="1" xfId="3" applyNumberFormat="1" applyFont="1" applyFill="1" applyBorder="1" applyAlignment="1">
      <alignment horizontal="center"/>
    </xf>
    <xf numFmtId="3" fontId="24" fillId="0" borderId="1" xfId="3" applyNumberFormat="1" applyFont="1" applyFill="1" applyBorder="1" applyAlignment="1">
      <alignment horizontal="center"/>
    </xf>
    <xf numFmtId="164" fontId="24" fillId="0" borderId="1" xfId="1" applyNumberFormat="1" applyFont="1" applyFill="1" applyBorder="1" applyAlignment="1">
      <alignment horizontal="center"/>
    </xf>
    <xf numFmtId="3" fontId="24" fillId="2" borderId="0" xfId="3" applyNumberFormat="1" applyFont="1" applyFill="1" applyBorder="1" applyAlignment="1">
      <alignment horizontal="center"/>
    </xf>
    <xf numFmtId="164" fontId="24" fillId="0" borderId="0" xfId="1" applyNumberFormat="1" applyFont="1" applyFill="1" applyBorder="1" applyAlignment="1">
      <alignment horizontal="center"/>
    </xf>
    <xf numFmtId="3" fontId="24" fillId="0" borderId="0" xfId="3" applyNumberFormat="1" applyFont="1" applyBorder="1" applyAlignment="1">
      <alignment horizontal="centerContinuous"/>
    </xf>
    <xf numFmtId="3" fontId="24" fillId="0" borderId="0" xfId="3" quotePrefix="1" applyNumberFormat="1" applyFont="1" applyFill="1" applyBorder="1" applyAlignment="1">
      <alignment horizontal="center"/>
    </xf>
    <xf numFmtId="165" fontId="25" fillId="2" borderId="2" xfId="2" applyNumberFormat="1" applyFont="1" applyFill="1" applyBorder="1" applyAlignment="1">
      <alignment horizontal="left"/>
    </xf>
    <xf numFmtId="166" fontId="24" fillId="0" borderId="0" xfId="1" applyNumberFormat="1" applyFont="1" applyFill="1" applyBorder="1" applyAlignment="1">
      <alignment horizontal="center"/>
    </xf>
    <xf numFmtId="0" fontId="26" fillId="3" borderId="3" xfId="2" applyFont="1" applyFill="1" applyBorder="1" applyAlignment="1">
      <alignment horizontal="right"/>
    </xf>
    <xf numFmtId="0" fontId="26" fillId="3" borderId="3" xfId="2" applyFont="1" applyFill="1" applyBorder="1" applyAlignment="1">
      <alignment horizontal="center"/>
    </xf>
    <xf numFmtId="0" fontId="26" fillId="7" borderId="3" xfId="2" applyFont="1" applyFill="1" applyBorder="1" applyAlignment="1">
      <alignment horizontal="center"/>
    </xf>
    <xf numFmtId="0" fontId="26" fillId="4" borderId="3" xfId="2" applyFont="1" applyFill="1" applyBorder="1" applyAlignment="1">
      <alignment horizontal="center"/>
    </xf>
    <xf numFmtId="0" fontId="27" fillId="0" borderId="0" xfId="0" applyFont="1"/>
    <xf numFmtId="0" fontId="28" fillId="0" borderId="0" xfId="0" applyFont="1"/>
    <xf numFmtId="0" fontId="28" fillId="5" borderId="0" xfId="0" applyFont="1" applyFill="1"/>
    <xf numFmtId="168" fontId="24" fillId="0" borderId="0" xfId="1" applyNumberFormat="1" applyFont="1" applyBorder="1"/>
    <xf numFmtId="9" fontId="28" fillId="0" borderId="0" xfId="5" applyFont="1"/>
    <xf numFmtId="164" fontId="24" fillId="0" borderId="0" xfId="1" applyNumberFormat="1" applyFont="1"/>
    <xf numFmtId="164" fontId="28" fillId="0" borderId="0" xfId="0" applyNumberFormat="1" applyFont="1"/>
    <xf numFmtId="167" fontId="28" fillId="0" borderId="0" xfId="5" applyNumberFormat="1" applyFont="1"/>
    <xf numFmtId="170" fontId="29" fillId="0" borderId="0" xfId="1" applyNumberFormat="1" applyFont="1"/>
    <xf numFmtId="3" fontId="24" fillId="2" borderId="0" xfId="8" applyNumberFormat="1" applyFont="1" applyFill="1" applyBorder="1" applyAlignment="1" applyProtection="1">
      <alignment horizontal="right"/>
    </xf>
    <xf numFmtId="167" fontId="28" fillId="0" borderId="0" xfId="5" applyNumberFormat="1" applyFont="1" applyFill="1"/>
    <xf numFmtId="167" fontId="24" fillId="0" borderId="0" xfId="5" applyNumberFormat="1" applyFont="1" applyFill="1"/>
    <xf numFmtId="0" fontId="29" fillId="0" borderId="4" xfId="0" applyFont="1" applyBorder="1"/>
    <xf numFmtId="3" fontId="29" fillId="0" borderId="4" xfId="0" applyNumberFormat="1" applyFont="1" applyBorder="1"/>
    <xf numFmtId="168" fontId="25" fillId="0" borderId="4" xfId="1" applyNumberFormat="1" applyFont="1" applyBorder="1"/>
    <xf numFmtId="167" fontId="29" fillId="0" borderId="4" xfId="5" applyNumberFormat="1" applyFont="1" applyBorder="1"/>
    <xf numFmtId="3" fontId="25" fillId="0" borderId="4" xfId="2" applyNumberFormat="1" applyFont="1" applyBorder="1"/>
    <xf numFmtId="3" fontId="30" fillId="0" borderId="4" xfId="2" applyNumberFormat="1" applyFont="1" applyBorder="1"/>
    <xf numFmtId="164" fontId="29" fillId="0" borderId="4" xfId="0" applyNumberFormat="1" applyFont="1" applyBorder="1"/>
    <xf numFmtId="170" fontId="29" fillId="0" borderId="4" xfId="1" applyNumberFormat="1" applyFont="1" applyBorder="1"/>
    <xf numFmtId="3" fontId="29" fillId="2" borderId="4" xfId="0" applyNumberFormat="1" applyFont="1" applyFill="1" applyBorder="1"/>
    <xf numFmtId="3" fontId="32" fillId="2" borderId="0" xfId="3" applyNumberFormat="1" applyFont="1" applyFill="1" applyBorder="1"/>
    <xf numFmtId="4" fontId="32" fillId="2" borderId="0" xfId="1" applyNumberFormat="1" applyFont="1" applyFill="1" applyBorder="1"/>
    <xf numFmtId="10" fontId="28" fillId="0" borderId="0" xfId="0" applyNumberFormat="1" applyFont="1"/>
    <xf numFmtId="0" fontId="33" fillId="2" borderId="0" xfId="0" applyFont="1" applyFill="1" applyAlignment="1">
      <alignment horizontal="right"/>
    </xf>
    <xf numFmtId="0" fontId="32" fillId="2" borderId="0" xfId="2" applyFont="1" applyFill="1"/>
    <xf numFmtId="167" fontId="32" fillId="2" borderId="0" xfId="5" applyNumberFormat="1" applyFont="1" applyFill="1"/>
    <xf numFmtId="0" fontId="33" fillId="2" borderId="0" xfId="0" applyFont="1" applyFill="1"/>
    <xf numFmtId="3" fontId="7" fillId="0" borderId="0" xfId="2" applyNumberFormat="1" applyFont="1" applyAlignment="1">
      <alignment horizontal="center"/>
    </xf>
    <xf numFmtId="0" fontId="7" fillId="0" borderId="3" xfId="2" applyFont="1" applyBorder="1" applyAlignment="1">
      <alignment horizontal="center"/>
    </xf>
    <xf numFmtId="3" fontId="6" fillId="8" borderId="3" xfId="3" applyNumberFormat="1" applyFont="1" applyFill="1" applyBorder="1" applyAlignment="1">
      <alignment horizontal="center"/>
    </xf>
    <xf numFmtId="0" fontId="6" fillId="0" borderId="3" xfId="0" applyFont="1" applyBorder="1"/>
    <xf numFmtId="0" fontId="6" fillId="0" borderId="3" xfId="2" applyFont="1" applyBorder="1"/>
    <xf numFmtId="172" fontId="6" fillId="0" borderId="3" xfId="2" applyNumberFormat="1" applyFont="1" applyBorder="1" applyAlignment="1">
      <alignment horizontal="left"/>
    </xf>
    <xf numFmtId="0" fontId="6" fillId="0" borderId="1" xfId="2" applyFont="1" applyBorder="1" applyAlignment="1">
      <alignment horizontal="center"/>
    </xf>
    <xf numFmtId="0" fontId="7" fillId="0" borderId="1" xfId="2" applyFont="1" applyBorder="1" applyAlignment="1">
      <alignment horizontal="center"/>
    </xf>
    <xf numFmtId="0" fontId="2" fillId="8" borderId="1" xfId="2" applyFont="1" applyFill="1" applyBorder="1" applyAlignment="1">
      <alignment horizontal="center"/>
    </xf>
    <xf numFmtId="0" fontId="6" fillId="0" borderId="1" xfId="0" applyFont="1" applyBorder="1"/>
    <xf numFmtId="0" fontId="6" fillId="9" borderId="1" xfId="0" applyFont="1" applyFill="1" applyBorder="1" applyAlignment="1">
      <alignment horizontal="center"/>
    </xf>
    <xf numFmtId="0" fontId="0" fillId="0" borderId="1" xfId="0" applyBorder="1"/>
    <xf numFmtId="0" fontId="16" fillId="0" borderId="1" xfId="0" applyFont="1" applyBorder="1" applyAlignment="1">
      <alignment horizontal="center"/>
    </xf>
    <xf numFmtId="3" fontId="6" fillId="9" borderId="9" xfId="3" applyNumberFormat="1" applyFont="1" applyFill="1" applyBorder="1" applyAlignment="1">
      <alignment horizontal="center"/>
    </xf>
    <xf numFmtId="0" fontId="6" fillId="9" borderId="10" xfId="0" applyFont="1" applyFill="1" applyBorder="1" applyAlignment="1">
      <alignment horizontal="center"/>
    </xf>
    <xf numFmtId="0" fontId="8" fillId="3" borderId="8" xfId="2" applyFont="1" applyFill="1" applyBorder="1" applyAlignment="1">
      <alignment horizontal="center"/>
    </xf>
    <xf numFmtId="0" fontId="0" fillId="0" borderId="9" xfId="0" applyBorder="1"/>
    <xf numFmtId="167" fontId="0" fillId="0" borderId="9" xfId="5" applyNumberFormat="1" applyFont="1" applyBorder="1"/>
    <xf numFmtId="10" fontId="0" fillId="0" borderId="11" xfId="5" applyNumberFormat="1" applyFont="1" applyBorder="1"/>
    <xf numFmtId="0" fontId="16" fillId="0" borderId="10" xfId="0" applyFont="1" applyBorder="1" applyAlignment="1">
      <alignment horizontal="center"/>
    </xf>
    <xf numFmtId="0" fontId="17" fillId="3" borderId="8" xfId="2" applyFont="1" applyFill="1" applyBorder="1" applyAlignment="1">
      <alignment horizontal="center"/>
    </xf>
    <xf numFmtId="0" fontId="16" fillId="0" borderId="9" xfId="0" applyFont="1" applyBorder="1"/>
    <xf numFmtId="168" fontId="10" fillId="0" borderId="0" xfId="1" applyNumberFormat="1" applyFont="1" applyBorder="1"/>
    <xf numFmtId="164" fontId="16" fillId="0" borderId="4" xfId="0" applyNumberFormat="1" applyFont="1" applyBorder="1"/>
    <xf numFmtId="167" fontId="0" fillId="0" borderId="4" xfId="5" applyNumberFormat="1" applyFont="1" applyBorder="1"/>
    <xf numFmtId="167" fontId="28" fillId="5" borderId="0" xfId="0" applyNumberFormat="1" applyFont="1" applyFill="1"/>
    <xf numFmtId="0" fontId="1" fillId="0" borderId="1" xfId="0" applyFont="1" applyBorder="1" applyAlignment="1">
      <alignment horizontal="center"/>
    </xf>
    <xf numFmtId="164" fontId="6" fillId="0" borderId="1" xfId="11" applyNumberFormat="1" applyFont="1" applyBorder="1"/>
    <xf numFmtId="0" fontId="1" fillId="0" borderId="1" xfId="0" applyFont="1" applyBorder="1"/>
    <xf numFmtId="167" fontId="6" fillId="0" borderId="1" xfId="5" applyNumberFormat="1" applyFont="1" applyBorder="1"/>
    <xf numFmtId="0" fontId="7" fillId="0" borderId="3" xfId="0" applyFont="1" applyBorder="1" applyAlignment="1">
      <alignment horizontal="center"/>
    </xf>
    <xf numFmtId="164" fontId="6" fillId="0" borderId="1" xfId="1" applyNumberFormat="1" applyFont="1" applyBorder="1"/>
    <xf numFmtId="0" fontId="1" fillId="0" borderId="3" xfId="0" applyFont="1" applyBorder="1"/>
    <xf numFmtId="164" fontId="35" fillId="0" borderId="0" xfId="0" applyNumberFormat="1" applyFont="1"/>
    <xf numFmtId="3" fontId="6" fillId="0" borderId="0" xfId="1" applyNumberFormat="1" applyFont="1" applyFill="1" applyAlignment="1">
      <alignment horizontal="right"/>
    </xf>
    <xf numFmtId="164" fontId="36" fillId="0" borderId="0" xfId="11" applyNumberFormat="1" applyFont="1"/>
    <xf numFmtId="164" fontId="37" fillId="0" borderId="0" xfId="0" applyNumberFormat="1" applyFont="1"/>
    <xf numFmtId="167" fontId="36" fillId="0" borderId="0" xfId="5" applyNumberFormat="1" applyFont="1"/>
    <xf numFmtId="164" fontId="19" fillId="0" borderId="0" xfId="1" applyNumberFormat="1" applyFont="1" applyBorder="1"/>
    <xf numFmtId="164" fontId="38" fillId="0" borderId="0" xfId="1" applyNumberFormat="1" applyFont="1" applyBorder="1"/>
    <xf numFmtId="164" fontId="36" fillId="0" borderId="0" xfId="1" applyNumberFormat="1" applyFont="1"/>
    <xf numFmtId="10" fontId="19" fillId="0" borderId="0" xfId="5" applyNumberFormat="1" applyFont="1"/>
    <xf numFmtId="167" fontId="1" fillId="0" borderId="0" xfId="0" applyNumberFormat="1" applyFont="1"/>
    <xf numFmtId="167" fontId="1" fillId="0" borderId="0" xfId="5" applyNumberFormat="1" applyFont="1"/>
    <xf numFmtId="167" fontId="19" fillId="0" borderId="0" xfId="5" applyNumberFormat="1" applyFont="1"/>
    <xf numFmtId="164" fontId="19" fillId="0" borderId="0" xfId="11" applyNumberFormat="1" applyFont="1"/>
    <xf numFmtId="0" fontId="39" fillId="0" borderId="0" xfId="0" applyFont="1"/>
    <xf numFmtId="3" fontId="39" fillId="0" borderId="0" xfId="0" applyNumberFormat="1" applyFont="1"/>
    <xf numFmtId="0" fontId="40" fillId="0" borderId="3" xfId="0" applyFont="1" applyBorder="1" applyAlignment="1">
      <alignment horizontal="center"/>
    </xf>
    <xf numFmtId="167" fontId="1" fillId="0" borderId="0" xfId="5" applyNumberFormat="1" applyFont="1" applyBorder="1"/>
    <xf numFmtId="10" fontId="1" fillId="0" borderId="0" xfId="5" applyNumberFormat="1" applyFont="1"/>
    <xf numFmtId="164" fontId="1" fillId="0" borderId="4" xfId="0" applyNumberFormat="1" applyFont="1" applyBorder="1"/>
    <xf numFmtId="167" fontId="1" fillId="0" borderId="4" xfId="5" applyNumberFormat="1" applyFont="1" applyBorder="1"/>
    <xf numFmtId="167" fontId="1" fillId="0" borderId="1" xfId="0" applyNumberFormat="1" applyFont="1" applyBorder="1"/>
    <xf numFmtId="0" fontId="1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3" fontId="41" fillId="0" borderId="0" xfId="0" applyNumberFormat="1" applyFont="1" applyAlignment="1">
      <alignment horizontal="right"/>
    </xf>
    <xf numFmtId="164" fontId="42" fillId="0" borderId="0" xfId="11" applyNumberFormat="1" applyFont="1" applyFill="1" applyAlignment="1">
      <alignment horizontal="right"/>
    </xf>
    <xf numFmtId="164" fontId="42" fillId="0" borderId="0" xfId="0" applyNumberFormat="1" applyFont="1" applyAlignment="1">
      <alignment horizontal="right"/>
    </xf>
    <xf numFmtId="164" fontId="42" fillId="0" borderId="0" xfId="1" applyNumberFormat="1" applyFont="1" applyFill="1" applyAlignment="1">
      <alignment horizontal="right"/>
    </xf>
    <xf numFmtId="3" fontId="1" fillId="0" borderId="0" xfId="0" applyNumberFormat="1" applyFont="1"/>
    <xf numFmtId="14" fontId="7" fillId="5" borderId="0" xfId="3" quotePrefix="1" applyNumberFormat="1" applyFont="1" applyFill="1" applyBorder="1" applyAlignment="1">
      <alignment horizontal="center"/>
    </xf>
    <xf numFmtId="164" fontId="19" fillId="0" borderId="3" xfId="1" applyNumberFormat="1" applyFont="1" applyBorder="1" applyAlignment="1">
      <alignment horizontal="center"/>
    </xf>
    <xf numFmtId="0" fontId="32" fillId="2" borderId="0" xfId="0" applyFont="1" applyFill="1"/>
    <xf numFmtId="3" fontId="34" fillId="0" borderId="4" xfId="0" applyNumberFormat="1" applyFont="1" applyBorder="1"/>
    <xf numFmtId="164" fontId="6" fillId="0" borderId="0" xfId="7" applyNumberFormat="1" applyFont="1" applyBorder="1" applyProtection="1"/>
    <xf numFmtId="164" fontId="6" fillId="0" borderId="0" xfId="7" applyNumberFormat="1" applyFont="1" applyFill="1" applyBorder="1" applyAlignment="1" applyProtection="1">
      <alignment horizontal="center"/>
    </xf>
    <xf numFmtId="170" fontId="6" fillId="0" borderId="0" xfId="1" applyNumberFormat="1" applyFont="1" applyBorder="1"/>
    <xf numFmtId="164" fontId="6" fillId="0" borderId="7" xfId="1" applyNumberFormat="1" applyFont="1" applyBorder="1"/>
    <xf numFmtId="168" fontId="1" fillId="0" borderId="0" xfId="1" applyNumberFormat="1" applyFont="1"/>
    <xf numFmtId="0" fontId="20" fillId="0" borderId="12" xfId="2" applyFont="1" applyBorder="1"/>
    <xf numFmtId="3" fontId="24" fillId="0" borderId="0" xfId="3" applyNumberFormat="1" applyFont="1" applyBorder="1" applyAlignment="1">
      <alignment horizontal="center"/>
    </xf>
    <xf numFmtId="3" fontId="24" fillId="6" borderId="0" xfId="3" applyNumberFormat="1" applyFont="1" applyFill="1" applyBorder="1" applyAlignment="1">
      <alignment horizontal="center"/>
    </xf>
    <xf numFmtId="0" fontId="26" fillId="0" borderId="0" xfId="2" applyFont="1" applyAlignment="1">
      <alignment horizontal="left"/>
    </xf>
    <xf numFmtId="0" fontId="24" fillId="0" borderId="0" xfId="2" applyFont="1"/>
    <xf numFmtId="0" fontId="24" fillId="0" borderId="0" xfId="2" applyFont="1" applyAlignment="1">
      <alignment horizontal="centerContinuous"/>
    </xf>
    <xf numFmtId="49" fontId="25" fillId="0" borderId="0" xfId="2" applyNumberFormat="1" applyFont="1" applyAlignment="1">
      <alignment horizontal="center"/>
    </xf>
    <xf numFmtId="0" fontId="25" fillId="0" borderId="0" xfId="2" applyFont="1" applyAlignment="1">
      <alignment horizontal="center"/>
    </xf>
    <xf numFmtId="0" fontId="26" fillId="0" borderId="0" xfId="2" applyFont="1"/>
    <xf numFmtId="0" fontId="24" fillId="0" borderId="0" xfId="2" applyFont="1" applyAlignment="1">
      <alignment horizontal="right"/>
    </xf>
    <xf numFmtId="0" fontId="24" fillId="0" borderId="0" xfId="2" applyFont="1" applyAlignment="1">
      <alignment horizontal="center"/>
    </xf>
    <xf numFmtId="17" fontId="25" fillId="0" borderId="0" xfId="2" applyNumberFormat="1" applyFont="1" applyAlignment="1">
      <alignment horizontal="center"/>
    </xf>
    <xf numFmtId="0" fontId="24" fillId="6" borderId="0" xfId="2" applyFont="1" applyFill="1" applyAlignment="1">
      <alignment horizontal="center"/>
    </xf>
    <xf numFmtId="0" fontId="24" fillId="0" borderId="0" xfId="4" applyFont="1" applyAlignment="1">
      <alignment horizontal="center"/>
    </xf>
    <xf numFmtId="14" fontId="27" fillId="2" borderId="0" xfId="2" applyNumberFormat="1" applyFont="1" applyFill="1" applyAlignment="1">
      <alignment horizontal="center"/>
    </xf>
    <xf numFmtId="3" fontId="24" fillId="0" borderId="0" xfId="2" applyNumberFormat="1" applyFont="1"/>
    <xf numFmtId="4" fontId="0" fillId="0" borderId="0" xfId="0" applyNumberFormat="1"/>
    <xf numFmtId="0" fontId="31" fillId="2" borderId="0" xfId="0" applyFont="1" applyFill="1" applyAlignment="1">
      <alignment horizontal="right"/>
    </xf>
    <xf numFmtId="3" fontId="0" fillId="0" borderId="9" xfId="0" applyNumberFormat="1" applyBorder="1"/>
    <xf numFmtId="0" fontId="1" fillId="5" borderId="0" xfId="0" applyFont="1" applyFill="1"/>
    <xf numFmtId="3" fontId="6" fillId="5" borderId="0" xfId="1" applyNumberFormat="1" applyFont="1" applyFill="1" applyAlignment="1">
      <alignment horizontal="right"/>
    </xf>
    <xf numFmtId="49" fontId="6" fillId="5" borderId="0" xfId="3" quotePrefix="1" applyNumberFormat="1" applyFont="1" applyFill="1" applyBorder="1" applyAlignment="1">
      <alignment horizontal="center"/>
    </xf>
    <xf numFmtId="3" fontId="11" fillId="0" borderId="0" xfId="7" applyNumberFormat="1" applyFont="1" applyAlignment="1">
      <alignment horizontal="right" indent="1"/>
    </xf>
    <xf numFmtId="164" fontId="6" fillId="0" borderId="0" xfId="7" applyNumberFormat="1" applyFont="1" applyFill="1"/>
    <xf numFmtId="170" fontId="29" fillId="0" borderId="0" xfId="1" applyNumberFormat="1" applyFont="1" applyFill="1"/>
    <xf numFmtId="167" fontId="11" fillId="0" borderId="0" xfId="5" applyNumberFormat="1" applyFont="1"/>
    <xf numFmtId="170" fontId="0" fillId="0" borderId="0" xfId="0" applyNumberFormat="1"/>
    <xf numFmtId="164" fontId="19" fillId="0" borderId="6" xfId="1" applyNumberFormat="1" applyFont="1" applyBorder="1"/>
    <xf numFmtId="164" fontId="6" fillId="0" borderId="1" xfId="7" applyNumberFormat="1" applyFont="1" applyBorder="1" applyProtection="1"/>
    <xf numFmtId="164" fontId="6" fillId="0" borderId="13" xfId="1" applyNumberFormat="1" applyFont="1" applyBorder="1"/>
    <xf numFmtId="164" fontId="6" fillId="0" borderId="14" xfId="7" applyNumberFormat="1" applyFont="1" applyFill="1" applyBorder="1" applyAlignment="1" applyProtection="1">
      <alignment horizontal="center"/>
    </xf>
    <xf numFmtId="164" fontId="6" fillId="0" borderId="1" xfId="7" applyNumberFormat="1" applyFont="1" applyFill="1" applyBorder="1" applyAlignment="1" applyProtection="1">
      <alignment horizontal="center"/>
    </xf>
    <xf numFmtId="164" fontId="6" fillId="0" borderId="1" xfId="1" applyNumberFormat="1" applyFont="1" applyFill="1" applyBorder="1"/>
    <xf numFmtId="0" fontId="28" fillId="0" borderId="4" xfId="0" applyFont="1" applyBorder="1"/>
    <xf numFmtId="3" fontId="0" fillId="0" borderId="4" xfId="0" applyNumberFormat="1" applyBorder="1"/>
    <xf numFmtId="0" fontId="8" fillId="12" borderId="3" xfId="2" applyFont="1" applyFill="1" applyBorder="1" applyAlignment="1">
      <alignment horizontal="center"/>
    </xf>
    <xf numFmtId="3" fontId="43" fillId="0" borderId="0" xfId="1" applyNumberFormat="1" applyFont="1"/>
    <xf numFmtId="3" fontId="24" fillId="6" borderId="1" xfId="3" applyNumberFormat="1" applyFont="1" applyFill="1" applyBorder="1" applyAlignment="1">
      <alignment horizontal="center"/>
    </xf>
    <xf numFmtId="49" fontId="24" fillId="11" borderId="0" xfId="3" applyNumberFormat="1" applyFont="1" applyFill="1" applyBorder="1" applyAlignment="1">
      <alignment horizontal="center"/>
    </xf>
    <xf numFmtId="49" fontId="24" fillId="11" borderId="0" xfId="3" quotePrefix="1" applyNumberFormat="1" applyFont="1" applyFill="1" applyBorder="1" applyAlignment="1">
      <alignment horizontal="center"/>
    </xf>
    <xf numFmtId="3" fontId="24" fillId="0" borderId="0" xfId="3" applyNumberFormat="1" applyFont="1" applyBorder="1" applyAlignment="1">
      <alignment horizontal="center"/>
    </xf>
    <xf numFmtId="49" fontId="24" fillId="0" borderId="0" xfId="2" applyNumberFormat="1" applyFont="1" applyAlignment="1">
      <alignment horizontal="center"/>
    </xf>
    <xf numFmtId="0" fontId="24" fillId="0" borderId="0" xfId="2" applyFont="1" applyAlignment="1">
      <alignment horizontal="center"/>
    </xf>
    <xf numFmtId="3" fontId="24" fillId="5" borderId="1" xfId="3" applyNumberFormat="1" applyFont="1" applyFill="1" applyBorder="1" applyAlignment="1">
      <alignment horizontal="center"/>
    </xf>
    <xf numFmtId="3" fontId="24" fillId="0" borderId="1" xfId="3" applyNumberFormat="1" applyFont="1" applyBorder="1" applyAlignment="1">
      <alignment horizontal="center"/>
    </xf>
    <xf numFmtId="0" fontId="24" fillId="0" borderId="1" xfId="2" applyFont="1" applyBorder="1" applyAlignment="1">
      <alignment horizontal="center"/>
    </xf>
    <xf numFmtId="3" fontId="24" fillId="6" borderId="0" xfId="3" applyNumberFormat="1" applyFont="1" applyFill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3" fontId="6" fillId="0" borderId="0" xfId="3" applyNumberFormat="1" applyFont="1" applyBorder="1" applyAlignment="1">
      <alignment horizontal="center"/>
    </xf>
    <xf numFmtId="3" fontId="6" fillId="0" borderId="0" xfId="3" quotePrefix="1" applyNumberFormat="1" applyFont="1" applyBorder="1" applyAlignment="1">
      <alignment horizontal="center"/>
    </xf>
    <xf numFmtId="3" fontId="6" fillId="0" borderId="0" xfId="2" applyNumberFormat="1" applyFont="1" applyAlignment="1">
      <alignment horizontal="center"/>
    </xf>
    <xf numFmtId="0" fontId="0" fillId="0" borderId="9" xfId="0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3" fontId="6" fillId="0" borderId="1" xfId="3" applyNumberFormat="1" applyFont="1" applyBorder="1" applyAlignment="1">
      <alignment horizontal="center"/>
    </xf>
    <xf numFmtId="0" fontId="6" fillId="0" borderId="1" xfId="2" applyFont="1" applyBorder="1" applyAlignment="1">
      <alignment horizontal="center" wrapText="1"/>
    </xf>
    <xf numFmtId="0" fontId="6" fillId="9" borderId="9" xfId="0" applyFont="1" applyFill="1" applyBorder="1" applyAlignment="1">
      <alignment horizontal="center"/>
    </xf>
    <xf numFmtId="0" fontId="6" fillId="9" borderId="0" xfId="0" applyFont="1" applyFill="1" applyAlignment="1">
      <alignment horizontal="center"/>
    </xf>
    <xf numFmtId="3" fontId="6" fillId="0" borderId="3" xfId="3" applyNumberFormat="1" applyFont="1" applyBorder="1" applyAlignment="1">
      <alignment horizontal="center"/>
    </xf>
    <xf numFmtId="3" fontId="6" fillId="0" borderId="3" xfId="2" applyNumberFormat="1" applyFont="1" applyBorder="1" applyAlignment="1">
      <alignment horizontal="center"/>
    </xf>
    <xf numFmtId="0" fontId="6" fillId="0" borderId="3" xfId="2" applyFont="1" applyBorder="1" applyAlignment="1">
      <alignment horizontal="center"/>
    </xf>
    <xf numFmtId="3" fontId="6" fillId="9" borderId="8" xfId="3" applyNumberFormat="1" applyFont="1" applyFill="1" applyBorder="1" applyAlignment="1">
      <alignment horizontal="center"/>
    </xf>
    <xf numFmtId="3" fontId="6" fillId="9" borderId="3" xfId="3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</cellXfs>
  <cellStyles count="13">
    <cellStyle name="Komma" xfId="1" builtinId="3"/>
    <cellStyle name="Komma 2" xfId="7" xr:uid="{EC602C58-7580-47B2-B498-B1E97BE359C7}"/>
    <cellStyle name="Normal" xfId="0" builtinId="0"/>
    <cellStyle name="Normal 2" xfId="4" xr:uid="{00000000-0005-0000-0000-000002000000}"/>
    <cellStyle name="Normal 2 2" xfId="8" xr:uid="{9E6F5070-3409-446B-83C2-B458A4E05EA4}"/>
    <cellStyle name="Normal 3" xfId="6" xr:uid="{2059A852-F784-4533-BC28-A20721E26FCF}"/>
    <cellStyle name="Normal 9" xfId="12" xr:uid="{62AAA706-6D88-467B-AF04-F80280B3D3CE}"/>
    <cellStyle name="Normal_innutj" xfId="2" xr:uid="{00000000-0005-0000-0000-000003000000}"/>
    <cellStyle name="Normal_TABELL1" xfId="9" xr:uid="{A1C4BA26-A61B-411F-92AF-498F6E660ACA}"/>
    <cellStyle name="Prosent" xfId="5" builtinId="5"/>
    <cellStyle name="Tusenskille_innutj" xfId="3" xr:uid="{00000000-0005-0000-0000-000004000000}"/>
    <cellStyle name="Tusenskille_sammenligningskatt08okt" xfId="11" xr:uid="{C640C5B1-DD01-4EFA-A317-120298FABF41}"/>
    <cellStyle name="Tusenskille_skatt04analyserev" xfId="10" xr:uid="{D8129143-4A6A-4CA6-9202-C5BF1BB25AFB}"/>
  </cellStyles>
  <dxfs count="0"/>
  <tableStyles count="0" defaultTableStyle="TableStyleMedium2" defaultPivotStyle="PivotStyleLight16"/>
  <colors>
    <mruColors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chartsheet" Target="chartsheets/sheet2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 baseline="0"/>
              <a:t>P</a:t>
            </a:r>
            <a:r>
              <a:rPr lang="nb-NO"/>
              <a:t>rosent av landsgjennomsnittet. Møre og Romsdal</a:t>
            </a:r>
            <a:r>
              <a:rPr lang="nb-NO" baseline="0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26"/>
              <c:pt idx="0">
                <c:v>Kristiansund</c:v>
              </c:pt>
              <c:pt idx="1">
                <c:v>Molde</c:v>
              </c:pt>
              <c:pt idx="2">
                <c:v>Ålesund</c:v>
              </c:pt>
              <c:pt idx="3">
                <c:v>Vanylven</c:v>
              </c:pt>
              <c:pt idx="4">
                <c:v>Sande</c:v>
              </c:pt>
              <c:pt idx="5">
                <c:v>Herøy</c:v>
              </c:pt>
              <c:pt idx="6">
                <c:v>Ulstein</c:v>
              </c:pt>
              <c:pt idx="7">
                <c:v>Hareid</c:v>
              </c:pt>
              <c:pt idx="8">
                <c:v>Ørsta</c:v>
              </c:pt>
              <c:pt idx="9">
                <c:v>Stranda</c:v>
              </c:pt>
              <c:pt idx="10">
                <c:v>Sykkylven</c:v>
              </c:pt>
              <c:pt idx="11">
                <c:v>Sula</c:v>
              </c:pt>
              <c:pt idx="12">
                <c:v>Giske</c:v>
              </c:pt>
              <c:pt idx="13">
                <c:v>Vestnes</c:v>
              </c:pt>
              <c:pt idx="14">
                <c:v>Rauma</c:v>
              </c:pt>
              <c:pt idx="15">
                <c:v>Aukra</c:v>
              </c:pt>
              <c:pt idx="16">
                <c:v>Averøy</c:v>
              </c:pt>
              <c:pt idx="17">
                <c:v>Gjemnes</c:v>
              </c:pt>
              <c:pt idx="18">
                <c:v>Tingvoll</c:v>
              </c:pt>
              <c:pt idx="19">
                <c:v>Sunndal</c:v>
              </c:pt>
              <c:pt idx="20">
                <c:v>Surnadal</c:v>
              </c:pt>
              <c:pt idx="21">
                <c:v>Smøla</c:v>
              </c:pt>
              <c:pt idx="22">
                <c:v>Aure</c:v>
              </c:pt>
              <c:pt idx="23">
                <c:v>Volda</c:v>
              </c:pt>
              <c:pt idx="24">
                <c:v>Fjord</c:v>
              </c:pt>
              <c:pt idx="25">
                <c:v>Hustadvika</c:v>
              </c:pt>
            </c:strLit>
          </c:cat>
          <c:val>
            <c:numRef>
              <c:f>komm!$F$31:$F$56</c:f>
              <c:numCache>
                <c:formatCode>0%</c:formatCode>
                <c:ptCount val="26"/>
                <c:pt idx="0">
                  <c:v>0.86667252409020623</c:v>
                </c:pt>
                <c:pt idx="1">
                  <c:v>0.96053070390664375</c:v>
                </c:pt>
                <c:pt idx="2">
                  <c:v>1.0099839539607185</c:v>
                </c:pt>
                <c:pt idx="3">
                  <c:v>0.93086779799147823</c:v>
                </c:pt>
                <c:pt idx="4">
                  <c:v>1.0867476716753002</c:v>
                </c:pt>
                <c:pt idx="5">
                  <c:v>1.3878701700396721</c:v>
                </c:pt>
                <c:pt idx="6">
                  <c:v>0.95448288348279597</c:v>
                </c:pt>
                <c:pt idx="7">
                  <c:v>0.81173778565326959</c:v>
                </c:pt>
                <c:pt idx="8">
                  <c:v>0.83520603598109078</c:v>
                </c:pt>
                <c:pt idx="9">
                  <c:v>0.95063997329555117</c:v>
                </c:pt>
                <c:pt idx="10">
                  <c:v>0.7935668711515812</c:v>
                </c:pt>
                <c:pt idx="11">
                  <c:v>0.8889389330212758</c:v>
                </c:pt>
                <c:pt idx="12">
                  <c:v>1.2040413869184987</c:v>
                </c:pt>
                <c:pt idx="13">
                  <c:v>0.93570561973688449</c:v>
                </c:pt>
                <c:pt idx="14">
                  <c:v>0.86342767403479881</c:v>
                </c:pt>
                <c:pt idx="15">
                  <c:v>0.9391766797310922</c:v>
                </c:pt>
                <c:pt idx="16">
                  <c:v>0.95851466719130884</c:v>
                </c:pt>
                <c:pt idx="17">
                  <c:v>0.74265117283407811</c:v>
                </c:pt>
                <c:pt idx="18">
                  <c:v>0.75618863377728296</c:v>
                </c:pt>
                <c:pt idx="19">
                  <c:v>1.0828130252951764</c:v>
                </c:pt>
                <c:pt idx="20">
                  <c:v>0.85828421781049524</c:v>
                </c:pt>
                <c:pt idx="21">
                  <c:v>0.88543631740532336</c:v>
                </c:pt>
                <c:pt idx="22">
                  <c:v>0.8872549903277156</c:v>
                </c:pt>
                <c:pt idx="23">
                  <c:v>0.76647359628599088</c:v>
                </c:pt>
                <c:pt idx="24">
                  <c:v>1.092619708783821</c:v>
                </c:pt>
                <c:pt idx="25">
                  <c:v>0.82819601718202063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C1-4CE3-80F6-79062E1F762B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26"/>
              <c:pt idx="0">
                <c:v>Kristiansund</c:v>
              </c:pt>
              <c:pt idx="1">
                <c:v>Molde</c:v>
              </c:pt>
              <c:pt idx="2">
                <c:v>Ålesund</c:v>
              </c:pt>
              <c:pt idx="3">
                <c:v>Vanylven</c:v>
              </c:pt>
              <c:pt idx="4">
                <c:v>Sande</c:v>
              </c:pt>
              <c:pt idx="5">
                <c:v>Herøy</c:v>
              </c:pt>
              <c:pt idx="6">
                <c:v>Ulstein</c:v>
              </c:pt>
              <c:pt idx="7">
                <c:v>Hareid</c:v>
              </c:pt>
              <c:pt idx="8">
                <c:v>Ørsta</c:v>
              </c:pt>
              <c:pt idx="9">
                <c:v>Stranda</c:v>
              </c:pt>
              <c:pt idx="10">
                <c:v>Sykkylven</c:v>
              </c:pt>
              <c:pt idx="11">
                <c:v>Sula</c:v>
              </c:pt>
              <c:pt idx="12">
                <c:v>Giske</c:v>
              </c:pt>
              <c:pt idx="13">
                <c:v>Vestnes</c:v>
              </c:pt>
              <c:pt idx="14">
                <c:v>Rauma</c:v>
              </c:pt>
              <c:pt idx="15">
                <c:v>Aukra</c:v>
              </c:pt>
              <c:pt idx="16">
                <c:v>Averøy</c:v>
              </c:pt>
              <c:pt idx="17">
                <c:v>Gjemnes</c:v>
              </c:pt>
              <c:pt idx="18">
                <c:v>Tingvoll</c:v>
              </c:pt>
              <c:pt idx="19">
                <c:v>Sunndal</c:v>
              </c:pt>
              <c:pt idx="20">
                <c:v>Surnadal</c:v>
              </c:pt>
              <c:pt idx="21">
                <c:v>Smøla</c:v>
              </c:pt>
              <c:pt idx="22">
                <c:v>Aure</c:v>
              </c:pt>
              <c:pt idx="23">
                <c:v>Volda</c:v>
              </c:pt>
              <c:pt idx="24">
                <c:v>Fjord</c:v>
              </c:pt>
              <c:pt idx="25">
                <c:v>Hustadvika</c:v>
              </c:pt>
            </c:strLit>
          </c:cat>
          <c:val>
            <c:numRef>
              <c:f>komm!$P$31:$P$56</c:f>
              <c:numCache>
                <c:formatCode>0.0\ %</c:formatCode>
                <c:ptCount val="26"/>
                <c:pt idx="0">
                  <c:v>0.94648438455407424</c:v>
                </c:pt>
                <c:pt idx="1">
                  <c:v>0.97231348719587252</c:v>
                </c:pt>
                <c:pt idx="2">
                  <c:v>0.99209478721750244</c:v>
                </c:pt>
                <c:pt idx="3">
                  <c:v>0.96044832482980658</c:v>
                </c:pt>
                <c:pt idx="4">
                  <c:v>1.0228002743033351</c:v>
                </c:pt>
                <c:pt idx="5">
                  <c:v>1.1432492736490842</c:v>
                </c:pt>
                <c:pt idx="6">
                  <c:v>0.96989435902633336</c:v>
                </c:pt>
                <c:pt idx="7">
                  <c:v>0.94373764763222778</c:v>
                </c:pt>
                <c:pt idx="8">
                  <c:v>0.9449110601486187</c:v>
                </c:pt>
                <c:pt idx="9">
                  <c:v>0.96835719495143557</c:v>
                </c:pt>
                <c:pt idx="10">
                  <c:v>0.94282910190714342</c:v>
                </c:pt>
                <c:pt idx="11">
                  <c:v>0.94759770500062812</c:v>
                </c:pt>
                <c:pt idx="12">
                  <c:v>1.0697177604006147</c:v>
                </c:pt>
                <c:pt idx="13">
                  <c:v>0.96238345352796895</c:v>
                </c:pt>
                <c:pt idx="14">
                  <c:v>0.94632214205130405</c:v>
                </c:pt>
                <c:pt idx="15">
                  <c:v>0.96377187752565208</c:v>
                </c:pt>
                <c:pt idx="16">
                  <c:v>0.97150707250973878</c:v>
                </c:pt>
                <c:pt idx="17">
                  <c:v>0.94028331699126799</c:v>
                </c:pt>
                <c:pt idx="18">
                  <c:v>0.94096019003842835</c:v>
                </c:pt>
                <c:pt idx="19">
                  <c:v>1.0212264157512856</c:v>
                </c:pt>
                <c:pt idx="20">
                  <c:v>0.94606496924008898</c:v>
                </c:pt>
                <c:pt idx="21">
                  <c:v>0.94742257421983034</c:v>
                </c:pt>
                <c:pt idx="22">
                  <c:v>0.94751350786595023</c:v>
                </c:pt>
                <c:pt idx="23">
                  <c:v>0.94147443816386367</c:v>
                </c:pt>
                <c:pt idx="24">
                  <c:v>1.0251490891467436</c:v>
                </c:pt>
                <c:pt idx="25">
                  <c:v>0.94456055920866533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C1-4CE3-80F6-79062E1F76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in val="0.7000000000000000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 baseline="0"/>
              <a:t>Prosent av </a:t>
            </a:r>
            <a:r>
              <a:rPr lang="nb-NO"/>
              <a:t>landsgjennomsnittet. Troms og Finnmark</a:t>
            </a:r>
            <a:endParaRPr lang="nb-NO" baseline="0"/>
          </a:p>
          <a:p>
            <a:pPr>
              <a:defRPr/>
            </a:pP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6.9027390836823202E-2"/>
          <c:y val="0.20044321329639886"/>
          <c:w val="0.91043106223030035"/>
          <c:h val="0.53207698068212383"/>
        </c:manualLayout>
      </c:layout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39"/>
              <c:pt idx="0">
                <c:v>Tromsø</c:v>
              </c:pt>
              <c:pt idx="1">
                <c:v>Harstad</c:v>
              </c:pt>
              <c:pt idx="2">
                <c:v>Alta</c:v>
              </c:pt>
              <c:pt idx="3">
                <c:v>Vardø</c:v>
              </c:pt>
              <c:pt idx="4">
                <c:v>Vadsø</c:v>
              </c:pt>
              <c:pt idx="5">
                <c:v>Hammerfest</c:v>
              </c:pt>
              <c:pt idx="6">
                <c:v>Kvæfjord</c:v>
              </c:pt>
              <c:pt idx="7">
                <c:v>Tjeldsund</c:v>
              </c:pt>
              <c:pt idx="8">
                <c:v>Ibestad</c:v>
              </c:pt>
              <c:pt idx="9">
                <c:v>Gratangen</c:v>
              </c:pt>
              <c:pt idx="10">
                <c:v>Lavangen</c:v>
              </c:pt>
              <c:pt idx="11">
                <c:v>Bardu</c:v>
              </c:pt>
              <c:pt idx="12">
                <c:v>Salangen</c:v>
              </c:pt>
              <c:pt idx="13">
                <c:v>Målselv</c:v>
              </c:pt>
              <c:pt idx="14">
                <c:v>Sørreisa</c:v>
              </c:pt>
              <c:pt idx="15">
                <c:v>Dyrøy</c:v>
              </c:pt>
              <c:pt idx="16">
                <c:v>Senja</c:v>
              </c:pt>
              <c:pt idx="17">
                <c:v>Balsfjord</c:v>
              </c:pt>
              <c:pt idx="18">
                <c:v>Karlsøy</c:v>
              </c:pt>
              <c:pt idx="19">
                <c:v>Lyngen</c:v>
              </c:pt>
              <c:pt idx="20">
                <c:v>Storfjord</c:v>
              </c:pt>
              <c:pt idx="21">
                <c:v>Kåfjord</c:v>
              </c:pt>
              <c:pt idx="22">
                <c:v>Skjervøy</c:v>
              </c:pt>
              <c:pt idx="23">
                <c:v>Nordreisa</c:v>
              </c:pt>
              <c:pt idx="24">
                <c:v>Kvænangen</c:v>
              </c:pt>
              <c:pt idx="25">
                <c:v>Kautokeino</c:v>
              </c:pt>
              <c:pt idx="26">
                <c:v>Loppa</c:v>
              </c:pt>
              <c:pt idx="27">
                <c:v>Hasvik</c:v>
              </c:pt>
              <c:pt idx="28">
                <c:v>Måsøy</c:v>
              </c:pt>
              <c:pt idx="29">
                <c:v>Nordkapp</c:v>
              </c:pt>
              <c:pt idx="30">
                <c:v>Porsanger</c:v>
              </c:pt>
              <c:pt idx="31">
                <c:v>Karasjok</c:v>
              </c:pt>
              <c:pt idx="32">
                <c:v>Lebesby</c:v>
              </c:pt>
              <c:pt idx="33">
                <c:v>Gamvik</c:v>
              </c:pt>
              <c:pt idx="34">
                <c:v>Berlevåg</c:v>
              </c:pt>
              <c:pt idx="35">
                <c:v>Tana</c:v>
              </c:pt>
              <c:pt idx="36">
                <c:v>Nesseby</c:v>
              </c:pt>
              <c:pt idx="37">
                <c:v>Båtsfjord</c:v>
              </c:pt>
              <c:pt idx="38">
                <c:v>Sør-Varanger</c:v>
              </c:pt>
            </c:strLit>
          </c:cat>
          <c:val>
            <c:numRef>
              <c:f>komm!$F$324:$F$362</c:f>
              <c:numCache>
                <c:formatCode>0%</c:formatCode>
                <c:ptCount val="39"/>
                <c:pt idx="0">
                  <c:v>0.99295420931067369</c:v>
                </c:pt>
                <c:pt idx="1">
                  <c:v>0.88858336897863321</c:v>
                </c:pt>
                <c:pt idx="2">
                  <c:v>0.94867180002611629</c:v>
                </c:pt>
                <c:pt idx="3">
                  <c:v>0.83510323185137636</c:v>
                </c:pt>
                <c:pt idx="4">
                  <c:v>0.88115813752247651</c:v>
                </c:pt>
                <c:pt idx="5">
                  <c:v>1.0474720559744373</c:v>
                </c:pt>
                <c:pt idx="6">
                  <c:v>0.71264514695377212</c:v>
                </c:pt>
                <c:pt idx="7">
                  <c:v>0.76248604493445093</c:v>
                </c:pt>
                <c:pt idx="8">
                  <c:v>0.85424933769993927</c:v>
                </c:pt>
                <c:pt idx="9">
                  <c:v>0.99209092678591437</c:v>
                </c:pt>
                <c:pt idx="10">
                  <c:v>0.65954326945524566</c:v>
                </c:pt>
                <c:pt idx="11">
                  <c:v>1.2995637610226896</c:v>
                </c:pt>
                <c:pt idx="12">
                  <c:v>0.78759889649536585</c:v>
                </c:pt>
                <c:pt idx="13">
                  <c:v>1.0290629856444604</c:v>
                </c:pt>
                <c:pt idx="14">
                  <c:v>0.84836754164749739</c:v>
                </c:pt>
                <c:pt idx="15">
                  <c:v>0.82281530252236079</c:v>
                </c:pt>
                <c:pt idx="16">
                  <c:v>0.96398058805718767</c:v>
                </c:pt>
                <c:pt idx="17">
                  <c:v>0.78470763888090445</c:v>
                </c:pt>
                <c:pt idx="18">
                  <c:v>0.83717044706066346</c:v>
                </c:pt>
                <c:pt idx="19">
                  <c:v>0.62369700135003092</c:v>
                </c:pt>
                <c:pt idx="20">
                  <c:v>0.97423795000330793</c:v>
                </c:pt>
                <c:pt idx="21">
                  <c:v>0.91271320958065394</c:v>
                </c:pt>
                <c:pt idx="22">
                  <c:v>0.85284572808434633</c:v>
                </c:pt>
                <c:pt idx="23">
                  <c:v>0.92886056858079358</c:v>
                </c:pt>
                <c:pt idx="24">
                  <c:v>1.1120242362949582</c:v>
                </c:pt>
                <c:pt idx="25">
                  <c:v>0.7096319628567932</c:v>
                </c:pt>
                <c:pt idx="26">
                  <c:v>0.76785898448378109</c:v>
                </c:pt>
                <c:pt idx="27">
                  <c:v>0.8430611694093455</c:v>
                </c:pt>
                <c:pt idx="28">
                  <c:v>1.024505102953416</c:v>
                </c:pt>
                <c:pt idx="29">
                  <c:v>1.0098898024439873</c:v>
                </c:pt>
                <c:pt idx="30">
                  <c:v>0.85627825013292647</c:v>
                </c:pt>
                <c:pt idx="31">
                  <c:v>0.77395015093521091</c:v>
                </c:pt>
                <c:pt idx="32">
                  <c:v>1.0843580109363327</c:v>
                </c:pt>
                <c:pt idx="33">
                  <c:v>0.8623882240436912</c:v>
                </c:pt>
                <c:pt idx="34">
                  <c:v>0.92429749302883846</c:v>
                </c:pt>
                <c:pt idx="35">
                  <c:v>0.7929229756760271</c:v>
                </c:pt>
                <c:pt idx="36">
                  <c:v>0.76004369002605843</c:v>
                </c:pt>
                <c:pt idx="37">
                  <c:v>1.0280612923065831</c:v>
                </c:pt>
                <c:pt idx="38">
                  <c:v>0.9260827816613233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9B-494A-B013-D431B8D4DEBC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39"/>
              <c:pt idx="0">
                <c:v>Tromsø</c:v>
              </c:pt>
              <c:pt idx="1">
                <c:v>Harstad</c:v>
              </c:pt>
              <c:pt idx="2">
                <c:v>Alta</c:v>
              </c:pt>
              <c:pt idx="3">
                <c:v>Vardø</c:v>
              </c:pt>
              <c:pt idx="4">
                <c:v>Vadsø</c:v>
              </c:pt>
              <c:pt idx="5">
                <c:v>Hammerfest</c:v>
              </c:pt>
              <c:pt idx="6">
                <c:v>Kvæfjord</c:v>
              </c:pt>
              <c:pt idx="7">
                <c:v>Tjeldsund</c:v>
              </c:pt>
              <c:pt idx="8">
                <c:v>Ibestad</c:v>
              </c:pt>
              <c:pt idx="9">
                <c:v>Gratangen</c:v>
              </c:pt>
              <c:pt idx="10">
                <c:v>Lavangen</c:v>
              </c:pt>
              <c:pt idx="11">
                <c:v>Bardu</c:v>
              </c:pt>
              <c:pt idx="12">
                <c:v>Salangen</c:v>
              </c:pt>
              <c:pt idx="13">
                <c:v>Målselv</c:v>
              </c:pt>
              <c:pt idx="14">
                <c:v>Sørreisa</c:v>
              </c:pt>
              <c:pt idx="15">
                <c:v>Dyrøy</c:v>
              </c:pt>
              <c:pt idx="16">
                <c:v>Senja</c:v>
              </c:pt>
              <c:pt idx="17">
                <c:v>Balsfjord</c:v>
              </c:pt>
              <c:pt idx="18">
                <c:v>Karlsøy</c:v>
              </c:pt>
              <c:pt idx="19">
                <c:v>Lyngen</c:v>
              </c:pt>
              <c:pt idx="20">
                <c:v>Storfjord</c:v>
              </c:pt>
              <c:pt idx="21">
                <c:v>Kåfjord</c:v>
              </c:pt>
              <c:pt idx="22">
                <c:v>Skjervøy</c:v>
              </c:pt>
              <c:pt idx="23">
                <c:v>Nordreisa</c:v>
              </c:pt>
              <c:pt idx="24">
                <c:v>Kvænangen</c:v>
              </c:pt>
              <c:pt idx="25">
                <c:v>Kautokeino</c:v>
              </c:pt>
              <c:pt idx="26">
                <c:v>Loppa</c:v>
              </c:pt>
              <c:pt idx="27">
                <c:v>Hasvik</c:v>
              </c:pt>
              <c:pt idx="28">
                <c:v>Måsøy</c:v>
              </c:pt>
              <c:pt idx="29">
                <c:v>Nordkapp</c:v>
              </c:pt>
              <c:pt idx="30">
                <c:v>Porsanger</c:v>
              </c:pt>
              <c:pt idx="31">
                <c:v>Karasjok</c:v>
              </c:pt>
              <c:pt idx="32">
                <c:v>Lebesby</c:v>
              </c:pt>
              <c:pt idx="33">
                <c:v>Gamvik</c:v>
              </c:pt>
              <c:pt idx="34">
                <c:v>Berlevåg</c:v>
              </c:pt>
              <c:pt idx="35">
                <c:v>Tana</c:v>
              </c:pt>
              <c:pt idx="36">
                <c:v>Nesseby</c:v>
              </c:pt>
              <c:pt idx="37">
                <c:v>Båtsfjord</c:v>
              </c:pt>
              <c:pt idx="38">
                <c:v>Sør-Varanger</c:v>
              </c:pt>
            </c:strLit>
          </c:cat>
          <c:val>
            <c:numRef>
              <c:f>komm!$P$324:$P$362</c:f>
              <c:numCache>
                <c:formatCode>0.0\ %</c:formatCode>
                <c:ptCount val="39"/>
                <c:pt idx="0">
                  <c:v>0.98528288935748454</c:v>
                </c:pt>
                <c:pt idx="1">
                  <c:v>0.9475799267984959</c:v>
                </c:pt>
                <c:pt idx="2">
                  <c:v>0.96756992564366173</c:v>
                </c:pt>
                <c:pt idx="3">
                  <c:v>0.94490591994213302</c:v>
                </c:pt>
                <c:pt idx="4">
                  <c:v>0.94720866522568792</c:v>
                </c:pt>
                <c:pt idx="5">
                  <c:v>1.00709002802299</c:v>
                </c:pt>
                <c:pt idx="6">
                  <c:v>0.93878301569725275</c:v>
                </c:pt>
                <c:pt idx="7">
                  <c:v>0.94127506059628674</c:v>
                </c:pt>
                <c:pt idx="8">
                  <c:v>0.94586322523456112</c:v>
                </c:pt>
                <c:pt idx="9">
                  <c:v>0.98493757634758072</c:v>
                </c:pt>
                <c:pt idx="10">
                  <c:v>0.9361279218223264</c:v>
                </c:pt>
                <c:pt idx="11">
                  <c:v>1.1079267100422912</c:v>
                </c:pt>
                <c:pt idx="12">
                  <c:v>0.94253070317433241</c:v>
                </c:pt>
                <c:pt idx="13">
                  <c:v>0.99972639989099921</c:v>
                </c:pt>
                <c:pt idx="14">
                  <c:v>0.9455691354319391</c:v>
                </c:pt>
                <c:pt idx="15">
                  <c:v>0.94429152347568213</c:v>
                </c:pt>
                <c:pt idx="16">
                  <c:v>0.97369344085609011</c:v>
                </c:pt>
                <c:pt idx="17">
                  <c:v>0.94238614029360956</c:v>
                </c:pt>
                <c:pt idx="18">
                  <c:v>0.94500928070259749</c:v>
                </c:pt>
                <c:pt idx="19">
                  <c:v>0.93433560841706575</c:v>
                </c:pt>
                <c:pt idx="20">
                  <c:v>0.97779638563453841</c:v>
                </c:pt>
                <c:pt idx="21">
                  <c:v>0.95318648946547668</c:v>
                </c:pt>
                <c:pt idx="22">
                  <c:v>0.94579304475378168</c:v>
                </c:pt>
                <c:pt idx="23">
                  <c:v>0.95964543306553274</c:v>
                </c:pt>
                <c:pt idx="24">
                  <c:v>1.0329109001511982</c:v>
                </c:pt>
                <c:pt idx="25">
                  <c:v>0.93863235649240384</c:v>
                </c:pt>
                <c:pt idx="26">
                  <c:v>0.94154370757375327</c:v>
                </c:pt>
                <c:pt idx="27">
                  <c:v>0.94530381682003128</c:v>
                </c:pt>
                <c:pt idx="28">
                  <c:v>0.99790324681458142</c:v>
                </c:pt>
                <c:pt idx="29">
                  <c:v>0.99205712661081003</c:v>
                </c:pt>
                <c:pt idx="30">
                  <c:v>0.9459646708562105</c:v>
                </c:pt>
                <c:pt idx="31">
                  <c:v>0.94184826589632487</c:v>
                </c:pt>
                <c:pt idx="32">
                  <c:v>1.0218444100077482</c:v>
                </c:pt>
                <c:pt idx="33">
                  <c:v>0.9462701695517487</c:v>
                </c:pt>
                <c:pt idx="34">
                  <c:v>0.95782020284475033</c:v>
                </c:pt>
                <c:pt idx="35">
                  <c:v>0.94279690713336572</c:v>
                </c:pt>
                <c:pt idx="36">
                  <c:v>0.94115294285086726</c:v>
                </c:pt>
                <c:pt idx="37">
                  <c:v>0.99932572255584851</c:v>
                </c:pt>
                <c:pt idx="38">
                  <c:v>0.95853431829774438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9B-494A-B013-D431B8D4DE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1.3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nb-NO" sz="1800" b="0" i="0" baseline="0">
                <a:effectLst/>
              </a:rPr>
              <a:t>Skatteinngang, kommunene. Akkumulert endring fra året før i prosent.</a:t>
            </a:r>
            <a:endParaRPr lang="nb-N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2021-2022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tabellalle!$A$24:$A$37</c:f>
              <c:strCache>
                <c:ptCount val="14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NB2023 </c:v>
                </c:pt>
                <c:pt idx="13">
                  <c:v> Anslag Budsjettvedtak-23 </c:v>
                </c:pt>
              </c:strCache>
            </c:strRef>
          </c:cat>
          <c:val>
            <c:numRef>
              <c:f>tabellalle!$C$24:$C$37</c:f>
              <c:numCache>
                <c:formatCode>0.0\ %</c:formatCode>
                <c:ptCount val="14"/>
                <c:pt idx="0">
                  <c:v>0.19071798478692495</c:v>
                </c:pt>
                <c:pt idx="1">
                  <c:v>0.18706135092763768</c:v>
                </c:pt>
                <c:pt idx="2">
                  <c:v>8.88802359492845E-2</c:v>
                </c:pt>
                <c:pt idx="3">
                  <c:v>9.3784666680478412E-2</c:v>
                </c:pt>
                <c:pt idx="4">
                  <c:v>0.12414225621717354</c:v>
                </c:pt>
                <c:pt idx="5">
                  <c:v>0.13394565487367316</c:v>
                </c:pt>
                <c:pt idx="6">
                  <c:v>0.10559415528621811</c:v>
                </c:pt>
                <c:pt idx="7">
                  <c:v>0.11626707417611175</c:v>
                </c:pt>
                <c:pt idx="8">
                  <c:v>0.10022929644670268</c:v>
                </c:pt>
                <c:pt idx="9">
                  <c:v>9.7573009392194932E-2</c:v>
                </c:pt>
                <c:pt idx="10">
                  <c:v>0.13610393658121803</c:v>
                </c:pt>
                <c:pt idx="11">
                  <c:v>0.12700596682061102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4F-4BC9-8558-D81A8629BDC6}"/>
            </c:ext>
          </c:extLst>
        </c:ser>
        <c:ser>
          <c:idx val="1"/>
          <c:order val="1"/>
          <c:tx>
            <c:v>2022-2023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tabellalle!$A$24:$A$37</c:f>
              <c:strCache>
                <c:ptCount val="14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NB2023 </c:v>
                </c:pt>
                <c:pt idx="13">
                  <c:v> Anslag Budsjettvedtak-23 </c:v>
                </c:pt>
              </c:strCache>
            </c:strRef>
          </c:cat>
          <c:val>
            <c:numRef>
              <c:f>tabellalle!$D$24:$D$37</c:f>
              <c:numCache>
                <c:formatCode>0.0\ %</c:formatCode>
                <c:ptCount val="14"/>
                <c:pt idx="0">
                  <c:v>6.775266564019582E-4</c:v>
                </c:pt>
                <c:pt idx="1">
                  <c:v>-1.6492121192155603E-3</c:v>
                </c:pt>
                <c:pt idx="12">
                  <c:v>-9.0983014273880544E-2</c:v>
                </c:pt>
                <c:pt idx="13">
                  <c:v>-9.1096216887295994E-2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4F-4BC9-8558-D81A8629BD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96918111"/>
        <c:axId val="1296920191"/>
      </c:barChart>
      <c:catAx>
        <c:axId val="12969181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296920191"/>
        <c:crosses val="autoZero"/>
        <c:auto val="1"/>
        <c:lblAlgn val="ctr"/>
        <c:lblOffset val="100"/>
        <c:noMultiLvlLbl val="0"/>
      </c:catAx>
      <c:valAx>
        <c:axId val="12969201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\ 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2969181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nb-NO" sz="1800" b="0" i="0" baseline="0">
                <a:effectLst/>
              </a:rPr>
              <a:t>Skatteinngang, fylkeskommunene. Akkumulert endring fra året før i prosent.</a:t>
            </a:r>
            <a:endParaRPr lang="nb-N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2021-2022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tabellalle!$A$24:$A$37</c:f>
              <c:strCache>
                <c:ptCount val="14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NB2023 </c:v>
                </c:pt>
                <c:pt idx="13">
                  <c:v> Anslag Budsjettvedtak-23 </c:v>
                </c:pt>
              </c:strCache>
            </c:strRef>
          </c:cat>
          <c:val>
            <c:numRef>
              <c:f>tabellalle!$G$24:$G$37</c:f>
              <c:numCache>
                <c:formatCode>0.0\ %</c:formatCode>
                <c:ptCount val="14"/>
                <c:pt idx="0">
                  <c:v>0.21789441089515518</c:v>
                </c:pt>
                <c:pt idx="1">
                  <c:v>0.21441677471374504</c:v>
                </c:pt>
                <c:pt idx="2">
                  <c:v>7.772182725496124E-2</c:v>
                </c:pt>
                <c:pt idx="3">
                  <c:v>8.3334625997186745E-2</c:v>
                </c:pt>
                <c:pt idx="4">
                  <c:v>0.10399978749305865</c:v>
                </c:pt>
                <c:pt idx="5">
                  <c:v>0.11344475619176839</c:v>
                </c:pt>
                <c:pt idx="6">
                  <c:v>8.2000718368055961E-2</c:v>
                </c:pt>
                <c:pt idx="7">
                  <c:v>9.3629953338264668E-2</c:v>
                </c:pt>
                <c:pt idx="8">
                  <c:v>7.5351622284985556E-2</c:v>
                </c:pt>
                <c:pt idx="9">
                  <c:v>7.3429833028006611E-2</c:v>
                </c:pt>
                <c:pt idx="10">
                  <c:v>0.11056539758734973</c:v>
                </c:pt>
                <c:pt idx="11">
                  <c:v>0.10162638708359681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8F-47D5-ACC9-418D26704D2D}"/>
            </c:ext>
          </c:extLst>
        </c:ser>
        <c:ser>
          <c:idx val="1"/>
          <c:order val="1"/>
          <c:tx>
            <c:v>2022-2023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tabellalle!$A$24:$A$37</c:f>
              <c:strCache>
                <c:ptCount val="14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NB2023 </c:v>
                </c:pt>
                <c:pt idx="13">
                  <c:v> Anslag Budsjettvedtak-23 </c:v>
                </c:pt>
              </c:strCache>
            </c:strRef>
          </c:cat>
          <c:val>
            <c:numRef>
              <c:f>tabellalle!$H$24:$H$37</c:f>
              <c:numCache>
                <c:formatCode>0.0\ %</c:formatCode>
                <c:ptCount val="14"/>
                <c:pt idx="0">
                  <c:v>-3.6677774830604519E-2</c:v>
                </c:pt>
                <c:pt idx="1">
                  <c:v>-3.8193152548046283E-2</c:v>
                </c:pt>
                <c:pt idx="12">
                  <c:v>-9.4506949272057647E-2</c:v>
                </c:pt>
                <c:pt idx="13">
                  <c:v>-9.6414431535053302E-2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8F-47D5-ACC9-418D26704D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96918111"/>
        <c:axId val="1296920191"/>
      </c:barChart>
      <c:catAx>
        <c:axId val="12969181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296920191"/>
        <c:crosses val="autoZero"/>
        <c:auto val="1"/>
        <c:lblAlgn val="ctr"/>
        <c:lblOffset val="100"/>
        <c:noMultiLvlLbl val="0"/>
      </c:catAx>
      <c:valAx>
        <c:axId val="12969201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\ 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2969181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Skatteinngang - kommunene. Akkumulert endring fra året før i prosent.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2022-2023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tabellalle!$A$24:$A$39</c:f>
              <c:strCache>
                <c:ptCount val="16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NB2023 </c:v>
                </c:pt>
                <c:pt idx="13">
                  <c:v> Anslag Budsjettvedtak-23 </c:v>
                </c:pt>
                <c:pt idx="14">
                  <c:v> Anslag RNB2024 </c:v>
                </c:pt>
                <c:pt idx="15">
                  <c:v> Anslag NB2024 </c:v>
                </c:pt>
              </c:strCache>
            </c:strRef>
          </c:cat>
          <c:val>
            <c:numRef>
              <c:f>tabellalle!$D$24:$D$39</c:f>
              <c:numCache>
                <c:formatCode>0.0\ %</c:formatCode>
                <c:ptCount val="16"/>
                <c:pt idx="0">
                  <c:v>6.775266564019582E-4</c:v>
                </c:pt>
                <c:pt idx="1">
                  <c:v>-1.6492121192155603E-3</c:v>
                </c:pt>
                <c:pt idx="12">
                  <c:v>-9.0983014273880544E-2</c:v>
                </c:pt>
                <c:pt idx="13">
                  <c:v>-9.1096216887295994E-2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E7-462D-B832-01CBDA7CF2CC}"/>
            </c:ext>
          </c:extLst>
        </c:ser>
        <c:ser>
          <c:idx val="1"/>
          <c:order val="1"/>
          <c:tx>
            <c:v>2021-2022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AE7-462D-B832-01CBDA7CF2CC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FAE7-462D-B832-01CBDA7CF2CC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CD9A-4D9C-B79A-6F5C733A3C8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tabellalle!$A$24:$A$39</c:f>
              <c:strCache>
                <c:ptCount val="16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NB2023 </c:v>
                </c:pt>
                <c:pt idx="13">
                  <c:v> Anslag Budsjettvedtak-23 </c:v>
                </c:pt>
                <c:pt idx="14">
                  <c:v> Anslag RNB2024 </c:v>
                </c:pt>
                <c:pt idx="15">
                  <c:v> Anslag NB2024 </c:v>
                </c:pt>
              </c:strCache>
            </c:strRef>
          </c:cat>
          <c:val>
            <c:numRef>
              <c:f>tabellalle!$C$24:$C$39</c:f>
              <c:numCache>
                <c:formatCode>0.0\ %</c:formatCode>
                <c:ptCount val="16"/>
                <c:pt idx="0">
                  <c:v>0.19071798478692495</c:v>
                </c:pt>
                <c:pt idx="1">
                  <c:v>0.18706135092763768</c:v>
                </c:pt>
                <c:pt idx="2">
                  <c:v>8.88802359492845E-2</c:v>
                </c:pt>
                <c:pt idx="3">
                  <c:v>9.3784666680478412E-2</c:v>
                </c:pt>
                <c:pt idx="4">
                  <c:v>0.12414225621717354</c:v>
                </c:pt>
                <c:pt idx="5">
                  <c:v>0.13394565487367316</c:v>
                </c:pt>
                <c:pt idx="6">
                  <c:v>0.10559415528621811</c:v>
                </c:pt>
                <c:pt idx="7">
                  <c:v>0.11626707417611175</c:v>
                </c:pt>
                <c:pt idx="8">
                  <c:v>0.10022929644670268</c:v>
                </c:pt>
                <c:pt idx="9">
                  <c:v>9.7573009392194932E-2</c:v>
                </c:pt>
                <c:pt idx="10">
                  <c:v>0.13610393658121803</c:v>
                </c:pt>
                <c:pt idx="11">
                  <c:v>0.12700596682061102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AE7-462D-B832-01CBDA7CF2C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08817936"/>
        <c:axId val="308812360"/>
      </c:barChart>
      <c:catAx>
        <c:axId val="308817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08812360"/>
        <c:crosses val="autoZero"/>
        <c:auto val="1"/>
        <c:lblAlgn val="ctr"/>
        <c:lblOffset val="100"/>
        <c:noMultiLvlLbl val="0"/>
      </c:catAx>
      <c:valAx>
        <c:axId val="308812360"/>
        <c:scaling>
          <c:orientation val="minMax"/>
          <c:max val="0.2"/>
          <c:min val="-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\ 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08817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 sz="1200" b="1"/>
              <a:t>Skatteinngang</a:t>
            </a:r>
            <a:r>
              <a:rPr lang="nb-NO" sz="1200" b="1" baseline="0"/>
              <a:t> - fylkeskommunene. Akkumulert endring fra året før i prosent.</a:t>
            </a:r>
            <a:endParaRPr lang="nb-NO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2021-2022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2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055-4A6F-8BAB-7EBAD223D404}"/>
              </c:ext>
            </c:extLst>
          </c:dPt>
          <c:dPt>
            <c:idx val="14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055-4A6F-8BAB-7EBAD223D404}"/>
              </c:ext>
            </c:extLst>
          </c:dPt>
          <c:dPt>
            <c:idx val="1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055-4A6F-8BAB-7EBAD223D404}"/>
              </c:ext>
            </c:extLst>
          </c:dPt>
          <c:dLbls>
            <c:numFmt formatCode="0.0\ 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tabellalle!$A$24:$A$39</c:f>
              <c:strCache>
                <c:ptCount val="16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NB2023 </c:v>
                </c:pt>
                <c:pt idx="13">
                  <c:v> Anslag Budsjettvedtak-23 </c:v>
                </c:pt>
                <c:pt idx="14">
                  <c:v> Anslag RNB2024 </c:v>
                </c:pt>
                <c:pt idx="15">
                  <c:v> Anslag NB2024 </c:v>
                </c:pt>
              </c:strCache>
            </c:strRef>
          </c:cat>
          <c:val>
            <c:numRef>
              <c:f>tabellalle!$G$24:$G$39</c:f>
              <c:numCache>
                <c:formatCode>0.0\ %</c:formatCode>
                <c:ptCount val="16"/>
                <c:pt idx="0">
                  <c:v>0.21789441089515518</c:v>
                </c:pt>
                <c:pt idx="1">
                  <c:v>0.21441677471374504</c:v>
                </c:pt>
                <c:pt idx="2">
                  <c:v>7.772182725496124E-2</c:v>
                </c:pt>
                <c:pt idx="3">
                  <c:v>8.3334625997186745E-2</c:v>
                </c:pt>
                <c:pt idx="4">
                  <c:v>0.10399978749305865</c:v>
                </c:pt>
                <c:pt idx="5">
                  <c:v>0.11344475619176839</c:v>
                </c:pt>
                <c:pt idx="6">
                  <c:v>8.2000718368055961E-2</c:v>
                </c:pt>
                <c:pt idx="7">
                  <c:v>9.3629953338264668E-2</c:v>
                </c:pt>
                <c:pt idx="8">
                  <c:v>7.5351622284985556E-2</c:v>
                </c:pt>
                <c:pt idx="9">
                  <c:v>7.3429833028006611E-2</c:v>
                </c:pt>
                <c:pt idx="10">
                  <c:v>0.11056539758734973</c:v>
                </c:pt>
                <c:pt idx="11">
                  <c:v>0.10162638708359681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5E-4104-BB67-50E50D1AB65B}"/>
            </c:ext>
          </c:extLst>
        </c:ser>
        <c:ser>
          <c:idx val="1"/>
          <c:order val="1"/>
          <c:tx>
            <c:v>2022-2023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tabellalle!$A$24:$A$39</c:f>
              <c:strCache>
                <c:ptCount val="16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NB2023 </c:v>
                </c:pt>
                <c:pt idx="13">
                  <c:v> Anslag Budsjettvedtak-23 </c:v>
                </c:pt>
                <c:pt idx="14">
                  <c:v> Anslag RNB2024 </c:v>
                </c:pt>
                <c:pt idx="15">
                  <c:v> Anslag NB2024 </c:v>
                </c:pt>
              </c:strCache>
            </c:strRef>
          </c:cat>
          <c:val>
            <c:numRef>
              <c:f>tabellalle!$H$24:$H$39</c:f>
              <c:numCache>
                <c:formatCode>0.0\ %</c:formatCode>
                <c:ptCount val="16"/>
                <c:pt idx="0">
                  <c:v>-3.6677774830604519E-2</c:v>
                </c:pt>
                <c:pt idx="1">
                  <c:v>-3.8193152548046283E-2</c:v>
                </c:pt>
                <c:pt idx="12">
                  <c:v>-9.4506949272057647E-2</c:v>
                </c:pt>
                <c:pt idx="13">
                  <c:v>-9.6414431535053302E-2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25E-4104-BB67-50E50D1AB6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8817936"/>
        <c:axId val="308812360"/>
      </c:barChart>
      <c:catAx>
        <c:axId val="308817936"/>
        <c:scaling>
          <c:orientation val="minMax"/>
        </c:scaling>
        <c:delete val="0"/>
        <c:axPos val="b"/>
        <c:numFmt formatCode="0.0\ 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08812360"/>
        <c:crosses val="autoZero"/>
        <c:auto val="1"/>
        <c:lblAlgn val="ctr"/>
        <c:lblOffset val="100"/>
        <c:noMultiLvlLbl val="0"/>
      </c:catAx>
      <c:valAx>
        <c:axId val="308812360"/>
        <c:scaling>
          <c:orientation val="minMax"/>
          <c:max val="0.25"/>
          <c:min val="-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08817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 baseline="0"/>
              <a:t>Prosent av </a:t>
            </a:r>
            <a:r>
              <a:rPr lang="nb-NO"/>
              <a:t>landsgjennomsnittet. Rogaland</a:t>
            </a:r>
            <a:endParaRPr lang="nb-NO" baseline="0"/>
          </a:p>
          <a:p>
            <a:pPr>
              <a:defRPr/>
            </a:pP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6.9027390836823202E-2"/>
          <c:y val="0.20044321329639886"/>
          <c:w val="0.91043106223030035"/>
          <c:h val="0.53207698068212383"/>
        </c:manualLayout>
      </c:layout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23"/>
              <c:pt idx="0">
                <c:v>Eigersund</c:v>
              </c:pt>
              <c:pt idx="1">
                <c:v>Stavanger</c:v>
              </c:pt>
              <c:pt idx="2">
                <c:v>Haugesund</c:v>
              </c:pt>
              <c:pt idx="3">
                <c:v>Sandnes</c:v>
              </c:pt>
              <c:pt idx="4">
                <c:v>Sokndal</c:v>
              </c:pt>
              <c:pt idx="5">
                <c:v>Lund</c:v>
              </c:pt>
              <c:pt idx="6">
                <c:v>Bjerkreim</c:v>
              </c:pt>
              <c:pt idx="7">
                <c:v>Hå</c:v>
              </c:pt>
              <c:pt idx="8">
                <c:v>Klepp</c:v>
              </c:pt>
              <c:pt idx="9">
                <c:v>Time</c:v>
              </c:pt>
              <c:pt idx="10">
                <c:v>Gjesdal</c:v>
              </c:pt>
              <c:pt idx="11">
                <c:v>Sola</c:v>
              </c:pt>
              <c:pt idx="12">
                <c:v>Randaberg</c:v>
              </c:pt>
              <c:pt idx="13">
                <c:v>Strand</c:v>
              </c:pt>
              <c:pt idx="14">
                <c:v>Hjelmeland</c:v>
              </c:pt>
              <c:pt idx="15">
                <c:v>Suldal</c:v>
              </c:pt>
              <c:pt idx="16">
                <c:v>Sauda</c:v>
              </c:pt>
              <c:pt idx="17">
                <c:v>Kvitsøy</c:v>
              </c:pt>
              <c:pt idx="18">
                <c:v>Bokn</c:v>
              </c:pt>
              <c:pt idx="19">
                <c:v>Tysvær</c:v>
              </c:pt>
              <c:pt idx="20">
                <c:v>Karmøy</c:v>
              </c:pt>
              <c:pt idx="21">
                <c:v>Utsira</c:v>
              </c:pt>
              <c:pt idx="22">
                <c:v>Vindafjord</c:v>
              </c:pt>
            </c:strLit>
          </c:cat>
          <c:val>
            <c:numRef>
              <c:f>komm!$F$8:$F$30</c:f>
              <c:numCache>
                <c:formatCode>0%</c:formatCode>
                <c:ptCount val="23"/>
                <c:pt idx="0">
                  <c:v>0.9536778614030974</c:v>
                </c:pt>
                <c:pt idx="1">
                  <c:v>1.1664783485093291</c:v>
                </c:pt>
                <c:pt idx="2">
                  <c:v>0.95421102034209471</c:v>
                </c:pt>
                <c:pt idx="3">
                  <c:v>0.96380849261296508</c:v>
                </c:pt>
                <c:pt idx="4">
                  <c:v>0.85438313577005331</c:v>
                </c:pt>
                <c:pt idx="5">
                  <c:v>0.81208635699480225</c:v>
                </c:pt>
                <c:pt idx="6">
                  <c:v>0.83708928168003183</c:v>
                </c:pt>
                <c:pt idx="7">
                  <c:v>0.76517565692984213</c:v>
                </c:pt>
                <c:pt idx="8">
                  <c:v>0.89040391804294794</c:v>
                </c:pt>
                <c:pt idx="9">
                  <c:v>0.90458956238345589</c:v>
                </c:pt>
                <c:pt idx="10">
                  <c:v>0.85880851107288125</c:v>
                </c:pt>
                <c:pt idx="11">
                  <c:v>1.1504994269017721</c:v>
                </c:pt>
                <c:pt idx="12">
                  <c:v>1.0122831605920362</c:v>
                </c:pt>
                <c:pt idx="13">
                  <c:v>0.88658286460002789</c:v>
                </c:pt>
                <c:pt idx="14">
                  <c:v>1.7286207868130723</c:v>
                </c:pt>
                <c:pt idx="15">
                  <c:v>2.0551185890876633</c:v>
                </c:pt>
                <c:pt idx="16">
                  <c:v>1.2584835203890929</c:v>
                </c:pt>
                <c:pt idx="17">
                  <c:v>0.85378306636584556</c:v>
                </c:pt>
                <c:pt idx="18">
                  <c:v>0.96136263011875656</c:v>
                </c:pt>
                <c:pt idx="19">
                  <c:v>0.88955995102003427</c:v>
                </c:pt>
                <c:pt idx="20">
                  <c:v>0.87557038927456921</c:v>
                </c:pt>
                <c:pt idx="21">
                  <c:v>1.0192622279971075</c:v>
                </c:pt>
                <c:pt idx="22">
                  <c:v>1.0053053008695068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9B-49EC-8EAF-B9DEE56447CE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23"/>
              <c:pt idx="0">
                <c:v>Eigersund</c:v>
              </c:pt>
              <c:pt idx="1">
                <c:v>Stavanger</c:v>
              </c:pt>
              <c:pt idx="2">
                <c:v>Haugesund</c:v>
              </c:pt>
              <c:pt idx="3">
                <c:v>Sandnes</c:v>
              </c:pt>
              <c:pt idx="4">
                <c:v>Sokndal</c:v>
              </c:pt>
              <c:pt idx="5">
                <c:v>Lund</c:v>
              </c:pt>
              <c:pt idx="6">
                <c:v>Bjerkreim</c:v>
              </c:pt>
              <c:pt idx="7">
                <c:v>Hå</c:v>
              </c:pt>
              <c:pt idx="8">
                <c:v>Klepp</c:v>
              </c:pt>
              <c:pt idx="9">
                <c:v>Time</c:v>
              </c:pt>
              <c:pt idx="10">
                <c:v>Gjesdal</c:v>
              </c:pt>
              <c:pt idx="11">
                <c:v>Sola</c:v>
              </c:pt>
              <c:pt idx="12">
                <c:v>Randaberg</c:v>
              </c:pt>
              <c:pt idx="13">
                <c:v>Strand</c:v>
              </c:pt>
              <c:pt idx="14">
                <c:v>Hjelmeland</c:v>
              </c:pt>
              <c:pt idx="15">
                <c:v>Suldal</c:v>
              </c:pt>
              <c:pt idx="16">
                <c:v>Sauda</c:v>
              </c:pt>
              <c:pt idx="17">
                <c:v>Kvitsøy</c:v>
              </c:pt>
              <c:pt idx="18">
                <c:v>Bokn</c:v>
              </c:pt>
              <c:pt idx="19">
                <c:v>Tysvær</c:v>
              </c:pt>
              <c:pt idx="20">
                <c:v>Karmøy</c:v>
              </c:pt>
              <c:pt idx="21">
                <c:v>Utsira</c:v>
              </c:pt>
              <c:pt idx="22">
                <c:v>Vindafjord</c:v>
              </c:pt>
            </c:strLit>
          </c:cat>
          <c:val>
            <c:numRef>
              <c:f>komm!$P$8:$P$30</c:f>
              <c:numCache>
                <c:formatCode>0.0\ %</c:formatCode>
                <c:ptCount val="23"/>
                <c:pt idx="0">
                  <c:v>0.96957235019445398</c:v>
                </c:pt>
                <c:pt idx="1">
                  <c:v>1.0546925450369466</c:v>
                </c:pt>
                <c:pt idx="2">
                  <c:v>0.96978561377005301</c:v>
                </c:pt>
                <c:pt idx="3">
                  <c:v>0.97362460267840123</c:v>
                </c:pt>
                <c:pt idx="4">
                  <c:v>0.94586991513806684</c:v>
                </c:pt>
                <c:pt idx="5">
                  <c:v>0.94375507619930443</c:v>
                </c:pt>
                <c:pt idx="6">
                  <c:v>0.94500522243356566</c:v>
                </c:pt>
                <c:pt idx="7">
                  <c:v>0.94140954119605624</c:v>
                </c:pt>
                <c:pt idx="8">
                  <c:v>0.94767095425171166</c:v>
                </c:pt>
                <c:pt idx="9">
                  <c:v>0.94993703058659751</c:v>
                </c:pt>
                <c:pt idx="10">
                  <c:v>0.94609118390320823</c:v>
                </c:pt>
                <c:pt idx="11">
                  <c:v>1.0483009763939239</c:v>
                </c:pt>
                <c:pt idx="12">
                  <c:v>0.9930144698700295</c:v>
                </c:pt>
                <c:pt idx="13">
                  <c:v>0.94747990157956563</c:v>
                </c:pt>
                <c:pt idx="14">
                  <c:v>1.2795495203584439</c:v>
                </c:pt>
                <c:pt idx="15">
                  <c:v>1.4101486412682807</c:v>
                </c:pt>
                <c:pt idx="16">
                  <c:v>1.0914946137888524</c:v>
                </c:pt>
                <c:pt idx="17">
                  <c:v>0.94583991166785641</c:v>
                </c:pt>
                <c:pt idx="18">
                  <c:v>0.97264625768071777</c:v>
                </c:pt>
                <c:pt idx="19">
                  <c:v>0.94762875590056594</c:v>
                </c:pt>
                <c:pt idx="20">
                  <c:v>0.94692927781329284</c:v>
                </c:pt>
                <c:pt idx="21">
                  <c:v>0.99580609683205812</c:v>
                </c:pt>
                <c:pt idx="22">
                  <c:v>0.99022332598101781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9B-49EC-8EAF-B9DEE5644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2.2000000000000002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 </a:t>
            </a:r>
          </a:p>
          <a:p>
            <a:pPr>
              <a:defRPr/>
            </a:pPr>
            <a:r>
              <a:rPr lang="nb-NO"/>
              <a:t>Prosent av landsgjennomsnittet. Nordland</a:t>
            </a:r>
            <a:r>
              <a:rPr lang="nb-NO" baseline="0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41"/>
              <c:pt idx="0">
                <c:v>Bodø</c:v>
              </c:pt>
              <c:pt idx="1">
                <c:v>Narvik</c:v>
              </c:pt>
              <c:pt idx="2">
                <c:v>Bindal</c:v>
              </c:pt>
              <c:pt idx="3">
                <c:v>Sømna</c:v>
              </c:pt>
              <c:pt idx="4">
                <c:v>Brønnøy</c:v>
              </c:pt>
              <c:pt idx="5">
                <c:v>Vega</c:v>
              </c:pt>
              <c:pt idx="6">
                <c:v>Vevelstad</c:v>
              </c:pt>
              <c:pt idx="7">
                <c:v>Herøy</c:v>
              </c:pt>
              <c:pt idx="8">
                <c:v>Alstahaug</c:v>
              </c:pt>
              <c:pt idx="9">
                <c:v>Leirfjord</c:v>
              </c:pt>
              <c:pt idx="10">
                <c:v>Vefsn</c:v>
              </c:pt>
              <c:pt idx="11">
                <c:v>Grane</c:v>
              </c:pt>
              <c:pt idx="12">
                <c:v>Hattfjelldal</c:v>
              </c:pt>
              <c:pt idx="13">
                <c:v>Dønna</c:v>
              </c:pt>
              <c:pt idx="14">
                <c:v>Nesna</c:v>
              </c:pt>
              <c:pt idx="15">
                <c:v>Hemnes</c:v>
              </c:pt>
              <c:pt idx="16">
                <c:v>Rana</c:v>
              </c:pt>
              <c:pt idx="17">
                <c:v>Lurøy</c:v>
              </c:pt>
              <c:pt idx="18">
                <c:v>Træna</c:v>
              </c:pt>
              <c:pt idx="19">
                <c:v>Rødøy</c:v>
              </c:pt>
              <c:pt idx="20">
                <c:v>Meløy</c:v>
              </c:pt>
              <c:pt idx="21">
                <c:v>Gildeskål</c:v>
              </c:pt>
              <c:pt idx="22">
                <c:v>Beiarn</c:v>
              </c:pt>
              <c:pt idx="23">
                <c:v>Saltdal</c:v>
              </c:pt>
              <c:pt idx="24">
                <c:v>Fauske</c:v>
              </c:pt>
              <c:pt idx="25">
                <c:v>Sørfold</c:v>
              </c:pt>
              <c:pt idx="26">
                <c:v>Steigen</c:v>
              </c:pt>
              <c:pt idx="27">
                <c:v>Lødingen</c:v>
              </c:pt>
              <c:pt idx="28">
                <c:v>Evenes</c:v>
              </c:pt>
              <c:pt idx="29">
                <c:v>Røst</c:v>
              </c:pt>
              <c:pt idx="30">
                <c:v>Værøy</c:v>
              </c:pt>
              <c:pt idx="31">
                <c:v>Flakstad</c:v>
              </c:pt>
              <c:pt idx="32">
                <c:v>Vestvågøy</c:v>
              </c:pt>
              <c:pt idx="33">
                <c:v>Vågan</c:v>
              </c:pt>
              <c:pt idx="34">
                <c:v>Hadsel</c:v>
              </c:pt>
              <c:pt idx="35">
                <c:v>Bø</c:v>
              </c:pt>
              <c:pt idx="36">
                <c:v>Øksnes</c:v>
              </c:pt>
              <c:pt idx="37">
                <c:v>Sortland</c:v>
              </c:pt>
              <c:pt idx="38">
                <c:v>Andøy</c:v>
              </c:pt>
              <c:pt idx="39">
                <c:v>Moskenes</c:v>
              </c:pt>
              <c:pt idx="40">
                <c:v>Hamarøy</c:v>
              </c:pt>
            </c:strLit>
          </c:cat>
          <c:val>
            <c:numRef>
              <c:f>komm!$F$57:$F$97</c:f>
              <c:numCache>
                <c:formatCode>0%</c:formatCode>
                <c:ptCount val="41"/>
                <c:pt idx="0">
                  <c:v>0.9881544976542227</c:v>
                </c:pt>
                <c:pt idx="1">
                  <c:v>0.98550584971565125</c:v>
                </c:pt>
                <c:pt idx="2">
                  <c:v>1.1968024218060083</c:v>
                </c:pt>
                <c:pt idx="3">
                  <c:v>0.7209103753845324</c:v>
                </c:pt>
                <c:pt idx="4">
                  <c:v>0.81904880834807592</c:v>
                </c:pt>
                <c:pt idx="5">
                  <c:v>0.69327713181771189</c:v>
                </c:pt>
                <c:pt idx="6">
                  <c:v>0.70597759785792924</c:v>
                </c:pt>
                <c:pt idx="7">
                  <c:v>0.77022154326749603</c:v>
                </c:pt>
                <c:pt idx="8">
                  <c:v>0.83327078353676598</c:v>
                </c:pt>
                <c:pt idx="9">
                  <c:v>0.67481530545248158</c:v>
                </c:pt>
                <c:pt idx="10">
                  <c:v>0.83193444420975005</c:v>
                </c:pt>
                <c:pt idx="11">
                  <c:v>0.8583510707736367</c:v>
                </c:pt>
                <c:pt idx="12">
                  <c:v>0.83581436898849715</c:v>
                </c:pt>
                <c:pt idx="13">
                  <c:v>0.76251525570819012</c:v>
                </c:pt>
                <c:pt idx="14">
                  <c:v>0.72466145534470494</c:v>
                </c:pt>
                <c:pt idx="15">
                  <c:v>1.491093058959704</c:v>
                </c:pt>
                <c:pt idx="16">
                  <c:v>0.96811283910836532</c:v>
                </c:pt>
                <c:pt idx="17">
                  <c:v>1.1491379485336346</c:v>
                </c:pt>
                <c:pt idx="18">
                  <c:v>0.85394030955237554</c:v>
                </c:pt>
                <c:pt idx="19">
                  <c:v>0.9026396267680965</c:v>
                </c:pt>
                <c:pt idx="20">
                  <c:v>1.2654771737185215</c:v>
                </c:pt>
                <c:pt idx="21">
                  <c:v>0.98078222327757747</c:v>
                </c:pt>
                <c:pt idx="22">
                  <c:v>1.2940658088534989</c:v>
                </c:pt>
                <c:pt idx="23">
                  <c:v>0.79266861041209657</c:v>
                </c:pt>
                <c:pt idx="24">
                  <c:v>0.97521485731490121</c:v>
                </c:pt>
                <c:pt idx="25">
                  <c:v>1.8098119560534007</c:v>
                </c:pt>
                <c:pt idx="26">
                  <c:v>0.80092439640348856</c:v>
                </c:pt>
                <c:pt idx="27">
                  <c:v>0.79745812015802575</c:v>
                </c:pt>
                <c:pt idx="28">
                  <c:v>0.79835366625448745</c:v>
                </c:pt>
                <c:pt idx="29">
                  <c:v>0.89829510596310047</c:v>
                </c:pt>
                <c:pt idx="30">
                  <c:v>1.1625347362861167</c:v>
                </c:pt>
                <c:pt idx="31">
                  <c:v>0.9937379124902741</c:v>
                </c:pt>
                <c:pt idx="32">
                  <c:v>0.87560653300393576</c:v>
                </c:pt>
                <c:pt idx="33">
                  <c:v>0.90919260389276724</c:v>
                </c:pt>
                <c:pt idx="34">
                  <c:v>0.89532891289618233</c:v>
                </c:pt>
                <c:pt idx="35">
                  <c:v>0.98002829761980237</c:v>
                </c:pt>
                <c:pt idx="36">
                  <c:v>1.0401630074109003</c:v>
                </c:pt>
                <c:pt idx="37">
                  <c:v>0.89910338648303989</c:v>
                </c:pt>
                <c:pt idx="38">
                  <c:v>0.90798100370484791</c:v>
                </c:pt>
                <c:pt idx="39">
                  <c:v>1.4125044872106169</c:v>
                </c:pt>
                <c:pt idx="40">
                  <c:v>1.0098061614805496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26-4346-AB1E-3EE180AF3884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41"/>
              <c:pt idx="0">
                <c:v>Bodø</c:v>
              </c:pt>
              <c:pt idx="1">
                <c:v>Narvik</c:v>
              </c:pt>
              <c:pt idx="2">
                <c:v>Bindal</c:v>
              </c:pt>
              <c:pt idx="3">
                <c:v>Sømna</c:v>
              </c:pt>
              <c:pt idx="4">
                <c:v>Brønnøy</c:v>
              </c:pt>
              <c:pt idx="5">
                <c:v>Vega</c:v>
              </c:pt>
              <c:pt idx="6">
                <c:v>Vevelstad</c:v>
              </c:pt>
              <c:pt idx="7">
                <c:v>Herøy</c:v>
              </c:pt>
              <c:pt idx="8">
                <c:v>Alstahaug</c:v>
              </c:pt>
              <c:pt idx="9">
                <c:v>Leirfjord</c:v>
              </c:pt>
              <c:pt idx="10">
                <c:v>Vefsn</c:v>
              </c:pt>
              <c:pt idx="11">
                <c:v>Grane</c:v>
              </c:pt>
              <c:pt idx="12">
                <c:v>Hattfjelldal</c:v>
              </c:pt>
              <c:pt idx="13">
                <c:v>Dønna</c:v>
              </c:pt>
              <c:pt idx="14">
                <c:v>Nesna</c:v>
              </c:pt>
              <c:pt idx="15">
                <c:v>Hemnes</c:v>
              </c:pt>
              <c:pt idx="16">
                <c:v>Rana</c:v>
              </c:pt>
              <c:pt idx="17">
                <c:v>Lurøy</c:v>
              </c:pt>
              <c:pt idx="18">
                <c:v>Træna</c:v>
              </c:pt>
              <c:pt idx="19">
                <c:v>Rødøy</c:v>
              </c:pt>
              <c:pt idx="20">
                <c:v>Meløy</c:v>
              </c:pt>
              <c:pt idx="21">
                <c:v>Gildeskål</c:v>
              </c:pt>
              <c:pt idx="22">
                <c:v>Beiarn</c:v>
              </c:pt>
              <c:pt idx="23">
                <c:v>Saltdal</c:v>
              </c:pt>
              <c:pt idx="24">
                <c:v>Fauske</c:v>
              </c:pt>
              <c:pt idx="25">
                <c:v>Sørfold</c:v>
              </c:pt>
              <c:pt idx="26">
                <c:v>Steigen</c:v>
              </c:pt>
              <c:pt idx="27">
                <c:v>Lødingen</c:v>
              </c:pt>
              <c:pt idx="28">
                <c:v>Evenes</c:v>
              </c:pt>
              <c:pt idx="29">
                <c:v>Røst</c:v>
              </c:pt>
              <c:pt idx="30">
                <c:v>Værøy</c:v>
              </c:pt>
              <c:pt idx="31">
                <c:v>Flakstad</c:v>
              </c:pt>
              <c:pt idx="32">
                <c:v>Vestvågøy</c:v>
              </c:pt>
              <c:pt idx="33">
                <c:v>Vågan</c:v>
              </c:pt>
              <c:pt idx="34">
                <c:v>Hadsel</c:v>
              </c:pt>
              <c:pt idx="35">
                <c:v>Bø</c:v>
              </c:pt>
              <c:pt idx="36">
                <c:v>Øksnes</c:v>
              </c:pt>
              <c:pt idx="37">
                <c:v>Sortland</c:v>
              </c:pt>
              <c:pt idx="38">
                <c:v>Andøy</c:v>
              </c:pt>
              <c:pt idx="39">
                <c:v>Moskenes</c:v>
              </c:pt>
              <c:pt idx="40">
                <c:v>Hamarøy</c:v>
              </c:pt>
            </c:strLit>
          </c:cat>
          <c:val>
            <c:numRef>
              <c:f>komm!$P$57:$P$97</c:f>
              <c:numCache>
                <c:formatCode>0.0\ %</c:formatCode>
                <c:ptCount val="41"/>
                <c:pt idx="0">
                  <c:v>0.98336300469490401</c:v>
                </c:pt>
                <c:pt idx="1">
                  <c:v>0.98230354551947563</c:v>
                </c:pt>
                <c:pt idx="2">
                  <c:v>1.0668221743556185</c:v>
                </c:pt>
                <c:pt idx="3">
                  <c:v>0.93919627711879095</c:v>
                </c:pt>
                <c:pt idx="4">
                  <c:v>0.94410319876696813</c:v>
                </c:pt>
                <c:pt idx="5">
                  <c:v>0.93781461494044993</c:v>
                </c:pt>
                <c:pt idx="6">
                  <c:v>0.93844963824246053</c:v>
                </c:pt>
                <c:pt idx="7">
                  <c:v>0.94166183551293914</c:v>
                </c:pt>
                <c:pt idx="8">
                  <c:v>0.94481429752640245</c:v>
                </c:pt>
                <c:pt idx="9">
                  <c:v>0.93689152362218819</c:v>
                </c:pt>
                <c:pt idx="10">
                  <c:v>0.94474748056005176</c:v>
                </c:pt>
                <c:pt idx="11">
                  <c:v>0.94606831188824603</c:v>
                </c:pt>
                <c:pt idx="12">
                  <c:v>0.94494147679898921</c:v>
                </c:pt>
                <c:pt idx="13">
                  <c:v>0.94127652113497373</c:v>
                </c:pt>
                <c:pt idx="14">
                  <c:v>0.93938383111679957</c:v>
                </c:pt>
                <c:pt idx="15">
                  <c:v>1.1845384292170971</c:v>
                </c:pt>
                <c:pt idx="16">
                  <c:v>0.97534634127656139</c:v>
                </c:pt>
                <c:pt idx="17">
                  <c:v>1.0477563850466689</c:v>
                </c:pt>
                <c:pt idx="18">
                  <c:v>0.9458477738271831</c:v>
                </c:pt>
                <c:pt idx="19">
                  <c:v>0.94915705634045366</c:v>
                </c:pt>
                <c:pt idx="20">
                  <c:v>1.0942920751206238</c:v>
                </c:pt>
                <c:pt idx="21">
                  <c:v>0.98041409494424614</c:v>
                </c:pt>
                <c:pt idx="22">
                  <c:v>1.1057275291746149</c:v>
                </c:pt>
                <c:pt idx="23">
                  <c:v>0.9427841888701689</c:v>
                </c:pt>
                <c:pt idx="24">
                  <c:v>0.97818714855917555</c:v>
                </c:pt>
                <c:pt idx="25">
                  <c:v>1.3120259880545755</c:v>
                </c:pt>
                <c:pt idx="26">
                  <c:v>0.94319697816973858</c:v>
                </c:pt>
                <c:pt idx="27">
                  <c:v>0.94302366435746543</c:v>
                </c:pt>
                <c:pt idx="28">
                  <c:v>0.94306844166228865</c:v>
                </c:pt>
                <c:pt idx="29">
                  <c:v>0.94806551364771929</c:v>
                </c:pt>
                <c:pt idx="30">
                  <c:v>1.053115100147662</c:v>
                </c:pt>
                <c:pt idx="31">
                  <c:v>0.9855963706293247</c:v>
                </c:pt>
                <c:pt idx="32">
                  <c:v>0.94693108499976109</c:v>
                </c:pt>
                <c:pt idx="33">
                  <c:v>0.95177824719032211</c:v>
                </c:pt>
                <c:pt idx="34">
                  <c:v>0.94791720399437329</c:v>
                </c:pt>
                <c:pt idx="35">
                  <c:v>0.77961564483696444</c:v>
                </c:pt>
                <c:pt idx="36">
                  <c:v>1.0041664085975752</c:v>
                </c:pt>
                <c:pt idx="37">
                  <c:v>0.94810592767371626</c:v>
                </c:pt>
                <c:pt idx="38">
                  <c:v>0.95129360711515421</c:v>
                </c:pt>
                <c:pt idx="39">
                  <c:v>1.1531030005174616</c:v>
                </c:pt>
                <c:pt idx="40">
                  <c:v>0.99202367022543481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26-4346-AB1E-3EE180AF38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1.8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 sz="1200" b="0" i="0" baseline="0">
                <a:effectLst/>
              </a:rPr>
              <a:t>Skatt og skatteutjevning. Prosent av landsgjennomsnittet. Viken </a:t>
            </a:r>
            <a:endParaRPr lang="nb-NO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pr. innb.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51"/>
              <c:pt idx="0">
                <c:v>Halden</c:v>
              </c:pt>
              <c:pt idx="1">
                <c:v>Moss</c:v>
              </c:pt>
              <c:pt idx="2">
                <c:v>Sarpsborg</c:v>
              </c:pt>
              <c:pt idx="3">
                <c:v>Fredrikstad</c:v>
              </c:pt>
              <c:pt idx="4">
                <c:v>Drammen</c:v>
              </c:pt>
              <c:pt idx="5">
                <c:v>Kongsberg</c:v>
              </c:pt>
              <c:pt idx="6">
                <c:v>Ringerike</c:v>
              </c:pt>
              <c:pt idx="7">
                <c:v>Hvaler</c:v>
              </c:pt>
              <c:pt idx="8">
                <c:v>Aremark</c:v>
              </c:pt>
              <c:pt idx="9">
                <c:v>Marker</c:v>
              </c:pt>
              <c:pt idx="10">
                <c:v>Indre Østfold</c:v>
              </c:pt>
              <c:pt idx="11">
                <c:v>Skiptvet</c:v>
              </c:pt>
              <c:pt idx="12">
                <c:v>Rakkestad</c:v>
              </c:pt>
              <c:pt idx="13">
                <c:v>Råde</c:v>
              </c:pt>
              <c:pt idx="14">
                <c:v>Våler</c:v>
              </c:pt>
              <c:pt idx="15">
                <c:v>Vestby</c:v>
              </c:pt>
              <c:pt idx="16">
                <c:v>Nordre Follo</c:v>
              </c:pt>
              <c:pt idx="17">
                <c:v>Ås</c:v>
              </c:pt>
              <c:pt idx="18">
                <c:v>Frogn</c:v>
              </c:pt>
              <c:pt idx="19">
                <c:v>Nesodden</c:v>
              </c:pt>
              <c:pt idx="20">
                <c:v>Bærum</c:v>
              </c:pt>
              <c:pt idx="21">
                <c:v>Asker</c:v>
              </c:pt>
              <c:pt idx="22">
                <c:v>Aurskog-Høland</c:v>
              </c:pt>
              <c:pt idx="23">
                <c:v>Rælingen</c:v>
              </c:pt>
              <c:pt idx="24">
                <c:v>Enebakk</c:v>
              </c:pt>
              <c:pt idx="25">
                <c:v>Lørenskog</c:v>
              </c:pt>
              <c:pt idx="26">
                <c:v>Lillestrøm</c:v>
              </c:pt>
              <c:pt idx="27">
                <c:v>Nittedal</c:v>
              </c:pt>
              <c:pt idx="28">
                <c:v>Gjerdrum</c:v>
              </c:pt>
              <c:pt idx="29">
                <c:v>Ullensaker</c:v>
              </c:pt>
              <c:pt idx="30">
                <c:v>Nes</c:v>
              </c:pt>
              <c:pt idx="31">
                <c:v>Eidsvoll</c:v>
              </c:pt>
              <c:pt idx="32">
                <c:v>Nannestad</c:v>
              </c:pt>
              <c:pt idx="33">
                <c:v>Hurdal</c:v>
              </c:pt>
              <c:pt idx="34">
                <c:v>Hole</c:v>
              </c:pt>
              <c:pt idx="35">
                <c:v>Flå</c:v>
              </c:pt>
              <c:pt idx="36">
                <c:v>Nesbyen</c:v>
              </c:pt>
              <c:pt idx="37">
                <c:v>Gol</c:v>
              </c:pt>
              <c:pt idx="38">
                <c:v>Hemsedal</c:v>
              </c:pt>
              <c:pt idx="39">
                <c:v>Ål</c:v>
              </c:pt>
              <c:pt idx="40">
                <c:v>Hol</c:v>
              </c:pt>
              <c:pt idx="41">
                <c:v>Sigdal</c:v>
              </c:pt>
              <c:pt idx="42">
                <c:v>Krødsherad</c:v>
              </c:pt>
              <c:pt idx="43">
                <c:v>Modum</c:v>
              </c:pt>
              <c:pt idx="44">
                <c:v>Øvre Eiker</c:v>
              </c:pt>
              <c:pt idx="45">
                <c:v>Lier</c:v>
              </c:pt>
              <c:pt idx="46">
                <c:v>Flesberg</c:v>
              </c:pt>
              <c:pt idx="47">
                <c:v>Rollag</c:v>
              </c:pt>
              <c:pt idx="48">
                <c:v>Nore og Uvdal</c:v>
              </c:pt>
              <c:pt idx="49">
                <c:v>Jevnaker</c:v>
              </c:pt>
              <c:pt idx="50">
                <c:v>Lunner</c:v>
              </c:pt>
            </c:strLit>
          </c:cat>
          <c:val>
            <c:numRef>
              <c:f>komm!$F$98:$F$148</c:f>
              <c:numCache>
                <c:formatCode>0%</c:formatCode>
                <c:ptCount val="51"/>
                <c:pt idx="0">
                  <c:v>0.76989429880119309</c:v>
                </c:pt>
                <c:pt idx="1">
                  <c:v>0.83995735740684752</c:v>
                </c:pt>
                <c:pt idx="2">
                  <c:v>0.79494402268143083</c:v>
                </c:pt>
                <c:pt idx="3">
                  <c:v>0.81114428058094812</c:v>
                </c:pt>
                <c:pt idx="4">
                  <c:v>0.89330352105097477</c:v>
                </c:pt>
                <c:pt idx="5">
                  <c:v>0.96761357582395968</c:v>
                </c:pt>
                <c:pt idx="6">
                  <c:v>0.83574649100137333</c:v>
                </c:pt>
                <c:pt idx="7">
                  <c:v>0.9725271805539969</c:v>
                </c:pt>
                <c:pt idx="8">
                  <c:v>0.75993410930695637</c:v>
                </c:pt>
                <c:pt idx="9">
                  <c:v>0.68191210875809882</c:v>
                </c:pt>
                <c:pt idx="10">
                  <c:v>0.96912547752640787</c:v>
                </c:pt>
                <c:pt idx="11">
                  <c:v>0.83837654716241594</c:v>
                </c:pt>
                <c:pt idx="12">
                  <c:v>0.73413894124100465</c:v>
                </c:pt>
                <c:pt idx="13">
                  <c:v>0.78629922572130795</c:v>
                </c:pt>
                <c:pt idx="14">
                  <c:v>0.81561658741125609</c:v>
                </c:pt>
                <c:pt idx="15">
                  <c:v>0.92053690422710155</c:v>
                </c:pt>
                <c:pt idx="16">
                  <c:v>1.0636412010438694</c:v>
                </c:pt>
                <c:pt idx="17">
                  <c:v>0.91152179918938203</c:v>
                </c:pt>
                <c:pt idx="18">
                  <c:v>1.1094273763023357</c:v>
                </c:pt>
                <c:pt idx="19">
                  <c:v>0.97376279978054903</c:v>
                </c:pt>
                <c:pt idx="20">
                  <c:v>1.4979133652201635</c:v>
                </c:pt>
                <c:pt idx="21">
                  <c:v>1.2328761294266251</c:v>
                </c:pt>
                <c:pt idx="22">
                  <c:v>0.76503020484555828</c:v>
                </c:pt>
                <c:pt idx="23">
                  <c:v>0.94134540087292184</c:v>
                </c:pt>
                <c:pt idx="24">
                  <c:v>0.84097249672852559</c:v>
                </c:pt>
                <c:pt idx="25">
                  <c:v>0.943916948967646</c:v>
                </c:pt>
                <c:pt idx="26">
                  <c:v>0.96084576914638553</c:v>
                </c:pt>
                <c:pt idx="27">
                  <c:v>1.0005804228488098</c:v>
                </c:pt>
                <c:pt idx="28">
                  <c:v>1.016958630032633</c:v>
                </c:pt>
                <c:pt idx="29">
                  <c:v>0.89995011254761104</c:v>
                </c:pt>
                <c:pt idx="30">
                  <c:v>0.79989488671180142</c:v>
                </c:pt>
                <c:pt idx="31">
                  <c:v>0.82750415015184964</c:v>
                </c:pt>
                <c:pt idx="32">
                  <c:v>0.81172199738468731</c:v>
                </c:pt>
                <c:pt idx="33">
                  <c:v>0.7372127676425716</c:v>
                </c:pt>
                <c:pt idx="34">
                  <c:v>1.0213455508862344</c:v>
                </c:pt>
                <c:pt idx="35">
                  <c:v>1.0785294012398421</c:v>
                </c:pt>
                <c:pt idx="36">
                  <c:v>1.101088228810245</c:v>
                </c:pt>
                <c:pt idx="37">
                  <c:v>1.0833919609984963</c:v>
                </c:pt>
                <c:pt idx="38">
                  <c:v>1.189840691808826</c:v>
                </c:pt>
                <c:pt idx="39">
                  <c:v>1.1071585201752234</c:v>
                </c:pt>
                <c:pt idx="40">
                  <c:v>1.6377601987183987</c:v>
                </c:pt>
                <c:pt idx="41">
                  <c:v>0.8932711712357021</c:v>
                </c:pt>
                <c:pt idx="42">
                  <c:v>1.0407911057068082</c:v>
                </c:pt>
                <c:pt idx="43">
                  <c:v>0.8637731778717932</c:v>
                </c:pt>
                <c:pt idx="44">
                  <c:v>0.85812938367422553</c:v>
                </c:pt>
                <c:pt idx="45">
                  <c:v>1.0262484819644495</c:v>
                </c:pt>
                <c:pt idx="46">
                  <c:v>0.91967861433593545</c:v>
                </c:pt>
                <c:pt idx="47">
                  <c:v>1.0470054880506134</c:v>
                </c:pt>
                <c:pt idx="48">
                  <c:v>1.825130288750219</c:v>
                </c:pt>
                <c:pt idx="49">
                  <c:v>0.79422150988750995</c:v>
                </c:pt>
                <c:pt idx="50">
                  <c:v>0.82455977249812829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5F-48C2-A5D7-2400ED066F64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51"/>
              <c:pt idx="0">
                <c:v>Halden</c:v>
              </c:pt>
              <c:pt idx="1">
                <c:v>Moss</c:v>
              </c:pt>
              <c:pt idx="2">
                <c:v>Sarpsborg</c:v>
              </c:pt>
              <c:pt idx="3">
                <c:v>Fredrikstad</c:v>
              </c:pt>
              <c:pt idx="4">
                <c:v>Drammen</c:v>
              </c:pt>
              <c:pt idx="5">
                <c:v>Kongsberg</c:v>
              </c:pt>
              <c:pt idx="6">
                <c:v>Ringerike</c:v>
              </c:pt>
              <c:pt idx="7">
                <c:v>Hvaler</c:v>
              </c:pt>
              <c:pt idx="8">
                <c:v>Aremark</c:v>
              </c:pt>
              <c:pt idx="9">
                <c:v>Marker</c:v>
              </c:pt>
              <c:pt idx="10">
                <c:v>Indre Østfold</c:v>
              </c:pt>
              <c:pt idx="11">
                <c:v>Skiptvet</c:v>
              </c:pt>
              <c:pt idx="12">
                <c:v>Rakkestad</c:v>
              </c:pt>
              <c:pt idx="13">
                <c:v>Råde</c:v>
              </c:pt>
              <c:pt idx="14">
                <c:v>Våler</c:v>
              </c:pt>
              <c:pt idx="15">
                <c:v>Vestby</c:v>
              </c:pt>
              <c:pt idx="16">
                <c:v>Nordre Follo</c:v>
              </c:pt>
              <c:pt idx="17">
                <c:v>Ås</c:v>
              </c:pt>
              <c:pt idx="18">
                <c:v>Frogn</c:v>
              </c:pt>
              <c:pt idx="19">
                <c:v>Nesodden</c:v>
              </c:pt>
              <c:pt idx="20">
                <c:v>Bærum</c:v>
              </c:pt>
              <c:pt idx="21">
                <c:v>Asker</c:v>
              </c:pt>
              <c:pt idx="22">
                <c:v>Aurskog-Høland</c:v>
              </c:pt>
              <c:pt idx="23">
                <c:v>Rælingen</c:v>
              </c:pt>
              <c:pt idx="24">
                <c:v>Enebakk</c:v>
              </c:pt>
              <c:pt idx="25">
                <c:v>Lørenskog</c:v>
              </c:pt>
              <c:pt idx="26">
                <c:v>Lillestrøm</c:v>
              </c:pt>
              <c:pt idx="27">
                <c:v>Nittedal</c:v>
              </c:pt>
              <c:pt idx="28">
                <c:v>Gjerdrum</c:v>
              </c:pt>
              <c:pt idx="29">
                <c:v>Ullensaker</c:v>
              </c:pt>
              <c:pt idx="30">
                <c:v>Nes</c:v>
              </c:pt>
              <c:pt idx="31">
                <c:v>Eidsvoll</c:v>
              </c:pt>
              <c:pt idx="32">
                <c:v>Nannestad</c:v>
              </c:pt>
              <c:pt idx="33">
                <c:v>Hurdal</c:v>
              </c:pt>
              <c:pt idx="34">
                <c:v>Hole</c:v>
              </c:pt>
              <c:pt idx="35">
                <c:v>Flå</c:v>
              </c:pt>
              <c:pt idx="36">
                <c:v>Nesbyen</c:v>
              </c:pt>
              <c:pt idx="37">
                <c:v>Gol</c:v>
              </c:pt>
              <c:pt idx="38">
                <c:v>Hemsedal</c:v>
              </c:pt>
              <c:pt idx="39">
                <c:v>Ål</c:v>
              </c:pt>
              <c:pt idx="40">
                <c:v>Hol</c:v>
              </c:pt>
              <c:pt idx="41">
                <c:v>Sigdal</c:v>
              </c:pt>
              <c:pt idx="42">
                <c:v>Krødsherad</c:v>
              </c:pt>
              <c:pt idx="43">
                <c:v>Modum</c:v>
              </c:pt>
              <c:pt idx="44">
                <c:v>Øvre Eiker</c:v>
              </c:pt>
              <c:pt idx="45">
                <c:v>Lier</c:v>
              </c:pt>
              <c:pt idx="46">
                <c:v>Flesberg</c:v>
              </c:pt>
              <c:pt idx="47">
                <c:v>Rollag</c:v>
              </c:pt>
              <c:pt idx="48">
                <c:v>Nore og Uvdal</c:v>
              </c:pt>
              <c:pt idx="49">
                <c:v>Jevnaker</c:v>
              </c:pt>
              <c:pt idx="50">
                <c:v>Lunner</c:v>
              </c:pt>
            </c:strLit>
          </c:cat>
          <c:val>
            <c:numRef>
              <c:f>komm!$P$98:$P$148</c:f>
              <c:numCache>
                <c:formatCode>0.0\ %</c:formatCode>
                <c:ptCount val="51"/>
                <c:pt idx="0">
                  <c:v>0.941645473289624</c:v>
                </c:pt>
                <c:pt idx="1">
                  <c:v>0.9451486262199067</c:v>
                </c:pt>
                <c:pt idx="2">
                  <c:v>0.94289795948363542</c:v>
                </c:pt>
                <c:pt idx="3">
                  <c:v>0.9437079723786117</c:v>
                </c:pt>
                <c:pt idx="4">
                  <c:v>0.94781593440211287</c:v>
                </c:pt>
                <c:pt idx="5">
                  <c:v>0.97514663596279894</c:v>
                </c:pt>
                <c:pt idx="6">
                  <c:v>0.94493808289963299</c:v>
                </c:pt>
                <c:pt idx="7">
                  <c:v>0.9771120778548138</c:v>
                </c:pt>
                <c:pt idx="8">
                  <c:v>0.94114746381491199</c:v>
                </c:pt>
                <c:pt idx="9">
                  <c:v>0.93724636378746906</c:v>
                </c:pt>
                <c:pt idx="10">
                  <c:v>0.9757513966437783</c:v>
                </c:pt>
                <c:pt idx="11">
                  <c:v>0.94506958570768496</c:v>
                </c:pt>
                <c:pt idx="12">
                  <c:v>0.93985770541161462</c:v>
                </c:pt>
                <c:pt idx="13">
                  <c:v>0.94246571963562964</c:v>
                </c:pt>
                <c:pt idx="14">
                  <c:v>0.9439315877201272</c:v>
                </c:pt>
                <c:pt idx="15">
                  <c:v>0.95631596732405566</c:v>
                </c:pt>
                <c:pt idx="16">
                  <c:v>1.0135576860507629</c:v>
                </c:pt>
                <c:pt idx="17">
                  <c:v>0.95270992530896792</c:v>
                </c:pt>
                <c:pt idx="18">
                  <c:v>1.0318721561541493</c:v>
                </c:pt>
                <c:pt idx="19">
                  <c:v>0.97760632554543458</c:v>
                </c:pt>
                <c:pt idx="20">
                  <c:v>1.1872665517212808</c:v>
                </c:pt>
                <c:pt idx="21">
                  <c:v>1.0812516574038651</c:v>
                </c:pt>
                <c:pt idx="22">
                  <c:v>0.94140226859184206</c:v>
                </c:pt>
                <c:pt idx="23">
                  <c:v>0.96463936598238376</c:v>
                </c:pt>
                <c:pt idx="24">
                  <c:v>0.9451993831859905</c:v>
                </c:pt>
                <c:pt idx="25">
                  <c:v>0.96566798522027342</c:v>
                </c:pt>
                <c:pt idx="26">
                  <c:v>0.97243951329176948</c:v>
                </c:pt>
                <c:pt idx="27">
                  <c:v>0.98833337477273875</c:v>
                </c:pt>
                <c:pt idx="28">
                  <c:v>0.99488465764626832</c:v>
                </c:pt>
                <c:pt idx="29">
                  <c:v>0.94814826397694485</c:v>
                </c:pt>
                <c:pt idx="30">
                  <c:v>0.94314550268515418</c:v>
                </c:pt>
                <c:pt idx="31">
                  <c:v>0.94452596585715687</c:v>
                </c:pt>
                <c:pt idx="32">
                  <c:v>0.9437368582187986</c:v>
                </c:pt>
                <c:pt idx="33">
                  <c:v>0.94001139673169265</c:v>
                </c:pt>
                <c:pt idx="34">
                  <c:v>0.99663942598770894</c:v>
                </c:pt>
                <c:pt idx="35">
                  <c:v>1.0195129661291522</c:v>
                </c:pt>
                <c:pt idx="36">
                  <c:v>1.028536497157313</c:v>
                </c:pt>
                <c:pt idx="37">
                  <c:v>1.0214579900326137</c:v>
                </c:pt>
                <c:pt idx="38">
                  <c:v>1.0640374823567456</c:v>
                </c:pt>
                <c:pt idx="39">
                  <c:v>1.0309646137033046</c:v>
                </c:pt>
                <c:pt idx="40">
                  <c:v>1.2432052851205748</c:v>
                </c:pt>
                <c:pt idx="41">
                  <c:v>0.94781431691134932</c:v>
                </c:pt>
                <c:pt idx="42">
                  <c:v>1.0044176479159383</c:v>
                </c:pt>
                <c:pt idx="43">
                  <c:v>0.94633941724315385</c:v>
                </c:pt>
                <c:pt idx="44">
                  <c:v>0.94605722753327559</c:v>
                </c:pt>
                <c:pt idx="45">
                  <c:v>0.99860059841899484</c:v>
                </c:pt>
                <c:pt idx="46">
                  <c:v>0.95597265136758924</c:v>
                </c:pt>
                <c:pt idx="47">
                  <c:v>1.0069034008534605</c:v>
                </c:pt>
                <c:pt idx="48">
                  <c:v>1.3181533211333034</c:v>
                </c:pt>
                <c:pt idx="49">
                  <c:v>0.94286183384393962</c:v>
                </c:pt>
                <c:pt idx="50">
                  <c:v>0.94437874697447077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5F-48C2-A5D7-2400ED066F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046144"/>
        <c:axId val="518044504"/>
      </c:lineChart>
      <c:catAx>
        <c:axId val="51804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18044504"/>
        <c:crosses val="autoZero"/>
        <c:auto val="1"/>
        <c:lblAlgn val="ctr"/>
        <c:lblOffset val="100"/>
        <c:noMultiLvlLbl val="0"/>
      </c:catAx>
      <c:valAx>
        <c:axId val="518044504"/>
        <c:scaling>
          <c:orientation val="minMax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18046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 Prosent av landsgjennomsnittet.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/>
              <a:t>Vestfold og Telemark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23"/>
              <c:pt idx="0">
                <c:v>Horten</c:v>
              </c:pt>
              <c:pt idx="1">
                <c:v>Holmestrand</c:v>
              </c:pt>
              <c:pt idx="2">
                <c:v>Tønsberg</c:v>
              </c:pt>
              <c:pt idx="3">
                <c:v>Sandefjord</c:v>
              </c:pt>
              <c:pt idx="4">
                <c:v>Larvik</c:v>
              </c:pt>
              <c:pt idx="5">
                <c:v>Porsgrunn</c:v>
              </c:pt>
              <c:pt idx="6">
                <c:v>Skien</c:v>
              </c:pt>
              <c:pt idx="7">
                <c:v>Notodden</c:v>
              </c:pt>
              <c:pt idx="8">
                <c:v>Færder</c:v>
              </c:pt>
              <c:pt idx="9">
                <c:v>Siljan</c:v>
              </c:pt>
              <c:pt idx="10">
                <c:v>Bamble</c:v>
              </c:pt>
              <c:pt idx="11">
                <c:v>Kragerø</c:v>
              </c:pt>
              <c:pt idx="12">
                <c:v>Drangedal</c:v>
              </c:pt>
              <c:pt idx="13">
                <c:v>Nome</c:v>
              </c:pt>
              <c:pt idx="14">
                <c:v>Midt-Telemark</c:v>
              </c:pt>
              <c:pt idx="15">
                <c:v>Tinn</c:v>
              </c:pt>
              <c:pt idx="16">
                <c:v>Hjartdal</c:v>
              </c:pt>
              <c:pt idx="17">
                <c:v>Seljord</c:v>
              </c:pt>
              <c:pt idx="18">
                <c:v>Kviteseid</c:v>
              </c:pt>
              <c:pt idx="19">
                <c:v>Nissedal</c:v>
              </c:pt>
              <c:pt idx="20">
                <c:v>Fyresdal</c:v>
              </c:pt>
              <c:pt idx="21">
                <c:v>Tokke</c:v>
              </c:pt>
              <c:pt idx="22">
                <c:v>Vinje</c:v>
              </c:pt>
            </c:strLit>
          </c:cat>
          <c:val>
            <c:numRef>
              <c:f>komm!$F$195:$F$217</c:f>
              <c:numCache>
                <c:formatCode>0%</c:formatCode>
                <c:ptCount val="23"/>
                <c:pt idx="0">
                  <c:v>0.79670989148360072</c:v>
                </c:pt>
                <c:pt idx="1">
                  <c:v>0.84679846839817841</c:v>
                </c:pt>
                <c:pt idx="2">
                  <c:v>0.89920556735596679</c:v>
                </c:pt>
                <c:pt idx="3">
                  <c:v>0.82647733354305675</c:v>
                </c:pt>
                <c:pt idx="4">
                  <c:v>0.81645418964849426</c:v>
                </c:pt>
                <c:pt idx="5">
                  <c:v>0.85764651875999953</c:v>
                </c:pt>
                <c:pt idx="6">
                  <c:v>0.79610869728151346</c:v>
                </c:pt>
                <c:pt idx="7">
                  <c:v>0.86966034452187324</c:v>
                </c:pt>
                <c:pt idx="8">
                  <c:v>0.89560617719655733</c:v>
                </c:pt>
                <c:pt idx="9">
                  <c:v>0.82465537363117158</c:v>
                </c:pt>
                <c:pt idx="10">
                  <c:v>0.87635494090163135</c:v>
                </c:pt>
                <c:pt idx="11">
                  <c:v>0.77796058500307108</c:v>
                </c:pt>
                <c:pt idx="12">
                  <c:v>0.70567582773947712</c:v>
                </c:pt>
                <c:pt idx="13">
                  <c:v>0.79229521697906113</c:v>
                </c:pt>
                <c:pt idx="14">
                  <c:v>0.72424366185855371</c:v>
                </c:pt>
                <c:pt idx="15">
                  <c:v>1.7603951904213371</c:v>
                </c:pt>
                <c:pt idx="16">
                  <c:v>1.1332188947144104</c:v>
                </c:pt>
                <c:pt idx="17">
                  <c:v>0.99974552714407938</c:v>
                </c:pt>
                <c:pt idx="18">
                  <c:v>0.91738197019410095</c:v>
                </c:pt>
                <c:pt idx="19">
                  <c:v>1.1395696112267943</c:v>
                </c:pt>
                <c:pt idx="20">
                  <c:v>1.2090461166746607</c:v>
                </c:pt>
                <c:pt idx="21">
                  <c:v>1.9443705157223377</c:v>
                </c:pt>
                <c:pt idx="22">
                  <c:v>2.0182298564567684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0F-424C-A36B-77AB81203F52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23"/>
              <c:pt idx="0">
                <c:v>Horten</c:v>
              </c:pt>
              <c:pt idx="1">
                <c:v>Holmestrand</c:v>
              </c:pt>
              <c:pt idx="2">
                <c:v>Tønsberg</c:v>
              </c:pt>
              <c:pt idx="3">
                <c:v>Sandefjord</c:v>
              </c:pt>
              <c:pt idx="4">
                <c:v>Larvik</c:v>
              </c:pt>
              <c:pt idx="5">
                <c:v>Porsgrunn</c:v>
              </c:pt>
              <c:pt idx="6">
                <c:v>Skien</c:v>
              </c:pt>
              <c:pt idx="7">
                <c:v>Notodden</c:v>
              </c:pt>
              <c:pt idx="8">
                <c:v>Færder</c:v>
              </c:pt>
              <c:pt idx="9">
                <c:v>Siljan</c:v>
              </c:pt>
              <c:pt idx="10">
                <c:v>Bamble</c:v>
              </c:pt>
              <c:pt idx="11">
                <c:v>Kragerø</c:v>
              </c:pt>
              <c:pt idx="12">
                <c:v>Drangedal</c:v>
              </c:pt>
              <c:pt idx="13">
                <c:v>Nome</c:v>
              </c:pt>
              <c:pt idx="14">
                <c:v>Midt-Telemark</c:v>
              </c:pt>
              <c:pt idx="15">
                <c:v>Tinn</c:v>
              </c:pt>
              <c:pt idx="16">
                <c:v>Hjartdal</c:v>
              </c:pt>
              <c:pt idx="17">
                <c:v>Seljord</c:v>
              </c:pt>
              <c:pt idx="18">
                <c:v>Kviteseid</c:v>
              </c:pt>
              <c:pt idx="19">
                <c:v>Nissedal</c:v>
              </c:pt>
              <c:pt idx="20">
                <c:v>Fyresdal</c:v>
              </c:pt>
              <c:pt idx="21">
                <c:v>Tokke</c:v>
              </c:pt>
              <c:pt idx="22">
                <c:v>Vinje</c:v>
              </c:pt>
            </c:strLit>
          </c:cat>
          <c:val>
            <c:numRef>
              <c:f>komm!$P$195:$P$217</c:f>
              <c:numCache>
                <c:formatCode>0.0\ %</c:formatCode>
                <c:ptCount val="23"/>
                <c:pt idx="0">
                  <c:v>0.94298625292374416</c:v>
                </c:pt>
                <c:pt idx="1">
                  <c:v>0.94549068176947304</c:v>
                </c:pt>
                <c:pt idx="2">
                  <c:v>0.94811103671736252</c:v>
                </c:pt>
                <c:pt idx="3">
                  <c:v>0.94447462502671709</c:v>
                </c:pt>
                <c:pt idx="4">
                  <c:v>0.94397346783198888</c:v>
                </c:pt>
                <c:pt idx="5">
                  <c:v>0.94603308428756416</c:v>
                </c:pt>
                <c:pt idx="6">
                  <c:v>0.94295619321363966</c:v>
                </c:pt>
                <c:pt idx="7">
                  <c:v>0.94663377557565798</c:v>
                </c:pt>
                <c:pt idx="8">
                  <c:v>0.94793106720939213</c:v>
                </c:pt>
                <c:pt idx="9">
                  <c:v>0.94438352703112294</c:v>
                </c:pt>
                <c:pt idx="10">
                  <c:v>0.94696850539464572</c:v>
                </c:pt>
                <c:pt idx="11">
                  <c:v>0.94204878759971777</c:v>
                </c:pt>
                <c:pt idx="12">
                  <c:v>0.93843454973653806</c:v>
                </c:pt>
                <c:pt idx="13">
                  <c:v>0.94276551919851748</c:v>
                </c:pt>
                <c:pt idx="14">
                  <c:v>0.93936294144249177</c:v>
                </c:pt>
                <c:pt idx="15">
                  <c:v>1.2922592818017502</c:v>
                </c:pt>
                <c:pt idx="16">
                  <c:v>1.0413887635189794</c:v>
                </c:pt>
                <c:pt idx="17">
                  <c:v>0.98799941649084688</c:v>
                </c:pt>
                <c:pt idx="18">
                  <c:v>0.95505399371085553</c:v>
                </c:pt>
                <c:pt idx="19">
                  <c:v>1.0439290501239329</c:v>
                </c:pt>
                <c:pt idx="20">
                  <c:v>1.0717196523030794</c:v>
                </c:pt>
                <c:pt idx="21">
                  <c:v>1.3658494119221507</c:v>
                </c:pt>
                <c:pt idx="22">
                  <c:v>1.3953931482159225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0F-424C-A36B-77AB81203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2.2000000000000002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 baseline="0"/>
              <a:t>P</a:t>
            </a:r>
            <a:r>
              <a:rPr lang="nb-NO"/>
              <a:t>rosent av landsgjennomsnittet.</a:t>
            </a:r>
            <a:r>
              <a:rPr lang="nb-NO" baseline="0"/>
              <a:t> </a:t>
            </a:r>
            <a:r>
              <a:rPr lang="nb-NO"/>
              <a:t>Innlandet</a:t>
            </a:r>
          </a:p>
        </c:rich>
      </c:tx>
      <c:layout>
        <c:manualLayout>
          <c:xMode val="edge"/>
          <c:yMode val="edge"/>
          <c:x val="0.31285249343832022"/>
          <c:y val="2.38703039890376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46"/>
              <c:pt idx="0">
                <c:v>Kongsvinger</c:v>
              </c:pt>
              <c:pt idx="1">
                <c:v>Hamar</c:v>
              </c:pt>
              <c:pt idx="2">
                <c:v>Lillehammer</c:v>
              </c:pt>
              <c:pt idx="3">
                <c:v>Gjøvik</c:v>
              </c:pt>
              <c:pt idx="4">
                <c:v>Ringsaker</c:v>
              </c:pt>
              <c:pt idx="5">
                <c:v>Løten</c:v>
              </c:pt>
              <c:pt idx="6">
                <c:v>Stange</c:v>
              </c:pt>
              <c:pt idx="7">
                <c:v>Nord-Odal</c:v>
              </c:pt>
              <c:pt idx="8">
                <c:v>Sør-Odal</c:v>
              </c:pt>
              <c:pt idx="9">
                <c:v>Eidskog</c:v>
              </c:pt>
              <c:pt idx="10">
                <c:v>Grue</c:v>
              </c:pt>
              <c:pt idx="11">
                <c:v>Åsnes</c:v>
              </c:pt>
              <c:pt idx="12">
                <c:v>Våler</c:v>
              </c:pt>
              <c:pt idx="13">
                <c:v>Elverum</c:v>
              </c:pt>
              <c:pt idx="14">
                <c:v>Trysil</c:v>
              </c:pt>
              <c:pt idx="15">
                <c:v>Åmot</c:v>
              </c:pt>
              <c:pt idx="16">
                <c:v>Stor-Elvdal</c:v>
              </c:pt>
              <c:pt idx="17">
                <c:v>Rendalen</c:v>
              </c:pt>
              <c:pt idx="18">
                <c:v>Engerdal</c:v>
              </c:pt>
              <c:pt idx="19">
                <c:v>Tolga</c:v>
              </c:pt>
              <c:pt idx="20">
                <c:v>Tynset</c:v>
              </c:pt>
              <c:pt idx="21">
                <c:v>Alvdal</c:v>
              </c:pt>
              <c:pt idx="22">
                <c:v>Folldal</c:v>
              </c:pt>
              <c:pt idx="23">
                <c:v>Os</c:v>
              </c:pt>
              <c:pt idx="24">
                <c:v>Dovre</c:v>
              </c:pt>
              <c:pt idx="25">
                <c:v>Lesja</c:v>
              </c:pt>
              <c:pt idx="26">
                <c:v>Skjåk</c:v>
              </c:pt>
              <c:pt idx="27">
                <c:v>Lom</c:v>
              </c:pt>
              <c:pt idx="28">
                <c:v>Vågå</c:v>
              </c:pt>
              <c:pt idx="29">
                <c:v>Nord-Fron</c:v>
              </c:pt>
              <c:pt idx="30">
                <c:v>Sel</c:v>
              </c:pt>
              <c:pt idx="31">
                <c:v>Sør-Fron</c:v>
              </c:pt>
              <c:pt idx="32">
                <c:v>Ringebu</c:v>
              </c:pt>
              <c:pt idx="33">
                <c:v>Øyer</c:v>
              </c:pt>
              <c:pt idx="34">
                <c:v>Gausdal</c:v>
              </c:pt>
              <c:pt idx="35">
                <c:v>Østre Toten</c:v>
              </c:pt>
              <c:pt idx="36">
                <c:v>Vestre Toten</c:v>
              </c:pt>
              <c:pt idx="37">
                <c:v>Gran</c:v>
              </c:pt>
              <c:pt idx="38">
                <c:v>Søndre Land</c:v>
              </c:pt>
              <c:pt idx="39">
                <c:v>Nordre Land</c:v>
              </c:pt>
              <c:pt idx="40">
                <c:v>Sør-Aurdal</c:v>
              </c:pt>
              <c:pt idx="41">
                <c:v>Etnedal</c:v>
              </c:pt>
              <c:pt idx="42">
                <c:v>Nord-Aurdal</c:v>
              </c:pt>
              <c:pt idx="43">
                <c:v>Vestre Slidre</c:v>
              </c:pt>
              <c:pt idx="44">
                <c:v>Øystre Slidre</c:v>
              </c:pt>
              <c:pt idx="45">
                <c:v>Vang</c:v>
              </c:pt>
            </c:strLit>
          </c:cat>
          <c:val>
            <c:numRef>
              <c:f>komm!$F$149:$F$194</c:f>
              <c:numCache>
                <c:formatCode>0%</c:formatCode>
                <c:ptCount val="46"/>
                <c:pt idx="0">
                  <c:v>0.78431053627845837</c:v>
                </c:pt>
                <c:pt idx="1">
                  <c:v>0.88842038395615519</c:v>
                </c:pt>
                <c:pt idx="2">
                  <c:v>0.90397896925120291</c:v>
                </c:pt>
                <c:pt idx="3">
                  <c:v>0.82841064404846343</c:v>
                </c:pt>
                <c:pt idx="4">
                  <c:v>0.76771537092195574</c:v>
                </c:pt>
                <c:pt idx="5">
                  <c:v>0.71041872227230829</c:v>
                </c:pt>
                <c:pt idx="6">
                  <c:v>0.74976209930543081</c:v>
                </c:pt>
                <c:pt idx="7">
                  <c:v>0.66627938515569318</c:v>
                </c:pt>
                <c:pt idx="8">
                  <c:v>0.78408841807781882</c:v>
                </c:pt>
                <c:pt idx="9">
                  <c:v>0.63521154425988424</c:v>
                </c:pt>
                <c:pt idx="10">
                  <c:v>0.69921075677318267</c:v>
                </c:pt>
                <c:pt idx="11">
                  <c:v>0.6657443622924214</c:v>
                </c:pt>
                <c:pt idx="12">
                  <c:v>0.69646135456956204</c:v>
                </c:pt>
                <c:pt idx="13">
                  <c:v>0.78159502745585918</c:v>
                </c:pt>
                <c:pt idx="14">
                  <c:v>0.77779659994174866</c:v>
                </c:pt>
                <c:pt idx="15">
                  <c:v>0.93051104738038648</c:v>
                </c:pt>
                <c:pt idx="16">
                  <c:v>0.7090682003657226</c:v>
                </c:pt>
                <c:pt idx="17">
                  <c:v>0.89754309171327606</c:v>
                </c:pt>
                <c:pt idx="18">
                  <c:v>0.60730517320124588</c:v>
                </c:pt>
                <c:pt idx="19">
                  <c:v>0.64438781522594046</c:v>
                </c:pt>
                <c:pt idx="20">
                  <c:v>0.82933238113680996</c:v>
                </c:pt>
                <c:pt idx="21">
                  <c:v>0.80730103791351104</c:v>
                </c:pt>
                <c:pt idx="22">
                  <c:v>0.64935678956472875</c:v>
                </c:pt>
                <c:pt idx="23">
                  <c:v>0.74561416181485163</c:v>
                </c:pt>
                <c:pt idx="24">
                  <c:v>0.72212956107602033</c:v>
                </c:pt>
                <c:pt idx="25">
                  <c:v>0.81928138025829444</c:v>
                </c:pt>
                <c:pt idx="26">
                  <c:v>1.1995243128718256</c:v>
                </c:pt>
                <c:pt idx="27">
                  <c:v>0.80788044002914638</c:v>
                </c:pt>
                <c:pt idx="28">
                  <c:v>0.83638472861315505</c:v>
                </c:pt>
                <c:pt idx="29">
                  <c:v>1.0942275135940815</c:v>
                </c:pt>
                <c:pt idx="30">
                  <c:v>0.70385576286945684</c:v>
                </c:pt>
                <c:pt idx="31">
                  <c:v>0.99065709479765529</c:v>
                </c:pt>
                <c:pt idx="32">
                  <c:v>0.7619968010129865</c:v>
                </c:pt>
                <c:pt idx="33">
                  <c:v>0.95920097967049633</c:v>
                </c:pt>
                <c:pt idx="34">
                  <c:v>0.77873387325445687</c:v>
                </c:pt>
                <c:pt idx="35">
                  <c:v>0.76185621031705275</c:v>
                </c:pt>
                <c:pt idx="36">
                  <c:v>0.74261883350949576</c:v>
                </c:pt>
                <c:pt idx="37">
                  <c:v>0.82490550438276622</c:v>
                </c:pt>
                <c:pt idx="38">
                  <c:v>0.68904646828283367</c:v>
                </c:pt>
                <c:pt idx="39">
                  <c:v>0.8038523998795325</c:v>
                </c:pt>
                <c:pt idx="40">
                  <c:v>0.92706484022909486</c:v>
                </c:pt>
                <c:pt idx="41">
                  <c:v>0.6817493849639954</c:v>
                </c:pt>
                <c:pt idx="42">
                  <c:v>0.86368477142774125</c:v>
                </c:pt>
                <c:pt idx="43">
                  <c:v>0.94444409625760295</c:v>
                </c:pt>
                <c:pt idx="44">
                  <c:v>0.86180903125525798</c:v>
                </c:pt>
                <c:pt idx="45">
                  <c:v>1.2372116257285413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16-4E0E-BEEE-1FDF92F335AD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46"/>
              <c:pt idx="0">
                <c:v>Kongsvinger</c:v>
              </c:pt>
              <c:pt idx="1">
                <c:v>Hamar</c:v>
              </c:pt>
              <c:pt idx="2">
                <c:v>Lillehammer</c:v>
              </c:pt>
              <c:pt idx="3">
                <c:v>Gjøvik</c:v>
              </c:pt>
              <c:pt idx="4">
                <c:v>Ringsaker</c:v>
              </c:pt>
              <c:pt idx="5">
                <c:v>Løten</c:v>
              </c:pt>
              <c:pt idx="6">
                <c:v>Stange</c:v>
              </c:pt>
              <c:pt idx="7">
                <c:v>Nord-Odal</c:v>
              </c:pt>
              <c:pt idx="8">
                <c:v>Sør-Odal</c:v>
              </c:pt>
              <c:pt idx="9">
                <c:v>Eidskog</c:v>
              </c:pt>
              <c:pt idx="10">
                <c:v>Grue</c:v>
              </c:pt>
              <c:pt idx="11">
                <c:v>Åsnes</c:v>
              </c:pt>
              <c:pt idx="12">
                <c:v>Våler</c:v>
              </c:pt>
              <c:pt idx="13">
                <c:v>Elverum</c:v>
              </c:pt>
              <c:pt idx="14">
                <c:v>Trysil</c:v>
              </c:pt>
              <c:pt idx="15">
                <c:v>Åmot</c:v>
              </c:pt>
              <c:pt idx="16">
                <c:v>Stor-Elvdal</c:v>
              </c:pt>
              <c:pt idx="17">
                <c:v>Rendalen</c:v>
              </c:pt>
              <c:pt idx="18">
                <c:v>Engerdal</c:v>
              </c:pt>
              <c:pt idx="19">
                <c:v>Tolga</c:v>
              </c:pt>
              <c:pt idx="20">
                <c:v>Tynset</c:v>
              </c:pt>
              <c:pt idx="21">
                <c:v>Alvdal</c:v>
              </c:pt>
              <c:pt idx="22">
                <c:v>Folldal</c:v>
              </c:pt>
              <c:pt idx="23">
                <c:v>Os</c:v>
              </c:pt>
              <c:pt idx="24">
                <c:v>Dovre</c:v>
              </c:pt>
              <c:pt idx="25">
                <c:v>Lesja</c:v>
              </c:pt>
              <c:pt idx="26">
                <c:v>Skjåk</c:v>
              </c:pt>
              <c:pt idx="27">
                <c:v>Lom</c:v>
              </c:pt>
              <c:pt idx="28">
                <c:v>Vågå</c:v>
              </c:pt>
              <c:pt idx="29">
                <c:v>Nord-Fron</c:v>
              </c:pt>
              <c:pt idx="30">
                <c:v>Sel</c:v>
              </c:pt>
              <c:pt idx="31">
                <c:v>Sør-Fron</c:v>
              </c:pt>
              <c:pt idx="32">
                <c:v>Ringebu</c:v>
              </c:pt>
              <c:pt idx="33">
                <c:v>Øyer</c:v>
              </c:pt>
              <c:pt idx="34">
                <c:v>Gausdal</c:v>
              </c:pt>
              <c:pt idx="35">
                <c:v>Østre Toten</c:v>
              </c:pt>
              <c:pt idx="36">
                <c:v>Vestre Toten</c:v>
              </c:pt>
              <c:pt idx="37">
                <c:v>Gran</c:v>
              </c:pt>
              <c:pt idx="38">
                <c:v>Søndre Land</c:v>
              </c:pt>
              <c:pt idx="39">
                <c:v>Nordre Land</c:v>
              </c:pt>
              <c:pt idx="40">
                <c:v>Sør-Aurdal</c:v>
              </c:pt>
              <c:pt idx="41">
                <c:v>Etnedal</c:v>
              </c:pt>
              <c:pt idx="42">
                <c:v>Nord-Aurdal</c:v>
              </c:pt>
              <c:pt idx="43">
                <c:v>Vestre Slidre</c:v>
              </c:pt>
              <c:pt idx="44">
                <c:v>Øystre Slidre</c:v>
              </c:pt>
              <c:pt idx="45">
                <c:v>Vang</c:v>
              </c:pt>
            </c:strLit>
          </c:cat>
          <c:val>
            <c:numRef>
              <c:f>komm!$P$149:$P$194</c:f>
              <c:numCache>
                <c:formatCode>0.0\ %</c:formatCode>
                <c:ptCount val="46"/>
                <c:pt idx="0">
                  <c:v>0.94236628516348719</c:v>
                </c:pt>
                <c:pt idx="1">
                  <c:v>0.94757177754737187</c:v>
                </c:pt>
                <c:pt idx="2">
                  <c:v>0.94969279333369627</c:v>
                </c:pt>
                <c:pt idx="3">
                  <c:v>0.94457129055198752</c:v>
                </c:pt>
                <c:pt idx="4">
                  <c:v>0.94153652689566181</c:v>
                </c:pt>
                <c:pt idx="5">
                  <c:v>0.93867169446317966</c:v>
                </c:pt>
                <c:pt idx="6">
                  <c:v>0.9406388633148357</c:v>
                </c:pt>
                <c:pt idx="7">
                  <c:v>0.93646472760734889</c:v>
                </c:pt>
                <c:pt idx="8">
                  <c:v>0.94235517925345502</c:v>
                </c:pt>
                <c:pt idx="9">
                  <c:v>0.93491133556255845</c:v>
                </c:pt>
                <c:pt idx="10">
                  <c:v>0.9381112961882232</c:v>
                </c:pt>
                <c:pt idx="11">
                  <c:v>0.93643797646418514</c:v>
                </c:pt>
                <c:pt idx="12">
                  <c:v>0.93797382607804225</c:v>
                </c:pt>
                <c:pt idx="13">
                  <c:v>0.94223050972235711</c:v>
                </c:pt>
                <c:pt idx="14">
                  <c:v>0.94204058834665172</c:v>
                </c:pt>
                <c:pt idx="15">
                  <c:v>0.96030562458536972</c:v>
                </c:pt>
                <c:pt idx="16">
                  <c:v>0.93860416836785021</c:v>
                </c:pt>
                <c:pt idx="17">
                  <c:v>0.94802791293522815</c:v>
                </c:pt>
                <c:pt idx="18">
                  <c:v>0.93351601700962661</c:v>
                </c:pt>
                <c:pt idx="19">
                  <c:v>0.93537014911086114</c:v>
                </c:pt>
                <c:pt idx="20">
                  <c:v>0.94461737740640472</c:v>
                </c:pt>
                <c:pt idx="21">
                  <c:v>0.94351581024523978</c:v>
                </c:pt>
                <c:pt idx="22">
                  <c:v>0.93561859782780055</c:v>
                </c:pt>
                <c:pt idx="23">
                  <c:v>0.94043146644030673</c:v>
                </c:pt>
                <c:pt idx="24">
                  <c:v>0.93925723640336523</c:v>
                </c:pt>
                <c:pt idx="25">
                  <c:v>0.94411482736247898</c:v>
                </c:pt>
                <c:pt idx="26">
                  <c:v>1.0679109307819454</c:v>
                </c:pt>
                <c:pt idx="27">
                  <c:v>0.94354478035102174</c:v>
                </c:pt>
                <c:pt idx="28">
                  <c:v>0.94496999478022203</c:v>
                </c:pt>
                <c:pt idx="29">
                  <c:v>1.0257922110708477</c:v>
                </c:pt>
                <c:pt idx="30">
                  <c:v>0.93834354649303708</c:v>
                </c:pt>
                <c:pt idx="31">
                  <c:v>0.98436404355227725</c:v>
                </c:pt>
                <c:pt idx="32">
                  <c:v>0.94125059840021341</c:v>
                </c:pt>
                <c:pt idx="33">
                  <c:v>0.9717815975014138</c:v>
                </c:pt>
                <c:pt idx="34">
                  <c:v>0.94208745201228694</c:v>
                </c:pt>
                <c:pt idx="35">
                  <c:v>0.94124356886541682</c:v>
                </c:pt>
                <c:pt idx="36">
                  <c:v>0.94028170002503897</c:v>
                </c:pt>
                <c:pt idx="37">
                  <c:v>0.94439603356870261</c:v>
                </c:pt>
                <c:pt idx="38">
                  <c:v>0.93760308176370588</c:v>
                </c:pt>
                <c:pt idx="39">
                  <c:v>0.94334337834354098</c:v>
                </c:pt>
                <c:pt idx="40">
                  <c:v>0.95892714172485305</c:v>
                </c:pt>
                <c:pt idx="41">
                  <c:v>0.93723822759776387</c:v>
                </c:pt>
                <c:pt idx="42">
                  <c:v>0.94633499692095135</c:v>
                </c:pt>
                <c:pt idx="43">
                  <c:v>0.96587884413625658</c:v>
                </c:pt>
                <c:pt idx="44">
                  <c:v>0.94624120991232707</c:v>
                </c:pt>
                <c:pt idx="45">
                  <c:v>1.0829858559246319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16-4E0E-BEEE-1FDF92F33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1.3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 Prosent av landsgjennomsnittet.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/>
              <a:t>Agder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25"/>
              <c:pt idx="0">
                <c:v>Risør</c:v>
              </c:pt>
              <c:pt idx="1">
                <c:v>Grimstad</c:v>
              </c:pt>
              <c:pt idx="2">
                <c:v>Arendal</c:v>
              </c:pt>
              <c:pt idx="3">
                <c:v>Kristiansand</c:v>
              </c:pt>
              <c:pt idx="4">
                <c:v>Lindesnes</c:v>
              </c:pt>
              <c:pt idx="5">
                <c:v>Farsund</c:v>
              </c:pt>
              <c:pt idx="6">
                <c:v>Flekkefjord</c:v>
              </c:pt>
              <c:pt idx="7">
                <c:v>Gjerstad</c:v>
              </c:pt>
              <c:pt idx="8">
                <c:v>Vegårshei</c:v>
              </c:pt>
              <c:pt idx="9">
                <c:v>Tvedestrand</c:v>
              </c:pt>
              <c:pt idx="10">
                <c:v>Froland</c:v>
              </c:pt>
              <c:pt idx="11">
                <c:v>Lillesand</c:v>
              </c:pt>
              <c:pt idx="12">
                <c:v>Birkenes</c:v>
              </c:pt>
              <c:pt idx="13">
                <c:v>Åmli</c:v>
              </c:pt>
              <c:pt idx="14">
                <c:v>Iveland</c:v>
              </c:pt>
              <c:pt idx="15">
                <c:v>Evje og Hornnes</c:v>
              </c:pt>
              <c:pt idx="16">
                <c:v>Bygland</c:v>
              </c:pt>
              <c:pt idx="17">
                <c:v>Valle</c:v>
              </c:pt>
              <c:pt idx="18">
                <c:v>Bykle</c:v>
              </c:pt>
              <c:pt idx="19">
                <c:v>Vennesla</c:v>
              </c:pt>
              <c:pt idx="20">
                <c:v>Åseral</c:v>
              </c:pt>
              <c:pt idx="21">
                <c:v>Lyngdal</c:v>
              </c:pt>
              <c:pt idx="22">
                <c:v>Hægebostad</c:v>
              </c:pt>
              <c:pt idx="23">
                <c:v>Kvinesdal</c:v>
              </c:pt>
              <c:pt idx="24">
                <c:v>Sirdal</c:v>
              </c:pt>
            </c:strLit>
          </c:cat>
          <c:val>
            <c:numRef>
              <c:f>komm!$F$218:$F$242</c:f>
              <c:numCache>
                <c:formatCode>0%</c:formatCode>
                <c:ptCount val="25"/>
                <c:pt idx="0">
                  <c:v>0.77739967673319865</c:v>
                </c:pt>
                <c:pt idx="1">
                  <c:v>0.80669006150653833</c:v>
                </c:pt>
                <c:pt idx="2">
                  <c:v>0.79046518311471392</c:v>
                </c:pt>
                <c:pt idx="3">
                  <c:v>0.83950132912427633</c:v>
                </c:pt>
                <c:pt idx="4">
                  <c:v>0.77708980253554127</c:v>
                </c:pt>
                <c:pt idx="5">
                  <c:v>0.78709685229063497</c:v>
                </c:pt>
                <c:pt idx="6">
                  <c:v>0.84089795650255539</c:v>
                </c:pt>
                <c:pt idx="7">
                  <c:v>0.72357152639121802</c:v>
                </c:pt>
                <c:pt idx="8">
                  <c:v>0.6916321947011137</c:v>
                </c:pt>
                <c:pt idx="9">
                  <c:v>0.7895230489115731</c:v>
                </c:pt>
                <c:pt idx="10">
                  <c:v>0.8315282317780861</c:v>
                </c:pt>
                <c:pt idx="11">
                  <c:v>0.83554857040754238</c:v>
                </c:pt>
                <c:pt idx="12">
                  <c:v>0.72619511590728425</c:v>
                </c:pt>
                <c:pt idx="13">
                  <c:v>0.9397063714908569</c:v>
                </c:pt>
                <c:pt idx="14">
                  <c:v>1.0535863707987536</c:v>
                </c:pt>
                <c:pt idx="15">
                  <c:v>0.73065820050247665</c:v>
                </c:pt>
                <c:pt idx="16">
                  <c:v>1.1063437560988345</c:v>
                </c:pt>
                <c:pt idx="17">
                  <c:v>2.2129403146273248</c:v>
                </c:pt>
                <c:pt idx="18">
                  <c:v>5.6755560130054103</c:v>
                </c:pt>
                <c:pt idx="19">
                  <c:v>0.78105140459692535</c:v>
                </c:pt>
                <c:pt idx="20">
                  <c:v>2.5589871638052482</c:v>
                </c:pt>
                <c:pt idx="21">
                  <c:v>0.71249078116607456</c:v>
                </c:pt>
                <c:pt idx="22">
                  <c:v>0.73737258972457564</c:v>
                </c:pt>
                <c:pt idx="23">
                  <c:v>1.2020224651484852</c:v>
                </c:pt>
                <c:pt idx="24">
                  <c:v>3.4418269397473678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80-443A-B170-BB1A9F2A626E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25"/>
              <c:pt idx="0">
                <c:v>Risør</c:v>
              </c:pt>
              <c:pt idx="1">
                <c:v>Grimstad</c:v>
              </c:pt>
              <c:pt idx="2">
                <c:v>Arendal</c:v>
              </c:pt>
              <c:pt idx="3">
                <c:v>Kristiansand</c:v>
              </c:pt>
              <c:pt idx="4">
                <c:v>Lindesnes</c:v>
              </c:pt>
              <c:pt idx="5">
                <c:v>Farsund</c:v>
              </c:pt>
              <c:pt idx="6">
                <c:v>Flekkefjord</c:v>
              </c:pt>
              <c:pt idx="7">
                <c:v>Gjerstad</c:v>
              </c:pt>
              <c:pt idx="8">
                <c:v>Vegårshei</c:v>
              </c:pt>
              <c:pt idx="9">
                <c:v>Tvedestrand</c:v>
              </c:pt>
              <c:pt idx="10">
                <c:v>Froland</c:v>
              </c:pt>
              <c:pt idx="11">
                <c:v>Lillesand</c:v>
              </c:pt>
              <c:pt idx="12">
                <c:v>Birkenes</c:v>
              </c:pt>
              <c:pt idx="13">
                <c:v>Åmli</c:v>
              </c:pt>
              <c:pt idx="14">
                <c:v>Iveland</c:v>
              </c:pt>
              <c:pt idx="15">
                <c:v>Evje og Hornnes</c:v>
              </c:pt>
              <c:pt idx="16">
                <c:v>Bygland</c:v>
              </c:pt>
              <c:pt idx="17">
                <c:v>Valle</c:v>
              </c:pt>
              <c:pt idx="18">
                <c:v>Bykle</c:v>
              </c:pt>
              <c:pt idx="19">
                <c:v>Vennesla</c:v>
              </c:pt>
              <c:pt idx="20">
                <c:v>Åseral</c:v>
              </c:pt>
              <c:pt idx="21">
                <c:v>Lyngdal</c:v>
              </c:pt>
              <c:pt idx="22">
                <c:v>Hægebostad</c:v>
              </c:pt>
              <c:pt idx="23">
                <c:v>Kvinesdal</c:v>
              </c:pt>
              <c:pt idx="24">
                <c:v>Sirdal</c:v>
              </c:pt>
            </c:strLit>
          </c:cat>
          <c:val>
            <c:numRef>
              <c:f>komm!$P$218:$P$242</c:f>
              <c:numCache>
                <c:formatCode>0.0\ %</c:formatCode>
                <c:ptCount val="25"/>
                <c:pt idx="0">
                  <c:v>0.94202074218622411</c:v>
                </c:pt>
                <c:pt idx="1">
                  <c:v>0.9434852614248912</c:v>
                </c:pt>
                <c:pt idx="2">
                  <c:v>0.94267401750530011</c:v>
                </c:pt>
                <c:pt idx="3">
                  <c:v>0.94512582480577811</c:v>
                </c:pt>
                <c:pt idx="4">
                  <c:v>0.94200524847634126</c:v>
                </c:pt>
                <c:pt idx="5">
                  <c:v>0.94250560096409597</c:v>
                </c:pt>
                <c:pt idx="6">
                  <c:v>0.94519565617469203</c:v>
                </c:pt>
                <c:pt idx="7">
                  <c:v>0.93932933466912516</c:v>
                </c:pt>
                <c:pt idx="8">
                  <c:v>0.93773236808461979</c:v>
                </c:pt>
                <c:pt idx="9">
                  <c:v>0.94262691079514282</c:v>
                </c:pt>
                <c:pt idx="10">
                  <c:v>0.9447271699384685</c:v>
                </c:pt>
                <c:pt idx="11">
                  <c:v>0.9449281868699414</c:v>
                </c:pt>
                <c:pt idx="12">
                  <c:v>0.93946051414492837</c:v>
                </c:pt>
                <c:pt idx="13">
                  <c:v>0.96398375422955762</c:v>
                </c:pt>
                <c:pt idx="14">
                  <c:v>1.0095357539527166</c:v>
                </c:pt>
                <c:pt idx="15">
                  <c:v>0.93968366837468809</c:v>
                </c:pt>
                <c:pt idx="16">
                  <c:v>1.0306387080727488</c:v>
                </c:pt>
                <c:pt idx="17">
                  <c:v>1.4732773314841454</c:v>
                </c:pt>
                <c:pt idx="18">
                  <c:v>2.85832361083538</c:v>
                </c:pt>
                <c:pt idx="19">
                  <c:v>0.94220332857941058</c:v>
                </c:pt>
                <c:pt idx="20">
                  <c:v>1.6116960711553145</c:v>
                </c:pt>
                <c:pt idx="21">
                  <c:v>0.93877529740786791</c:v>
                </c:pt>
                <c:pt idx="22">
                  <c:v>0.94001938783579286</c:v>
                </c:pt>
                <c:pt idx="23">
                  <c:v>1.0689101916926091</c:v>
                </c:pt>
                <c:pt idx="24">
                  <c:v>1.9648319815321633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80-443A-B170-BB1A9F2A62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3.5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 Prosent av landsgjennomsnittet.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/>
              <a:t>Vestland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43"/>
              <c:pt idx="0">
                <c:v>Bergen</c:v>
              </c:pt>
              <c:pt idx="1">
                <c:v>Kinn</c:v>
              </c:pt>
              <c:pt idx="2">
                <c:v>Etne</c:v>
              </c:pt>
              <c:pt idx="3">
                <c:v>Sveio</c:v>
              </c:pt>
              <c:pt idx="4">
                <c:v>Bømlo</c:v>
              </c:pt>
              <c:pt idx="5">
                <c:v>Stord</c:v>
              </c:pt>
              <c:pt idx="6">
                <c:v>Fitjar</c:v>
              </c:pt>
              <c:pt idx="7">
                <c:v>Tysnes</c:v>
              </c:pt>
              <c:pt idx="8">
                <c:v>Kvinnherad</c:v>
              </c:pt>
              <c:pt idx="9">
                <c:v>Ullensvang</c:v>
              </c:pt>
              <c:pt idx="10">
                <c:v>Eidfjord</c:v>
              </c:pt>
              <c:pt idx="11">
                <c:v>Ulvik</c:v>
              </c:pt>
              <c:pt idx="12">
                <c:v>Voss</c:v>
              </c:pt>
              <c:pt idx="13">
                <c:v>Kvam</c:v>
              </c:pt>
              <c:pt idx="14">
                <c:v>Samnanger</c:v>
              </c:pt>
              <c:pt idx="15">
                <c:v>Bjørnafjorden</c:v>
              </c:pt>
              <c:pt idx="16">
                <c:v>Austevoll</c:v>
              </c:pt>
              <c:pt idx="17">
                <c:v>Øygarden</c:v>
              </c:pt>
              <c:pt idx="18">
                <c:v>Askøy</c:v>
              </c:pt>
              <c:pt idx="19">
                <c:v>Vaksdal</c:v>
              </c:pt>
              <c:pt idx="20">
                <c:v>Modalen</c:v>
              </c:pt>
              <c:pt idx="21">
                <c:v>Osterøy</c:v>
              </c:pt>
              <c:pt idx="22">
                <c:v>Alver</c:v>
              </c:pt>
              <c:pt idx="23">
                <c:v>Austrheim</c:v>
              </c:pt>
              <c:pt idx="24">
                <c:v>Fedje</c:v>
              </c:pt>
              <c:pt idx="25">
                <c:v>Masfjorden</c:v>
              </c:pt>
              <c:pt idx="26">
                <c:v>Gulen</c:v>
              </c:pt>
              <c:pt idx="27">
                <c:v>Solund</c:v>
              </c:pt>
              <c:pt idx="28">
                <c:v>Hyllestad</c:v>
              </c:pt>
              <c:pt idx="29">
                <c:v>Høyanger</c:v>
              </c:pt>
              <c:pt idx="30">
                <c:v>Vik</c:v>
              </c:pt>
              <c:pt idx="31">
                <c:v>Sogndal</c:v>
              </c:pt>
              <c:pt idx="32">
                <c:v>Aurland</c:v>
              </c:pt>
              <c:pt idx="33">
                <c:v>Lærdal</c:v>
              </c:pt>
              <c:pt idx="34">
                <c:v>Årdal</c:v>
              </c:pt>
              <c:pt idx="35">
                <c:v>Luster</c:v>
              </c:pt>
              <c:pt idx="36">
                <c:v>Askvoll</c:v>
              </c:pt>
              <c:pt idx="37">
                <c:v>Fjaler</c:v>
              </c:pt>
              <c:pt idx="38">
                <c:v>Sunnfjord</c:v>
              </c:pt>
              <c:pt idx="39">
                <c:v>Bremanger</c:v>
              </c:pt>
              <c:pt idx="40">
                <c:v>Stad</c:v>
              </c:pt>
              <c:pt idx="41">
                <c:v>Gloppen</c:v>
              </c:pt>
              <c:pt idx="42">
                <c:v>Stryn</c:v>
              </c:pt>
            </c:strLit>
          </c:cat>
          <c:val>
            <c:numRef>
              <c:f>komm!$F$243:$F$285</c:f>
              <c:numCache>
                <c:formatCode>0%</c:formatCode>
                <c:ptCount val="43"/>
                <c:pt idx="0">
                  <c:v>1.0369911929579039</c:v>
                </c:pt>
                <c:pt idx="1">
                  <c:v>1.0211837397236809</c:v>
                </c:pt>
                <c:pt idx="2">
                  <c:v>0.83733549380112715</c:v>
                </c:pt>
                <c:pt idx="3">
                  <c:v>0.81803479246006405</c:v>
                </c:pt>
                <c:pt idx="4">
                  <c:v>1.0043301637677051</c:v>
                </c:pt>
                <c:pt idx="5">
                  <c:v>0.97089882894749968</c:v>
                </c:pt>
                <c:pt idx="6">
                  <c:v>0.86963526863611695</c:v>
                </c:pt>
                <c:pt idx="7">
                  <c:v>0.98468282540861896</c:v>
                </c:pt>
                <c:pt idx="8">
                  <c:v>1.0099569056907673</c:v>
                </c:pt>
                <c:pt idx="9">
                  <c:v>1.2696581858326106</c:v>
                </c:pt>
                <c:pt idx="10">
                  <c:v>3.6909483021065723</c:v>
                </c:pt>
                <c:pt idx="11">
                  <c:v>1.6942407309862444</c:v>
                </c:pt>
                <c:pt idx="12">
                  <c:v>0.90489519634123938</c:v>
                </c:pt>
                <c:pt idx="13">
                  <c:v>0.91964530697596303</c:v>
                </c:pt>
                <c:pt idx="14">
                  <c:v>0.9919041251800863</c:v>
                </c:pt>
                <c:pt idx="15">
                  <c:v>0.92888827841139032</c:v>
                </c:pt>
                <c:pt idx="16">
                  <c:v>2.2656830598015913</c:v>
                </c:pt>
                <c:pt idx="17">
                  <c:v>0.92611998162636178</c:v>
                </c:pt>
                <c:pt idx="18">
                  <c:v>0.86446621444385774</c:v>
                </c:pt>
                <c:pt idx="19">
                  <c:v>1.1685938528908224</c:v>
                </c:pt>
                <c:pt idx="20">
                  <c:v>5.2007717902067077</c:v>
                </c:pt>
                <c:pt idx="21">
                  <c:v>0.81076370520068486</c:v>
                </c:pt>
                <c:pt idx="22">
                  <c:v>0.86528813853152475</c:v>
                </c:pt>
                <c:pt idx="23">
                  <c:v>1.2075848571669561</c:v>
                </c:pt>
                <c:pt idx="24">
                  <c:v>0.85826350827955544</c:v>
                </c:pt>
                <c:pt idx="25">
                  <c:v>1.6067677361969086</c:v>
                </c:pt>
                <c:pt idx="26">
                  <c:v>1.0691886281442677</c:v>
                </c:pt>
                <c:pt idx="27">
                  <c:v>1.217505185602594</c:v>
                </c:pt>
                <c:pt idx="28">
                  <c:v>1.0094389898525218</c:v>
                </c:pt>
                <c:pt idx="29">
                  <c:v>1.2866706343377448</c:v>
                </c:pt>
                <c:pt idx="30">
                  <c:v>1.2959243563926612</c:v>
                </c:pt>
                <c:pt idx="31">
                  <c:v>0.87598417685308216</c:v>
                </c:pt>
                <c:pt idx="32">
                  <c:v>2.824716216800164</c:v>
                </c:pt>
                <c:pt idx="33">
                  <c:v>1.1044988672726632</c:v>
                </c:pt>
                <c:pt idx="34">
                  <c:v>1.3207158394848977</c:v>
                </c:pt>
                <c:pt idx="35">
                  <c:v>1.4227353934104221</c:v>
                </c:pt>
                <c:pt idx="36">
                  <c:v>0.9071284963433377</c:v>
                </c:pt>
                <c:pt idx="37">
                  <c:v>0.72729308590116115</c:v>
                </c:pt>
                <c:pt idx="38">
                  <c:v>0.92823616321363911</c:v>
                </c:pt>
                <c:pt idx="39">
                  <c:v>1.3774955132385662</c:v>
                </c:pt>
                <c:pt idx="40">
                  <c:v>0.8748393920912827</c:v>
                </c:pt>
                <c:pt idx="41">
                  <c:v>0.77843168911240523</c:v>
                </c:pt>
                <c:pt idx="42">
                  <c:v>0.78161149238502181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95-4169-89CD-335A0C4DDE0C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43"/>
              <c:pt idx="0">
                <c:v>Bergen</c:v>
              </c:pt>
              <c:pt idx="1">
                <c:v>Kinn</c:v>
              </c:pt>
              <c:pt idx="2">
                <c:v>Etne</c:v>
              </c:pt>
              <c:pt idx="3">
                <c:v>Sveio</c:v>
              </c:pt>
              <c:pt idx="4">
                <c:v>Bømlo</c:v>
              </c:pt>
              <c:pt idx="5">
                <c:v>Stord</c:v>
              </c:pt>
              <c:pt idx="6">
                <c:v>Fitjar</c:v>
              </c:pt>
              <c:pt idx="7">
                <c:v>Tysnes</c:v>
              </c:pt>
              <c:pt idx="8">
                <c:v>Kvinnherad</c:v>
              </c:pt>
              <c:pt idx="9">
                <c:v>Ullensvang</c:v>
              </c:pt>
              <c:pt idx="10">
                <c:v>Eidfjord</c:v>
              </c:pt>
              <c:pt idx="11">
                <c:v>Ulvik</c:v>
              </c:pt>
              <c:pt idx="12">
                <c:v>Voss</c:v>
              </c:pt>
              <c:pt idx="13">
                <c:v>Kvam</c:v>
              </c:pt>
              <c:pt idx="14">
                <c:v>Samnanger</c:v>
              </c:pt>
              <c:pt idx="15">
                <c:v>Bjørnafjorden</c:v>
              </c:pt>
              <c:pt idx="16">
                <c:v>Austevoll</c:v>
              </c:pt>
              <c:pt idx="17">
                <c:v>Øygarden</c:v>
              </c:pt>
              <c:pt idx="18">
                <c:v>Askøy</c:v>
              </c:pt>
              <c:pt idx="19">
                <c:v>Vaksdal</c:v>
              </c:pt>
              <c:pt idx="20">
                <c:v>Modalen</c:v>
              </c:pt>
              <c:pt idx="21">
                <c:v>Osterøy</c:v>
              </c:pt>
              <c:pt idx="22">
                <c:v>Alver</c:v>
              </c:pt>
              <c:pt idx="23">
                <c:v>Austrheim</c:v>
              </c:pt>
              <c:pt idx="24">
                <c:v>Fedje</c:v>
              </c:pt>
              <c:pt idx="25">
                <c:v>Masfjorden</c:v>
              </c:pt>
              <c:pt idx="26">
                <c:v>Gulen</c:v>
              </c:pt>
              <c:pt idx="27">
                <c:v>Solund</c:v>
              </c:pt>
              <c:pt idx="28">
                <c:v>Hyllestad</c:v>
              </c:pt>
              <c:pt idx="29">
                <c:v>Høyanger</c:v>
              </c:pt>
              <c:pt idx="30">
                <c:v>Vik</c:v>
              </c:pt>
              <c:pt idx="31">
                <c:v>Sogndal</c:v>
              </c:pt>
              <c:pt idx="32">
                <c:v>Aurland</c:v>
              </c:pt>
              <c:pt idx="33">
                <c:v>Lærdal</c:v>
              </c:pt>
              <c:pt idx="34">
                <c:v>Årdal</c:v>
              </c:pt>
              <c:pt idx="35">
                <c:v>Luster</c:v>
              </c:pt>
              <c:pt idx="36">
                <c:v>Askvoll</c:v>
              </c:pt>
              <c:pt idx="37">
                <c:v>Fjaler</c:v>
              </c:pt>
              <c:pt idx="38">
                <c:v>Sunnfjord</c:v>
              </c:pt>
              <c:pt idx="39">
                <c:v>Bremanger</c:v>
              </c:pt>
              <c:pt idx="40">
                <c:v>Stad</c:v>
              </c:pt>
              <c:pt idx="41">
                <c:v>Gloppen</c:v>
              </c:pt>
              <c:pt idx="42">
                <c:v>Stryn</c:v>
              </c:pt>
            </c:strLit>
          </c:cat>
          <c:val>
            <c:numRef>
              <c:f>komm!$P$243:$P$285</c:f>
              <c:numCache>
                <c:formatCode>0.0\ %</c:formatCode>
                <c:ptCount val="43"/>
                <c:pt idx="0">
                  <c:v>1.0028976828163767</c:v>
                </c:pt>
                <c:pt idx="1">
                  <c:v>0.99657470152268757</c:v>
                </c:pt>
                <c:pt idx="2">
                  <c:v>0.94501753303962066</c:v>
                </c:pt>
                <c:pt idx="3">
                  <c:v>0.94405249797256729</c:v>
                </c:pt>
                <c:pt idx="4">
                  <c:v>0.98983327114029729</c:v>
                </c:pt>
                <c:pt idx="5">
                  <c:v>0.97646073721221516</c:v>
                </c:pt>
                <c:pt idx="6">
                  <c:v>0.94663252178137003</c:v>
                </c:pt>
                <c:pt idx="7">
                  <c:v>0.98197433579666249</c:v>
                </c:pt>
                <c:pt idx="8">
                  <c:v>0.99208396790952202</c:v>
                </c:pt>
                <c:pt idx="9">
                  <c:v>1.0959644799662593</c:v>
                </c:pt>
                <c:pt idx="10">
                  <c:v>2.0644805264758439</c:v>
                </c:pt>
                <c:pt idx="11">
                  <c:v>1.2657974980277127</c:v>
                </c:pt>
                <c:pt idx="12">
                  <c:v>0.95005928416971075</c:v>
                </c:pt>
                <c:pt idx="13">
                  <c:v>0.95595932842360021</c:v>
                </c:pt>
                <c:pt idx="14">
                  <c:v>0.98486285570524967</c:v>
                </c:pt>
                <c:pt idx="15">
                  <c:v>0.95965651699777121</c:v>
                </c:pt>
                <c:pt idx="16">
                  <c:v>1.4943744295538519</c:v>
                </c:pt>
                <c:pt idx="17">
                  <c:v>0.95854919828375984</c:v>
                </c:pt>
                <c:pt idx="18">
                  <c:v>0.94637406907175714</c:v>
                </c:pt>
                <c:pt idx="19">
                  <c:v>1.0555387467895441</c:v>
                </c:pt>
                <c:pt idx="20">
                  <c:v>2.6684099217158992</c:v>
                </c:pt>
                <c:pt idx="21">
                  <c:v>0.94368894360959854</c:v>
                </c:pt>
                <c:pt idx="22">
                  <c:v>0.94641516527614034</c:v>
                </c:pt>
                <c:pt idx="23">
                  <c:v>1.0711351484999976</c:v>
                </c:pt>
                <c:pt idx="24">
                  <c:v>0.94606393376354192</c:v>
                </c:pt>
                <c:pt idx="25">
                  <c:v>1.2308083001119783</c:v>
                </c:pt>
                <c:pt idx="26">
                  <c:v>1.0157766568909223</c:v>
                </c:pt>
                <c:pt idx="27">
                  <c:v>1.075103279874253</c:v>
                </c:pt>
                <c:pt idx="28">
                  <c:v>0.99187680157422387</c:v>
                </c:pt>
                <c:pt idx="29">
                  <c:v>1.1027694593683131</c:v>
                </c:pt>
                <c:pt idx="30">
                  <c:v>1.1064709481902797</c:v>
                </c:pt>
                <c:pt idx="31">
                  <c:v>0.94694996719221847</c:v>
                </c:pt>
                <c:pt idx="32">
                  <c:v>1.7179876923532809</c:v>
                </c:pt>
                <c:pt idx="33">
                  <c:v>1.0299007525422805</c:v>
                </c:pt>
                <c:pt idx="34">
                  <c:v>1.1163875414271742</c:v>
                </c:pt>
                <c:pt idx="35">
                  <c:v>1.1571953629973841</c:v>
                </c:pt>
                <c:pt idx="36">
                  <c:v>0.95095260417055016</c:v>
                </c:pt>
                <c:pt idx="37">
                  <c:v>0.93951541264462213</c:v>
                </c:pt>
                <c:pt idx="38">
                  <c:v>0.95939567091867084</c:v>
                </c:pt>
                <c:pt idx="39">
                  <c:v>1.1390994109286419</c:v>
                </c:pt>
                <c:pt idx="40">
                  <c:v>0.94689272795412849</c:v>
                </c:pt>
                <c:pt idx="41">
                  <c:v>0.94207234280518437</c:v>
                </c:pt>
                <c:pt idx="42">
                  <c:v>0.94223133296881534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95-4169-89CD-335A0C4DDE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3.5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 Prosent av landsgjennomsnittet.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/>
              <a:t>Trøndelag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38"/>
              <c:pt idx="0">
                <c:v>Trondheim</c:v>
              </c:pt>
              <c:pt idx="1">
                <c:v>Steinkjer</c:v>
              </c:pt>
              <c:pt idx="2">
                <c:v>Namsos</c:v>
              </c:pt>
              <c:pt idx="3">
                <c:v>Frøya</c:v>
              </c:pt>
              <c:pt idx="4">
                <c:v>Osen</c:v>
              </c:pt>
              <c:pt idx="5">
                <c:v>Oppdal</c:v>
              </c:pt>
              <c:pt idx="6">
                <c:v>Rennebu</c:v>
              </c:pt>
              <c:pt idx="7">
                <c:v>Røros</c:v>
              </c:pt>
              <c:pt idx="8">
                <c:v>Holtålen</c:v>
              </c:pt>
              <c:pt idx="9">
                <c:v>Midtre Gauldal</c:v>
              </c:pt>
              <c:pt idx="10">
                <c:v>Melhus</c:v>
              </c:pt>
              <c:pt idx="11">
                <c:v>Skaun</c:v>
              </c:pt>
              <c:pt idx="12">
                <c:v>Malvik</c:v>
              </c:pt>
              <c:pt idx="13">
                <c:v>Selbu</c:v>
              </c:pt>
              <c:pt idx="14">
                <c:v>Tydal</c:v>
              </c:pt>
              <c:pt idx="15">
                <c:v>Meråker</c:v>
              </c:pt>
              <c:pt idx="16">
                <c:v>Stjørdal</c:v>
              </c:pt>
              <c:pt idx="17">
                <c:v>Frosta</c:v>
              </c:pt>
              <c:pt idx="18">
                <c:v>Levanger</c:v>
              </c:pt>
              <c:pt idx="19">
                <c:v>Verdal</c:v>
              </c:pt>
              <c:pt idx="20">
                <c:v>Snåsa</c:v>
              </c:pt>
              <c:pt idx="21">
                <c:v>Lierne</c:v>
              </c:pt>
              <c:pt idx="22">
                <c:v>Røyrvik</c:v>
              </c:pt>
              <c:pt idx="23">
                <c:v>Namsskogan</c:v>
              </c:pt>
              <c:pt idx="24">
                <c:v>Grong</c:v>
              </c:pt>
              <c:pt idx="25">
                <c:v>Høylandet</c:v>
              </c:pt>
              <c:pt idx="26">
                <c:v>Overhalla</c:v>
              </c:pt>
              <c:pt idx="27">
                <c:v>Flatanger</c:v>
              </c:pt>
              <c:pt idx="28">
                <c:v>Leka</c:v>
              </c:pt>
              <c:pt idx="29">
                <c:v>Inderøy</c:v>
              </c:pt>
              <c:pt idx="30">
                <c:v>Indre Fosen</c:v>
              </c:pt>
              <c:pt idx="31">
                <c:v>Heim</c:v>
              </c:pt>
              <c:pt idx="32">
                <c:v>Hitra</c:v>
              </c:pt>
              <c:pt idx="33">
                <c:v>Ørland</c:v>
              </c:pt>
              <c:pt idx="34">
                <c:v>Åfjord</c:v>
              </c:pt>
              <c:pt idx="35">
                <c:v>Orkland</c:v>
              </c:pt>
              <c:pt idx="36">
                <c:v>Nærøysund</c:v>
              </c:pt>
              <c:pt idx="37">
                <c:v>Rindal</c:v>
              </c:pt>
            </c:strLit>
          </c:cat>
          <c:val>
            <c:numRef>
              <c:f>komm!$F$286:$F$323</c:f>
              <c:numCache>
                <c:formatCode>0%</c:formatCode>
                <c:ptCount val="38"/>
                <c:pt idx="0">
                  <c:v>1.0229464356533171</c:v>
                </c:pt>
                <c:pt idx="1">
                  <c:v>0.74388719314887386</c:v>
                </c:pt>
                <c:pt idx="2">
                  <c:v>0.80343347636117524</c:v>
                </c:pt>
                <c:pt idx="3">
                  <c:v>6.9658525340411126</c:v>
                </c:pt>
                <c:pt idx="4">
                  <c:v>0.93577377778384008</c:v>
                </c:pt>
                <c:pt idx="5">
                  <c:v>0.86072615503953176</c:v>
                </c:pt>
                <c:pt idx="6">
                  <c:v>0.92752484269155711</c:v>
                </c:pt>
                <c:pt idx="7">
                  <c:v>0.81957488161025227</c:v>
                </c:pt>
                <c:pt idx="8">
                  <c:v>0.7071928196869911</c:v>
                </c:pt>
                <c:pt idx="9">
                  <c:v>0.74233088526053481</c:v>
                </c:pt>
                <c:pt idx="10">
                  <c:v>0.80819684677884152</c:v>
                </c:pt>
                <c:pt idx="11">
                  <c:v>0.82006146706416028</c:v>
                </c:pt>
                <c:pt idx="12">
                  <c:v>0.92171362270464097</c:v>
                </c:pt>
                <c:pt idx="13">
                  <c:v>0.86276908152392495</c:v>
                </c:pt>
                <c:pt idx="14">
                  <c:v>2.6816452310289369</c:v>
                </c:pt>
                <c:pt idx="15">
                  <c:v>0.91956639186842015</c:v>
                </c:pt>
                <c:pt idx="16">
                  <c:v>0.80435885540853136</c:v>
                </c:pt>
                <c:pt idx="17">
                  <c:v>0.80153702617541911</c:v>
                </c:pt>
                <c:pt idx="18">
                  <c:v>0.75640047021730716</c:v>
                </c:pt>
                <c:pt idx="19">
                  <c:v>0.7253023223421331</c:v>
                </c:pt>
                <c:pt idx="20">
                  <c:v>0.7290468793770799</c:v>
                </c:pt>
                <c:pt idx="21">
                  <c:v>0.89155154954067961</c:v>
                </c:pt>
                <c:pt idx="22">
                  <c:v>1.4451100354948252</c:v>
                </c:pt>
                <c:pt idx="23">
                  <c:v>2.0307945561436691</c:v>
                </c:pt>
                <c:pt idx="24">
                  <c:v>0.91655720596971646</c:v>
                </c:pt>
                <c:pt idx="25">
                  <c:v>0.63269604551037817</c:v>
                </c:pt>
                <c:pt idx="26">
                  <c:v>0.75509424881699883</c:v>
                </c:pt>
                <c:pt idx="27">
                  <c:v>1.0160316717441815</c:v>
                </c:pt>
                <c:pt idx="28">
                  <c:v>0.68372784301421352</c:v>
                </c:pt>
                <c:pt idx="29">
                  <c:v>0.79709230484161697</c:v>
                </c:pt>
                <c:pt idx="30">
                  <c:v>0.70175730474237263</c:v>
                </c:pt>
                <c:pt idx="31">
                  <c:v>0.8463114065364381</c:v>
                </c:pt>
                <c:pt idx="32">
                  <c:v>0.85304494979918855</c:v>
                </c:pt>
                <c:pt idx="33">
                  <c:v>0.82052378193073328</c:v>
                </c:pt>
                <c:pt idx="34">
                  <c:v>0.88178364702660117</c:v>
                </c:pt>
                <c:pt idx="35">
                  <c:v>0.77536465390921128</c:v>
                </c:pt>
                <c:pt idx="36">
                  <c:v>0.92391966518620317</c:v>
                </c:pt>
                <c:pt idx="37">
                  <c:v>0.86282079944301471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D2-4655-9FE4-61CA028BC3FE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38"/>
              <c:pt idx="0">
                <c:v>Trondheim</c:v>
              </c:pt>
              <c:pt idx="1">
                <c:v>Steinkjer</c:v>
              </c:pt>
              <c:pt idx="2">
                <c:v>Namsos</c:v>
              </c:pt>
              <c:pt idx="3">
                <c:v>Frøya</c:v>
              </c:pt>
              <c:pt idx="4">
                <c:v>Osen</c:v>
              </c:pt>
              <c:pt idx="5">
                <c:v>Oppdal</c:v>
              </c:pt>
              <c:pt idx="6">
                <c:v>Rennebu</c:v>
              </c:pt>
              <c:pt idx="7">
                <c:v>Røros</c:v>
              </c:pt>
              <c:pt idx="8">
                <c:v>Holtålen</c:v>
              </c:pt>
              <c:pt idx="9">
                <c:v>Midtre Gauldal</c:v>
              </c:pt>
              <c:pt idx="10">
                <c:v>Melhus</c:v>
              </c:pt>
              <c:pt idx="11">
                <c:v>Skaun</c:v>
              </c:pt>
              <c:pt idx="12">
                <c:v>Malvik</c:v>
              </c:pt>
              <c:pt idx="13">
                <c:v>Selbu</c:v>
              </c:pt>
              <c:pt idx="14">
                <c:v>Tydal</c:v>
              </c:pt>
              <c:pt idx="15">
                <c:v>Meråker</c:v>
              </c:pt>
              <c:pt idx="16">
                <c:v>Stjørdal</c:v>
              </c:pt>
              <c:pt idx="17">
                <c:v>Frosta</c:v>
              </c:pt>
              <c:pt idx="18">
                <c:v>Levanger</c:v>
              </c:pt>
              <c:pt idx="19">
                <c:v>Verdal</c:v>
              </c:pt>
              <c:pt idx="20">
                <c:v>Snåsa</c:v>
              </c:pt>
              <c:pt idx="21">
                <c:v>Lierne</c:v>
              </c:pt>
              <c:pt idx="22">
                <c:v>Røyrvik</c:v>
              </c:pt>
              <c:pt idx="23">
                <c:v>Namsskogan</c:v>
              </c:pt>
              <c:pt idx="24">
                <c:v>Grong</c:v>
              </c:pt>
              <c:pt idx="25">
                <c:v>Høylandet</c:v>
              </c:pt>
              <c:pt idx="26">
                <c:v>Overhalla</c:v>
              </c:pt>
              <c:pt idx="27">
                <c:v>Flatanger</c:v>
              </c:pt>
              <c:pt idx="28">
                <c:v>Leka</c:v>
              </c:pt>
              <c:pt idx="29">
                <c:v>Inderøy</c:v>
              </c:pt>
              <c:pt idx="30">
                <c:v>Indre Fosen</c:v>
              </c:pt>
              <c:pt idx="31">
                <c:v>Heim</c:v>
              </c:pt>
              <c:pt idx="32">
                <c:v>Hitra</c:v>
              </c:pt>
              <c:pt idx="33">
                <c:v>Ørland</c:v>
              </c:pt>
              <c:pt idx="34">
                <c:v>Åfjord</c:v>
              </c:pt>
              <c:pt idx="35">
                <c:v>Orkland</c:v>
              </c:pt>
              <c:pt idx="36">
                <c:v>Nærøysund</c:v>
              </c:pt>
              <c:pt idx="37">
                <c:v>Rindal</c:v>
              </c:pt>
            </c:strLit>
          </c:cat>
          <c:val>
            <c:numRef>
              <c:f>komm!$P$286:$P$323</c:f>
              <c:numCache>
                <c:formatCode>0.0\ %</c:formatCode>
                <c:ptCount val="38"/>
                <c:pt idx="0">
                  <c:v>0.99727977989454208</c:v>
                </c:pt>
                <c:pt idx="1">
                  <c:v>0.94034511800700782</c:v>
                </c:pt>
                <c:pt idx="2">
                  <c:v>0.9433224321676229</c:v>
                </c:pt>
                <c:pt idx="3">
                  <c:v>3.3744422192496604</c:v>
                </c:pt>
                <c:pt idx="4">
                  <c:v>0.96241071674675116</c:v>
                </c:pt>
                <c:pt idx="5">
                  <c:v>0.9461870661015408</c:v>
                </c:pt>
                <c:pt idx="6">
                  <c:v>0.9591111427098381</c:v>
                </c:pt>
                <c:pt idx="7">
                  <c:v>0.94412950243007698</c:v>
                </c:pt>
                <c:pt idx="8">
                  <c:v>0.93851039933391389</c:v>
                </c:pt>
                <c:pt idx="9">
                  <c:v>0.94026730261259095</c:v>
                </c:pt>
                <c:pt idx="10">
                  <c:v>0.94356060068850622</c:v>
                </c:pt>
                <c:pt idx="11">
                  <c:v>0.94415383170277223</c:v>
                </c:pt>
                <c:pt idx="12">
                  <c:v>0.95678665471507141</c:v>
                </c:pt>
                <c:pt idx="13">
                  <c:v>0.94628921242576058</c:v>
                </c:pt>
                <c:pt idx="14">
                  <c:v>1.6607592980447901</c:v>
                </c:pt>
                <c:pt idx="15">
                  <c:v>0.95592776238058308</c:v>
                </c:pt>
                <c:pt idx="16">
                  <c:v>0.9433687011199906</c:v>
                </c:pt>
                <c:pt idx="17">
                  <c:v>0.94322760965833519</c:v>
                </c:pt>
                <c:pt idx="18">
                  <c:v>0.94097078186042971</c:v>
                </c:pt>
                <c:pt idx="19">
                  <c:v>0.93941587446667096</c:v>
                </c:pt>
                <c:pt idx="20">
                  <c:v>0.93960310231841826</c:v>
                </c:pt>
                <c:pt idx="21">
                  <c:v>0.94772833582659843</c:v>
                </c:pt>
                <c:pt idx="22">
                  <c:v>1.1661452198311453</c:v>
                </c:pt>
                <c:pt idx="23">
                  <c:v>1.400419028090683</c:v>
                </c:pt>
                <c:pt idx="24">
                  <c:v>0.95472408802110165</c:v>
                </c:pt>
                <c:pt idx="25">
                  <c:v>0.93478556062508311</c:v>
                </c:pt>
                <c:pt idx="26">
                  <c:v>0.94090547079041398</c:v>
                </c:pt>
                <c:pt idx="27">
                  <c:v>0.99451387433088789</c:v>
                </c:pt>
                <c:pt idx="28">
                  <c:v>0.93733715050027488</c:v>
                </c:pt>
                <c:pt idx="29">
                  <c:v>0.94300537359164505</c:v>
                </c:pt>
                <c:pt idx="30">
                  <c:v>0.93823862358668275</c:v>
                </c:pt>
                <c:pt idx="31">
                  <c:v>0.94546632867638591</c:v>
                </c:pt>
                <c:pt idx="32">
                  <c:v>0.94580300583952348</c:v>
                </c:pt>
                <c:pt idx="33">
                  <c:v>0.94417694744610081</c:v>
                </c:pt>
                <c:pt idx="34">
                  <c:v>0.94723994070089435</c:v>
                </c:pt>
                <c:pt idx="35">
                  <c:v>0.94191899104502474</c:v>
                </c:pt>
                <c:pt idx="36">
                  <c:v>0.95766907170769644</c:v>
                </c:pt>
                <c:pt idx="37">
                  <c:v>0.94629179832171506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D2-4655-9FE4-61CA028BC3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3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2EC4C02-5169-4B6B-BDFA-3E66E7B25D93}">
  <sheetPr/>
  <sheetViews>
    <sheetView zoomScale="115" workbookViewId="0" zoomToFit="1"/>
  </sheetViews>
  <sheetProtection content="1" objects="1"/>
  <pageMargins left="0.7" right="0.7" top="0.75" bottom="0.75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0340578-8FE3-44FF-8970-EAC356AE2DAF}">
  <sheetPr/>
  <sheetViews>
    <sheetView zoomScale="115" workbookViewId="0" zoomToFit="1"/>
  </sheetViews>
  <sheetProtection content="1" objects="1"/>
  <pageMargins left="0.7" right="0.7" top="0.75" bottom="0.75" header="0.3" footer="0.3"/>
  <pageSetup paperSize="0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65740</xdr:colOff>
      <xdr:row>34</xdr:row>
      <xdr:rowOff>124573</xdr:rowOff>
    </xdr:from>
    <xdr:to>
      <xdr:col>36</xdr:col>
      <xdr:colOff>65740</xdr:colOff>
      <xdr:row>51</xdr:row>
      <xdr:rowOff>19798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074AA6CA-753C-4958-91FF-589AC4A15D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</xdr:col>
      <xdr:colOff>36232</xdr:colOff>
      <xdr:row>9</xdr:row>
      <xdr:rowOff>95810</xdr:rowOff>
    </xdr:from>
    <xdr:to>
      <xdr:col>35</xdr:col>
      <xdr:colOff>741083</xdr:colOff>
      <xdr:row>28</xdr:row>
      <xdr:rowOff>32871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094DAADE-D7EF-459A-8EFC-ADD474DA29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27</xdr:col>
      <xdr:colOff>79188</xdr:colOff>
      <xdr:row>55</xdr:row>
      <xdr:rowOff>82364</xdr:rowOff>
    </xdr:from>
    <xdr:to>
      <xdr:col>37</xdr:col>
      <xdr:colOff>757227</xdr:colOff>
      <xdr:row>73</xdr:row>
      <xdr:rowOff>177613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9FDF5862-C721-487B-8919-1A896052D1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27</xdr:col>
      <xdr:colOff>290793</xdr:colOff>
      <xdr:row>117</xdr:row>
      <xdr:rowOff>16913</xdr:rowOff>
    </xdr:from>
    <xdr:to>
      <xdr:col>40</xdr:col>
      <xdr:colOff>586067</xdr:colOff>
      <xdr:row>136</xdr:row>
      <xdr:rowOff>16913</xdr:rowOff>
    </xdr:to>
    <xdr:graphicFrame macro="">
      <xdr:nvGraphicFramePr>
        <xdr:cNvPr id="15" name="Diagram 14">
          <a:extLst>
            <a:ext uri="{FF2B5EF4-FFF2-40B4-BE49-F238E27FC236}">
              <a16:creationId xmlns:a16="http://schemas.microsoft.com/office/drawing/2014/main" id="{2F9FBBFB-832B-46A7-AFE4-9FE05EA1B2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321235</xdr:colOff>
      <xdr:row>194</xdr:row>
      <xdr:rowOff>388470</xdr:rowOff>
    </xdr:from>
    <xdr:to>
      <xdr:col>37</xdr:col>
      <xdr:colOff>16435</xdr:colOff>
      <xdr:row>214</xdr:row>
      <xdr:rowOff>89833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FC35EC54-9928-415B-869F-9C353714BB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318621</xdr:colOff>
      <xdr:row>150</xdr:row>
      <xdr:rowOff>99171</xdr:rowOff>
    </xdr:from>
    <xdr:to>
      <xdr:col>38</xdr:col>
      <xdr:colOff>32871</xdr:colOff>
      <xdr:row>169</xdr:row>
      <xdr:rowOff>137270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4BE3E662-A716-4D0D-AAA3-655C9C4A65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27</xdr:col>
      <xdr:colOff>552824</xdr:colOff>
      <xdr:row>219</xdr:row>
      <xdr:rowOff>164353</xdr:rowOff>
    </xdr:from>
    <xdr:to>
      <xdr:col>37</xdr:col>
      <xdr:colOff>248024</xdr:colOff>
      <xdr:row>239</xdr:row>
      <xdr:rowOff>82362</xdr:rowOff>
    </xdr:to>
    <xdr:graphicFrame macro="">
      <xdr:nvGraphicFramePr>
        <xdr:cNvPr id="18" name="Diagram 17">
          <a:extLst>
            <a:ext uri="{FF2B5EF4-FFF2-40B4-BE49-F238E27FC236}">
              <a16:creationId xmlns:a16="http://schemas.microsoft.com/office/drawing/2014/main" id="{6AD99BEA-DC40-47E7-864A-732144C0CD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27</xdr:col>
      <xdr:colOff>530411</xdr:colOff>
      <xdr:row>245</xdr:row>
      <xdr:rowOff>112059</xdr:rowOff>
    </xdr:from>
    <xdr:to>
      <xdr:col>38</xdr:col>
      <xdr:colOff>539230</xdr:colOff>
      <xdr:row>265</xdr:row>
      <xdr:rowOff>30069</xdr:rowOff>
    </xdr:to>
    <xdr:graphicFrame macro="">
      <xdr:nvGraphicFramePr>
        <xdr:cNvPr id="19" name="Diagram 18">
          <a:extLst>
            <a:ext uri="{FF2B5EF4-FFF2-40B4-BE49-F238E27FC236}">
              <a16:creationId xmlns:a16="http://schemas.microsoft.com/office/drawing/2014/main" id="{40AF432F-36FA-40AF-B40F-8DA8D3439A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27</xdr:col>
      <xdr:colOff>351118</xdr:colOff>
      <xdr:row>288</xdr:row>
      <xdr:rowOff>171824</xdr:rowOff>
    </xdr:from>
    <xdr:to>
      <xdr:col>40</xdr:col>
      <xdr:colOff>471768</xdr:colOff>
      <xdr:row>308</xdr:row>
      <xdr:rowOff>89834</xdr:rowOff>
    </xdr:to>
    <xdr:graphicFrame macro="">
      <xdr:nvGraphicFramePr>
        <xdr:cNvPr id="20" name="Diagram 19">
          <a:extLst>
            <a:ext uri="{FF2B5EF4-FFF2-40B4-BE49-F238E27FC236}">
              <a16:creationId xmlns:a16="http://schemas.microsoft.com/office/drawing/2014/main" id="{BB9411A9-901B-4789-8720-16C2BC58EB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27</xdr:col>
      <xdr:colOff>231589</xdr:colOff>
      <xdr:row>325</xdr:row>
      <xdr:rowOff>104588</xdr:rowOff>
    </xdr:from>
    <xdr:to>
      <xdr:col>37</xdr:col>
      <xdr:colOff>699019</xdr:colOff>
      <xdr:row>344</xdr:row>
      <xdr:rowOff>41648</xdr:rowOff>
    </xdr:to>
    <xdr:graphicFrame macro="">
      <xdr:nvGraphicFramePr>
        <xdr:cNvPr id="21" name="Diagram 20">
          <a:extLst>
            <a:ext uri="{FF2B5EF4-FFF2-40B4-BE49-F238E27FC236}">
              <a16:creationId xmlns:a16="http://schemas.microsoft.com/office/drawing/2014/main" id="{0B992B1C-7CB5-4808-8C3C-3B98FCBADE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47623</xdr:colOff>
      <xdr:row>19</xdr:row>
      <xdr:rowOff>20107</xdr:rowOff>
    </xdr:from>
    <xdr:to>
      <xdr:col>24</xdr:col>
      <xdr:colOff>127000</xdr:colOff>
      <xdr:row>41</xdr:row>
      <xdr:rowOff>52916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8837653-8E99-23C6-FFBB-A830FBFADE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264583</xdr:colOff>
      <xdr:row>19</xdr:row>
      <xdr:rowOff>0</xdr:rowOff>
    </xdr:from>
    <xdr:to>
      <xdr:col>36</xdr:col>
      <xdr:colOff>211666</xdr:colOff>
      <xdr:row>41</xdr:row>
      <xdr:rowOff>11643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B61F78CD-3D81-4669-A3B8-EBBDE73B14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1370" cy="607115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3D9C591-8B68-41CA-8F2B-7CD433C4B54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01370" cy="607115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ECB4019-B5C8-4547-9A7B-A5EAB6332F7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C368"/>
  <sheetViews>
    <sheetView zoomScale="85" zoomScaleNormal="85" workbookViewId="0">
      <pane xSplit="3" ySplit="6" topLeftCell="D83" activePane="bottomRight" state="frozen"/>
      <selection pane="topRight" activeCell="D1" sqref="D1"/>
      <selection pane="bottomLeft" activeCell="A7" sqref="A7"/>
      <selection pane="bottomRight" activeCell="D92" sqref="D92"/>
    </sheetView>
  </sheetViews>
  <sheetFormatPr baseColWidth="10" defaultRowHeight="15" x14ac:dyDescent="0.25"/>
  <cols>
    <col min="1" max="1" width="4.7109375" customWidth="1"/>
    <col min="2" max="2" width="11.5703125" style="85" customWidth="1"/>
    <col min="3" max="3" width="18.42578125" style="85" customWidth="1"/>
    <col min="4" max="4" width="17.28515625" style="85" bestFit="1" customWidth="1"/>
    <col min="5" max="5" width="14.42578125" style="85" bestFit="1" customWidth="1"/>
    <col min="6" max="7" width="11.42578125" style="85"/>
    <col min="8" max="8" width="14.42578125" style="85" bestFit="1" customWidth="1"/>
    <col min="9" max="9" width="9.85546875" style="85" bestFit="1" customWidth="1"/>
    <col min="10" max="10" width="14" style="85" bestFit="1" customWidth="1"/>
    <col min="11" max="11" width="11.42578125" style="85"/>
    <col min="12" max="12" width="13.7109375" style="85" bestFit="1" customWidth="1"/>
    <col min="13" max="13" width="17.85546875" style="85" bestFit="1" customWidth="1"/>
    <col min="14" max="14" width="17.28515625" style="85" bestFit="1" customWidth="1"/>
    <col min="15" max="15" width="13.85546875" style="85" bestFit="1" customWidth="1"/>
    <col min="16" max="16" width="11.42578125" style="85"/>
    <col min="17" max="17" width="12.5703125" style="85" customWidth="1"/>
    <col min="18" max="18" width="14.85546875" style="85" customWidth="1"/>
    <col min="19" max="19" width="13.28515625" style="85" bestFit="1" customWidth="1"/>
    <col min="20" max="20" width="13" style="85" customWidth="1"/>
    <col min="21" max="21" width="16.5703125" style="85" customWidth="1"/>
    <col min="22" max="22" width="13.140625" style="85" customWidth="1"/>
    <col min="24" max="24" width="17.28515625" style="85" bestFit="1" customWidth="1"/>
    <col min="25" max="25" width="13.85546875" style="85" bestFit="1" customWidth="1"/>
  </cols>
  <sheetData>
    <row r="1" spans="2:27" ht="30" x14ac:dyDescent="0.25">
      <c r="B1" s="68" t="s">
        <v>0</v>
      </c>
      <c r="C1" s="68" t="s">
        <v>1</v>
      </c>
      <c r="D1" s="225" t="s">
        <v>430</v>
      </c>
      <c r="E1" s="225"/>
      <c r="F1" s="225"/>
      <c r="G1" s="226" t="s">
        <v>379</v>
      </c>
      <c r="H1" s="226"/>
      <c r="I1" s="226" t="s">
        <v>2</v>
      </c>
      <c r="J1" s="226"/>
      <c r="K1" s="226"/>
      <c r="L1" s="226"/>
      <c r="M1" s="69" t="s">
        <v>431</v>
      </c>
      <c r="N1" s="227" t="s">
        <v>3</v>
      </c>
      <c r="O1" s="227"/>
      <c r="P1" s="227"/>
      <c r="Q1" s="70" t="s">
        <v>4</v>
      </c>
      <c r="R1" s="219" t="s">
        <v>432</v>
      </c>
      <c r="S1" s="219"/>
      <c r="T1" s="71" t="s">
        <v>5</v>
      </c>
      <c r="U1" s="72" t="s">
        <v>423</v>
      </c>
      <c r="V1" s="73" t="s">
        <v>423</v>
      </c>
      <c r="X1" t="s">
        <v>426</v>
      </c>
      <c r="Y1"/>
    </row>
    <row r="2" spans="2:27" x14ac:dyDescent="0.25">
      <c r="B2" s="185" t="s">
        <v>8</v>
      </c>
      <c r="C2" s="186"/>
      <c r="D2" s="220" t="s">
        <v>440</v>
      </c>
      <c r="E2" s="221"/>
      <c r="F2" s="221"/>
      <c r="G2" s="222" t="s">
        <v>9</v>
      </c>
      <c r="H2" s="222"/>
      <c r="I2" s="187" t="s">
        <v>10</v>
      </c>
      <c r="J2" s="187"/>
      <c r="K2" s="187"/>
      <c r="L2" s="187"/>
      <c r="M2" s="188" t="str">
        <f>D2</f>
        <v>Feb</v>
      </c>
      <c r="N2" s="223" t="str">
        <f>D2</f>
        <v>Feb</v>
      </c>
      <c r="O2" s="224"/>
      <c r="P2" s="224"/>
      <c r="Q2" s="189" t="str">
        <f>RIGHT(N2,4)</f>
        <v>Feb</v>
      </c>
      <c r="R2" s="228" t="s">
        <v>381</v>
      </c>
      <c r="S2" s="228"/>
      <c r="T2" s="74" t="s">
        <v>11</v>
      </c>
      <c r="U2" s="77" t="str">
        <f>D2</f>
        <v>Feb</v>
      </c>
      <c r="V2" s="75" t="str">
        <f>U2</f>
        <v>Feb</v>
      </c>
      <c r="X2" t="s">
        <v>427</v>
      </c>
      <c r="Y2"/>
    </row>
    <row r="3" spans="2:27" x14ac:dyDescent="0.25">
      <c r="B3" s="190" t="s">
        <v>12</v>
      </c>
      <c r="C3" s="191"/>
      <c r="D3" s="183"/>
      <c r="E3" s="183"/>
      <c r="F3" s="76" t="s">
        <v>13</v>
      </c>
      <c r="G3" s="224" t="s">
        <v>14</v>
      </c>
      <c r="H3" s="224"/>
      <c r="I3" s="187" t="s">
        <v>15</v>
      </c>
      <c r="J3" s="187"/>
      <c r="K3" s="187" t="s">
        <v>16</v>
      </c>
      <c r="L3" s="187"/>
      <c r="M3" s="188" t="s">
        <v>17</v>
      </c>
      <c r="N3" s="192" t="s">
        <v>18</v>
      </c>
      <c r="O3" s="187"/>
      <c r="P3" s="192" t="s">
        <v>19</v>
      </c>
      <c r="Q3" s="193" t="s">
        <v>435</v>
      </c>
      <c r="R3" s="184" t="s">
        <v>6</v>
      </c>
      <c r="S3" s="194" t="s">
        <v>7</v>
      </c>
      <c r="T3" s="173">
        <v>44927</v>
      </c>
      <c r="V3" s="75"/>
      <c r="X3" s="192"/>
      <c r="Y3" s="187"/>
    </row>
    <row r="4" spans="2:27" x14ac:dyDescent="0.25">
      <c r="B4" s="191"/>
      <c r="C4" s="78">
        <f>J366</f>
        <v>-57.474977820473484</v>
      </c>
      <c r="D4" s="195" t="s">
        <v>20</v>
      </c>
      <c r="E4" s="183" t="s">
        <v>21</v>
      </c>
      <c r="F4" s="183" t="s">
        <v>22</v>
      </c>
      <c r="G4" s="192" t="s">
        <v>23</v>
      </c>
      <c r="H4" s="192" t="s">
        <v>20</v>
      </c>
      <c r="I4" s="192" t="s">
        <v>21</v>
      </c>
      <c r="J4" s="192" t="s">
        <v>20</v>
      </c>
      <c r="K4" s="192" t="s">
        <v>21</v>
      </c>
      <c r="L4" s="192" t="s">
        <v>20</v>
      </c>
      <c r="M4" s="189" t="s">
        <v>20</v>
      </c>
      <c r="N4" s="192" t="s">
        <v>20</v>
      </c>
      <c r="O4" s="192" t="s">
        <v>21</v>
      </c>
      <c r="P4" s="192" t="s">
        <v>24</v>
      </c>
      <c r="Q4" s="189" t="s">
        <v>20</v>
      </c>
      <c r="R4" s="194" t="s">
        <v>25</v>
      </c>
      <c r="S4" s="194" t="s">
        <v>21</v>
      </c>
      <c r="T4" s="196"/>
      <c r="U4" s="79" t="s">
        <v>20</v>
      </c>
      <c r="V4" s="195" t="s">
        <v>21</v>
      </c>
      <c r="X4" s="192" t="s">
        <v>20</v>
      </c>
      <c r="Y4" s="192" t="s">
        <v>21</v>
      </c>
    </row>
    <row r="5" spans="2:27" x14ac:dyDescent="0.25">
      <c r="B5" s="80"/>
      <c r="C5" s="80"/>
      <c r="D5" s="81">
        <v>1</v>
      </c>
      <c r="E5" s="81">
        <v>2</v>
      </c>
      <c r="F5" s="81">
        <v>3</v>
      </c>
      <c r="G5" s="81">
        <v>4</v>
      </c>
      <c r="H5" s="81">
        <v>5</v>
      </c>
      <c r="I5" s="81">
        <v>6</v>
      </c>
      <c r="J5" s="81">
        <v>7</v>
      </c>
      <c r="K5" s="81">
        <v>8</v>
      </c>
      <c r="L5" s="81">
        <v>9</v>
      </c>
      <c r="M5" s="81">
        <v>10</v>
      </c>
      <c r="N5" s="81">
        <v>11</v>
      </c>
      <c r="O5" s="81">
        <v>12</v>
      </c>
      <c r="P5" s="81">
        <v>13</v>
      </c>
      <c r="Q5" s="81">
        <v>14</v>
      </c>
      <c r="R5" s="82">
        <v>15</v>
      </c>
      <c r="S5" s="82">
        <v>16</v>
      </c>
      <c r="T5" s="83">
        <v>17</v>
      </c>
      <c r="U5" s="81">
        <v>18</v>
      </c>
      <c r="V5" s="81">
        <v>19</v>
      </c>
      <c r="X5" s="81">
        <v>21</v>
      </c>
      <c r="Y5" s="81">
        <v>22</v>
      </c>
    </row>
    <row r="6" spans="2:27" ht="18.75" customHeight="1" x14ac:dyDescent="0.25">
      <c r="B6" s="84"/>
      <c r="R6" s="86"/>
      <c r="S6" s="137"/>
      <c r="T6" s="86"/>
      <c r="U6" s="86"/>
      <c r="V6" s="86"/>
    </row>
    <row r="7" spans="2:27" ht="21.95" customHeight="1" x14ac:dyDescent="0.25">
      <c r="B7" s="87">
        <v>301</v>
      </c>
      <c r="C7" s="87" t="s">
        <v>26</v>
      </c>
      <c r="D7" s="1">
        <v>4422740</v>
      </c>
      <c r="E7" s="87">
        <f>D7/T7*1000</f>
        <v>6237.6716588838108</v>
      </c>
      <c r="F7" s="88">
        <f t="shared" ref="F7:F70" si="0">E7/E$364</f>
        <v>1.3016015820965077</v>
      </c>
      <c r="G7" s="197">
        <f t="shared" ref="G7:G70" si="1">($E$364+$Y$364-E7-Y7)*0.6</f>
        <v>-866.7677194030839</v>
      </c>
      <c r="H7" s="197">
        <f>G7*T7/1000</f>
        <v>-614570.38346240437</v>
      </c>
      <c r="I7" s="197">
        <f t="shared" ref="I7:I70" si="2">IF(E7+Y7&lt;(E$364+Y$364)*0.9,((E$364+Y$364)*0.9-E7-Y7)*0.35,0)</f>
        <v>0</v>
      </c>
      <c r="J7" s="89">
        <f t="shared" ref="J7:J70" si="3">I7*T7/1000</f>
        <v>0</v>
      </c>
      <c r="K7" s="197">
        <f>I7+J$366</f>
        <v>-57.474977820473484</v>
      </c>
      <c r="L7" s="89">
        <f t="shared" ref="L7:L70" si="4">K7*T7/1000</f>
        <v>-40751.885848895057</v>
      </c>
      <c r="M7" s="90">
        <f>+H7+L7</f>
        <v>-655322.26931129943</v>
      </c>
      <c r="N7" s="90">
        <f>D7+M7</f>
        <v>3767417.7306887005</v>
      </c>
      <c r="O7" s="90">
        <f>N7/T7*1000</f>
        <v>5313.4289616602528</v>
      </c>
      <c r="P7" s="91">
        <f t="shared" ref="P7:P70" si="5">O7/O$364</f>
        <v>1.1087418384718182</v>
      </c>
      <c r="Q7" s="206">
        <v>19139.937632883782</v>
      </c>
      <c r="R7" s="91">
        <f>(D7-U7)/U7</f>
        <v>1.5152902766597739E-2</v>
      </c>
      <c r="S7" s="91">
        <f>(E7-V7)/V7</f>
        <v>1.9666258381999908E-3</v>
      </c>
      <c r="T7" s="93">
        <v>709037</v>
      </c>
      <c r="U7" s="200">
        <v>4356723</v>
      </c>
      <c r="V7" s="200">
        <v>6225.4285702037796</v>
      </c>
      <c r="W7" s="208"/>
      <c r="X7" s="90">
        <v>0</v>
      </c>
      <c r="Y7" s="90">
        <f>X7*1000/T7</f>
        <v>0</v>
      </c>
      <c r="Z7" s="1"/>
      <c r="AA7" s="1"/>
    </row>
    <row r="8" spans="2:27" ht="24.95" customHeight="1" x14ac:dyDescent="0.25">
      <c r="B8" s="87">
        <v>1101</v>
      </c>
      <c r="C8" s="87" t="s">
        <v>27</v>
      </c>
      <c r="D8" s="1">
        <v>68605</v>
      </c>
      <c r="E8" s="87">
        <f t="shared" ref="E8:E71" si="6">D8/T8*1000</f>
        <v>4570.3151022583443</v>
      </c>
      <c r="F8" s="88">
        <f t="shared" si="0"/>
        <v>0.9536778614030974</v>
      </c>
      <c r="G8" s="197">
        <f t="shared" si="1"/>
        <v>133.64621457219599</v>
      </c>
      <c r="H8" s="197">
        <f t="shared" ref="H8:H70" si="7">G8*T8/1000</f>
        <v>2006.1633269432341</v>
      </c>
      <c r="I8" s="197">
        <f t="shared" si="2"/>
        <v>0</v>
      </c>
      <c r="J8" s="89">
        <f t="shared" si="3"/>
        <v>0</v>
      </c>
      <c r="K8" s="197">
        <f t="shared" ref="K8:K71" si="8">I8+J$366</f>
        <v>-57.474977820473484</v>
      </c>
      <c r="L8" s="89">
        <f t="shared" si="4"/>
        <v>-862.75689206312745</v>
      </c>
      <c r="M8" s="90">
        <f t="shared" ref="M8:M71" si="9">+H8+L8</f>
        <v>1143.4064348801066</v>
      </c>
      <c r="N8" s="90">
        <f t="shared" ref="N8:N71" si="10">D8+M8</f>
        <v>69748.406434880104</v>
      </c>
      <c r="O8" s="90">
        <f t="shared" ref="O8:O71" si="11">N8/T8*1000</f>
        <v>4646.4863390100663</v>
      </c>
      <c r="P8" s="91">
        <f t="shared" si="5"/>
        <v>0.96957235019445398</v>
      </c>
      <c r="Q8" s="206">
        <v>1135.3078671595667</v>
      </c>
      <c r="R8" s="91">
        <f t="shared" ref="R8:S71" si="12">(D8-U8)/U8</f>
        <v>-0.11079284020064029</v>
      </c>
      <c r="S8" s="91">
        <f t="shared" si="12"/>
        <v>-0.11973763276140932</v>
      </c>
      <c r="T8" s="93">
        <v>15011</v>
      </c>
      <c r="U8" s="200">
        <v>77153</v>
      </c>
      <c r="V8" s="200">
        <v>5191.9919246298796</v>
      </c>
      <c r="W8" s="208"/>
      <c r="X8" s="90">
        <v>0</v>
      </c>
      <c r="Y8" s="90">
        <f t="shared" ref="Y8:Y71" si="13">X8*1000/T8</f>
        <v>0</v>
      </c>
    </row>
    <row r="9" spans="2:27" x14ac:dyDescent="0.25">
      <c r="B9" s="87">
        <v>1103</v>
      </c>
      <c r="C9" s="87" t="s">
        <v>28</v>
      </c>
      <c r="D9" s="1">
        <v>816219</v>
      </c>
      <c r="E9" s="87">
        <f t="shared" si="6"/>
        <v>5590.1199224715947</v>
      </c>
      <c r="F9" s="88">
        <f t="shared" si="0"/>
        <v>1.1664783485093291</v>
      </c>
      <c r="G9" s="197">
        <f t="shared" si="1"/>
        <v>-478.23667755575423</v>
      </c>
      <c r="H9" s="197">
        <f t="shared" si="7"/>
        <v>-69827.815526593229</v>
      </c>
      <c r="I9" s="197">
        <f t="shared" si="2"/>
        <v>0</v>
      </c>
      <c r="J9" s="89">
        <f t="shared" si="3"/>
        <v>0</v>
      </c>
      <c r="K9" s="197">
        <f t="shared" si="8"/>
        <v>-57.474977820473484</v>
      </c>
      <c r="L9" s="89">
        <f t="shared" si="4"/>
        <v>-8391.978986545153</v>
      </c>
      <c r="M9" s="90">
        <f t="shared" si="9"/>
        <v>-78219.794513138389</v>
      </c>
      <c r="N9" s="90">
        <f t="shared" si="10"/>
        <v>737999.20548686164</v>
      </c>
      <c r="O9" s="90">
        <f t="shared" si="11"/>
        <v>5054.4082670953667</v>
      </c>
      <c r="P9" s="91">
        <f t="shared" si="5"/>
        <v>1.0546925450369466</v>
      </c>
      <c r="Q9" s="206">
        <v>11601.661221226837</v>
      </c>
      <c r="R9" s="94">
        <f t="shared" si="12"/>
        <v>5.0039709168816296E-3</v>
      </c>
      <c r="S9" s="94">
        <f t="shared" si="12"/>
        <v>-4.0266172569064004E-3</v>
      </c>
      <c r="T9" s="93">
        <v>146011</v>
      </c>
      <c r="U9" s="200">
        <v>812155</v>
      </c>
      <c r="V9" s="200">
        <v>5612.7201984809853</v>
      </c>
      <c r="W9" s="208"/>
      <c r="X9" s="90">
        <v>0</v>
      </c>
      <c r="Y9" s="90">
        <f t="shared" si="13"/>
        <v>0</v>
      </c>
      <c r="Z9" s="1"/>
      <c r="AA9" s="1"/>
    </row>
    <row r="10" spans="2:27" x14ac:dyDescent="0.25">
      <c r="B10" s="87">
        <v>1106</v>
      </c>
      <c r="C10" s="87" t="s">
        <v>29</v>
      </c>
      <c r="D10" s="1">
        <v>173106</v>
      </c>
      <c r="E10" s="87">
        <f>D10/T10*1000</f>
        <v>4572.8701624620262</v>
      </c>
      <c r="F10" s="88">
        <f t="shared" si="0"/>
        <v>0.95421102034209471</v>
      </c>
      <c r="G10" s="197">
        <f t="shared" si="1"/>
        <v>132.11317844998683</v>
      </c>
      <c r="H10" s="197">
        <f t="shared" si="7"/>
        <v>5001.1443702242514</v>
      </c>
      <c r="I10" s="197">
        <f t="shared" si="2"/>
        <v>0</v>
      </c>
      <c r="J10" s="89">
        <f t="shared" si="3"/>
        <v>0</v>
      </c>
      <c r="K10" s="197">
        <f t="shared" si="8"/>
        <v>-57.474977820473484</v>
      </c>
      <c r="L10" s="89">
        <f t="shared" si="4"/>
        <v>-2175.7152853940238</v>
      </c>
      <c r="M10" s="90">
        <f t="shared" si="9"/>
        <v>2825.4290848302276</v>
      </c>
      <c r="N10" s="90">
        <f t="shared" si="10"/>
        <v>175931.42908483022</v>
      </c>
      <c r="O10" s="90">
        <f t="shared" si="11"/>
        <v>4647.5083630915396</v>
      </c>
      <c r="P10" s="91">
        <f t="shared" si="5"/>
        <v>0.96978561377005301</v>
      </c>
      <c r="Q10" s="206">
        <v>3524.8765512841082</v>
      </c>
      <c r="R10" s="94">
        <f t="shared" si="12"/>
        <v>-9.8856821589205404E-2</v>
      </c>
      <c r="S10" s="94">
        <f t="shared" si="12"/>
        <v>-0.10864072982660707</v>
      </c>
      <c r="T10" s="93">
        <v>37855</v>
      </c>
      <c r="U10" s="200">
        <v>192096</v>
      </c>
      <c r="V10" s="200">
        <v>5130.2211302211308</v>
      </c>
      <c r="W10" s="208"/>
      <c r="X10" s="90">
        <v>0</v>
      </c>
      <c r="Y10" s="90">
        <f t="shared" si="13"/>
        <v>0</v>
      </c>
      <c r="Z10" s="1"/>
    </row>
    <row r="11" spans="2:27" x14ac:dyDescent="0.25">
      <c r="B11" s="87">
        <v>1108</v>
      </c>
      <c r="C11" s="87" t="s">
        <v>30</v>
      </c>
      <c r="D11" s="1">
        <v>381278</v>
      </c>
      <c r="E11" s="87">
        <f t="shared" si="6"/>
        <v>4618.8641759945731</v>
      </c>
      <c r="F11" s="88">
        <f t="shared" si="0"/>
        <v>0.96380849261296508</v>
      </c>
      <c r="G11" s="197">
        <f t="shared" si="1"/>
        <v>104.51677033045871</v>
      </c>
      <c r="H11" s="197">
        <f t="shared" si="7"/>
        <v>8627.6503572387064</v>
      </c>
      <c r="I11" s="197">
        <f t="shared" si="2"/>
        <v>0</v>
      </c>
      <c r="J11" s="89">
        <f t="shared" si="3"/>
        <v>0</v>
      </c>
      <c r="K11" s="197">
        <f t="shared" si="8"/>
        <v>-57.474977820473484</v>
      </c>
      <c r="L11" s="89">
        <f t="shared" si="4"/>
        <v>-4744.4444691244444</v>
      </c>
      <c r="M11" s="90">
        <f t="shared" si="9"/>
        <v>3883.2058881142621</v>
      </c>
      <c r="N11" s="90">
        <f t="shared" si="10"/>
        <v>385161.20588811429</v>
      </c>
      <c r="O11" s="90">
        <f t="shared" si="11"/>
        <v>4665.9059685045586</v>
      </c>
      <c r="P11" s="91">
        <f t="shared" si="5"/>
        <v>0.97362460267840123</v>
      </c>
      <c r="Q11" s="206">
        <v>7406.8708692484324</v>
      </c>
      <c r="R11" s="94">
        <f t="shared" si="12"/>
        <v>-2.840790365572108E-2</v>
      </c>
      <c r="S11" s="94">
        <f t="shared" si="12"/>
        <v>-4.303804582459176E-2</v>
      </c>
      <c r="T11" s="93">
        <v>82548</v>
      </c>
      <c r="U11" s="200">
        <v>392426</v>
      </c>
      <c r="V11" s="200">
        <v>4826.5912305516267</v>
      </c>
      <c r="W11" s="208"/>
      <c r="X11" s="90">
        <v>0</v>
      </c>
      <c r="Y11" s="90">
        <f t="shared" si="13"/>
        <v>0</v>
      </c>
      <c r="Z11" s="1"/>
      <c r="AA11" s="1"/>
    </row>
    <row r="12" spans="2:27" x14ac:dyDescent="0.25">
      <c r="B12" s="87">
        <v>1111</v>
      </c>
      <c r="C12" s="87" t="s">
        <v>31</v>
      </c>
      <c r="D12" s="1">
        <v>13610</v>
      </c>
      <c r="E12" s="87">
        <f t="shared" si="6"/>
        <v>4094.4645006016849</v>
      </c>
      <c r="F12" s="88">
        <f t="shared" si="0"/>
        <v>0.85438313577005331</v>
      </c>
      <c r="G12" s="197">
        <f t="shared" si="1"/>
        <v>419.15657556619163</v>
      </c>
      <c r="H12" s="197">
        <f t="shared" si="7"/>
        <v>1393.276457182021</v>
      </c>
      <c r="I12" s="197">
        <f t="shared" si="2"/>
        <v>76.750944651191659</v>
      </c>
      <c r="J12" s="89">
        <f t="shared" si="3"/>
        <v>255.12014002056108</v>
      </c>
      <c r="K12" s="197">
        <f t="shared" si="8"/>
        <v>19.275966830718176</v>
      </c>
      <c r="L12" s="89">
        <f t="shared" si="4"/>
        <v>64.073313745307217</v>
      </c>
      <c r="M12" s="90">
        <f t="shared" si="9"/>
        <v>1457.3497709273281</v>
      </c>
      <c r="N12" s="90">
        <f t="shared" si="10"/>
        <v>15067.349770927329</v>
      </c>
      <c r="O12" s="90">
        <f t="shared" si="11"/>
        <v>4532.8970429985948</v>
      </c>
      <c r="P12" s="91">
        <f t="shared" si="5"/>
        <v>0.94586991513806684</v>
      </c>
      <c r="Q12" s="206">
        <v>338.49424688534191</v>
      </c>
      <c r="R12" s="94">
        <f t="shared" si="12"/>
        <v>8.9702720735414035E-3</v>
      </c>
      <c r="S12" s="94">
        <f t="shared" si="12"/>
        <v>-4.0819907721753789E-3</v>
      </c>
      <c r="T12" s="93">
        <v>3324</v>
      </c>
      <c r="U12" s="200">
        <v>13489</v>
      </c>
      <c r="V12" s="200">
        <v>4111.2465711673276</v>
      </c>
      <c r="W12" s="208"/>
      <c r="X12" s="90">
        <v>0</v>
      </c>
      <c r="Y12" s="90">
        <f t="shared" si="13"/>
        <v>0</v>
      </c>
      <c r="Z12" s="1"/>
      <c r="AA12" s="1"/>
    </row>
    <row r="13" spans="2:27" x14ac:dyDescent="0.25">
      <c r="B13" s="87">
        <v>1112</v>
      </c>
      <c r="C13" s="87" t="s">
        <v>32</v>
      </c>
      <c r="D13" s="1">
        <v>12477</v>
      </c>
      <c r="E13" s="87">
        <f t="shared" si="6"/>
        <v>3891.7654398003742</v>
      </c>
      <c r="F13" s="88">
        <f t="shared" si="0"/>
        <v>0.81208635699480225</v>
      </c>
      <c r="G13" s="197">
        <f t="shared" si="1"/>
        <v>540.77601204697805</v>
      </c>
      <c r="H13" s="197">
        <f t="shared" si="7"/>
        <v>1733.7278946226115</v>
      </c>
      <c r="I13" s="197">
        <f t="shared" si="2"/>
        <v>147.69561593165039</v>
      </c>
      <c r="J13" s="89">
        <f t="shared" si="3"/>
        <v>473.51214467687117</v>
      </c>
      <c r="K13" s="197">
        <f t="shared" si="8"/>
        <v>90.22063811117691</v>
      </c>
      <c r="L13" s="89">
        <f t="shared" si="4"/>
        <v>289.24736578443316</v>
      </c>
      <c r="M13" s="90">
        <f t="shared" si="9"/>
        <v>2022.9752604070447</v>
      </c>
      <c r="N13" s="90">
        <f t="shared" si="10"/>
        <v>14499.975260407045</v>
      </c>
      <c r="O13" s="90">
        <f t="shared" si="11"/>
        <v>4522.7620899585299</v>
      </c>
      <c r="P13" s="91">
        <f t="shared" si="5"/>
        <v>0.94375507619930443</v>
      </c>
      <c r="Q13" s="206">
        <v>-273.27447186690506</v>
      </c>
      <c r="R13" s="94">
        <f t="shared" si="12"/>
        <v>3.2069269622384352E-4</v>
      </c>
      <c r="S13" s="94">
        <f t="shared" si="12"/>
        <v>-8.41573256749867E-3</v>
      </c>
      <c r="T13" s="93">
        <v>3206</v>
      </c>
      <c r="U13" s="200">
        <v>12473</v>
      </c>
      <c r="V13" s="200">
        <v>3924.7954688483323</v>
      </c>
      <c r="W13" s="208"/>
      <c r="X13" s="90">
        <v>0</v>
      </c>
      <c r="Y13" s="90">
        <f t="shared" si="13"/>
        <v>0</v>
      </c>
      <c r="Z13" s="1"/>
      <c r="AA13" s="1"/>
    </row>
    <row r="14" spans="2:27" x14ac:dyDescent="0.25">
      <c r="B14" s="87">
        <v>1114</v>
      </c>
      <c r="C14" s="87" t="s">
        <v>33</v>
      </c>
      <c r="D14" s="1">
        <v>11425</v>
      </c>
      <c r="E14" s="87">
        <f t="shared" si="6"/>
        <v>4011.5870786516857</v>
      </c>
      <c r="F14" s="88">
        <f t="shared" si="0"/>
        <v>0.83708928168003183</v>
      </c>
      <c r="G14" s="197">
        <f t="shared" si="1"/>
        <v>468.88302873619114</v>
      </c>
      <c r="H14" s="197">
        <f t="shared" si="7"/>
        <v>1335.3788658406722</v>
      </c>
      <c r="I14" s="197">
        <f t="shared" si="2"/>
        <v>105.75804233369138</v>
      </c>
      <c r="J14" s="89">
        <f t="shared" si="3"/>
        <v>301.19890456635306</v>
      </c>
      <c r="K14" s="197">
        <f t="shared" si="8"/>
        <v>48.283064513217894</v>
      </c>
      <c r="L14" s="89">
        <f t="shared" si="4"/>
        <v>137.51016773364458</v>
      </c>
      <c r="M14" s="90">
        <f t="shared" si="9"/>
        <v>1472.8890335743167</v>
      </c>
      <c r="N14" s="90">
        <f t="shared" si="10"/>
        <v>12897.889033574316</v>
      </c>
      <c r="O14" s="90">
        <f t="shared" si="11"/>
        <v>4528.753171901094</v>
      </c>
      <c r="P14" s="91">
        <f t="shared" si="5"/>
        <v>0.94500522243356566</v>
      </c>
      <c r="Q14" s="206">
        <v>336.86534751186878</v>
      </c>
      <c r="R14" s="94">
        <f t="shared" si="12"/>
        <v>-0.10525491424543817</v>
      </c>
      <c r="S14" s="94">
        <f t="shared" si="12"/>
        <v>-0.12379071482813443</v>
      </c>
      <c r="T14" s="93">
        <v>2848</v>
      </c>
      <c r="U14" s="200">
        <v>12769</v>
      </c>
      <c r="V14" s="200">
        <v>4578.3434922911438</v>
      </c>
      <c r="W14" s="208"/>
      <c r="X14" s="90">
        <v>0</v>
      </c>
      <c r="Y14" s="90">
        <f t="shared" si="13"/>
        <v>0</v>
      </c>
      <c r="Z14" s="1"/>
      <c r="AA14" s="1"/>
    </row>
    <row r="15" spans="2:27" x14ac:dyDescent="0.25">
      <c r="B15" s="87">
        <v>1119</v>
      </c>
      <c r="C15" s="87" t="s">
        <v>34</v>
      </c>
      <c r="D15" s="1">
        <v>72052</v>
      </c>
      <c r="E15" s="87">
        <f t="shared" si="6"/>
        <v>3666.9550613262763</v>
      </c>
      <c r="F15" s="88">
        <f t="shared" si="0"/>
        <v>0.76517565692984213</v>
      </c>
      <c r="G15" s="197">
        <f t="shared" si="1"/>
        <v>675.66223913143676</v>
      </c>
      <c r="H15" s="197">
        <f t="shared" si="7"/>
        <v>13276.087336693601</v>
      </c>
      <c r="I15" s="197">
        <f t="shared" si="2"/>
        <v>226.37924839758463</v>
      </c>
      <c r="J15" s="89">
        <f t="shared" si="3"/>
        <v>4448.1258517641409</v>
      </c>
      <c r="K15" s="197">
        <f t="shared" si="8"/>
        <v>168.90427057711116</v>
      </c>
      <c r="L15" s="89">
        <f t="shared" si="4"/>
        <v>3318.8000125696572</v>
      </c>
      <c r="M15" s="90">
        <f t="shared" si="9"/>
        <v>16594.887349263259</v>
      </c>
      <c r="N15" s="90">
        <f t="shared" si="10"/>
        <v>88646.887349263256</v>
      </c>
      <c r="O15" s="90">
        <f t="shared" si="11"/>
        <v>4511.5215710348239</v>
      </c>
      <c r="P15" s="91">
        <f t="shared" si="5"/>
        <v>0.94140954119605624</v>
      </c>
      <c r="Q15" s="206">
        <v>2617.6686844314281</v>
      </c>
      <c r="R15" s="94">
        <f t="shared" si="12"/>
        <v>-4.1339027927460449E-2</v>
      </c>
      <c r="S15" s="94">
        <f t="shared" si="12"/>
        <v>-5.8561651121597766E-2</v>
      </c>
      <c r="T15" s="93">
        <v>19649</v>
      </c>
      <c r="U15" s="200">
        <v>75159</v>
      </c>
      <c r="V15" s="200">
        <v>3895.0559701492534</v>
      </c>
      <c r="W15" s="208"/>
      <c r="X15" s="90">
        <v>0</v>
      </c>
      <c r="Y15" s="90">
        <f t="shared" si="13"/>
        <v>0</v>
      </c>
      <c r="Z15" s="1"/>
      <c r="AA15" s="1"/>
    </row>
    <row r="16" spans="2:27" x14ac:dyDescent="0.25">
      <c r="B16" s="87">
        <v>1120</v>
      </c>
      <c r="C16" s="87" t="s">
        <v>35</v>
      </c>
      <c r="D16" s="1">
        <v>87966</v>
      </c>
      <c r="E16" s="87">
        <f t="shared" si="6"/>
        <v>4267.0870725200093</v>
      </c>
      <c r="F16" s="88">
        <f t="shared" si="0"/>
        <v>0.89040391804294794</v>
      </c>
      <c r="G16" s="197">
        <f t="shared" si="1"/>
        <v>315.58303241519695</v>
      </c>
      <c r="H16" s="197">
        <f t="shared" si="7"/>
        <v>6505.7442132392853</v>
      </c>
      <c r="I16" s="197">
        <f t="shared" si="2"/>
        <v>16.333044479778117</v>
      </c>
      <c r="J16" s="89">
        <f t="shared" si="3"/>
        <v>336.70571195062587</v>
      </c>
      <c r="K16" s="197">
        <f t="shared" si="8"/>
        <v>-41.141933340695367</v>
      </c>
      <c r="L16" s="89">
        <f t="shared" si="4"/>
        <v>-848.14095581843492</v>
      </c>
      <c r="M16" s="90">
        <f t="shared" si="9"/>
        <v>5657.6032574208502</v>
      </c>
      <c r="N16" s="90">
        <f t="shared" si="10"/>
        <v>93623.603257420851</v>
      </c>
      <c r="O16" s="90">
        <f t="shared" si="11"/>
        <v>4541.5281715945112</v>
      </c>
      <c r="P16" s="91">
        <f t="shared" si="5"/>
        <v>0.94767095425171166</v>
      </c>
      <c r="Q16" s="206">
        <v>2277.899551646603</v>
      </c>
      <c r="R16" s="94">
        <f t="shared" si="12"/>
        <v>-3.2971888915326831E-3</v>
      </c>
      <c r="S16" s="94">
        <f t="shared" si="12"/>
        <v>-2.5150677643462269E-2</v>
      </c>
      <c r="T16" s="93">
        <v>20615</v>
      </c>
      <c r="U16" s="200">
        <v>88257</v>
      </c>
      <c r="V16" s="200">
        <v>4377.1760154738877</v>
      </c>
      <c r="W16" s="208"/>
      <c r="X16" s="90">
        <v>0</v>
      </c>
      <c r="Y16" s="90">
        <f t="shared" si="13"/>
        <v>0</v>
      </c>
      <c r="Z16" s="1"/>
      <c r="AA16" s="1"/>
    </row>
    <row r="17" spans="2:27" x14ac:dyDescent="0.25">
      <c r="B17" s="87">
        <v>1121</v>
      </c>
      <c r="C17" s="87" t="s">
        <v>36</v>
      </c>
      <c r="D17" s="1">
        <v>85752</v>
      </c>
      <c r="E17" s="87">
        <f t="shared" si="6"/>
        <v>4335.0690056114454</v>
      </c>
      <c r="F17" s="88">
        <f t="shared" si="0"/>
        <v>0.90458956238345589</v>
      </c>
      <c r="G17" s="197">
        <f t="shared" si="1"/>
        <v>274.79387256033533</v>
      </c>
      <c r="H17" s="197">
        <f t="shared" si="7"/>
        <v>5435.6975931159932</v>
      </c>
      <c r="I17" s="197">
        <f t="shared" si="2"/>
        <v>0</v>
      </c>
      <c r="J17" s="89">
        <f t="shared" si="3"/>
        <v>0</v>
      </c>
      <c r="K17" s="197">
        <f t="shared" si="8"/>
        <v>-57.474977820473484</v>
      </c>
      <c r="L17" s="89">
        <f t="shared" si="4"/>
        <v>-1136.912536266786</v>
      </c>
      <c r="M17" s="90">
        <f t="shared" si="9"/>
        <v>4298.7850568492067</v>
      </c>
      <c r="N17" s="90">
        <f t="shared" si="10"/>
        <v>90050.785056849214</v>
      </c>
      <c r="O17" s="90">
        <f t="shared" si="11"/>
        <v>4552.3879003513075</v>
      </c>
      <c r="P17" s="91">
        <f t="shared" si="5"/>
        <v>0.94993703058659751</v>
      </c>
      <c r="Q17" s="206">
        <v>2076.0157564641513</v>
      </c>
      <c r="R17" s="94">
        <f t="shared" si="12"/>
        <v>-8.4950860606319289E-2</v>
      </c>
      <c r="S17" s="94">
        <f t="shared" si="12"/>
        <v>-0.10474970958566791</v>
      </c>
      <c r="T17" s="93">
        <v>19781</v>
      </c>
      <c r="U17" s="200">
        <v>93713</v>
      </c>
      <c r="V17" s="200">
        <v>4842.2983516767426</v>
      </c>
      <c r="W17" s="208"/>
      <c r="X17" s="90">
        <v>0</v>
      </c>
      <c r="Y17" s="90">
        <f t="shared" si="13"/>
        <v>0</v>
      </c>
      <c r="Z17" s="1"/>
      <c r="AA17" s="1"/>
    </row>
    <row r="18" spans="2:27" x14ac:dyDescent="0.25">
      <c r="B18" s="87">
        <v>1122</v>
      </c>
      <c r="C18" s="87" t="s">
        <v>37</v>
      </c>
      <c r="D18" s="1">
        <v>50631</v>
      </c>
      <c r="E18" s="87">
        <f t="shared" si="6"/>
        <v>4115.6722484148922</v>
      </c>
      <c r="F18" s="88">
        <f t="shared" si="0"/>
        <v>0.85880851107288125</v>
      </c>
      <c r="G18" s="197">
        <f t="shared" si="1"/>
        <v>406.43192687826723</v>
      </c>
      <c r="H18" s="197">
        <f t="shared" si="7"/>
        <v>4999.9255644564437</v>
      </c>
      <c r="I18" s="197">
        <f t="shared" si="2"/>
        <v>69.328232916569092</v>
      </c>
      <c r="J18" s="89">
        <f t="shared" si="3"/>
        <v>852.8759213396329</v>
      </c>
      <c r="K18" s="197">
        <f t="shared" si="8"/>
        <v>11.853255096095609</v>
      </c>
      <c r="L18" s="89">
        <f t="shared" si="4"/>
        <v>145.81874419216817</v>
      </c>
      <c r="M18" s="90">
        <f t="shared" si="9"/>
        <v>5145.7443086486119</v>
      </c>
      <c r="N18" s="90">
        <f t="shared" si="10"/>
        <v>55776.744308648609</v>
      </c>
      <c r="O18" s="90">
        <f t="shared" si="11"/>
        <v>4533.957430389255</v>
      </c>
      <c r="P18" s="91">
        <f t="shared" si="5"/>
        <v>0.94609118390320823</v>
      </c>
      <c r="Q18" s="206">
        <v>-276.52306703265185</v>
      </c>
      <c r="R18" s="94">
        <f t="shared" si="12"/>
        <v>-4.3904373442102879E-2</v>
      </c>
      <c r="S18" s="94">
        <f t="shared" si="12"/>
        <v>-5.7194273632429557E-2</v>
      </c>
      <c r="T18" s="93">
        <v>12302</v>
      </c>
      <c r="U18" s="200">
        <v>52956</v>
      </c>
      <c r="V18" s="200">
        <v>4365.3449839254799</v>
      </c>
      <c r="W18" s="208"/>
      <c r="X18" s="90">
        <v>0</v>
      </c>
      <c r="Y18" s="90">
        <f t="shared" si="13"/>
        <v>0</v>
      </c>
      <c r="Z18" s="1"/>
      <c r="AA18" s="1"/>
    </row>
    <row r="19" spans="2:27" x14ac:dyDescent="0.25">
      <c r="B19" s="87">
        <v>1124</v>
      </c>
      <c r="C19" s="87" t="s">
        <v>38</v>
      </c>
      <c r="D19" s="1">
        <v>156116</v>
      </c>
      <c r="E19" s="87">
        <f t="shared" si="6"/>
        <v>5513.5440579198303</v>
      </c>
      <c r="F19" s="88">
        <f t="shared" si="0"/>
        <v>1.1504994269017721</v>
      </c>
      <c r="G19" s="197">
        <f t="shared" si="1"/>
        <v>-432.29115882469557</v>
      </c>
      <c r="H19" s="197">
        <f t="shared" si="7"/>
        <v>-12240.324162121255</v>
      </c>
      <c r="I19" s="197">
        <f t="shared" si="2"/>
        <v>0</v>
      </c>
      <c r="J19" s="89">
        <f t="shared" si="3"/>
        <v>0</v>
      </c>
      <c r="K19" s="197">
        <f t="shared" si="8"/>
        <v>-57.474977820473484</v>
      </c>
      <c r="L19" s="89">
        <f t="shared" si="4"/>
        <v>-1627.4039969867067</v>
      </c>
      <c r="M19" s="90">
        <f t="shared" si="9"/>
        <v>-13867.728159107961</v>
      </c>
      <c r="N19" s="90">
        <f t="shared" si="10"/>
        <v>142248.27184089203</v>
      </c>
      <c r="O19" s="90">
        <f t="shared" si="11"/>
        <v>5023.7779212746609</v>
      </c>
      <c r="P19" s="91">
        <f t="shared" si="5"/>
        <v>1.0483009763939239</v>
      </c>
      <c r="Q19" s="206">
        <v>2443.260772674932</v>
      </c>
      <c r="R19" s="94">
        <f t="shared" si="12"/>
        <v>-6.7813916273070887E-2</v>
      </c>
      <c r="S19" s="94">
        <f t="shared" si="12"/>
        <v>-9.2406641137772083E-2</v>
      </c>
      <c r="T19" s="93">
        <v>28315</v>
      </c>
      <c r="U19" s="200">
        <v>167473</v>
      </c>
      <c r="V19" s="200">
        <v>6074.9056877539169</v>
      </c>
      <c r="W19" s="208"/>
      <c r="X19" s="90">
        <v>0</v>
      </c>
      <c r="Y19" s="90">
        <f t="shared" si="13"/>
        <v>0</v>
      </c>
      <c r="Z19" s="1"/>
      <c r="AA19" s="1"/>
    </row>
    <row r="20" spans="2:27" x14ac:dyDescent="0.25">
      <c r="B20" s="87">
        <v>1127</v>
      </c>
      <c r="C20" s="87" t="s">
        <v>39</v>
      </c>
      <c r="D20" s="1">
        <v>56618</v>
      </c>
      <c r="E20" s="87">
        <f t="shared" si="6"/>
        <v>4851.1695655899239</v>
      </c>
      <c r="F20" s="88">
        <f t="shared" si="0"/>
        <v>1.0122831605920362</v>
      </c>
      <c r="G20" s="197">
        <f t="shared" si="1"/>
        <v>-34.866463426751757</v>
      </c>
      <c r="H20" s="197">
        <f t="shared" si="7"/>
        <v>-406.92649465361978</v>
      </c>
      <c r="I20" s="197">
        <f t="shared" si="2"/>
        <v>0</v>
      </c>
      <c r="J20" s="89">
        <f t="shared" si="3"/>
        <v>0</v>
      </c>
      <c r="K20" s="197">
        <f t="shared" si="8"/>
        <v>-57.474977820473484</v>
      </c>
      <c r="L20" s="89">
        <f t="shared" si="4"/>
        <v>-670.79046614274603</v>
      </c>
      <c r="M20" s="90">
        <f t="shared" si="9"/>
        <v>-1077.7169607963658</v>
      </c>
      <c r="N20" s="90">
        <f t="shared" si="10"/>
        <v>55540.283039203634</v>
      </c>
      <c r="O20" s="90">
        <f t="shared" si="11"/>
        <v>4758.8281243426982</v>
      </c>
      <c r="P20" s="91">
        <f t="shared" si="5"/>
        <v>0.9930144698700295</v>
      </c>
      <c r="Q20" s="206">
        <v>1316.8025526360225</v>
      </c>
      <c r="R20" s="94">
        <f t="shared" si="12"/>
        <v>-1.2195334717448575E-2</v>
      </c>
      <c r="S20" s="94">
        <f t="shared" si="12"/>
        <v>-3.0561679706422373E-2</v>
      </c>
      <c r="T20" s="93">
        <v>11671</v>
      </c>
      <c r="U20" s="200">
        <v>57317</v>
      </c>
      <c r="V20" s="200">
        <v>5004.103370001746</v>
      </c>
      <c r="W20" s="208"/>
      <c r="X20" s="90">
        <v>0</v>
      </c>
      <c r="Y20" s="90">
        <f t="shared" si="13"/>
        <v>0</v>
      </c>
      <c r="Z20" s="1"/>
      <c r="AA20" s="1"/>
    </row>
    <row r="21" spans="2:27" x14ac:dyDescent="0.25">
      <c r="B21" s="87">
        <v>1130</v>
      </c>
      <c r="C21" s="87" t="s">
        <v>40</v>
      </c>
      <c r="D21" s="1">
        <v>57248</v>
      </c>
      <c r="E21" s="87">
        <f t="shared" si="6"/>
        <v>4248.7754193261089</v>
      </c>
      <c r="F21" s="88">
        <f t="shared" si="0"/>
        <v>0.88658286460002789</v>
      </c>
      <c r="G21" s="197">
        <f t="shared" si="1"/>
        <v>326.57002433153718</v>
      </c>
      <c r="H21" s="197">
        <f t="shared" si="7"/>
        <v>4400.204507843132</v>
      </c>
      <c r="I21" s="197">
        <f t="shared" si="2"/>
        <v>22.742123097643251</v>
      </c>
      <c r="J21" s="89">
        <f t="shared" si="3"/>
        <v>306.42736661764513</v>
      </c>
      <c r="K21" s="197">
        <f t="shared" si="8"/>
        <v>-34.732854722830233</v>
      </c>
      <c r="L21" s="89">
        <f t="shared" si="4"/>
        <v>-467.99048453541457</v>
      </c>
      <c r="M21" s="90">
        <f t="shared" si="9"/>
        <v>3932.2140233077175</v>
      </c>
      <c r="N21" s="90">
        <f t="shared" si="10"/>
        <v>61180.214023307715</v>
      </c>
      <c r="O21" s="90">
        <f t="shared" si="11"/>
        <v>4540.6125889348159</v>
      </c>
      <c r="P21" s="91">
        <f t="shared" si="5"/>
        <v>0.94747990157956563</v>
      </c>
      <c r="Q21" s="206">
        <v>1459.6080115879777</v>
      </c>
      <c r="R21" s="94">
        <f t="shared" si="12"/>
        <v>-4.8815339115408897E-2</v>
      </c>
      <c r="S21" s="95">
        <f t="shared" si="12"/>
        <v>-6.3357720007662682E-2</v>
      </c>
      <c r="T21" s="93">
        <v>13474</v>
      </c>
      <c r="U21" s="200">
        <v>60186</v>
      </c>
      <c r="V21" s="200">
        <v>4536.1772686162194</v>
      </c>
      <c r="W21" s="208"/>
      <c r="X21" s="90">
        <v>0</v>
      </c>
      <c r="Y21" s="90">
        <f t="shared" si="13"/>
        <v>0</v>
      </c>
      <c r="Z21" s="1"/>
      <c r="AA21" s="1"/>
    </row>
    <row r="22" spans="2:27" x14ac:dyDescent="0.25">
      <c r="B22" s="87">
        <v>1133</v>
      </c>
      <c r="C22" s="87" t="s">
        <v>41</v>
      </c>
      <c r="D22" s="1">
        <v>21696</v>
      </c>
      <c r="E22" s="87">
        <f t="shared" si="6"/>
        <v>8284.0778923253165</v>
      </c>
      <c r="F22" s="88">
        <f t="shared" si="0"/>
        <v>1.7286207868130723</v>
      </c>
      <c r="G22" s="197">
        <f t="shared" si="1"/>
        <v>-2094.6114594679871</v>
      </c>
      <c r="H22" s="197">
        <f t="shared" si="7"/>
        <v>-5485.7874123466581</v>
      </c>
      <c r="I22" s="197">
        <f t="shared" si="2"/>
        <v>0</v>
      </c>
      <c r="J22" s="89">
        <f t="shared" si="3"/>
        <v>0</v>
      </c>
      <c r="K22" s="197">
        <f t="shared" si="8"/>
        <v>-57.474977820473484</v>
      </c>
      <c r="L22" s="89">
        <f t="shared" si="4"/>
        <v>-150.52696691182007</v>
      </c>
      <c r="M22" s="90">
        <f t="shared" si="9"/>
        <v>-5636.3143792584779</v>
      </c>
      <c r="N22" s="90">
        <f t="shared" si="10"/>
        <v>16059.685620741522</v>
      </c>
      <c r="O22" s="90">
        <f t="shared" si="11"/>
        <v>6131.9914550368549</v>
      </c>
      <c r="P22" s="91">
        <f t="shared" si="5"/>
        <v>1.2795495203584439</v>
      </c>
      <c r="Q22" s="206">
        <v>-7064.9817332715211</v>
      </c>
      <c r="R22" s="94">
        <f t="shared" si="12"/>
        <v>2.252804222829673E-2</v>
      </c>
      <c r="S22" s="95">
        <f t="shared" si="12"/>
        <v>-1.0658243983770927E-2</v>
      </c>
      <c r="T22" s="93">
        <v>2619</v>
      </c>
      <c r="U22" s="200">
        <v>21218</v>
      </c>
      <c r="V22" s="200">
        <v>8373.3228097868996</v>
      </c>
      <c r="W22" s="208"/>
      <c r="X22" s="90">
        <v>0</v>
      </c>
      <c r="Y22" s="90">
        <f t="shared" si="13"/>
        <v>0</v>
      </c>
      <c r="Z22" s="1"/>
      <c r="AA22" s="1"/>
    </row>
    <row r="23" spans="2:27" x14ac:dyDescent="0.25">
      <c r="B23" s="87">
        <v>1134</v>
      </c>
      <c r="C23" s="87" t="s">
        <v>42</v>
      </c>
      <c r="D23" s="1">
        <v>37573</v>
      </c>
      <c r="E23" s="87">
        <f t="shared" si="6"/>
        <v>9848.7549148099606</v>
      </c>
      <c r="F23" s="88">
        <f t="shared" si="0"/>
        <v>2.0551185890876633</v>
      </c>
      <c r="G23" s="197">
        <f t="shared" si="1"/>
        <v>-3033.4176729587739</v>
      </c>
      <c r="H23" s="197">
        <f t="shared" si="7"/>
        <v>-11572.488422337721</v>
      </c>
      <c r="I23" s="197">
        <f t="shared" si="2"/>
        <v>0</v>
      </c>
      <c r="J23" s="89">
        <f t="shared" si="3"/>
        <v>0</v>
      </c>
      <c r="K23" s="197">
        <f t="shared" si="8"/>
        <v>-57.474977820473484</v>
      </c>
      <c r="L23" s="89">
        <f t="shared" si="4"/>
        <v>-219.26704038510636</v>
      </c>
      <c r="M23" s="90">
        <f t="shared" si="9"/>
        <v>-11791.755462722827</v>
      </c>
      <c r="N23" s="90">
        <f t="shared" si="10"/>
        <v>25781.244537277173</v>
      </c>
      <c r="O23" s="90">
        <f t="shared" si="11"/>
        <v>6757.862264030714</v>
      </c>
      <c r="P23" s="91">
        <f t="shared" si="5"/>
        <v>1.4101486412682807</v>
      </c>
      <c r="Q23" s="206">
        <v>-14121.826637048813</v>
      </c>
      <c r="R23" s="94">
        <f t="shared" si="12"/>
        <v>-4.5183095728189883E-2</v>
      </c>
      <c r="S23" s="94">
        <f t="shared" si="12"/>
        <v>-5.2941765199336972E-2</v>
      </c>
      <c r="T23" s="93">
        <v>3815</v>
      </c>
      <c r="U23" s="200">
        <v>39351</v>
      </c>
      <c r="V23" s="200">
        <v>10399.31289640592</v>
      </c>
      <c r="W23" s="208"/>
      <c r="X23" s="90">
        <v>0</v>
      </c>
      <c r="Y23" s="90">
        <f t="shared" si="13"/>
        <v>0</v>
      </c>
      <c r="Z23" s="1"/>
      <c r="AA23" s="1"/>
    </row>
    <row r="24" spans="2:27" x14ac:dyDescent="0.25">
      <c r="B24" s="87">
        <v>1135</v>
      </c>
      <c r="C24" s="87" t="s">
        <v>43</v>
      </c>
      <c r="D24" s="1">
        <v>27399</v>
      </c>
      <c r="E24" s="87">
        <f t="shared" si="6"/>
        <v>6031.036759850319</v>
      </c>
      <c r="F24" s="88">
        <f t="shared" si="0"/>
        <v>1.2584835203890929</v>
      </c>
      <c r="G24" s="197">
        <f t="shared" si="1"/>
        <v>-742.78677998298883</v>
      </c>
      <c r="H24" s="197">
        <f t="shared" si="7"/>
        <v>-3374.4803414627181</v>
      </c>
      <c r="I24" s="197">
        <f t="shared" si="2"/>
        <v>0</v>
      </c>
      <c r="J24" s="89">
        <f t="shared" si="3"/>
        <v>0</v>
      </c>
      <c r="K24" s="197">
        <f t="shared" si="8"/>
        <v>-57.474977820473484</v>
      </c>
      <c r="L24" s="89">
        <f t="shared" si="4"/>
        <v>-261.10882423841105</v>
      </c>
      <c r="M24" s="90">
        <f t="shared" si="9"/>
        <v>-3635.5891657011293</v>
      </c>
      <c r="N24" s="90">
        <f t="shared" si="10"/>
        <v>23763.410834298869</v>
      </c>
      <c r="O24" s="90">
        <f t="shared" si="11"/>
        <v>5230.7750020468566</v>
      </c>
      <c r="P24" s="91">
        <f t="shared" si="5"/>
        <v>1.0914946137888524</v>
      </c>
      <c r="Q24" s="206">
        <v>-5310.8148393480351</v>
      </c>
      <c r="R24" s="94">
        <f t="shared" si="12"/>
        <v>0.14486879491893698</v>
      </c>
      <c r="S24" s="94">
        <f t="shared" si="12"/>
        <v>0.14033266498089136</v>
      </c>
      <c r="T24" s="93">
        <v>4543</v>
      </c>
      <c r="U24" s="200">
        <v>23932</v>
      </c>
      <c r="V24" s="200">
        <v>5288.8397790055251</v>
      </c>
      <c r="W24" s="208"/>
      <c r="X24" s="90">
        <v>0</v>
      </c>
      <c r="Y24" s="90">
        <f t="shared" si="13"/>
        <v>0</v>
      </c>
      <c r="Z24" s="1"/>
      <c r="AA24" s="1"/>
    </row>
    <row r="25" spans="2:27" x14ac:dyDescent="0.25">
      <c r="B25" s="87">
        <v>1144</v>
      </c>
      <c r="C25" s="87" t="s">
        <v>44</v>
      </c>
      <c r="D25" s="1">
        <v>2189</v>
      </c>
      <c r="E25" s="87">
        <f t="shared" si="6"/>
        <v>4091.5887850467288</v>
      </c>
      <c r="F25" s="88">
        <f t="shared" si="0"/>
        <v>0.85378306636584556</v>
      </c>
      <c r="G25" s="197">
        <f t="shared" si="1"/>
        <v>420.88200489916522</v>
      </c>
      <c r="H25" s="197">
        <f t="shared" si="7"/>
        <v>225.17187262105338</v>
      </c>
      <c r="I25" s="197">
        <f t="shared" si="2"/>
        <v>77.757445095426277</v>
      </c>
      <c r="J25" s="89">
        <f t="shared" si="3"/>
        <v>41.600233126053055</v>
      </c>
      <c r="K25" s="197">
        <f t="shared" si="8"/>
        <v>20.282467274952793</v>
      </c>
      <c r="L25" s="89">
        <f t="shared" si="4"/>
        <v>10.851119992099743</v>
      </c>
      <c r="M25" s="90">
        <f t="shared" si="9"/>
        <v>236.02299261315312</v>
      </c>
      <c r="N25" s="90">
        <f t="shared" si="10"/>
        <v>2425.0229926131533</v>
      </c>
      <c r="O25" s="90">
        <f t="shared" si="11"/>
        <v>4532.7532572208465</v>
      </c>
      <c r="P25" s="91">
        <f t="shared" si="5"/>
        <v>0.94583991166785641</v>
      </c>
      <c r="Q25" s="206">
        <v>75.238258749596383</v>
      </c>
      <c r="R25" s="94">
        <f t="shared" si="12"/>
        <v>4.7869794159885112E-2</v>
      </c>
      <c r="S25" s="94">
        <f t="shared" si="12"/>
        <v>2.4366172608635283E-2</v>
      </c>
      <c r="T25" s="93">
        <v>535</v>
      </c>
      <c r="U25" s="200">
        <v>2089</v>
      </c>
      <c r="V25" s="200">
        <v>3994.2638623326961</v>
      </c>
      <c r="W25" s="208"/>
      <c r="X25" s="90">
        <v>0</v>
      </c>
      <c r="Y25" s="90">
        <f t="shared" si="13"/>
        <v>0</v>
      </c>
      <c r="Z25" s="1"/>
      <c r="AA25" s="1"/>
    </row>
    <row r="26" spans="2:27" x14ac:dyDescent="0.25">
      <c r="B26" s="87">
        <v>1145</v>
      </c>
      <c r="C26" s="87" t="s">
        <v>45</v>
      </c>
      <c r="D26" s="1">
        <v>3999</v>
      </c>
      <c r="E26" s="87">
        <f t="shared" si="6"/>
        <v>4607.1428571428569</v>
      </c>
      <c r="F26" s="88">
        <f t="shared" si="0"/>
        <v>0.96136263011875656</v>
      </c>
      <c r="G26" s="197">
        <f t="shared" si="1"/>
        <v>111.54956164148844</v>
      </c>
      <c r="H26" s="197">
        <f t="shared" si="7"/>
        <v>96.825019504811962</v>
      </c>
      <c r="I26" s="197">
        <f t="shared" si="2"/>
        <v>0</v>
      </c>
      <c r="J26" s="89">
        <f t="shared" si="3"/>
        <v>0</v>
      </c>
      <c r="K26" s="197">
        <f t="shared" si="8"/>
        <v>-57.474977820473484</v>
      </c>
      <c r="L26" s="89">
        <f t="shared" si="4"/>
        <v>-49.888280748170985</v>
      </c>
      <c r="M26" s="90">
        <f t="shared" si="9"/>
        <v>46.936738756640977</v>
      </c>
      <c r="N26" s="90">
        <f t="shared" si="10"/>
        <v>4045.9367387566408</v>
      </c>
      <c r="O26" s="90">
        <f t="shared" si="11"/>
        <v>4661.2174409638719</v>
      </c>
      <c r="P26" s="91">
        <f t="shared" si="5"/>
        <v>0.97264625768071777</v>
      </c>
      <c r="Q26" s="206">
        <v>74.25946497198791</v>
      </c>
      <c r="R26" s="94">
        <f t="shared" si="12"/>
        <v>-9.6883468834688347E-2</v>
      </c>
      <c r="S26" s="94">
        <f t="shared" si="12"/>
        <v>-0.11040940766550525</v>
      </c>
      <c r="T26" s="93">
        <v>868</v>
      </c>
      <c r="U26" s="200">
        <v>4428</v>
      </c>
      <c r="V26" s="200">
        <v>5178.9473684210525</v>
      </c>
      <c r="W26" s="208"/>
      <c r="X26" s="90">
        <v>0</v>
      </c>
      <c r="Y26" s="90">
        <f t="shared" si="13"/>
        <v>0</v>
      </c>
      <c r="Z26" s="1"/>
      <c r="AA26" s="1"/>
    </row>
    <row r="27" spans="2:27" x14ac:dyDescent="0.25">
      <c r="B27" s="87">
        <v>1146</v>
      </c>
      <c r="C27" s="87" t="s">
        <v>46</v>
      </c>
      <c r="D27" s="1">
        <v>48620</v>
      </c>
      <c r="E27" s="87">
        <f t="shared" si="6"/>
        <v>4263.0425252082414</v>
      </c>
      <c r="F27" s="88">
        <f t="shared" si="0"/>
        <v>0.88955995102003427</v>
      </c>
      <c r="G27" s="197">
        <f t="shared" si="1"/>
        <v>318.00976080225774</v>
      </c>
      <c r="H27" s="197">
        <f t="shared" si="7"/>
        <v>3626.9013219497497</v>
      </c>
      <c r="I27" s="197">
        <f t="shared" si="2"/>
        <v>17.74863603889689</v>
      </c>
      <c r="J27" s="89">
        <f t="shared" si="3"/>
        <v>202.42319402361903</v>
      </c>
      <c r="K27" s="197">
        <f t="shared" si="8"/>
        <v>-39.726341781576593</v>
      </c>
      <c r="L27" s="89">
        <f t="shared" si="4"/>
        <v>-453.07892801888107</v>
      </c>
      <c r="M27" s="90">
        <f t="shared" si="9"/>
        <v>3173.8223939308687</v>
      </c>
      <c r="N27" s="90">
        <f t="shared" si="10"/>
        <v>51793.822393930866</v>
      </c>
      <c r="O27" s="90">
        <f t="shared" si="11"/>
        <v>4541.3259442289227</v>
      </c>
      <c r="P27" s="91">
        <f t="shared" si="5"/>
        <v>0.94762875590056594</v>
      </c>
      <c r="Q27" s="206">
        <v>1210.1312581387033</v>
      </c>
      <c r="R27" s="94">
        <f t="shared" si="12"/>
        <v>-0.11068025095571693</v>
      </c>
      <c r="S27" s="94">
        <f t="shared" si="12"/>
        <v>-0.12019336006430134</v>
      </c>
      <c r="T27" s="93">
        <v>11405</v>
      </c>
      <c r="U27" s="200">
        <v>54671</v>
      </c>
      <c r="V27" s="200">
        <v>4845.4311796508027</v>
      </c>
      <c r="W27" s="208"/>
      <c r="X27" s="90">
        <v>0</v>
      </c>
      <c r="Y27" s="90">
        <f t="shared" si="13"/>
        <v>0</v>
      </c>
      <c r="Z27" s="1"/>
      <c r="AA27" s="1"/>
    </row>
    <row r="28" spans="2:27" x14ac:dyDescent="0.25">
      <c r="B28" s="87">
        <v>1149</v>
      </c>
      <c r="C28" s="87" t="s">
        <v>47</v>
      </c>
      <c r="D28" s="1">
        <v>180021</v>
      </c>
      <c r="E28" s="87">
        <f t="shared" si="6"/>
        <v>4196.0002797007201</v>
      </c>
      <c r="F28" s="88">
        <f t="shared" si="0"/>
        <v>0.87557038927456921</v>
      </c>
      <c r="G28" s="197">
        <f t="shared" si="1"/>
        <v>358.2351081067705</v>
      </c>
      <c r="H28" s="197">
        <f t="shared" si="7"/>
        <v>15369.360843104774</v>
      </c>
      <c r="I28" s="197">
        <f t="shared" si="2"/>
        <v>41.213421966529353</v>
      </c>
      <c r="J28" s="89">
        <f t="shared" si="3"/>
        <v>1768.1794426300089</v>
      </c>
      <c r="K28" s="197">
        <f t="shared" si="8"/>
        <v>-16.261555853944131</v>
      </c>
      <c r="L28" s="89">
        <f t="shared" si="4"/>
        <v>-697.66953080176506</v>
      </c>
      <c r="M28" s="90">
        <f t="shared" si="9"/>
        <v>14671.69131230301</v>
      </c>
      <c r="N28" s="90">
        <f t="shared" si="10"/>
        <v>194692.69131230301</v>
      </c>
      <c r="O28" s="90">
        <f t="shared" si="11"/>
        <v>4537.9738319535472</v>
      </c>
      <c r="P28" s="91">
        <f t="shared" si="5"/>
        <v>0.94692927781329284</v>
      </c>
      <c r="Q28" s="206">
        <v>5849.6549073147398</v>
      </c>
      <c r="R28" s="94">
        <f t="shared" si="12"/>
        <v>-1.8531239777559699E-2</v>
      </c>
      <c r="S28" s="94">
        <f t="shared" si="12"/>
        <v>-2.6812518270917445E-2</v>
      </c>
      <c r="T28" s="93">
        <v>42903</v>
      </c>
      <c r="U28" s="200">
        <v>183420</v>
      </c>
      <c r="V28" s="200">
        <v>4311.6052749112623</v>
      </c>
      <c r="W28" s="208"/>
      <c r="X28" s="90">
        <v>0</v>
      </c>
      <c r="Y28" s="90">
        <f t="shared" si="13"/>
        <v>0</v>
      </c>
      <c r="Z28" s="1"/>
      <c r="AA28" s="1"/>
    </row>
    <row r="29" spans="2:27" x14ac:dyDescent="0.25">
      <c r="B29" s="87">
        <v>1151</v>
      </c>
      <c r="C29" s="87" t="s">
        <v>48</v>
      </c>
      <c r="D29" s="1">
        <v>1016</v>
      </c>
      <c r="E29" s="87">
        <f t="shared" si="6"/>
        <v>4884.6153846153848</v>
      </c>
      <c r="F29" s="88">
        <f t="shared" si="0"/>
        <v>1.0192622279971075</v>
      </c>
      <c r="G29" s="197">
        <f t="shared" si="1"/>
        <v>-54.933954842028285</v>
      </c>
      <c r="H29" s="197">
        <f t="shared" si="7"/>
        <v>-11.426262607141883</v>
      </c>
      <c r="I29" s="197">
        <f t="shared" si="2"/>
        <v>0</v>
      </c>
      <c r="J29" s="89">
        <f t="shared" si="3"/>
        <v>0</v>
      </c>
      <c r="K29" s="197">
        <f t="shared" si="8"/>
        <v>-57.474977820473484</v>
      </c>
      <c r="L29" s="89">
        <f t="shared" si="4"/>
        <v>-11.954795386658486</v>
      </c>
      <c r="M29" s="90">
        <f t="shared" si="9"/>
        <v>-23.381057993800368</v>
      </c>
      <c r="N29" s="90">
        <f t="shared" si="10"/>
        <v>992.61894200619963</v>
      </c>
      <c r="O29" s="90">
        <f t="shared" si="11"/>
        <v>4772.2064519528831</v>
      </c>
      <c r="P29" s="91">
        <f t="shared" si="5"/>
        <v>0.99580609683205812</v>
      </c>
      <c r="Q29" s="206">
        <v>-9.0032618500306505</v>
      </c>
      <c r="R29" s="94">
        <f t="shared" si="12"/>
        <v>-9.2046470062555855E-2</v>
      </c>
      <c r="S29" s="94">
        <f t="shared" si="12"/>
        <v>-0.17934969409500232</v>
      </c>
      <c r="T29" s="93">
        <v>208</v>
      </c>
      <c r="U29" s="200">
        <v>1119</v>
      </c>
      <c r="V29" s="200">
        <v>5952.1276595744675</v>
      </c>
      <c r="W29" s="208"/>
      <c r="X29" s="90">
        <v>0</v>
      </c>
      <c r="Y29" s="90">
        <f t="shared" si="13"/>
        <v>0</v>
      </c>
      <c r="Z29" s="1"/>
      <c r="AA29" s="1"/>
    </row>
    <row r="30" spans="2:27" x14ac:dyDescent="0.25">
      <c r="B30" s="87">
        <v>1160</v>
      </c>
      <c r="C30" s="87" t="s">
        <v>49</v>
      </c>
      <c r="D30" s="1">
        <v>42608</v>
      </c>
      <c r="E30" s="87">
        <f t="shared" si="6"/>
        <v>4817.7295341474446</v>
      </c>
      <c r="F30" s="88">
        <f t="shared" si="0"/>
        <v>1.0053053008695068</v>
      </c>
      <c r="G30" s="197">
        <f t="shared" si="1"/>
        <v>-14.802444561264201</v>
      </c>
      <c r="H30" s="197">
        <f t="shared" si="7"/>
        <v>-130.9128196998206</v>
      </c>
      <c r="I30" s="197">
        <f t="shared" si="2"/>
        <v>0</v>
      </c>
      <c r="J30" s="89">
        <f t="shared" si="3"/>
        <v>0</v>
      </c>
      <c r="K30" s="197">
        <f t="shared" si="8"/>
        <v>-57.474977820473484</v>
      </c>
      <c r="L30" s="89">
        <f t="shared" si="4"/>
        <v>-508.30870384426748</v>
      </c>
      <c r="M30" s="90">
        <f t="shared" si="9"/>
        <v>-639.22152354408809</v>
      </c>
      <c r="N30" s="90">
        <f t="shared" si="10"/>
        <v>41968.778476455911</v>
      </c>
      <c r="O30" s="90">
        <f t="shared" si="11"/>
        <v>4745.4521117657068</v>
      </c>
      <c r="P30" s="91">
        <f t="shared" si="5"/>
        <v>0.99022332598101781</v>
      </c>
      <c r="Q30" s="206">
        <v>-277.11946058495823</v>
      </c>
      <c r="R30" s="94">
        <f t="shared" si="12"/>
        <v>-0.32257500357727714</v>
      </c>
      <c r="S30" s="94">
        <f t="shared" si="12"/>
        <v>-0.32786020538111793</v>
      </c>
      <c r="T30" s="93">
        <v>8844</v>
      </c>
      <c r="U30" s="200">
        <v>62897</v>
      </c>
      <c r="V30" s="200">
        <v>7167.7492877492878</v>
      </c>
      <c r="W30" s="208"/>
      <c r="X30" s="90">
        <v>0</v>
      </c>
      <c r="Y30" s="90">
        <f t="shared" si="13"/>
        <v>0</v>
      </c>
      <c r="Z30" s="1"/>
      <c r="AA30" s="1"/>
    </row>
    <row r="31" spans="2:27" ht="27.95" customHeight="1" x14ac:dyDescent="0.25">
      <c r="B31" s="87">
        <v>1505</v>
      </c>
      <c r="C31" s="87" t="s">
        <v>50</v>
      </c>
      <c r="D31" s="1">
        <v>100341</v>
      </c>
      <c r="E31" s="87">
        <f t="shared" si="6"/>
        <v>4153.3589966472127</v>
      </c>
      <c r="F31" s="88">
        <f t="shared" si="0"/>
        <v>0.86667252409020623</v>
      </c>
      <c r="G31" s="197">
        <f t="shared" si="1"/>
        <v>383.81987793887492</v>
      </c>
      <c r="H31" s="197">
        <f t="shared" si="7"/>
        <v>9272.7044311252794</v>
      </c>
      <c r="I31" s="197">
        <f t="shared" si="2"/>
        <v>56.137871035256914</v>
      </c>
      <c r="J31" s="89">
        <f t="shared" si="3"/>
        <v>1356.2348263407716</v>
      </c>
      <c r="K31" s="197">
        <f t="shared" si="8"/>
        <v>-1.3371067852165694</v>
      </c>
      <c r="L31" s="89">
        <f t="shared" si="4"/>
        <v>-32.303162824047099</v>
      </c>
      <c r="M31" s="90">
        <f t="shared" si="9"/>
        <v>9240.4012683012315</v>
      </c>
      <c r="N31" s="90">
        <f t="shared" si="10"/>
        <v>109581.40126830123</v>
      </c>
      <c r="O31" s="90">
        <f t="shared" si="11"/>
        <v>4535.84176780087</v>
      </c>
      <c r="P31" s="91">
        <f t="shared" si="5"/>
        <v>0.94648438455407424</v>
      </c>
      <c r="Q31" s="206">
        <v>3160.3561553859645</v>
      </c>
      <c r="R31" s="94">
        <f t="shared" si="12"/>
        <v>-3.0905631585555482E-2</v>
      </c>
      <c r="S31" s="94">
        <f t="shared" si="12"/>
        <v>-3.6762156184607965E-2</v>
      </c>
      <c r="T31" s="93">
        <v>24159</v>
      </c>
      <c r="U31" s="200">
        <v>103541</v>
      </c>
      <c r="V31" s="200">
        <v>4311.8727356015497</v>
      </c>
      <c r="W31" s="208"/>
      <c r="X31" s="90">
        <v>0</v>
      </c>
      <c r="Y31" s="90">
        <f t="shared" si="13"/>
        <v>0</v>
      </c>
      <c r="Z31" s="1"/>
      <c r="AA31" s="1"/>
    </row>
    <row r="32" spans="2:27" x14ac:dyDescent="0.25">
      <c r="B32" s="87">
        <v>1506</v>
      </c>
      <c r="C32" s="87" t="s">
        <v>51</v>
      </c>
      <c r="D32" s="1">
        <v>149354</v>
      </c>
      <c r="E32" s="87">
        <f t="shared" si="6"/>
        <v>4603.1560130678672</v>
      </c>
      <c r="F32" s="88">
        <f t="shared" si="0"/>
        <v>0.96053070390664375</v>
      </c>
      <c r="G32" s="197">
        <f t="shared" si="1"/>
        <v>113.94166808648224</v>
      </c>
      <c r="H32" s="197">
        <f t="shared" si="7"/>
        <v>3696.9513627340025</v>
      </c>
      <c r="I32" s="197">
        <f t="shared" si="2"/>
        <v>0</v>
      </c>
      <c r="J32" s="89">
        <f t="shared" si="3"/>
        <v>0</v>
      </c>
      <c r="K32" s="197">
        <f t="shared" si="8"/>
        <v>-57.474977820473484</v>
      </c>
      <c r="L32" s="89">
        <f t="shared" si="4"/>
        <v>-1864.8331303630828</v>
      </c>
      <c r="M32" s="90">
        <f t="shared" si="9"/>
        <v>1832.1182323709197</v>
      </c>
      <c r="N32" s="90">
        <f t="shared" si="10"/>
        <v>151186.11823237091</v>
      </c>
      <c r="O32" s="90">
        <f t="shared" si="11"/>
        <v>4659.6227033338755</v>
      </c>
      <c r="P32" s="91">
        <f t="shared" si="5"/>
        <v>0.97231348719587252</v>
      </c>
      <c r="Q32" s="206">
        <v>-1447.3684326254513</v>
      </c>
      <c r="R32" s="94">
        <f t="shared" si="12"/>
        <v>-3.5542238696095775E-2</v>
      </c>
      <c r="S32" s="94">
        <f t="shared" si="12"/>
        <v>-4.8740144324491565E-2</v>
      </c>
      <c r="T32" s="93">
        <v>32446</v>
      </c>
      <c r="U32" s="200">
        <v>154858</v>
      </c>
      <c r="V32" s="200">
        <v>4839.0100618711331</v>
      </c>
      <c r="W32" s="208"/>
      <c r="X32" s="90">
        <v>0</v>
      </c>
      <c r="Y32" s="90">
        <f t="shared" si="13"/>
        <v>0</v>
      </c>
      <c r="Z32" s="1"/>
      <c r="AA32" s="1"/>
    </row>
    <row r="33" spans="2:27" x14ac:dyDescent="0.25">
      <c r="B33" s="87">
        <v>1507</v>
      </c>
      <c r="C33" s="87" t="s">
        <v>52</v>
      </c>
      <c r="D33" s="1">
        <v>326807</v>
      </c>
      <c r="E33" s="87">
        <f t="shared" si="6"/>
        <v>4840.1510663507115</v>
      </c>
      <c r="F33" s="88">
        <f t="shared" si="0"/>
        <v>1.0099839539607185</v>
      </c>
      <c r="G33" s="197">
        <f t="shared" si="1"/>
        <v>-28.255363883224344</v>
      </c>
      <c r="H33" s="197">
        <f t="shared" si="7"/>
        <v>-1907.8021693953078</v>
      </c>
      <c r="I33" s="197">
        <f t="shared" si="2"/>
        <v>0</v>
      </c>
      <c r="J33" s="89">
        <f t="shared" si="3"/>
        <v>0</v>
      </c>
      <c r="K33" s="197">
        <f t="shared" si="8"/>
        <v>-57.474977820473484</v>
      </c>
      <c r="L33" s="89">
        <f t="shared" si="4"/>
        <v>-3880.7105024383695</v>
      </c>
      <c r="M33" s="90">
        <f t="shared" si="9"/>
        <v>-5788.5126718336778</v>
      </c>
      <c r="N33" s="90">
        <f t="shared" si="10"/>
        <v>321018.48732816632</v>
      </c>
      <c r="O33" s="90">
        <f t="shared" si="11"/>
        <v>4754.4207246470132</v>
      </c>
      <c r="P33" s="91">
        <f t="shared" si="5"/>
        <v>0.99209478721750244</v>
      </c>
      <c r="Q33" s="206">
        <v>-1240.8434620868557</v>
      </c>
      <c r="R33" s="94">
        <f t="shared" si="12"/>
        <v>-3.694481116507143E-2</v>
      </c>
      <c r="S33" s="94">
        <f t="shared" si="12"/>
        <v>-4.2735693965233863E-2</v>
      </c>
      <c r="T33" s="93">
        <v>67520</v>
      </c>
      <c r="U33" s="200">
        <v>339344</v>
      </c>
      <c r="V33" s="200">
        <v>5056.2326787257498</v>
      </c>
      <c r="W33" s="208"/>
      <c r="X33" s="90">
        <v>0</v>
      </c>
      <c r="Y33" s="90">
        <f t="shared" si="13"/>
        <v>0</v>
      </c>
      <c r="Z33" s="1"/>
      <c r="AA33" s="1"/>
    </row>
    <row r="34" spans="2:27" x14ac:dyDescent="0.25">
      <c r="B34" s="87">
        <v>1511</v>
      </c>
      <c r="C34" s="87" t="s">
        <v>53</v>
      </c>
      <c r="D34" s="1">
        <v>13441</v>
      </c>
      <c r="E34" s="87">
        <f t="shared" si="6"/>
        <v>4461.0023232658477</v>
      </c>
      <c r="F34" s="88">
        <f t="shared" si="0"/>
        <v>0.93086779799147823</v>
      </c>
      <c r="G34" s="197">
        <f t="shared" si="1"/>
        <v>199.23388196769392</v>
      </c>
      <c r="H34" s="197">
        <f t="shared" si="7"/>
        <v>600.29168636866177</v>
      </c>
      <c r="I34" s="197">
        <f t="shared" si="2"/>
        <v>0</v>
      </c>
      <c r="J34" s="89">
        <f t="shared" si="3"/>
        <v>0</v>
      </c>
      <c r="K34" s="197">
        <f t="shared" si="8"/>
        <v>-57.474977820473484</v>
      </c>
      <c r="L34" s="89">
        <f t="shared" si="4"/>
        <v>-173.1721081730866</v>
      </c>
      <c r="M34" s="90">
        <f t="shared" si="9"/>
        <v>427.11957819557517</v>
      </c>
      <c r="N34" s="90">
        <f t="shared" si="10"/>
        <v>13868.119578195576</v>
      </c>
      <c r="O34" s="90">
        <f t="shared" si="11"/>
        <v>4602.7612274130688</v>
      </c>
      <c r="P34" s="91">
        <f t="shared" si="5"/>
        <v>0.96044832482980658</v>
      </c>
      <c r="Q34" s="206">
        <v>-454.98908451587681</v>
      </c>
      <c r="R34" s="94">
        <f t="shared" si="12"/>
        <v>-9.5795492768247559E-2</v>
      </c>
      <c r="S34" s="94">
        <f t="shared" si="12"/>
        <v>-8.6192258705381289E-2</v>
      </c>
      <c r="T34" s="93">
        <v>3013</v>
      </c>
      <c r="U34" s="200">
        <v>14865</v>
      </c>
      <c r="V34" s="200">
        <v>4881.7733990147781</v>
      </c>
      <c r="W34" s="208"/>
      <c r="X34" s="90">
        <v>0</v>
      </c>
      <c r="Y34" s="90">
        <f t="shared" si="13"/>
        <v>0</v>
      </c>
      <c r="Z34" s="1"/>
      <c r="AA34" s="1"/>
    </row>
    <row r="35" spans="2:27" x14ac:dyDescent="0.25">
      <c r="B35" s="87">
        <v>1514</v>
      </c>
      <c r="C35" s="87" t="s">
        <v>54</v>
      </c>
      <c r="D35" s="1">
        <v>12718</v>
      </c>
      <c r="E35" s="87">
        <f t="shared" si="6"/>
        <v>5208.0262080262082</v>
      </c>
      <c r="F35" s="88">
        <f t="shared" si="0"/>
        <v>1.0867476716753002</v>
      </c>
      <c r="G35" s="197">
        <f t="shared" si="1"/>
        <v>-248.98044888852235</v>
      </c>
      <c r="H35" s="197">
        <f t="shared" si="7"/>
        <v>-608.0102561857716</v>
      </c>
      <c r="I35" s="197">
        <f t="shared" si="2"/>
        <v>0</v>
      </c>
      <c r="J35" s="89">
        <f t="shared" si="3"/>
        <v>0</v>
      </c>
      <c r="K35" s="197">
        <f t="shared" si="8"/>
        <v>-57.474977820473484</v>
      </c>
      <c r="L35" s="89">
        <f t="shared" si="4"/>
        <v>-140.35389583759624</v>
      </c>
      <c r="M35" s="90">
        <f t="shared" si="9"/>
        <v>-748.36415202336786</v>
      </c>
      <c r="N35" s="90">
        <f t="shared" si="10"/>
        <v>11969.635847976631</v>
      </c>
      <c r="O35" s="90">
        <f t="shared" si="11"/>
        <v>4901.5707813172121</v>
      </c>
      <c r="P35" s="91">
        <f t="shared" si="5"/>
        <v>1.0228002743033351</v>
      </c>
      <c r="Q35" s="206">
        <v>-119.24791075853273</v>
      </c>
      <c r="R35" s="94">
        <f t="shared" si="12"/>
        <v>-3.928085813567004E-2</v>
      </c>
      <c r="S35" s="94">
        <f t="shared" si="12"/>
        <v>-4.7149155775836504E-2</v>
      </c>
      <c r="T35" s="93">
        <v>2442</v>
      </c>
      <c r="U35" s="200">
        <v>13238</v>
      </c>
      <c r="V35" s="200">
        <v>5465.7308009909166</v>
      </c>
      <c r="W35" s="208"/>
      <c r="X35" s="90">
        <v>0</v>
      </c>
      <c r="Y35" s="90">
        <f t="shared" si="13"/>
        <v>0</v>
      </c>
      <c r="Z35" s="1"/>
      <c r="AA35" s="1"/>
    </row>
    <row r="36" spans="2:27" x14ac:dyDescent="0.25">
      <c r="B36" s="87">
        <v>1515</v>
      </c>
      <c r="C36" s="87" t="s">
        <v>55</v>
      </c>
      <c r="D36" s="1">
        <v>58809</v>
      </c>
      <c r="E36" s="87">
        <f t="shared" si="6"/>
        <v>6651.0970368694861</v>
      </c>
      <c r="F36" s="88">
        <f t="shared" si="0"/>
        <v>1.3878701700396721</v>
      </c>
      <c r="G36" s="197">
        <f t="shared" si="1"/>
        <v>-1114.8229461944891</v>
      </c>
      <c r="H36" s="197">
        <f t="shared" si="7"/>
        <v>-9857.2644902516713</v>
      </c>
      <c r="I36" s="197">
        <f t="shared" si="2"/>
        <v>0</v>
      </c>
      <c r="J36" s="89">
        <f t="shared" si="3"/>
        <v>0</v>
      </c>
      <c r="K36" s="197">
        <f t="shared" si="8"/>
        <v>-57.474977820473484</v>
      </c>
      <c r="L36" s="89">
        <f t="shared" si="4"/>
        <v>-508.19375388862653</v>
      </c>
      <c r="M36" s="90">
        <f t="shared" si="9"/>
        <v>-10365.458244140298</v>
      </c>
      <c r="N36" s="90">
        <f t="shared" si="10"/>
        <v>48443.541755859704</v>
      </c>
      <c r="O36" s="90">
        <f t="shared" si="11"/>
        <v>5478.7991128545245</v>
      </c>
      <c r="P36" s="91">
        <f t="shared" si="5"/>
        <v>1.1432492736490842</v>
      </c>
      <c r="Q36" s="206">
        <v>-705.17904460562386</v>
      </c>
      <c r="R36" s="94">
        <f t="shared" si="12"/>
        <v>5.5742694458218627E-3</v>
      </c>
      <c r="S36" s="94">
        <f t="shared" si="12"/>
        <v>-3.1827107336996202E-3</v>
      </c>
      <c r="T36" s="93">
        <v>8842</v>
      </c>
      <c r="U36" s="200">
        <v>58483</v>
      </c>
      <c r="V36" s="200">
        <v>6672.3331431831148</v>
      </c>
      <c r="W36" s="208"/>
      <c r="X36" s="90">
        <v>0</v>
      </c>
      <c r="Y36" s="90">
        <f t="shared" si="13"/>
        <v>0</v>
      </c>
      <c r="Z36" s="1"/>
      <c r="AA36" s="1"/>
    </row>
    <row r="37" spans="2:27" x14ac:dyDescent="0.25">
      <c r="B37" s="87">
        <v>1516</v>
      </c>
      <c r="C37" s="87" t="s">
        <v>56</v>
      </c>
      <c r="D37" s="1">
        <v>40239</v>
      </c>
      <c r="E37" s="87">
        <f t="shared" si="6"/>
        <v>4574.1730135273392</v>
      </c>
      <c r="F37" s="88">
        <f t="shared" si="0"/>
        <v>0.95448288348279597</v>
      </c>
      <c r="G37" s="197">
        <f t="shared" si="1"/>
        <v>131.33146781079904</v>
      </c>
      <c r="H37" s="197">
        <f t="shared" si="7"/>
        <v>1155.3229223315991</v>
      </c>
      <c r="I37" s="197">
        <f t="shared" si="2"/>
        <v>0</v>
      </c>
      <c r="J37" s="89">
        <f t="shared" si="3"/>
        <v>0</v>
      </c>
      <c r="K37" s="197">
        <f t="shared" si="8"/>
        <v>-57.474977820473484</v>
      </c>
      <c r="L37" s="89">
        <f t="shared" si="4"/>
        <v>-505.60737988670525</v>
      </c>
      <c r="M37" s="90">
        <f t="shared" si="9"/>
        <v>649.7155424448938</v>
      </c>
      <c r="N37" s="90">
        <f t="shared" si="10"/>
        <v>40888.715542444894</v>
      </c>
      <c r="O37" s="90">
        <f t="shared" si="11"/>
        <v>4648.0295035176641</v>
      </c>
      <c r="P37" s="91">
        <f t="shared" si="5"/>
        <v>0.96989435902633336</v>
      </c>
      <c r="Q37" s="206">
        <v>469.18031492923296</v>
      </c>
      <c r="R37" s="94">
        <f t="shared" si="12"/>
        <v>-0.17777232881750751</v>
      </c>
      <c r="S37" s="94">
        <f t="shared" si="12"/>
        <v>-0.20020436713554754</v>
      </c>
      <c r="T37" s="93">
        <v>8797</v>
      </c>
      <c r="U37" s="200">
        <v>48939</v>
      </c>
      <c r="V37" s="200">
        <v>5719.1772817576257</v>
      </c>
      <c r="W37" s="208"/>
      <c r="X37" s="90">
        <v>0</v>
      </c>
      <c r="Y37" s="90">
        <f t="shared" si="13"/>
        <v>0</v>
      </c>
      <c r="Z37" s="1"/>
      <c r="AA37" s="1"/>
    </row>
    <row r="38" spans="2:27" x14ac:dyDescent="0.25">
      <c r="B38" s="87">
        <v>1517</v>
      </c>
      <c r="C38" s="87" t="s">
        <v>57</v>
      </c>
      <c r="D38" s="1">
        <v>20069</v>
      </c>
      <c r="E38" s="87">
        <f t="shared" si="6"/>
        <v>3890.0949796472182</v>
      </c>
      <c r="F38" s="88">
        <f t="shared" si="0"/>
        <v>0.81173778565326959</v>
      </c>
      <c r="G38" s="197">
        <f t="shared" si="1"/>
        <v>541.77828813887163</v>
      </c>
      <c r="H38" s="197">
        <f t="shared" si="7"/>
        <v>2795.034188508439</v>
      </c>
      <c r="I38" s="197">
        <f t="shared" si="2"/>
        <v>148.280276985255</v>
      </c>
      <c r="J38" s="89">
        <f t="shared" si="3"/>
        <v>764.97794896693051</v>
      </c>
      <c r="K38" s="197">
        <f t="shared" si="8"/>
        <v>90.805299164781516</v>
      </c>
      <c r="L38" s="89">
        <f t="shared" si="4"/>
        <v>468.46453839110785</v>
      </c>
      <c r="M38" s="90">
        <f t="shared" si="9"/>
        <v>3263.4987268995469</v>
      </c>
      <c r="N38" s="90">
        <f t="shared" si="10"/>
        <v>23332.498726899546</v>
      </c>
      <c r="O38" s="90">
        <f t="shared" si="11"/>
        <v>4522.6785669508718</v>
      </c>
      <c r="P38" s="91">
        <f t="shared" si="5"/>
        <v>0.94373764763222778</v>
      </c>
      <c r="Q38" s="206">
        <v>633.2404240919027</v>
      </c>
      <c r="R38" s="94">
        <f t="shared" si="12"/>
        <v>-6.7858801672085467E-2</v>
      </c>
      <c r="S38" s="94">
        <f t="shared" si="12"/>
        <v>-7.3821325328767382E-2</v>
      </c>
      <c r="T38" s="93">
        <v>5159</v>
      </c>
      <c r="U38" s="200">
        <v>21530</v>
      </c>
      <c r="V38" s="200">
        <v>4200.1560671088573</v>
      </c>
      <c r="W38" s="208"/>
      <c r="X38" s="90">
        <v>0</v>
      </c>
      <c r="Y38" s="90">
        <f t="shared" si="13"/>
        <v>0</v>
      </c>
      <c r="Z38" s="1"/>
      <c r="AA38" s="1"/>
    </row>
    <row r="39" spans="2:27" x14ac:dyDescent="0.25">
      <c r="B39" s="87">
        <v>1520</v>
      </c>
      <c r="C39" s="87" t="s">
        <v>58</v>
      </c>
      <c r="D39" s="1">
        <v>43744</v>
      </c>
      <c r="E39" s="87">
        <f t="shared" si="6"/>
        <v>4002.5619910330315</v>
      </c>
      <c r="F39" s="88">
        <f t="shared" si="0"/>
        <v>0.83520603598109078</v>
      </c>
      <c r="G39" s="197">
        <f t="shared" si="1"/>
        <v>474.29808130738365</v>
      </c>
      <c r="H39" s="197">
        <f t="shared" si="7"/>
        <v>5183.6037306083963</v>
      </c>
      <c r="I39" s="197">
        <f t="shared" si="2"/>
        <v>108.91682300022035</v>
      </c>
      <c r="J39" s="89">
        <f t="shared" si="3"/>
        <v>1190.3519585694082</v>
      </c>
      <c r="K39" s="197">
        <f t="shared" si="8"/>
        <v>51.441845179746863</v>
      </c>
      <c r="L39" s="89">
        <f t="shared" si="4"/>
        <v>562.20792596945353</v>
      </c>
      <c r="M39" s="90">
        <f t="shared" si="9"/>
        <v>5745.81165657785</v>
      </c>
      <c r="N39" s="90">
        <f t="shared" si="10"/>
        <v>49489.811656577847</v>
      </c>
      <c r="O39" s="90">
        <f t="shared" si="11"/>
        <v>4528.3019175201616</v>
      </c>
      <c r="P39" s="91">
        <f t="shared" si="5"/>
        <v>0.9449110601486187</v>
      </c>
      <c r="Q39" s="206">
        <v>1227.7955698585747</v>
      </c>
      <c r="R39" s="94">
        <f t="shared" si="12"/>
        <v>-5.3610834667474364E-2</v>
      </c>
      <c r="S39" s="95">
        <f t="shared" si="12"/>
        <v>-6.1923888000068678E-2</v>
      </c>
      <c r="T39" s="93">
        <v>10929</v>
      </c>
      <c r="U39" s="200">
        <v>46222</v>
      </c>
      <c r="V39" s="200">
        <v>4266.7774393058253</v>
      </c>
      <c r="W39" s="208"/>
      <c r="X39" s="90">
        <v>0</v>
      </c>
      <c r="Y39" s="90">
        <f t="shared" si="13"/>
        <v>0</v>
      </c>
      <c r="Z39" s="1"/>
      <c r="AA39" s="1"/>
    </row>
    <row r="40" spans="2:27" x14ac:dyDescent="0.25">
      <c r="B40" s="87">
        <v>1525</v>
      </c>
      <c r="C40" s="87" t="s">
        <v>59</v>
      </c>
      <c r="D40" s="1">
        <v>20141</v>
      </c>
      <c r="E40" s="87">
        <f t="shared" si="6"/>
        <v>4555.7566161501918</v>
      </c>
      <c r="F40" s="88">
        <f t="shared" si="0"/>
        <v>0.95063997329555117</v>
      </c>
      <c r="G40" s="197">
        <f t="shared" si="1"/>
        <v>142.38130623708747</v>
      </c>
      <c r="H40" s="197">
        <f t="shared" si="7"/>
        <v>629.46775487416369</v>
      </c>
      <c r="I40" s="197">
        <f t="shared" si="2"/>
        <v>0</v>
      </c>
      <c r="J40" s="89">
        <f t="shared" si="3"/>
        <v>0</v>
      </c>
      <c r="K40" s="197">
        <f t="shared" si="8"/>
        <v>-57.474977820473484</v>
      </c>
      <c r="L40" s="89">
        <f t="shared" si="4"/>
        <v>-254.09687694431327</v>
      </c>
      <c r="M40" s="90">
        <f t="shared" si="9"/>
        <v>375.37087792985039</v>
      </c>
      <c r="N40" s="90">
        <f t="shared" si="10"/>
        <v>20516.37087792985</v>
      </c>
      <c r="O40" s="90">
        <f t="shared" si="11"/>
        <v>4640.6629445668059</v>
      </c>
      <c r="P40" s="91">
        <f t="shared" si="5"/>
        <v>0.96835719495143557</v>
      </c>
      <c r="Q40" s="206">
        <v>111.81047769718862</v>
      </c>
      <c r="R40" s="94">
        <f t="shared" si="12"/>
        <v>-1.1290560109960237E-2</v>
      </c>
      <c r="S40" s="94">
        <f t="shared" si="12"/>
        <v>-1.0031513257617757E-3</v>
      </c>
      <c r="T40" s="93">
        <v>4421</v>
      </c>
      <c r="U40" s="200">
        <v>20371</v>
      </c>
      <c r="V40" s="200">
        <v>4560.3313185583165</v>
      </c>
      <c r="W40" s="208"/>
      <c r="X40" s="90">
        <v>0</v>
      </c>
      <c r="Y40" s="90">
        <f t="shared" si="13"/>
        <v>0</v>
      </c>
      <c r="Z40" s="1"/>
      <c r="AA40" s="1"/>
    </row>
    <row r="41" spans="2:27" x14ac:dyDescent="0.25">
      <c r="B41" s="87">
        <v>1528</v>
      </c>
      <c r="C41" s="87" t="s">
        <v>60</v>
      </c>
      <c r="D41" s="1">
        <v>29017</v>
      </c>
      <c r="E41" s="87">
        <f t="shared" si="6"/>
        <v>3803.0144167758845</v>
      </c>
      <c r="F41" s="88">
        <f t="shared" si="0"/>
        <v>0.7935668711515812</v>
      </c>
      <c r="G41" s="197">
        <f t="shared" si="1"/>
        <v>594.02662586167185</v>
      </c>
      <c r="H41" s="197">
        <f t="shared" si="7"/>
        <v>4532.4231553245563</v>
      </c>
      <c r="I41" s="197">
        <f t="shared" si="2"/>
        <v>178.7584739902218</v>
      </c>
      <c r="J41" s="89">
        <f t="shared" si="3"/>
        <v>1363.9271565453923</v>
      </c>
      <c r="K41" s="197">
        <f t="shared" si="8"/>
        <v>121.28349616974832</v>
      </c>
      <c r="L41" s="89">
        <f t="shared" si="4"/>
        <v>925.39307577517968</v>
      </c>
      <c r="M41" s="90">
        <f t="shared" si="9"/>
        <v>5457.8162310997359</v>
      </c>
      <c r="N41" s="90">
        <f t="shared" si="10"/>
        <v>34474.816231099736</v>
      </c>
      <c r="O41" s="90">
        <f t="shared" si="11"/>
        <v>4518.3245388073055</v>
      </c>
      <c r="P41" s="91">
        <f t="shared" si="5"/>
        <v>0.94282910190714342</v>
      </c>
      <c r="Q41" s="206">
        <v>1215.4264752512518</v>
      </c>
      <c r="R41" s="94">
        <f t="shared" si="12"/>
        <v>-8.6251417055044716E-2</v>
      </c>
      <c r="S41" s="94">
        <f t="shared" si="12"/>
        <v>-9.48739462781166E-2</v>
      </c>
      <c r="T41" s="93">
        <v>7630</v>
      </c>
      <c r="U41" s="200">
        <v>31756</v>
      </c>
      <c r="V41" s="200">
        <v>4201.6406456734594</v>
      </c>
      <c r="W41" s="208"/>
      <c r="X41" s="90">
        <v>0</v>
      </c>
      <c r="Y41" s="90">
        <f t="shared" si="13"/>
        <v>0</v>
      </c>
      <c r="Z41" s="1"/>
      <c r="AA41" s="1"/>
    </row>
    <row r="42" spans="2:27" x14ac:dyDescent="0.25">
      <c r="B42" s="87">
        <v>1531</v>
      </c>
      <c r="C42" s="87" t="s">
        <v>61</v>
      </c>
      <c r="D42" s="1">
        <v>41050</v>
      </c>
      <c r="E42" s="87">
        <f t="shared" si="6"/>
        <v>4260.066417600664</v>
      </c>
      <c r="F42" s="88">
        <f t="shared" si="0"/>
        <v>0.8889389330212758</v>
      </c>
      <c r="G42" s="197">
        <f t="shared" si="1"/>
        <v>319.79542536680418</v>
      </c>
      <c r="H42" s="197">
        <f t="shared" si="7"/>
        <v>3081.5487188345251</v>
      </c>
      <c r="I42" s="197">
        <f t="shared" si="2"/>
        <v>18.790273701548994</v>
      </c>
      <c r="J42" s="89">
        <f t="shared" si="3"/>
        <v>181.06307738812612</v>
      </c>
      <c r="K42" s="197">
        <f t="shared" si="8"/>
        <v>-38.684704118924486</v>
      </c>
      <c r="L42" s="89">
        <f t="shared" si="4"/>
        <v>-372.7658088899563</v>
      </c>
      <c r="M42" s="90">
        <f t="shared" si="9"/>
        <v>2708.7829099445689</v>
      </c>
      <c r="N42" s="90">
        <f t="shared" si="10"/>
        <v>43758.782909944566</v>
      </c>
      <c r="O42" s="90">
        <f t="shared" si="11"/>
        <v>4541.177138848544</v>
      </c>
      <c r="P42" s="91">
        <f t="shared" si="5"/>
        <v>0.94759770500062812</v>
      </c>
      <c r="Q42" s="206">
        <v>487.19469403945914</v>
      </c>
      <c r="R42" s="94">
        <f t="shared" si="12"/>
        <v>-3.4867044412573767E-2</v>
      </c>
      <c r="S42" s="94">
        <f t="shared" si="12"/>
        <v>-4.3781203093279639E-2</v>
      </c>
      <c r="T42" s="93">
        <v>9636</v>
      </c>
      <c r="U42" s="200">
        <v>42533</v>
      </c>
      <c r="V42" s="200">
        <v>4455.116790614853</v>
      </c>
      <c r="W42" s="208"/>
      <c r="X42" s="90">
        <v>0</v>
      </c>
      <c r="Y42" s="90">
        <f t="shared" si="13"/>
        <v>0</v>
      </c>
      <c r="Z42" s="1"/>
      <c r="AA42" s="1"/>
    </row>
    <row r="43" spans="2:27" x14ac:dyDescent="0.25">
      <c r="B43" s="87">
        <v>1532</v>
      </c>
      <c r="C43" s="87" t="s">
        <v>62</v>
      </c>
      <c r="D43" s="1">
        <v>50154</v>
      </c>
      <c r="E43" s="87">
        <f t="shared" si="6"/>
        <v>5770.1334560515415</v>
      </c>
      <c r="F43" s="88">
        <f t="shared" si="0"/>
        <v>1.2040413869184987</v>
      </c>
      <c r="G43" s="197">
        <f t="shared" si="1"/>
        <v>-586.24479770372238</v>
      </c>
      <c r="H43" s="197">
        <f t="shared" si="7"/>
        <v>-5095.6397816407552</v>
      </c>
      <c r="I43" s="197">
        <f t="shared" si="2"/>
        <v>0</v>
      </c>
      <c r="J43" s="89">
        <f t="shared" si="3"/>
        <v>0</v>
      </c>
      <c r="K43" s="197">
        <f t="shared" si="8"/>
        <v>-57.474977820473484</v>
      </c>
      <c r="L43" s="89">
        <f t="shared" si="4"/>
        <v>-499.5725072155555</v>
      </c>
      <c r="M43" s="90">
        <f t="shared" si="9"/>
        <v>-5595.2122888563108</v>
      </c>
      <c r="N43" s="90">
        <f t="shared" si="10"/>
        <v>44558.78771114369</v>
      </c>
      <c r="O43" s="90">
        <f t="shared" si="11"/>
        <v>5126.4136805273456</v>
      </c>
      <c r="P43" s="91">
        <f t="shared" si="5"/>
        <v>1.0697177604006147</v>
      </c>
      <c r="Q43" s="206">
        <v>-3610.0478461560874</v>
      </c>
      <c r="R43" s="94">
        <f t="shared" si="12"/>
        <v>4.8522986222900508E-2</v>
      </c>
      <c r="S43" s="94">
        <f t="shared" si="12"/>
        <v>3.7063059429161958E-2</v>
      </c>
      <c r="T43" s="93">
        <v>8692</v>
      </c>
      <c r="U43" s="200">
        <v>47833</v>
      </c>
      <c r="V43" s="200">
        <v>5563.9176456903569</v>
      </c>
      <c r="W43" s="208"/>
      <c r="X43" s="90">
        <v>0</v>
      </c>
      <c r="Y43" s="90">
        <f t="shared" si="13"/>
        <v>0</v>
      </c>
      <c r="Z43" s="1"/>
      <c r="AA43" s="1"/>
    </row>
    <row r="44" spans="2:27" x14ac:dyDescent="0.25">
      <c r="B44" s="87">
        <v>1535</v>
      </c>
      <c r="C44" s="87" t="s">
        <v>63</v>
      </c>
      <c r="D44" s="1">
        <v>31618</v>
      </c>
      <c r="E44" s="87">
        <f t="shared" si="6"/>
        <v>4484.1866401928801</v>
      </c>
      <c r="F44" s="88">
        <f t="shared" si="0"/>
        <v>0.93570561973688449</v>
      </c>
      <c r="G44" s="197">
        <f t="shared" si="1"/>
        <v>185.32329181147452</v>
      </c>
      <c r="H44" s="197">
        <f t="shared" si="7"/>
        <v>1306.7145305627068</v>
      </c>
      <c r="I44" s="197">
        <f t="shared" si="2"/>
        <v>0</v>
      </c>
      <c r="J44" s="89">
        <f t="shared" si="3"/>
        <v>0</v>
      </c>
      <c r="K44" s="197">
        <f t="shared" si="8"/>
        <v>-57.474977820473484</v>
      </c>
      <c r="L44" s="89">
        <f t="shared" si="4"/>
        <v>-405.25606861215851</v>
      </c>
      <c r="M44" s="90">
        <f t="shared" si="9"/>
        <v>901.45846195054833</v>
      </c>
      <c r="N44" s="90">
        <f t="shared" si="10"/>
        <v>32519.458461950548</v>
      </c>
      <c r="O44" s="90">
        <f t="shared" si="11"/>
        <v>4612.0349541838814</v>
      </c>
      <c r="P44" s="91">
        <f t="shared" si="5"/>
        <v>0.96238345352796895</v>
      </c>
      <c r="Q44" s="206">
        <v>-59.236535118102665</v>
      </c>
      <c r="R44" s="94">
        <f t="shared" si="12"/>
        <v>-4.7564538964364252E-2</v>
      </c>
      <c r="S44" s="94">
        <f t="shared" si="12"/>
        <v>-6.3098516842551564E-2</v>
      </c>
      <c r="T44" s="93">
        <v>7051</v>
      </c>
      <c r="U44" s="200">
        <v>33197</v>
      </c>
      <c r="V44" s="200">
        <v>4786.1880046136102</v>
      </c>
      <c r="W44" s="208"/>
      <c r="X44" s="90">
        <v>0</v>
      </c>
      <c r="Y44" s="90">
        <f t="shared" si="13"/>
        <v>0</v>
      </c>
      <c r="Z44" s="1"/>
      <c r="AA44" s="1"/>
    </row>
    <row r="45" spans="2:27" x14ac:dyDescent="0.25">
      <c r="B45" s="87">
        <v>1539</v>
      </c>
      <c r="C45" s="87" t="s">
        <v>64</v>
      </c>
      <c r="D45" s="1">
        <v>29155</v>
      </c>
      <c r="E45" s="87">
        <f t="shared" si="6"/>
        <v>4137.8086857791659</v>
      </c>
      <c r="F45" s="88">
        <f t="shared" si="0"/>
        <v>0.86342767403479881</v>
      </c>
      <c r="G45" s="197">
        <f t="shared" si="1"/>
        <v>393.150064459703</v>
      </c>
      <c r="H45" s="197">
        <f t="shared" si="7"/>
        <v>2770.1353541830676</v>
      </c>
      <c r="I45" s="197">
        <f t="shared" si="2"/>
        <v>61.580479839073313</v>
      </c>
      <c r="J45" s="89">
        <f t="shared" si="3"/>
        <v>433.89606094611059</v>
      </c>
      <c r="K45" s="197">
        <f t="shared" si="8"/>
        <v>4.1055020185998288</v>
      </c>
      <c r="L45" s="89">
        <f t="shared" si="4"/>
        <v>28.927367223054393</v>
      </c>
      <c r="M45" s="90">
        <f t="shared" si="9"/>
        <v>2799.0627214061219</v>
      </c>
      <c r="N45" s="90">
        <f t="shared" si="10"/>
        <v>31954.062721406121</v>
      </c>
      <c r="O45" s="90">
        <f t="shared" si="11"/>
        <v>4535.0642522574681</v>
      </c>
      <c r="P45" s="91">
        <f t="shared" si="5"/>
        <v>0.94632214205130405</v>
      </c>
      <c r="Q45" s="206">
        <v>-1034.7110819632621</v>
      </c>
      <c r="R45" s="94">
        <f t="shared" si="12"/>
        <v>2.9157400543612551E-2</v>
      </c>
      <c r="S45" s="94">
        <f t="shared" si="12"/>
        <v>2.5213709113769071E-2</v>
      </c>
      <c r="T45" s="93">
        <v>7046</v>
      </c>
      <c r="U45" s="200">
        <v>28329</v>
      </c>
      <c r="V45" s="200">
        <v>4036.0450206582136</v>
      </c>
      <c r="W45" s="208"/>
      <c r="X45" s="90">
        <v>0</v>
      </c>
      <c r="Y45" s="90">
        <f t="shared" si="13"/>
        <v>0</v>
      </c>
      <c r="Z45" s="1"/>
      <c r="AA45" s="1"/>
    </row>
    <row r="46" spans="2:27" x14ac:dyDescent="0.25">
      <c r="B46" s="87">
        <v>1547</v>
      </c>
      <c r="C46" s="87" t="s">
        <v>65</v>
      </c>
      <c r="D46" s="1">
        <v>16446</v>
      </c>
      <c r="E46" s="87">
        <f t="shared" si="6"/>
        <v>4500.8210180623973</v>
      </c>
      <c r="F46" s="88">
        <f t="shared" si="0"/>
        <v>0.9391766797310922</v>
      </c>
      <c r="G46" s="197">
        <f t="shared" si="1"/>
        <v>175.34266508976415</v>
      </c>
      <c r="H46" s="197">
        <f t="shared" si="7"/>
        <v>640.70209823799826</v>
      </c>
      <c r="I46" s="197">
        <f t="shared" si="2"/>
        <v>0</v>
      </c>
      <c r="J46" s="89">
        <f t="shared" si="3"/>
        <v>0</v>
      </c>
      <c r="K46" s="197">
        <f t="shared" si="8"/>
        <v>-57.474977820473484</v>
      </c>
      <c r="L46" s="89">
        <f t="shared" si="4"/>
        <v>-210.01356895601009</v>
      </c>
      <c r="M46" s="90">
        <f t="shared" si="9"/>
        <v>430.68852928198817</v>
      </c>
      <c r="N46" s="90">
        <f t="shared" si="10"/>
        <v>16876.68852928199</v>
      </c>
      <c r="O46" s="90">
        <f t="shared" si="11"/>
        <v>4618.6887053316887</v>
      </c>
      <c r="P46" s="91">
        <f t="shared" si="5"/>
        <v>0.96377187752565208</v>
      </c>
      <c r="Q46" s="206">
        <v>-102.93999423082528</v>
      </c>
      <c r="R46" s="94">
        <f t="shared" si="12"/>
        <v>-0.15752266789611188</v>
      </c>
      <c r="S46" s="95">
        <f t="shared" si="12"/>
        <v>-0.1888792407385117</v>
      </c>
      <c r="T46" s="93">
        <v>3654</v>
      </c>
      <c r="U46" s="200">
        <v>19521</v>
      </c>
      <c r="V46" s="200">
        <v>5548.8914155770326</v>
      </c>
      <c r="W46" s="208"/>
      <c r="X46" s="90">
        <v>0</v>
      </c>
      <c r="Y46" s="90">
        <f t="shared" si="13"/>
        <v>0</v>
      </c>
      <c r="Z46" s="1"/>
      <c r="AA46" s="1"/>
    </row>
    <row r="47" spans="2:27" x14ac:dyDescent="0.25">
      <c r="B47" s="87">
        <v>1554</v>
      </c>
      <c r="C47" s="87" t="s">
        <v>66</v>
      </c>
      <c r="D47" s="1">
        <v>26973</v>
      </c>
      <c r="E47" s="87">
        <f t="shared" si="6"/>
        <v>4593.4945504087191</v>
      </c>
      <c r="F47" s="88">
        <f t="shared" si="0"/>
        <v>0.95851466719130884</v>
      </c>
      <c r="G47" s="197">
        <f t="shared" si="1"/>
        <v>119.73854568197112</v>
      </c>
      <c r="H47" s="197">
        <f t="shared" si="7"/>
        <v>703.10474024453447</v>
      </c>
      <c r="I47" s="197">
        <f t="shared" si="2"/>
        <v>0</v>
      </c>
      <c r="J47" s="89">
        <f t="shared" si="3"/>
        <v>0</v>
      </c>
      <c r="K47" s="197">
        <f t="shared" si="8"/>
        <v>-57.474977820473484</v>
      </c>
      <c r="L47" s="89">
        <f t="shared" si="4"/>
        <v>-337.49306976182032</v>
      </c>
      <c r="M47" s="90">
        <f t="shared" si="9"/>
        <v>365.61167048271415</v>
      </c>
      <c r="N47" s="90">
        <f t="shared" si="10"/>
        <v>27338.611670482715</v>
      </c>
      <c r="O47" s="90">
        <f t="shared" si="11"/>
        <v>4655.758118270217</v>
      </c>
      <c r="P47" s="91">
        <f t="shared" si="5"/>
        <v>0.97150707250973878</v>
      </c>
      <c r="Q47" s="206">
        <v>308.53868469528942</v>
      </c>
      <c r="R47" s="94">
        <f t="shared" si="12"/>
        <v>-4.6755725190839696E-2</v>
      </c>
      <c r="S47" s="95">
        <f t="shared" si="12"/>
        <v>-5.3898563762298006E-2</v>
      </c>
      <c r="T47" s="93">
        <v>5872</v>
      </c>
      <c r="U47" s="200">
        <v>28296</v>
      </c>
      <c r="V47" s="200">
        <v>4855.181880576527</v>
      </c>
      <c r="W47" s="208"/>
      <c r="X47" s="90">
        <v>0</v>
      </c>
      <c r="Y47" s="90">
        <f t="shared" si="13"/>
        <v>0</v>
      </c>
      <c r="Z47" s="1"/>
      <c r="AA47" s="1"/>
    </row>
    <row r="48" spans="2:27" x14ac:dyDescent="0.25">
      <c r="B48" s="87">
        <v>1557</v>
      </c>
      <c r="C48" s="87" t="s">
        <v>67</v>
      </c>
      <c r="D48" s="1">
        <v>9499</v>
      </c>
      <c r="E48" s="87">
        <f t="shared" si="6"/>
        <v>3559.0108654926939</v>
      </c>
      <c r="F48" s="88">
        <f t="shared" si="0"/>
        <v>0.74265117283407811</v>
      </c>
      <c r="G48" s="197">
        <f t="shared" si="1"/>
        <v>740.42875663158623</v>
      </c>
      <c r="H48" s="197">
        <f t="shared" si="7"/>
        <v>1976.2043514497036</v>
      </c>
      <c r="I48" s="197">
        <f t="shared" si="2"/>
        <v>264.15971693933847</v>
      </c>
      <c r="J48" s="89">
        <f t="shared" si="3"/>
        <v>705.04228451109429</v>
      </c>
      <c r="K48" s="197">
        <f t="shared" si="8"/>
        <v>206.68473911886497</v>
      </c>
      <c r="L48" s="89">
        <f t="shared" si="4"/>
        <v>551.6415687082507</v>
      </c>
      <c r="M48" s="90">
        <f t="shared" si="9"/>
        <v>2527.8459201579544</v>
      </c>
      <c r="N48" s="90">
        <f t="shared" si="10"/>
        <v>12026.845920157954</v>
      </c>
      <c r="O48" s="90">
        <f t="shared" si="11"/>
        <v>4506.1243612431444</v>
      </c>
      <c r="P48" s="91">
        <f t="shared" si="5"/>
        <v>0.94028331699126799</v>
      </c>
      <c r="Q48" s="206">
        <v>205.88525720125699</v>
      </c>
      <c r="R48" s="94">
        <f t="shared" si="12"/>
        <v>-9.3857545103764733E-3</v>
      </c>
      <c r="S48" s="95">
        <f t="shared" si="12"/>
        <v>-9.3857545103765167E-3</v>
      </c>
      <c r="T48" s="93">
        <v>2669</v>
      </c>
      <c r="U48" s="200">
        <v>9589</v>
      </c>
      <c r="V48" s="200">
        <v>3592.7313600599477</v>
      </c>
      <c r="W48" s="208"/>
      <c r="X48" s="90">
        <v>0</v>
      </c>
      <c r="Y48" s="90">
        <f t="shared" si="13"/>
        <v>0</v>
      </c>
      <c r="Z48" s="1"/>
      <c r="AA48" s="1"/>
    </row>
    <row r="49" spans="2:27" x14ac:dyDescent="0.25">
      <c r="B49" s="87">
        <v>1560</v>
      </c>
      <c r="C49" s="87" t="s">
        <v>68</v>
      </c>
      <c r="D49" s="1">
        <v>10984</v>
      </c>
      <c r="E49" s="87">
        <f t="shared" si="6"/>
        <v>3623.8865061035963</v>
      </c>
      <c r="F49" s="88">
        <f t="shared" si="0"/>
        <v>0.75618863377728296</v>
      </c>
      <c r="G49" s="197">
        <f t="shared" si="1"/>
        <v>701.50337226504473</v>
      </c>
      <c r="H49" s="197">
        <f t="shared" si="7"/>
        <v>2126.2567213353504</v>
      </c>
      <c r="I49" s="197">
        <f t="shared" si="2"/>
        <v>241.45324272552267</v>
      </c>
      <c r="J49" s="89">
        <f t="shared" si="3"/>
        <v>731.84477870105923</v>
      </c>
      <c r="K49" s="197">
        <f t="shared" si="8"/>
        <v>183.97826490504917</v>
      </c>
      <c r="L49" s="89">
        <f t="shared" si="4"/>
        <v>557.638120927204</v>
      </c>
      <c r="M49" s="90">
        <f t="shared" si="9"/>
        <v>2683.8948422625544</v>
      </c>
      <c r="N49" s="90">
        <f t="shared" si="10"/>
        <v>13667.894842262554</v>
      </c>
      <c r="O49" s="90">
        <f t="shared" si="11"/>
        <v>4509.3681432736903</v>
      </c>
      <c r="P49" s="91">
        <f t="shared" si="5"/>
        <v>0.94096019003842835</v>
      </c>
      <c r="Q49" s="206">
        <v>249.19946218696532</v>
      </c>
      <c r="R49" s="94">
        <f t="shared" si="12"/>
        <v>-4.3509789702683103E-3</v>
      </c>
      <c r="S49" s="95">
        <f t="shared" si="12"/>
        <v>-2.7673671313755911E-2</v>
      </c>
      <c r="T49" s="93">
        <v>3031</v>
      </c>
      <c r="U49" s="200">
        <v>11032</v>
      </c>
      <c r="V49" s="200">
        <v>3727.0270270270271</v>
      </c>
      <c r="W49" s="208"/>
      <c r="X49" s="90">
        <v>0</v>
      </c>
      <c r="Y49" s="90">
        <f t="shared" si="13"/>
        <v>0</v>
      </c>
      <c r="Z49" s="1"/>
      <c r="AA49" s="1"/>
    </row>
    <row r="50" spans="2:27" x14ac:dyDescent="0.25">
      <c r="B50" s="87">
        <v>1563</v>
      </c>
      <c r="C50" s="87" t="s">
        <v>69</v>
      </c>
      <c r="D50" s="1">
        <v>36895</v>
      </c>
      <c r="E50" s="87">
        <f t="shared" si="6"/>
        <v>5189.1701828410696</v>
      </c>
      <c r="F50" s="88">
        <f t="shared" si="0"/>
        <v>1.0828130252951764</v>
      </c>
      <c r="G50" s="197">
        <f t="shared" si="1"/>
        <v>-237.66683377743919</v>
      </c>
      <c r="H50" s="197">
        <f t="shared" si="7"/>
        <v>-1689.8111881575926</v>
      </c>
      <c r="I50" s="197">
        <f t="shared" si="2"/>
        <v>0</v>
      </c>
      <c r="J50" s="89">
        <f t="shared" si="3"/>
        <v>0</v>
      </c>
      <c r="K50" s="197">
        <f t="shared" si="8"/>
        <v>-57.474977820473484</v>
      </c>
      <c r="L50" s="89">
        <f t="shared" si="4"/>
        <v>-408.64709230356647</v>
      </c>
      <c r="M50" s="90">
        <f t="shared" si="9"/>
        <v>-2098.4582804611591</v>
      </c>
      <c r="N50" s="90">
        <f t="shared" si="10"/>
        <v>34796.541719538844</v>
      </c>
      <c r="O50" s="90">
        <f t="shared" si="11"/>
        <v>4894.0283712431565</v>
      </c>
      <c r="P50" s="91">
        <f t="shared" si="5"/>
        <v>1.0212264157512856</v>
      </c>
      <c r="Q50" s="206">
        <v>-3677.9788065082607</v>
      </c>
      <c r="R50" s="94">
        <f t="shared" si="12"/>
        <v>3.6085369278292617E-2</v>
      </c>
      <c r="S50" s="95">
        <f t="shared" si="12"/>
        <v>1.0146804477795351E-2</v>
      </c>
      <c r="T50" s="93">
        <v>7110</v>
      </c>
      <c r="U50" s="200">
        <v>35610</v>
      </c>
      <c r="V50" s="200">
        <v>5137.045585689556</v>
      </c>
      <c r="W50" s="208"/>
      <c r="X50" s="90">
        <v>0</v>
      </c>
      <c r="Y50" s="90">
        <f t="shared" si="13"/>
        <v>0</v>
      </c>
      <c r="Z50" s="1"/>
      <c r="AA50" s="1"/>
    </row>
    <row r="51" spans="2:27" x14ac:dyDescent="0.25">
      <c r="B51" s="87">
        <v>1566</v>
      </c>
      <c r="C51" s="87" t="s">
        <v>70</v>
      </c>
      <c r="D51" s="1">
        <v>24317</v>
      </c>
      <c r="E51" s="87">
        <f t="shared" si="6"/>
        <v>4113.1596752368068</v>
      </c>
      <c r="F51" s="88">
        <f t="shared" si="0"/>
        <v>0.85828421781049524</v>
      </c>
      <c r="G51" s="197">
        <f t="shared" si="1"/>
        <v>407.93947078511843</v>
      </c>
      <c r="H51" s="197">
        <f t="shared" si="7"/>
        <v>2411.7381512816205</v>
      </c>
      <c r="I51" s="197">
        <f t="shared" si="2"/>
        <v>70.207633528898981</v>
      </c>
      <c r="J51" s="89">
        <f t="shared" si="3"/>
        <v>415.06752942285078</v>
      </c>
      <c r="K51" s="197">
        <f t="shared" si="8"/>
        <v>12.732655708425497</v>
      </c>
      <c r="L51" s="89">
        <f t="shared" si="4"/>
        <v>75.275460548211541</v>
      </c>
      <c r="M51" s="90">
        <f t="shared" si="9"/>
        <v>2487.0136118298319</v>
      </c>
      <c r="N51" s="90">
        <f t="shared" si="10"/>
        <v>26804.013611829832</v>
      </c>
      <c r="O51" s="90">
        <f t="shared" si="11"/>
        <v>4533.8318017303509</v>
      </c>
      <c r="P51" s="91">
        <f t="shared" si="5"/>
        <v>0.94606496924008898</v>
      </c>
      <c r="Q51" s="206">
        <v>-2859.6019892941808</v>
      </c>
      <c r="R51" s="94">
        <f t="shared" si="12"/>
        <v>-1.0740002440909646E-2</v>
      </c>
      <c r="S51" s="95">
        <f t="shared" si="12"/>
        <v>-2.1281846122611671E-2</v>
      </c>
      <c r="T51" s="93">
        <v>5912</v>
      </c>
      <c r="U51" s="200">
        <v>24581</v>
      </c>
      <c r="V51" s="200">
        <v>4202.5987348264662</v>
      </c>
      <c r="W51" s="208"/>
      <c r="X51" s="90">
        <v>0</v>
      </c>
      <c r="Y51" s="90">
        <f t="shared" si="13"/>
        <v>0</v>
      </c>
      <c r="Z51" s="1"/>
      <c r="AA51" s="1"/>
    </row>
    <row r="52" spans="2:27" x14ac:dyDescent="0.25">
      <c r="B52" s="87">
        <v>1573</v>
      </c>
      <c r="C52" s="87" t="s">
        <v>71</v>
      </c>
      <c r="D52" s="1">
        <v>9157</v>
      </c>
      <c r="E52" s="87">
        <f t="shared" si="6"/>
        <v>4243.2808155699722</v>
      </c>
      <c r="F52" s="88">
        <f t="shared" si="0"/>
        <v>0.88543631740532336</v>
      </c>
      <c r="G52" s="197">
        <f t="shared" si="1"/>
        <v>329.86678658521924</v>
      </c>
      <c r="H52" s="197">
        <f t="shared" si="7"/>
        <v>711.85252545090316</v>
      </c>
      <c r="I52" s="197">
        <f t="shared" si="2"/>
        <v>24.665234412291099</v>
      </c>
      <c r="J52" s="89">
        <f t="shared" si="3"/>
        <v>53.227575861724191</v>
      </c>
      <c r="K52" s="197">
        <f t="shared" si="8"/>
        <v>-32.809743408182385</v>
      </c>
      <c r="L52" s="89">
        <f t="shared" si="4"/>
        <v>-70.803426274857586</v>
      </c>
      <c r="M52" s="90">
        <f t="shared" si="9"/>
        <v>641.04909917604562</v>
      </c>
      <c r="N52" s="90">
        <f t="shared" si="10"/>
        <v>9798.0490991760453</v>
      </c>
      <c r="O52" s="90">
        <f t="shared" si="11"/>
        <v>4540.3378587470088</v>
      </c>
      <c r="P52" s="91">
        <f t="shared" si="5"/>
        <v>0.94742257421983034</v>
      </c>
      <c r="Q52" s="206">
        <v>314.04875976004536</v>
      </c>
      <c r="R52" s="94">
        <f t="shared" si="12"/>
        <v>-0.10225490196078431</v>
      </c>
      <c r="S52" s="95">
        <f t="shared" si="12"/>
        <v>-0.1180632030383978</v>
      </c>
      <c r="T52" s="93">
        <v>2158</v>
      </c>
      <c r="U52" s="200">
        <v>10200</v>
      </c>
      <c r="V52" s="200">
        <v>4811.3207547169804</v>
      </c>
      <c r="W52" s="208"/>
      <c r="X52" s="90">
        <v>0</v>
      </c>
      <c r="Y52" s="90">
        <f t="shared" si="13"/>
        <v>0</v>
      </c>
      <c r="Z52" s="1"/>
      <c r="AA52" s="1"/>
    </row>
    <row r="53" spans="2:27" x14ac:dyDescent="0.25">
      <c r="B53" s="87">
        <v>1576</v>
      </c>
      <c r="C53" s="87" t="s">
        <v>72</v>
      </c>
      <c r="D53" s="1">
        <v>14376</v>
      </c>
      <c r="E53" s="87">
        <f t="shared" si="6"/>
        <v>4251.9964507542145</v>
      </c>
      <c r="F53" s="88">
        <f t="shared" si="0"/>
        <v>0.8872549903277156</v>
      </c>
      <c r="G53" s="197">
        <f t="shared" si="1"/>
        <v>324.63740547467387</v>
      </c>
      <c r="H53" s="197">
        <f t="shared" si="7"/>
        <v>1097.5990679098725</v>
      </c>
      <c r="I53" s="197">
        <f t="shared" si="2"/>
        <v>21.614762097806306</v>
      </c>
      <c r="J53" s="89">
        <f t="shared" si="3"/>
        <v>73.079510652683126</v>
      </c>
      <c r="K53" s="197">
        <f t="shared" si="8"/>
        <v>-35.860215722667178</v>
      </c>
      <c r="L53" s="89">
        <f t="shared" si="4"/>
        <v>-121.24338935833772</v>
      </c>
      <c r="M53" s="90">
        <f t="shared" si="9"/>
        <v>976.35567855153477</v>
      </c>
      <c r="N53" s="90">
        <f t="shared" si="10"/>
        <v>15352.355678551536</v>
      </c>
      <c r="O53" s="90">
        <f t="shared" si="11"/>
        <v>4540.7736405062224</v>
      </c>
      <c r="P53" s="91">
        <f t="shared" si="5"/>
        <v>0.94751350786595023</v>
      </c>
      <c r="Q53" s="206">
        <v>161.8515940792247</v>
      </c>
      <c r="R53" s="94">
        <f t="shared" si="12"/>
        <v>-4.1344358495598824E-2</v>
      </c>
      <c r="S53" s="95">
        <f t="shared" si="12"/>
        <v>-4.0493732371815E-2</v>
      </c>
      <c r="T53" s="93">
        <v>3381</v>
      </c>
      <c r="U53" s="200">
        <v>14996</v>
      </c>
      <c r="V53" s="200">
        <v>4431.4420803782505</v>
      </c>
      <c r="W53" s="208"/>
      <c r="X53" s="90">
        <v>0</v>
      </c>
      <c r="Y53" s="90">
        <f t="shared" si="13"/>
        <v>0</v>
      </c>
      <c r="Z53" s="1"/>
      <c r="AA53" s="1"/>
    </row>
    <row r="54" spans="2:27" x14ac:dyDescent="0.25">
      <c r="B54" s="87">
        <v>1577</v>
      </c>
      <c r="C54" s="87" t="s">
        <v>73</v>
      </c>
      <c r="D54" s="1">
        <v>40258</v>
      </c>
      <c r="E54" s="87">
        <f t="shared" si="6"/>
        <v>3673.175182481752</v>
      </c>
      <c r="F54" s="88">
        <f t="shared" si="0"/>
        <v>0.76647359628599088</v>
      </c>
      <c r="G54" s="197">
        <f t="shared" si="1"/>
        <v>671.93016643815133</v>
      </c>
      <c r="H54" s="197">
        <f t="shared" si="7"/>
        <v>7364.3546241621389</v>
      </c>
      <c r="I54" s="197">
        <f t="shared" si="2"/>
        <v>224.20220599316815</v>
      </c>
      <c r="J54" s="89">
        <f t="shared" si="3"/>
        <v>2457.256177685123</v>
      </c>
      <c r="K54" s="197">
        <f t="shared" si="8"/>
        <v>166.72722817269465</v>
      </c>
      <c r="L54" s="89">
        <f t="shared" si="4"/>
        <v>1827.3304207727333</v>
      </c>
      <c r="M54" s="90">
        <f t="shared" si="9"/>
        <v>9191.6850449348713</v>
      </c>
      <c r="N54" s="90">
        <f t="shared" si="10"/>
        <v>49449.685044934871</v>
      </c>
      <c r="O54" s="90">
        <f t="shared" si="11"/>
        <v>4511.8325770925976</v>
      </c>
      <c r="P54" s="91">
        <f t="shared" si="5"/>
        <v>0.94147443816386367</v>
      </c>
      <c r="Q54" s="206">
        <v>-737.22324131668574</v>
      </c>
      <c r="R54" s="94">
        <f t="shared" si="12"/>
        <v>-6.8295956860839183E-2</v>
      </c>
      <c r="S54" s="95">
        <f t="shared" si="12"/>
        <v>-8.1132390301898713E-2</v>
      </c>
      <c r="T54" s="93">
        <v>10960</v>
      </c>
      <c r="U54" s="200">
        <v>43209</v>
      </c>
      <c r="V54" s="200">
        <v>3997.5020815986677</v>
      </c>
      <c r="W54" s="208"/>
      <c r="X54" s="90">
        <v>0</v>
      </c>
      <c r="Y54" s="90">
        <f t="shared" si="13"/>
        <v>0</v>
      </c>
      <c r="Z54" s="1"/>
      <c r="AA54" s="1"/>
    </row>
    <row r="55" spans="2:27" x14ac:dyDescent="0.25">
      <c r="B55" s="87">
        <v>1578</v>
      </c>
      <c r="C55" s="87" t="s">
        <v>74</v>
      </c>
      <c r="D55" s="1">
        <v>13059</v>
      </c>
      <c r="E55" s="87">
        <f t="shared" si="6"/>
        <v>5236.1668003207697</v>
      </c>
      <c r="F55" s="88">
        <f t="shared" si="0"/>
        <v>1.092619708783821</v>
      </c>
      <c r="G55" s="197">
        <f t="shared" si="1"/>
        <v>-265.86480426525924</v>
      </c>
      <c r="H55" s="197">
        <f t="shared" si="7"/>
        <v>-663.06682183755652</v>
      </c>
      <c r="I55" s="197">
        <f t="shared" si="2"/>
        <v>0</v>
      </c>
      <c r="J55" s="89">
        <f t="shared" si="3"/>
        <v>0</v>
      </c>
      <c r="K55" s="197">
        <f t="shared" si="8"/>
        <v>-57.474977820473484</v>
      </c>
      <c r="L55" s="89">
        <f t="shared" si="4"/>
        <v>-143.34259468426086</v>
      </c>
      <c r="M55" s="90">
        <f t="shared" si="9"/>
        <v>-806.40941652181732</v>
      </c>
      <c r="N55" s="90">
        <f t="shared" si="10"/>
        <v>12252.590583478182</v>
      </c>
      <c r="O55" s="90">
        <f t="shared" si="11"/>
        <v>4912.827018235037</v>
      </c>
      <c r="P55" s="91">
        <f t="shared" si="5"/>
        <v>1.0251490891467436</v>
      </c>
      <c r="Q55" s="206">
        <v>-3390.2348578767337</v>
      </c>
      <c r="R55" s="94">
        <f t="shared" si="12"/>
        <v>-5.1909394511398289E-2</v>
      </c>
      <c r="S55" s="94">
        <f t="shared" si="12"/>
        <v>-5.3049840307896251E-2</v>
      </c>
      <c r="T55" s="93">
        <v>2494</v>
      </c>
      <c r="U55" s="200">
        <v>13774</v>
      </c>
      <c r="V55" s="200">
        <v>5529.5062224006424</v>
      </c>
      <c r="W55" s="208"/>
      <c r="X55" s="90">
        <v>0</v>
      </c>
      <c r="Y55" s="90">
        <f t="shared" si="13"/>
        <v>0</v>
      </c>
      <c r="Z55" s="1"/>
      <c r="AA55" s="1"/>
    </row>
    <row r="56" spans="2:27" x14ac:dyDescent="0.25">
      <c r="B56" s="87">
        <v>1579</v>
      </c>
      <c r="C56" s="87" t="s">
        <v>75</v>
      </c>
      <c r="D56" s="1">
        <v>52950</v>
      </c>
      <c r="E56" s="87">
        <f t="shared" si="6"/>
        <v>3968.9678434899929</v>
      </c>
      <c r="F56" s="88">
        <f t="shared" si="0"/>
        <v>0.82819601718202063</v>
      </c>
      <c r="G56" s="197">
        <f t="shared" si="1"/>
        <v>494.45456983320679</v>
      </c>
      <c r="H56" s="197">
        <f t="shared" si="7"/>
        <v>6596.5184161448115</v>
      </c>
      <c r="I56" s="197">
        <f t="shared" si="2"/>
        <v>120.67477464028386</v>
      </c>
      <c r="J56" s="89">
        <f t="shared" si="3"/>
        <v>1609.9221684760271</v>
      </c>
      <c r="K56" s="197">
        <f t="shared" si="8"/>
        <v>63.199796819810373</v>
      </c>
      <c r="L56" s="89">
        <f t="shared" si="4"/>
        <v>843.14848937309023</v>
      </c>
      <c r="M56" s="90">
        <f t="shared" si="9"/>
        <v>7439.6669055179018</v>
      </c>
      <c r="N56" s="90">
        <f t="shared" si="10"/>
        <v>60389.666905517901</v>
      </c>
      <c r="O56" s="90">
        <f t="shared" si="11"/>
        <v>4526.6222101430103</v>
      </c>
      <c r="P56" s="91">
        <f t="shared" si="5"/>
        <v>0.94456055920866533</v>
      </c>
      <c r="Q56" s="206">
        <v>1338.3222616418097</v>
      </c>
      <c r="R56" s="94">
        <f t="shared" si="12"/>
        <v>-1.4828734627048952E-2</v>
      </c>
      <c r="S56" s="94">
        <f t="shared" si="12"/>
        <v>-1.8816385352642299E-2</v>
      </c>
      <c r="T56" s="93">
        <v>13341</v>
      </c>
      <c r="U56" s="200">
        <v>53747</v>
      </c>
      <c r="V56" s="200">
        <v>4045.0816587642057</v>
      </c>
      <c r="W56" s="208"/>
      <c r="X56" s="90">
        <v>0</v>
      </c>
      <c r="Y56" s="90">
        <f t="shared" si="13"/>
        <v>0</v>
      </c>
      <c r="Z56" s="1"/>
      <c r="AA56" s="1"/>
    </row>
    <row r="57" spans="2:27" ht="30.95" customHeight="1" x14ac:dyDescent="0.25">
      <c r="B57" s="87">
        <v>1804</v>
      </c>
      <c r="C57" s="87" t="s">
        <v>76</v>
      </c>
      <c r="D57" s="1">
        <v>252210</v>
      </c>
      <c r="E57" s="87">
        <f t="shared" si="6"/>
        <v>4735.5376556075034</v>
      </c>
      <c r="F57" s="88">
        <f t="shared" si="0"/>
        <v>0.9881544976542227</v>
      </c>
      <c r="G57" s="197">
        <f t="shared" si="1"/>
        <v>34.512682562700498</v>
      </c>
      <c r="H57" s="197">
        <f t="shared" si="7"/>
        <v>1838.1109606068658</v>
      </c>
      <c r="I57" s="197">
        <f t="shared" si="2"/>
        <v>0</v>
      </c>
      <c r="J57" s="89">
        <f t="shared" si="3"/>
        <v>0</v>
      </c>
      <c r="K57" s="197">
        <f t="shared" si="8"/>
        <v>-57.474977820473484</v>
      </c>
      <c r="L57" s="89">
        <f t="shared" si="4"/>
        <v>-3061.0598437405974</v>
      </c>
      <c r="M57" s="90">
        <f t="shared" si="9"/>
        <v>-1222.9488831337317</v>
      </c>
      <c r="N57" s="90">
        <f t="shared" si="10"/>
        <v>250987.05111686626</v>
      </c>
      <c r="O57" s="90">
        <f t="shared" si="11"/>
        <v>4712.5753603497296</v>
      </c>
      <c r="P57" s="91">
        <f t="shared" si="5"/>
        <v>0.98336300469490401</v>
      </c>
      <c r="Q57" s="206">
        <v>3260.3926785058538</v>
      </c>
      <c r="R57" s="94">
        <f t="shared" si="12"/>
        <v>-4.5382286146858443E-2</v>
      </c>
      <c r="S57" s="94">
        <f t="shared" si="12"/>
        <v>-5.3555659239049903E-2</v>
      </c>
      <c r="T57" s="93">
        <v>53259</v>
      </c>
      <c r="U57" s="200">
        <v>264200</v>
      </c>
      <c r="V57" s="200">
        <v>5003.5035888112416</v>
      </c>
      <c r="W57" s="208"/>
      <c r="X57" s="90">
        <v>0</v>
      </c>
      <c r="Y57" s="90">
        <f t="shared" si="13"/>
        <v>0</v>
      </c>
      <c r="Z57" s="1"/>
      <c r="AA57" s="1"/>
    </row>
    <row r="58" spans="2:27" x14ac:dyDescent="0.25">
      <c r="B58" s="87">
        <v>1806</v>
      </c>
      <c r="C58" s="87" t="s">
        <v>77</v>
      </c>
      <c r="D58" s="1">
        <v>101612</v>
      </c>
      <c r="E58" s="87">
        <f t="shared" si="6"/>
        <v>4722.844527074134</v>
      </c>
      <c r="F58" s="88">
        <f t="shared" si="0"/>
        <v>0.98550584971565125</v>
      </c>
      <c r="G58" s="197">
        <f t="shared" si="1"/>
        <v>42.128559682722148</v>
      </c>
      <c r="H58" s="197">
        <f t="shared" si="7"/>
        <v>906.39596157376695</v>
      </c>
      <c r="I58" s="197">
        <f t="shared" si="2"/>
        <v>0</v>
      </c>
      <c r="J58" s="89">
        <f t="shared" si="3"/>
        <v>0</v>
      </c>
      <c r="K58" s="197">
        <f t="shared" si="8"/>
        <v>-57.474977820473484</v>
      </c>
      <c r="L58" s="89">
        <f t="shared" si="4"/>
        <v>-1236.574147807487</v>
      </c>
      <c r="M58" s="90">
        <f t="shared" si="9"/>
        <v>-330.17818623372</v>
      </c>
      <c r="N58" s="90">
        <f t="shared" si="10"/>
        <v>101281.82181376628</v>
      </c>
      <c r="O58" s="90">
        <f t="shared" si="11"/>
        <v>4707.4981089363828</v>
      </c>
      <c r="P58" s="91">
        <f t="shared" si="5"/>
        <v>0.98230354551947563</v>
      </c>
      <c r="Q58" s="206">
        <v>-5097.5248976125367</v>
      </c>
      <c r="R58" s="94">
        <f t="shared" si="12"/>
        <v>-1.1441024244075185E-2</v>
      </c>
      <c r="S58" s="94">
        <f t="shared" si="12"/>
        <v>-1.0751812780615429E-2</v>
      </c>
      <c r="T58" s="93">
        <v>21515</v>
      </c>
      <c r="U58" s="200">
        <v>102788</v>
      </c>
      <c r="V58" s="200">
        <v>4774.1755689735255</v>
      </c>
      <c r="W58" s="208"/>
      <c r="X58" s="90">
        <v>0</v>
      </c>
      <c r="Y58" s="90">
        <f t="shared" si="13"/>
        <v>0</v>
      </c>
      <c r="Z58" s="1"/>
      <c r="AA58" s="1"/>
    </row>
    <row r="59" spans="2:27" x14ac:dyDescent="0.25">
      <c r="B59" s="87">
        <v>1811</v>
      </c>
      <c r="C59" s="87" t="s">
        <v>78</v>
      </c>
      <c r="D59" s="1">
        <v>7978</v>
      </c>
      <c r="E59" s="87">
        <f t="shared" si="6"/>
        <v>5735.4421279654925</v>
      </c>
      <c r="F59" s="88">
        <f t="shared" si="0"/>
        <v>1.1968024218060083</v>
      </c>
      <c r="G59" s="197">
        <f t="shared" si="1"/>
        <v>-565.43000085209292</v>
      </c>
      <c r="H59" s="197">
        <f t="shared" si="7"/>
        <v>-786.51313118526127</v>
      </c>
      <c r="I59" s="197">
        <f t="shared" si="2"/>
        <v>0</v>
      </c>
      <c r="J59" s="89">
        <f t="shared" si="3"/>
        <v>0</v>
      </c>
      <c r="K59" s="197">
        <f t="shared" si="8"/>
        <v>-57.474977820473484</v>
      </c>
      <c r="L59" s="89">
        <f t="shared" si="4"/>
        <v>-79.947694148278615</v>
      </c>
      <c r="M59" s="90">
        <f t="shared" si="9"/>
        <v>-866.4608253335399</v>
      </c>
      <c r="N59" s="90">
        <f t="shared" si="10"/>
        <v>7111.53917466646</v>
      </c>
      <c r="O59" s="90">
        <f t="shared" si="11"/>
        <v>5112.5371492929262</v>
      </c>
      <c r="P59" s="91">
        <f t="shared" si="5"/>
        <v>1.0668221743556185</v>
      </c>
      <c r="Q59" s="206">
        <v>-2251.5560293931585</v>
      </c>
      <c r="R59" s="94">
        <f t="shared" si="12"/>
        <v>0.23155294844087682</v>
      </c>
      <c r="S59" s="94">
        <f t="shared" si="12"/>
        <v>0.24483353379430095</v>
      </c>
      <c r="T59" s="93">
        <v>1391</v>
      </c>
      <c r="U59" s="200">
        <v>6478</v>
      </c>
      <c r="V59" s="200">
        <v>4607.3968705547659</v>
      </c>
      <c r="W59" s="208"/>
      <c r="X59" s="90">
        <v>0</v>
      </c>
      <c r="Y59" s="90">
        <f t="shared" si="13"/>
        <v>0</v>
      </c>
      <c r="Z59" s="1"/>
      <c r="AA59" s="1"/>
    </row>
    <row r="60" spans="2:27" x14ac:dyDescent="0.25">
      <c r="B60" s="87">
        <v>1812</v>
      </c>
      <c r="C60" s="87" t="s">
        <v>79</v>
      </c>
      <c r="D60" s="1">
        <v>6806</v>
      </c>
      <c r="E60" s="87">
        <f t="shared" si="6"/>
        <v>3454.8223350253807</v>
      </c>
      <c r="F60" s="88">
        <f t="shared" si="0"/>
        <v>0.7209103753845324</v>
      </c>
      <c r="G60" s="197">
        <f t="shared" si="1"/>
        <v>802.9418749119742</v>
      </c>
      <c r="H60" s="197">
        <f t="shared" si="7"/>
        <v>1581.7954935765893</v>
      </c>
      <c r="I60" s="197">
        <f t="shared" si="2"/>
        <v>300.62570260289812</v>
      </c>
      <c r="J60" s="89">
        <f t="shared" si="3"/>
        <v>592.23263412770928</v>
      </c>
      <c r="K60" s="197">
        <f t="shared" si="8"/>
        <v>243.15072478242462</v>
      </c>
      <c r="L60" s="89">
        <f t="shared" si="4"/>
        <v>479.00692782137645</v>
      </c>
      <c r="M60" s="90">
        <f t="shared" si="9"/>
        <v>2060.8024213979656</v>
      </c>
      <c r="N60" s="90">
        <f t="shared" si="10"/>
        <v>8866.8024213979661</v>
      </c>
      <c r="O60" s="90">
        <f t="shared" si="11"/>
        <v>4500.9149347197799</v>
      </c>
      <c r="P60" s="91">
        <f t="shared" si="5"/>
        <v>0.93919627711879095</v>
      </c>
      <c r="Q60" s="206">
        <v>290.53199950785984</v>
      </c>
      <c r="R60" s="94">
        <f t="shared" si="12"/>
        <v>-4.3160410515956697E-2</v>
      </c>
      <c r="S60" s="94">
        <f t="shared" si="12"/>
        <v>-3.781765138685806E-2</v>
      </c>
      <c r="T60" s="93">
        <v>1970</v>
      </c>
      <c r="U60" s="200">
        <v>7113</v>
      </c>
      <c r="V60" s="200">
        <v>3590.6108026249372</v>
      </c>
      <c r="W60" s="208"/>
      <c r="X60" s="90">
        <v>0</v>
      </c>
      <c r="Y60" s="90">
        <f t="shared" si="13"/>
        <v>0</v>
      </c>
      <c r="Z60" s="1"/>
      <c r="AA60" s="1"/>
    </row>
    <row r="61" spans="2:27" x14ac:dyDescent="0.25">
      <c r="B61" s="87">
        <v>1813</v>
      </c>
      <c r="C61" s="87" t="s">
        <v>80</v>
      </c>
      <c r="D61" s="1">
        <v>30565</v>
      </c>
      <c r="E61" s="87">
        <f t="shared" si="6"/>
        <v>3925.1316296391419</v>
      </c>
      <c r="F61" s="88">
        <f t="shared" si="0"/>
        <v>0.81904880834807592</v>
      </c>
      <c r="G61" s="197">
        <f t="shared" si="1"/>
        <v>520.75629814371734</v>
      </c>
      <c r="H61" s="197">
        <f t="shared" si="7"/>
        <v>4055.1292936451268</v>
      </c>
      <c r="I61" s="197">
        <f t="shared" si="2"/>
        <v>136.0174494880817</v>
      </c>
      <c r="J61" s="89">
        <f t="shared" si="3"/>
        <v>1059.1678791636923</v>
      </c>
      <c r="K61" s="197">
        <f t="shared" si="8"/>
        <v>78.542471667608211</v>
      </c>
      <c r="L61" s="89">
        <f t="shared" si="4"/>
        <v>611.61022687566515</v>
      </c>
      <c r="M61" s="90">
        <f t="shared" si="9"/>
        <v>4666.7395205207922</v>
      </c>
      <c r="N61" s="90">
        <f t="shared" si="10"/>
        <v>35231.739520520794</v>
      </c>
      <c r="O61" s="90">
        <f t="shared" si="11"/>
        <v>4524.430399450468</v>
      </c>
      <c r="P61" s="91">
        <f t="shared" si="5"/>
        <v>0.94410319876696813</v>
      </c>
      <c r="Q61" s="206">
        <v>1100.6844315572089</v>
      </c>
      <c r="R61" s="94">
        <f t="shared" si="12"/>
        <v>-6.072339510156418E-2</v>
      </c>
      <c r="S61" s="94">
        <f t="shared" si="12"/>
        <v>-6.1929606228954152E-2</v>
      </c>
      <c r="T61" s="93">
        <v>7787</v>
      </c>
      <c r="U61" s="200">
        <v>32541</v>
      </c>
      <c r="V61" s="200">
        <v>4184.2612832711848</v>
      </c>
      <c r="W61" s="208"/>
      <c r="X61" s="90">
        <v>0</v>
      </c>
      <c r="Y61" s="90">
        <f t="shared" si="13"/>
        <v>0</v>
      </c>
      <c r="Z61" s="1"/>
      <c r="AA61" s="1"/>
    </row>
    <row r="62" spans="2:27" x14ac:dyDescent="0.25">
      <c r="B62" s="87">
        <v>1815</v>
      </c>
      <c r="C62" s="87" t="s">
        <v>81</v>
      </c>
      <c r="D62" s="1">
        <v>4050</v>
      </c>
      <c r="E62" s="87">
        <f t="shared" si="6"/>
        <v>3322.3954060705501</v>
      </c>
      <c r="F62" s="88">
        <f t="shared" si="0"/>
        <v>0.69327713181771189</v>
      </c>
      <c r="G62" s="197">
        <f t="shared" si="1"/>
        <v>882.39803228487256</v>
      </c>
      <c r="H62" s="197">
        <f t="shared" si="7"/>
        <v>1075.6432013552596</v>
      </c>
      <c r="I62" s="197">
        <f t="shared" si="2"/>
        <v>346.97512773708883</v>
      </c>
      <c r="J62" s="89">
        <f t="shared" si="3"/>
        <v>422.96268071151127</v>
      </c>
      <c r="K62" s="197">
        <f t="shared" si="8"/>
        <v>289.50014991661533</v>
      </c>
      <c r="L62" s="89">
        <f t="shared" si="4"/>
        <v>352.90068274835409</v>
      </c>
      <c r="M62" s="90">
        <f t="shared" si="9"/>
        <v>1428.5438841036137</v>
      </c>
      <c r="N62" s="90">
        <f t="shared" si="10"/>
        <v>5478.5438841036139</v>
      </c>
      <c r="O62" s="90">
        <f t="shared" si="11"/>
        <v>4494.2935882720385</v>
      </c>
      <c r="P62" s="91">
        <f t="shared" si="5"/>
        <v>0.93781461494044993</v>
      </c>
      <c r="Q62" s="206">
        <v>207.9764250761823</v>
      </c>
      <c r="R62" s="94">
        <f t="shared" si="12"/>
        <v>4.7865459249676584E-2</v>
      </c>
      <c r="S62" s="94">
        <f t="shared" si="12"/>
        <v>1.0042587873970591E-2</v>
      </c>
      <c r="T62" s="93">
        <v>1219</v>
      </c>
      <c r="U62" s="200">
        <v>3865</v>
      </c>
      <c r="V62" s="200">
        <v>3289.3617021276596</v>
      </c>
      <c r="W62" s="208"/>
      <c r="X62" s="90">
        <v>0</v>
      </c>
      <c r="Y62" s="90">
        <f t="shared" si="13"/>
        <v>0</v>
      </c>
      <c r="Z62" s="1"/>
      <c r="AA62" s="1"/>
    </row>
    <row r="63" spans="2:27" x14ac:dyDescent="0.25">
      <c r="B63" s="87">
        <v>1816</v>
      </c>
      <c r="C63" s="87" t="s">
        <v>82</v>
      </c>
      <c r="D63" s="1">
        <v>1536</v>
      </c>
      <c r="E63" s="87">
        <f t="shared" si="6"/>
        <v>3383.259911894273</v>
      </c>
      <c r="F63" s="88">
        <f t="shared" si="0"/>
        <v>0.70597759785792924</v>
      </c>
      <c r="G63" s="197">
        <f t="shared" si="1"/>
        <v>845.87932879063874</v>
      </c>
      <c r="H63" s="197">
        <f t="shared" si="7"/>
        <v>384.02921527094998</v>
      </c>
      <c r="I63" s="197">
        <f t="shared" si="2"/>
        <v>325.67255069878581</v>
      </c>
      <c r="J63" s="89">
        <f t="shared" si="3"/>
        <v>147.85533801724876</v>
      </c>
      <c r="K63" s="197">
        <f t="shared" si="8"/>
        <v>268.19757287831231</v>
      </c>
      <c r="L63" s="89">
        <f t="shared" si="4"/>
        <v>121.7616980867538</v>
      </c>
      <c r="M63" s="90">
        <f t="shared" si="9"/>
        <v>505.79091335770374</v>
      </c>
      <c r="N63" s="90">
        <f t="shared" si="10"/>
        <v>2041.7909133577036</v>
      </c>
      <c r="O63" s="90">
        <f t="shared" si="11"/>
        <v>4497.3368135632236</v>
      </c>
      <c r="P63" s="91">
        <f t="shared" si="5"/>
        <v>0.93844963824246053</v>
      </c>
      <c r="Q63" s="206">
        <v>49.456765368816264</v>
      </c>
      <c r="R63" s="94">
        <f t="shared" si="12"/>
        <v>-8.0239520958083829E-2</v>
      </c>
      <c r="S63" s="94">
        <f t="shared" si="12"/>
        <v>-6.4032287847213001E-2</v>
      </c>
      <c r="T63" s="93">
        <v>454</v>
      </c>
      <c r="U63" s="200">
        <v>1670</v>
      </c>
      <c r="V63" s="200">
        <v>3614.7186147186144</v>
      </c>
      <c r="W63" s="208"/>
      <c r="X63" s="90">
        <v>0</v>
      </c>
      <c r="Y63" s="90">
        <f t="shared" si="13"/>
        <v>0</v>
      </c>
      <c r="Z63" s="1"/>
      <c r="AA63" s="1"/>
    </row>
    <row r="64" spans="2:27" x14ac:dyDescent="0.25">
      <c r="B64" s="87">
        <v>1818</v>
      </c>
      <c r="C64" s="87" t="s">
        <v>55</v>
      </c>
      <c r="D64" s="1">
        <v>6788</v>
      </c>
      <c r="E64" s="87">
        <f t="shared" si="6"/>
        <v>3691.1364872213157</v>
      </c>
      <c r="F64" s="88">
        <f t="shared" si="0"/>
        <v>0.77022154326749603</v>
      </c>
      <c r="G64" s="197">
        <f t="shared" si="1"/>
        <v>661.15338359441307</v>
      </c>
      <c r="H64" s="197">
        <f t="shared" si="7"/>
        <v>1215.8610724301257</v>
      </c>
      <c r="I64" s="197">
        <f t="shared" si="2"/>
        <v>217.91574933432085</v>
      </c>
      <c r="J64" s="89">
        <f t="shared" si="3"/>
        <v>400.74706302581603</v>
      </c>
      <c r="K64" s="197">
        <f t="shared" si="8"/>
        <v>160.44077151384738</v>
      </c>
      <c r="L64" s="89">
        <f t="shared" si="4"/>
        <v>295.05057881396533</v>
      </c>
      <c r="M64" s="90">
        <f t="shared" si="9"/>
        <v>1510.911651244091</v>
      </c>
      <c r="N64" s="90">
        <f t="shared" si="10"/>
        <v>8298.9116512440905</v>
      </c>
      <c r="O64" s="90">
        <f t="shared" si="11"/>
        <v>4512.7306423295768</v>
      </c>
      <c r="P64" s="91">
        <f t="shared" si="5"/>
        <v>0.94166183551293914</v>
      </c>
      <c r="Q64" s="206">
        <v>484.60020157104282</v>
      </c>
      <c r="R64" s="94">
        <f t="shared" si="12"/>
        <v>-0.12615859938208032</v>
      </c>
      <c r="S64" s="94">
        <f t="shared" si="12"/>
        <v>-0.13281100808716514</v>
      </c>
      <c r="T64" s="93">
        <v>1839</v>
      </c>
      <c r="U64" s="200">
        <v>7768</v>
      </c>
      <c r="V64" s="200">
        <v>4256.4383561643835</v>
      </c>
      <c r="W64" s="208"/>
      <c r="X64" s="90">
        <v>0</v>
      </c>
      <c r="Y64" s="90">
        <f t="shared" si="13"/>
        <v>0</v>
      </c>
      <c r="Z64" s="1"/>
      <c r="AA64" s="1"/>
    </row>
    <row r="65" spans="2:27" x14ac:dyDescent="0.25">
      <c r="B65" s="87">
        <v>1820</v>
      </c>
      <c r="C65" s="87" t="s">
        <v>83</v>
      </c>
      <c r="D65" s="1">
        <v>29151</v>
      </c>
      <c r="E65" s="87">
        <f t="shared" si="6"/>
        <v>3993.2876712328771</v>
      </c>
      <c r="F65" s="88">
        <f t="shared" si="0"/>
        <v>0.83327078353676598</v>
      </c>
      <c r="G65" s="197">
        <f t="shared" si="1"/>
        <v>479.86267318747628</v>
      </c>
      <c r="H65" s="197">
        <f t="shared" si="7"/>
        <v>3502.9975142685767</v>
      </c>
      <c r="I65" s="197">
        <f t="shared" si="2"/>
        <v>112.1628349302744</v>
      </c>
      <c r="J65" s="89">
        <f t="shared" si="3"/>
        <v>818.78869499100313</v>
      </c>
      <c r="K65" s="197">
        <f t="shared" si="8"/>
        <v>54.687857109800916</v>
      </c>
      <c r="L65" s="89">
        <f t="shared" si="4"/>
        <v>399.2213569015467</v>
      </c>
      <c r="M65" s="90">
        <f t="shared" si="9"/>
        <v>3902.2188711701233</v>
      </c>
      <c r="N65" s="90">
        <f t="shared" si="10"/>
        <v>33053.218871170124</v>
      </c>
      <c r="O65" s="90">
        <f t="shared" si="11"/>
        <v>4527.838201530154</v>
      </c>
      <c r="P65" s="91">
        <f t="shared" si="5"/>
        <v>0.94481429752640245</v>
      </c>
      <c r="Q65" s="206">
        <v>884.04446518140685</v>
      </c>
      <c r="R65" s="94">
        <f t="shared" si="12"/>
        <v>-9.7493036211699167E-3</v>
      </c>
      <c r="S65" s="94">
        <f t="shared" si="12"/>
        <v>-5.2728278704161731E-3</v>
      </c>
      <c r="T65" s="93">
        <v>7300</v>
      </c>
      <c r="U65" s="200">
        <v>29438</v>
      </c>
      <c r="V65" s="200">
        <v>4014.4552025092048</v>
      </c>
      <c r="W65" s="208"/>
      <c r="X65" s="90">
        <v>0</v>
      </c>
      <c r="Y65" s="90">
        <f t="shared" si="13"/>
        <v>0</v>
      </c>
      <c r="Z65" s="1"/>
      <c r="AA65" s="1"/>
    </row>
    <row r="66" spans="2:27" x14ac:dyDescent="0.25">
      <c r="B66" s="87">
        <v>1822</v>
      </c>
      <c r="C66" s="87" t="s">
        <v>84</v>
      </c>
      <c r="D66" s="1">
        <v>7341</v>
      </c>
      <c r="E66" s="87">
        <f t="shared" si="6"/>
        <v>3233.9207048458147</v>
      </c>
      <c r="F66" s="88">
        <f t="shared" si="0"/>
        <v>0.67481530545248158</v>
      </c>
      <c r="G66" s="197">
        <f t="shared" si="1"/>
        <v>935.48285301971373</v>
      </c>
      <c r="H66" s="197">
        <f t="shared" si="7"/>
        <v>2123.5460763547499</v>
      </c>
      <c r="I66" s="197">
        <f t="shared" si="2"/>
        <v>377.94127316574622</v>
      </c>
      <c r="J66" s="89">
        <f t="shared" si="3"/>
        <v>857.92669008624387</v>
      </c>
      <c r="K66" s="197">
        <f t="shared" si="8"/>
        <v>320.46629534527273</v>
      </c>
      <c r="L66" s="89">
        <f t="shared" si="4"/>
        <v>727.45849043376904</v>
      </c>
      <c r="M66" s="90">
        <f t="shared" si="9"/>
        <v>2851.0045667885188</v>
      </c>
      <c r="N66" s="90">
        <f t="shared" si="10"/>
        <v>10192.004566788519</v>
      </c>
      <c r="O66" s="90">
        <f t="shared" si="11"/>
        <v>4489.869853210801</v>
      </c>
      <c r="P66" s="91">
        <f t="shared" si="5"/>
        <v>0.93689152362218819</v>
      </c>
      <c r="Q66" s="206">
        <v>119.03382684408143</v>
      </c>
      <c r="R66" s="94">
        <f t="shared" si="12"/>
        <v>-5.0691840165524374E-2</v>
      </c>
      <c r="S66" s="94">
        <f t="shared" si="12"/>
        <v>-5.6128406719642594E-2</v>
      </c>
      <c r="T66" s="93">
        <v>2270</v>
      </c>
      <c r="U66" s="200">
        <v>7733</v>
      </c>
      <c r="V66" s="200">
        <v>3426.2295081967213</v>
      </c>
      <c r="W66" s="208"/>
      <c r="X66" s="90">
        <v>0</v>
      </c>
      <c r="Y66" s="90">
        <f t="shared" si="13"/>
        <v>0</v>
      </c>
      <c r="Z66" s="1"/>
      <c r="AA66" s="1"/>
    </row>
    <row r="67" spans="2:27" x14ac:dyDescent="0.25">
      <c r="B67" s="87">
        <v>1824</v>
      </c>
      <c r="C67" s="87" t="s">
        <v>85</v>
      </c>
      <c r="D67" s="1">
        <v>53193</v>
      </c>
      <c r="E67" s="87">
        <f t="shared" si="6"/>
        <v>3986.8835257082897</v>
      </c>
      <c r="F67" s="88">
        <f t="shared" si="0"/>
        <v>0.83193444420975005</v>
      </c>
      <c r="G67" s="197">
        <f t="shared" si="1"/>
        <v>483.70516050222875</v>
      </c>
      <c r="H67" s="197">
        <f t="shared" si="7"/>
        <v>6453.5942514207363</v>
      </c>
      <c r="I67" s="197">
        <f t="shared" si="2"/>
        <v>114.40428586387999</v>
      </c>
      <c r="J67" s="89">
        <f t="shared" si="3"/>
        <v>1526.3819819958869</v>
      </c>
      <c r="K67" s="197">
        <f t="shared" si="8"/>
        <v>56.929308043406508</v>
      </c>
      <c r="L67" s="89">
        <f t="shared" si="4"/>
        <v>759.55082791512962</v>
      </c>
      <c r="M67" s="90">
        <f t="shared" si="9"/>
        <v>7213.1450793358663</v>
      </c>
      <c r="N67" s="90">
        <f t="shared" si="10"/>
        <v>60406.145079335867</v>
      </c>
      <c r="O67" s="90">
        <f t="shared" si="11"/>
        <v>4527.5179942539253</v>
      </c>
      <c r="P67" s="91">
        <f t="shared" si="5"/>
        <v>0.94474748056005176</v>
      </c>
      <c r="Q67" s="206">
        <v>567.12326773291989</v>
      </c>
      <c r="R67" s="94">
        <f t="shared" si="12"/>
        <v>-8.4627285775532649E-3</v>
      </c>
      <c r="S67" s="94">
        <f t="shared" si="12"/>
        <v>-1.6563280412738912E-2</v>
      </c>
      <c r="T67" s="93">
        <v>13342</v>
      </c>
      <c r="U67" s="200">
        <v>53647</v>
      </c>
      <c r="V67" s="200">
        <v>4054.0315876974232</v>
      </c>
      <c r="W67" s="208"/>
      <c r="X67" s="90">
        <v>0</v>
      </c>
      <c r="Y67" s="90">
        <f t="shared" si="13"/>
        <v>0</v>
      </c>
      <c r="Z67" s="1"/>
      <c r="AA67" s="1"/>
    </row>
    <row r="68" spans="2:27" x14ac:dyDescent="0.25">
      <c r="B68" s="87">
        <v>1825</v>
      </c>
      <c r="C68" s="87" t="s">
        <v>86</v>
      </c>
      <c r="D68" s="1">
        <v>5981</v>
      </c>
      <c r="E68" s="87">
        <f t="shared" si="6"/>
        <v>4113.4800550206328</v>
      </c>
      <c r="F68" s="88">
        <f t="shared" si="0"/>
        <v>0.8583510707736367</v>
      </c>
      <c r="G68" s="197">
        <f t="shared" si="1"/>
        <v>407.74724291482289</v>
      </c>
      <c r="H68" s="197">
        <f t="shared" si="7"/>
        <v>592.86449119815256</v>
      </c>
      <c r="I68" s="197">
        <f t="shared" si="2"/>
        <v>70.095500604559902</v>
      </c>
      <c r="J68" s="89">
        <f t="shared" si="3"/>
        <v>101.9188578790301</v>
      </c>
      <c r="K68" s="197">
        <f t="shared" si="8"/>
        <v>12.620522784086418</v>
      </c>
      <c r="L68" s="89">
        <f t="shared" si="4"/>
        <v>18.35024012806165</v>
      </c>
      <c r="M68" s="90">
        <f t="shared" si="9"/>
        <v>611.21473132621418</v>
      </c>
      <c r="N68" s="90">
        <f t="shared" si="10"/>
        <v>6592.214731326214</v>
      </c>
      <c r="O68" s="90">
        <f t="shared" si="11"/>
        <v>4533.8478207195421</v>
      </c>
      <c r="P68" s="91">
        <f t="shared" si="5"/>
        <v>0.94606831188824603</v>
      </c>
      <c r="Q68" s="206">
        <v>-972.18714351044298</v>
      </c>
      <c r="R68" s="94">
        <f t="shared" si="12"/>
        <v>-2.2552704690308872E-2</v>
      </c>
      <c r="S68" s="94">
        <f t="shared" si="12"/>
        <v>-1.7846974932971951E-2</v>
      </c>
      <c r="T68" s="93">
        <v>1454</v>
      </c>
      <c r="U68" s="200">
        <v>6119</v>
      </c>
      <c r="V68" s="200">
        <v>4188.2272416153319</v>
      </c>
      <c r="W68" s="208"/>
      <c r="X68" s="90">
        <v>0</v>
      </c>
      <c r="Y68" s="90">
        <f t="shared" si="13"/>
        <v>0</v>
      </c>
      <c r="Z68" s="1"/>
      <c r="AA68" s="1"/>
    </row>
    <row r="69" spans="2:27" x14ac:dyDescent="0.25">
      <c r="B69" s="87">
        <v>1826</v>
      </c>
      <c r="C69" s="87" t="s">
        <v>87</v>
      </c>
      <c r="D69" s="1">
        <v>5119</v>
      </c>
      <c r="E69" s="87">
        <f t="shared" si="6"/>
        <v>4005.4773082942097</v>
      </c>
      <c r="F69" s="88">
        <f t="shared" si="0"/>
        <v>0.83581436898849715</v>
      </c>
      <c r="G69" s="197">
        <f t="shared" si="1"/>
        <v>472.54889095067671</v>
      </c>
      <c r="H69" s="197">
        <f t="shared" si="7"/>
        <v>603.91748263496481</v>
      </c>
      <c r="I69" s="197">
        <f t="shared" si="2"/>
        <v>107.89646195880798</v>
      </c>
      <c r="J69" s="89">
        <f t="shared" si="3"/>
        <v>137.89167838335661</v>
      </c>
      <c r="K69" s="197">
        <f t="shared" si="8"/>
        <v>50.421484138334492</v>
      </c>
      <c r="L69" s="89">
        <f t="shared" si="4"/>
        <v>64.438656728791486</v>
      </c>
      <c r="M69" s="90">
        <f t="shared" si="9"/>
        <v>668.35613936375626</v>
      </c>
      <c r="N69" s="90">
        <f t="shared" si="10"/>
        <v>5787.3561393637565</v>
      </c>
      <c r="O69" s="90">
        <f t="shared" si="11"/>
        <v>4528.4476833832214</v>
      </c>
      <c r="P69" s="91">
        <f t="shared" si="5"/>
        <v>0.94494147679898921</v>
      </c>
      <c r="Q69" s="206">
        <v>-1119.6642155476934</v>
      </c>
      <c r="R69" s="94">
        <f t="shared" si="12"/>
        <v>-2.7914925939992404E-2</v>
      </c>
      <c r="S69" s="94">
        <f t="shared" si="12"/>
        <v>-3.171807568201121E-2</v>
      </c>
      <c r="T69" s="93">
        <v>1278</v>
      </c>
      <c r="U69" s="200">
        <v>5266</v>
      </c>
      <c r="V69" s="200">
        <v>4136.6849960722702</v>
      </c>
      <c r="W69" s="208"/>
      <c r="X69" s="90">
        <v>0</v>
      </c>
      <c r="Y69" s="90">
        <f t="shared" si="13"/>
        <v>0</v>
      </c>
      <c r="Z69" s="1"/>
      <c r="AA69" s="1"/>
    </row>
    <row r="70" spans="2:27" x14ac:dyDescent="0.25">
      <c r="B70" s="87">
        <v>1827</v>
      </c>
      <c r="C70" s="87" t="s">
        <v>88</v>
      </c>
      <c r="D70" s="1">
        <v>5083</v>
      </c>
      <c r="E70" s="87">
        <f t="shared" si="6"/>
        <v>3654.2056074766356</v>
      </c>
      <c r="F70" s="88">
        <f t="shared" si="0"/>
        <v>0.76251525570819012</v>
      </c>
      <c r="G70" s="197">
        <f t="shared" si="1"/>
        <v>683.31191144122124</v>
      </c>
      <c r="H70" s="197">
        <f t="shared" si="7"/>
        <v>950.48686881473873</v>
      </c>
      <c r="I70" s="197">
        <f t="shared" si="2"/>
        <v>230.84155724495892</v>
      </c>
      <c r="J70" s="89">
        <f t="shared" si="3"/>
        <v>321.10060612773782</v>
      </c>
      <c r="K70" s="197">
        <f t="shared" si="8"/>
        <v>173.36657942448545</v>
      </c>
      <c r="L70" s="89">
        <f t="shared" si="4"/>
        <v>241.15291197945925</v>
      </c>
      <c r="M70" s="90">
        <f t="shared" si="9"/>
        <v>1191.639780794198</v>
      </c>
      <c r="N70" s="90">
        <f t="shared" si="10"/>
        <v>6274.6397807941976</v>
      </c>
      <c r="O70" s="90">
        <f t="shared" si="11"/>
        <v>4510.8840983423424</v>
      </c>
      <c r="P70" s="91">
        <f t="shared" si="5"/>
        <v>0.94127652113497373</v>
      </c>
      <c r="Q70" s="206">
        <v>472.44947274895003</v>
      </c>
      <c r="R70" s="94">
        <f t="shared" si="12"/>
        <v>-0.18029350104821804</v>
      </c>
      <c r="S70" s="94">
        <f t="shared" si="12"/>
        <v>-0.193257946035234</v>
      </c>
      <c r="T70" s="93">
        <v>1391</v>
      </c>
      <c r="U70" s="200">
        <v>6201</v>
      </c>
      <c r="V70" s="200">
        <v>4529.5836376917459</v>
      </c>
      <c r="W70" s="208"/>
      <c r="X70" s="90">
        <v>0</v>
      </c>
      <c r="Y70" s="90">
        <f t="shared" si="13"/>
        <v>0</v>
      </c>
      <c r="Z70" s="1"/>
      <c r="AA70" s="1"/>
    </row>
    <row r="71" spans="2:27" x14ac:dyDescent="0.25">
      <c r="B71" s="87">
        <v>1828</v>
      </c>
      <c r="C71" s="87" t="s">
        <v>89</v>
      </c>
      <c r="D71" s="1">
        <v>6192</v>
      </c>
      <c r="E71" s="87">
        <f t="shared" si="6"/>
        <v>3472.7986539540102</v>
      </c>
      <c r="F71" s="88">
        <f t="shared" ref="F71:F134" si="14">E71/E$364</f>
        <v>0.72466145534470494</v>
      </c>
      <c r="G71" s="197">
        <f t="shared" ref="G71:G134" si="15">($E$364+$Y$364-E71-Y71)*0.6</f>
        <v>792.1560835547964</v>
      </c>
      <c r="H71" s="197">
        <f t="shared" ref="H71:H134" si="16">G71*T71/1000</f>
        <v>1412.4142969782019</v>
      </c>
      <c r="I71" s="197">
        <f t="shared" ref="I71:I134" si="17">IF(E71+Y71&lt;(E$364+Y$364)*0.9,((E$364+Y$364)*0.9-E71-Y71)*0.35,0)</f>
        <v>294.33399097787776</v>
      </c>
      <c r="J71" s="89">
        <f t="shared" ref="J71:J134" si="18">I71*T71/1000</f>
        <v>524.79750591355605</v>
      </c>
      <c r="K71" s="197">
        <f t="shared" si="8"/>
        <v>236.85901315740426</v>
      </c>
      <c r="L71" s="89">
        <f t="shared" ref="L71:L134" si="19">K71*T71/1000</f>
        <v>422.31962045965179</v>
      </c>
      <c r="M71" s="90">
        <f t="shared" si="9"/>
        <v>1834.7339174378537</v>
      </c>
      <c r="N71" s="90">
        <f t="shared" si="10"/>
        <v>8026.733917437854</v>
      </c>
      <c r="O71" s="90">
        <f t="shared" si="11"/>
        <v>4501.8137506662115</v>
      </c>
      <c r="P71" s="91">
        <f t="shared" ref="P71:P134" si="20">O71/O$364</f>
        <v>0.93938383111679957</v>
      </c>
      <c r="Q71" s="206">
        <v>201.64386046827985</v>
      </c>
      <c r="R71" s="94">
        <f t="shared" si="12"/>
        <v>0.27486102532427426</v>
      </c>
      <c r="S71" s="94">
        <f t="shared" si="12"/>
        <v>0.21408526135760961</v>
      </c>
      <c r="T71" s="93">
        <v>1783</v>
      </c>
      <c r="U71" s="200">
        <v>4857</v>
      </c>
      <c r="V71" s="200">
        <v>2860.424028268551</v>
      </c>
      <c r="W71" s="208"/>
      <c r="X71" s="90">
        <v>0</v>
      </c>
      <c r="Y71" s="90">
        <f t="shared" si="13"/>
        <v>0</v>
      </c>
      <c r="Z71" s="1"/>
      <c r="AA71" s="1"/>
    </row>
    <row r="72" spans="2:27" x14ac:dyDescent="0.25">
      <c r="B72" s="87">
        <v>1832</v>
      </c>
      <c r="C72" s="87" t="s">
        <v>90</v>
      </c>
      <c r="D72" s="1">
        <v>31863</v>
      </c>
      <c r="E72" s="87">
        <f t="shared" ref="E72:E135" si="21">D72/T72*1000</f>
        <v>7145.7725947521858</v>
      </c>
      <c r="F72" s="88">
        <f t="shared" si="14"/>
        <v>1.491093058959704</v>
      </c>
      <c r="G72" s="197">
        <f t="shared" si="15"/>
        <v>-1411.6282809241088</v>
      </c>
      <c r="H72" s="197">
        <f t="shared" si="16"/>
        <v>-6294.4505046406011</v>
      </c>
      <c r="I72" s="197">
        <f t="shared" si="17"/>
        <v>0</v>
      </c>
      <c r="J72" s="89">
        <f t="shared" si="18"/>
        <v>0</v>
      </c>
      <c r="K72" s="197">
        <f t="shared" ref="K72:K135" si="22">I72+J$366</f>
        <v>-57.474977820473484</v>
      </c>
      <c r="L72" s="89">
        <f t="shared" si="19"/>
        <v>-256.28092610149127</v>
      </c>
      <c r="M72" s="90">
        <f t="shared" ref="M72:M135" si="23">+H72+L72</f>
        <v>-6550.731430742092</v>
      </c>
      <c r="N72" s="90">
        <f t="shared" ref="N72:N135" si="24">D72+M72</f>
        <v>25312.268569257907</v>
      </c>
      <c r="O72" s="90">
        <f t="shared" ref="O72:O135" si="25">N72/T72*1000</f>
        <v>5676.6693360076042</v>
      </c>
      <c r="P72" s="91">
        <f t="shared" si="20"/>
        <v>1.1845384292170971</v>
      </c>
      <c r="Q72" s="206">
        <v>-11268.877739082738</v>
      </c>
      <c r="R72" s="94">
        <f t="shared" ref="R72:S135" si="26">(D72-U72)/U72</f>
        <v>-2.6489459211732357E-2</v>
      </c>
      <c r="S72" s="94">
        <f t="shared" si="26"/>
        <v>-3.5004128664691159E-2</v>
      </c>
      <c r="T72" s="93">
        <v>4459</v>
      </c>
      <c r="U72" s="200">
        <v>32730</v>
      </c>
      <c r="V72" s="200">
        <v>7404.9773755656115</v>
      </c>
      <c r="W72" s="208"/>
      <c r="X72" s="90">
        <v>0</v>
      </c>
      <c r="Y72" s="90">
        <f t="shared" ref="Y72:Y135" si="27">X72*1000/T72</f>
        <v>0</v>
      </c>
      <c r="Z72" s="1"/>
      <c r="AA72" s="1"/>
    </row>
    <row r="73" spans="2:27" x14ac:dyDescent="0.25">
      <c r="B73" s="87">
        <v>1833</v>
      </c>
      <c r="C73" s="87" t="s">
        <v>91</v>
      </c>
      <c r="D73" s="1">
        <v>120534</v>
      </c>
      <c r="E73" s="87">
        <f t="shared" si="21"/>
        <v>4639.4919168591223</v>
      </c>
      <c r="F73" s="88">
        <f t="shared" si="14"/>
        <v>0.96811283910836532</v>
      </c>
      <c r="G73" s="197">
        <f t="shared" si="15"/>
        <v>92.140125811729192</v>
      </c>
      <c r="H73" s="197">
        <f t="shared" si="16"/>
        <v>2393.8004685887245</v>
      </c>
      <c r="I73" s="197">
        <f t="shared" si="17"/>
        <v>0</v>
      </c>
      <c r="J73" s="89">
        <f t="shared" si="18"/>
        <v>0</v>
      </c>
      <c r="K73" s="197">
        <f t="shared" si="22"/>
        <v>-57.474977820473484</v>
      </c>
      <c r="L73" s="89">
        <f t="shared" si="19"/>
        <v>-1493.1999237759012</v>
      </c>
      <c r="M73" s="90">
        <f t="shared" si="23"/>
        <v>900.60054481282327</v>
      </c>
      <c r="N73" s="90">
        <f t="shared" si="24"/>
        <v>121434.60054481283</v>
      </c>
      <c r="O73" s="90">
        <f t="shared" si="25"/>
        <v>4674.1570648503784</v>
      </c>
      <c r="P73" s="91">
        <f t="shared" si="20"/>
        <v>0.97534634127656139</v>
      </c>
      <c r="Q73" s="206">
        <v>-5771.5245820519431</v>
      </c>
      <c r="R73" s="94">
        <f t="shared" si="26"/>
        <v>-2.2678807436897454E-2</v>
      </c>
      <c r="S73" s="94">
        <f t="shared" si="26"/>
        <v>-1.8465567499750993E-2</v>
      </c>
      <c r="T73" s="93">
        <v>25980</v>
      </c>
      <c r="U73" s="200">
        <v>123331</v>
      </c>
      <c r="V73" s="200">
        <v>4726.7744902652157</v>
      </c>
      <c r="W73" s="208"/>
      <c r="X73" s="90">
        <v>0</v>
      </c>
      <c r="Y73" s="90">
        <f t="shared" si="27"/>
        <v>0</v>
      </c>
      <c r="Z73" s="1"/>
      <c r="AA73" s="1"/>
    </row>
    <row r="74" spans="2:27" x14ac:dyDescent="0.25">
      <c r="B74" s="87">
        <v>1834</v>
      </c>
      <c r="C74" s="87" t="s">
        <v>92</v>
      </c>
      <c r="D74" s="1">
        <v>10199</v>
      </c>
      <c r="E74" s="87">
        <f t="shared" si="21"/>
        <v>5507.0194384449242</v>
      </c>
      <c r="F74" s="88">
        <f t="shared" si="14"/>
        <v>1.1491379485336346</v>
      </c>
      <c r="G74" s="197">
        <f t="shared" si="15"/>
        <v>-428.3763871397519</v>
      </c>
      <c r="H74" s="197">
        <f t="shared" si="16"/>
        <v>-793.35306898282045</v>
      </c>
      <c r="I74" s="197">
        <f t="shared" si="17"/>
        <v>0</v>
      </c>
      <c r="J74" s="89">
        <f t="shared" si="18"/>
        <v>0</v>
      </c>
      <c r="K74" s="197">
        <f t="shared" si="22"/>
        <v>-57.474977820473484</v>
      </c>
      <c r="L74" s="89">
        <f t="shared" si="19"/>
        <v>-106.44365892351689</v>
      </c>
      <c r="M74" s="90">
        <f t="shared" si="23"/>
        <v>-899.79672790633731</v>
      </c>
      <c r="N74" s="90">
        <f t="shared" si="24"/>
        <v>9299.2032720936622</v>
      </c>
      <c r="O74" s="90">
        <f t="shared" si="25"/>
        <v>5021.1680734846987</v>
      </c>
      <c r="P74" s="91">
        <f t="shared" si="20"/>
        <v>1.0477563850466689</v>
      </c>
      <c r="Q74" s="206">
        <v>-255.22519685700297</v>
      </c>
      <c r="R74" s="94">
        <f t="shared" si="26"/>
        <v>4.5300809675105053E-2</v>
      </c>
      <c r="S74" s="94">
        <f t="shared" si="26"/>
        <v>5.489590350041635E-2</v>
      </c>
      <c r="T74" s="93">
        <v>1852</v>
      </c>
      <c r="U74" s="200">
        <v>9757</v>
      </c>
      <c r="V74" s="200">
        <v>5220.4387372926703</v>
      </c>
      <c r="W74" s="208"/>
      <c r="X74" s="90">
        <v>0</v>
      </c>
      <c r="Y74" s="90">
        <f t="shared" si="27"/>
        <v>0</v>
      </c>
      <c r="Z74" s="1"/>
      <c r="AA74" s="1"/>
    </row>
    <row r="75" spans="2:27" x14ac:dyDescent="0.25">
      <c r="B75" s="87">
        <v>1835</v>
      </c>
      <c r="C75" s="87" t="s">
        <v>93</v>
      </c>
      <c r="D75" s="1">
        <v>1817</v>
      </c>
      <c r="E75" s="87">
        <f t="shared" si="21"/>
        <v>4092.3423423423424</v>
      </c>
      <c r="F75" s="88">
        <f t="shared" si="14"/>
        <v>0.85394030955237554</v>
      </c>
      <c r="G75" s="197">
        <f t="shared" si="15"/>
        <v>420.42987052179711</v>
      </c>
      <c r="H75" s="197">
        <f t="shared" si="16"/>
        <v>186.67086251167794</v>
      </c>
      <c r="I75" s="197">
        <f t="shared" si="17"/>
        <v>77.493700041961546</v>
      </c>
      <c r="J75" s="89">
        <f t="shared" si="18"/>
        <v>34.407202818630928</v>
      </c>
      <c r="K75" s="197">
        <f t="shared" si="22"/>
        <v>20.018722221488062</v>
      </c>
      <c r="L75" s="89">
        <f t="shared" si="19"/>
        <v>8.8883126663407008</v>
      </c>
      <c r="M75" s="90">
        <f t="shared" si="23"/>
        <v>195.55917517801865</v>
      </c>
      <c r="N75" s="90">
        <f t="shared" si="24"/>
        <v>2012.5591751780187</v>
      </c>
      <c r="O75" s="90">
        <f t="shared" si="25"/>
        <v>4532.790935085628</v>
      </c>
      <c r="P75" s="91">
        <f t="shared" si="20"/>
        <v>0.9458477738271831</v>
      </c>
      <c r="Q75" s="206">
        <v>17.996704457608985</v>
      </c>
      <c r="R75" s="94">
        <f t="shared" si="26"/>
        <v>-0.14008518693800284</v>
      </c>
      <c r="S75" s="94">
        <f t="shared" si="26"/>
        <v>-0.1284647164912191</v>
      </c>
      <c r="T75" s="93">
        <v>444</v>
      </c>
      <c r="U75" s="200">
        <v>2113</v>
      </c>
      <c r="V75" s="200">
        <v>4695.5555555555557</v>
      </c>
      <c r="W75" s="208"/>
      <c r="X75" s="90">
        <v>0</v>
      </c>
      <c r="Y75" s="90">
        <f t="shared" si="27"/>
        <v>0</v>
      </c>
      <c r="Z75" s="1"/>
      <c r="AA75" s="1"/>
    </row>
    <row r="76" spans="2:27" x14ac:dyDescent="0.25">
      <c r="B76" s="87">
        <v>1836</v>
      </c>
      <c r="C76" s="87" t="s">
        <v>94</v>
      </c>
      <c r="D76" s="1">
        <v>4927</v>
      </c>
      <c r="E76" s="87">
        <f t="shared" si="21"/>
        <v>4325.7243195785777</v>
      </c>
      <c r="F76" s="88">
        <f t="shared" si="14"/>
        <v>0.9026396267680965</v>
      </c>
      <c r="G76" s="197">
        <f t="shared" si="15"/>
        <v>280.40068418005592</v>
      </c>
      <c r="H76" s="197">
        <f t="shared" si="16"/>
        <v>319.3763792810837</v>
      </c>
      <c r="I76" s="197">
        <f t="shared" si="17"/>
        <v>0</v>
      </c>
      <c r="J76" s="89">
        <f t="shared" si="18"/>
        <v>0</v>
      </c>
      <c r="K76" s="197">
        <f t="shared" si="22"/>
        <v>-57.474977820473484</v>
      </c>
      <c r="L76" s="89">
        <f t="shared" si="19"/>
        <v>-65.463999737519302</v>
      </c>
      <c r="M76" s="90">
        <f t="shared" si="23"/>
        <v>253.91237954356438</v>
      </c>
      <c r="N76" s="90">
        <f t="shared" si="24"/>
        <v>5180.9123795435644</v>
      </c>
      <c r="O76" s="90">
        <f t="shared" si="25"/>
        <v>4548.6500259381601</v>
      </c>
      <c r="P76" s="91">
        <f t="shared" si="20"/>
        <v>0.94915705634045366</v>
      </c>
      <c r="Q76" s="206">
        <v>-599.3947285972738</v>
      </c>
      <c r="R76" s="94">
        <f t="shared" si="26"/>
        <v>2.0505385252692625E-2</v>
      </c>
      <c r="S76" s="94">
        <f t="shared" si="26"/>
        <v>3.3048910620153325E-2</v>
      </c>
      <c r="T76" s="93">
        <v>1139</v>
      </c>
      <c r="U76" s="200">
        <v>4828</v>
      </c>
      <c r="V76" s="200">
        <v>4187.3373807458802</v>
      </c>
      <c r="W76" s="208"/>
      <c r="X76" s="90">
        <v>0</v>
      </c>
      <c r="Y76" s="90">
        <f t="shared" si="27"/>
        <v>0</v>
      </c>
      <c r="Z76" s="1"/>
      <c r="AA76" s="1"/>
    </row>
    <row r="77" spans="2:27" x14ac:dyDescent="0.25">
      <c r="B77" s="87">
        <v>1837</v>
      </c>
      <c r="C77" s="87" t="s">
        <v>95</v>
      </c>
      <c r="D77" s="1">
        <v>37673</v>
      </c>
      <c r="E77" s="87">
        <f t="shared" si="21"/>
        <v>6064.5524790727632</v>
      </c>
      <c r="F77" s="88">
        <f t="shared" si="14"/>
        <v>1.2654771737185215</v>
      </c>
      <c r="G77" s="197">
        <f t="shared" si="15"/>
        <v>-762.89621151645531</v>
      </c>
      <c r="H77" s="197">
        <f t="shared" si="16"/>
        <v>-4739.1112659402197</v>
      </c>
      <c r="I77" s="197">
        <f t="shared" si="17"/>
        <v>0</v>
      </c>
      <c r="J77" s="89">
        <f t="shared" si="18"/>
        <v>0</v>
      </c>
      <c r="K77" s="197">
        <f t="shared" si="22"/>
        <v>-57.474977820473484</v>
      </c>
      <c r="L77" s="89">
        <f t="shared" si="19"/>
        <v>-357.03456222078131</v>
      </c>
      <c r="M77" s="90">
        <f t="shared" si="23"/>
        <v>-5096.1458281610012</v>
      </c>
      <c r="N77" s="90">
        <f t="shared" si="24"/>
        <v>32576.854171838997</v>
      </c>
      <c r="O77" s="90">
        <f t="shared" si="25"/>
        <v>5244.1812897358341</v>
      </c>
      <c r="P77" s="91">
        <f t="shared" si="20"/>
        <v>1.0942920751206238</v>
      </c>
      <c r="Q77" s="206">
        <v>-6354.1320317903374</v>
      </c>
      <c r="R77" s="94">
        <f t="shared" si="26"/>
        <v>0.16967834078489816</v>
      </c>
      <c r="S77" s="94">
        <f t="shared" si="26"/>
        <v>0.17005492750118459</v>
      </c>
      <c r="T77" s="93">
        <v>6212</v>
      </c>
      <c r="U77" s="200">
        <v>32208</v>
      </c>
      <c r="V77" s="200">
        <v>5183.1348567750238</v>
      </c>
      <c r="W77" s="208"/>
      <c r="X77" s="90">
        <v>0</v>
      </c>
      <c r="Y77" s="90">
        <f t="shared" si="27"/>
        <v>0</v>
      </c>
      <c r="Z77" s="1"/>
      <c r="AA77" s="1"/>
    </row>
    <row r="78" spans="2:27" x14ac:dyDescent="0.25">
      <c r="B78" s="87">
        <v>1838</v>
      </c>
      <c r="C78" s="87" t="s">
        <v>96</v>
      </c>
      <c r="D78" s="1">
        <v>9062</v>
      </c>
      <c r="E78" s="87">
        <f t="shared" si="21"/>
        <v>4700.2074688796683</v>
      </c>
      <c r="F78" s="88">
        <f t="shared" si="14"/>
        <v>0.98078222327757747</v>
      </c>
      <c r="G78" s="197">
        <f t="shared" si="15"/>
        <v>55.710794599401559</v>
      </c>
      <c r="H78" s="197">
        <f t="shared" si="16"/>
        <v>107.4104119876462</v>
      </c>
      <c r="I78" s="197">
        <f t="shared" si="17"/>
        <v>0</v>
      </c>
      <c r="J78" s="89">
        <f t="shared" si="18"/>
        <v>0</v>
      </c>
      <c r="K78" s="197">
        <f t="shared" si="22"/>
        <v>-57.474977820473484</v>
      </c>
      <c r="L78" s="89">
        <f t="shared" si="19"/>
        <v>-110.81175723787288</v>
      </c>
      <c r="M78" s="90">
        <f t="shared" si="23"/>
        <v>-3.401345250226683</v>
      </c>
      <c r="N78" s="90">
        <f t="shared" si="24"/>
        <v>9058.5986547497741</v>
      </c>
      <c r="O78" s="90">
        <f t="shared" si="25"/>
        <v>4698.4432856585963</v>
      </c>
      <c r="P78" s="91">
        <f t="shared" si="20"/>
        <v>0.98041409494424614</v>
      </c>
      <c r="Q78" s="206">
        <v>-1295.3182060891513</v>
      </c>
      <c r="R78" s="94">
        <f t="shared" si="26"/>
        <v>-2.9036751312546877E-2</v>
      </c>
      <c r="S78" s="94">
        <f t="shared" si="26"/>
        <v>-4.615954719188984E-2</v>
      </c>
      <c r="T78" s="93">
        <v>1928</v>
      </c>
      <c r="U78" s="200">
        <v>9333</v>
      </c>
      <c r="V78" s="200">
        <v>4927.6663146779301</v>
      </c>
      <c r="W78" s="208"/>
      <c r="X78" s="90">
        <v>0</v>
      </c>
      <c r="Y78" s="90">
        <f t="shared" si="27"/>
        <v>0</v>
      </c>
      <c r="Z78" s="1"/>
      <c r="AA78" s="1"/>
    </row>
    <row r="79" spans="2:27" x14ac:dyDescent="0.25">
      <c r="B79" s="87">
        <v>1839</v>
      </c>
      <c r="C79" s="87" t="s">
        <v>97</v>
      </c>
      <c r="D79" s="1">
        <v>6369</v>
      </c>
      <c r="E79" s="87">
        <f t="shared" si="21"/>
        <v>6201.5579357351507</v>
      </c>
      <c r="F79" s="88">
        <f t="shared" si="14"/>
        <v>1.2940658088534989</v>
      </c>
      <c r="G79" s="197">
        <f t="shared" si="15"/>
        <v>-845.09948551388788</v>
      </c>
      <c r="H79" s="197">
        <f t="shared" si="16"/>
        <v>-867.91717162276279</v>
      </c>
      <c r="I79" s="197">
        <f t="shared" si="17"/>
        <v>0</v>
      </c>
      <c r="J79" s="89">
        <f t="shared" si="18"/>
        <v>0</v>
      </c>
      <c r="K79" s="197">
        <f t="shared" si="22"/>
        <v>-57.474977820473484</v>
      </c>
      <c r="L79" s="89">
        <f t="shared" si="19"/>
        <v>-59.026802221626269</v>
      </c>
      <c r="M79" s="90">
        <f t="shared" si="23"/>
        <v>-926.94397384438912</v>
      </c>
      <c r="N79" s="90">
        <f t="shared" si="24"/>
        <v>5442.0560261556111</v>
      </c>
      <c r="O79" s="90">
        <f t="shared" si="25"/>
        <v>5298.9834724007897</v>
      </c>
      <c r="P79" s="91">
        <f t="shared" si="20"/>
        <v>1.1057275291746149</v>
      </c>
      <c r="Q79" s="206">
        <v>-2564.4119282435468</v>
      </c>
      <c r="R79" s="94">
        <f t="shared" si="26"/>
        <v>0.10285714285714286</v>
      </c>
      <c r="S79" s="94">
        <f t="shared" si="26"/>
        <v>8.6749200166921614E-2</v>
      </c>
      <c r="T79" s="93">
        <v>1027</v>
      </c>
      <c r="U79" s="200">
        <v>5775</v>
      </c>
      <c r="V79" s="200">
        <v>5706.521739130435</v>
      </c>
      <c r="W79" s="208"/>
      <c r="X79" s="90">
        <v>0</v>
      </c>
      <c r="Y79" s="90">
        <f t="shared" si="27"/>
        <v>0</v>
      </c>
      <c r="Z79" s="1"/>
      <c r="AA79" s="1"/>
    </row>
    <row r="80" spans="2:27" x14ac:dyDescent="0.25">
      <c r="B80" s="87">
        <v>1840</v>
      </c>
      <c r="C80" s="87" t="s">
        <v>98</v>
      </c>
      <c r="D80" s="1">
        <v>17664</v>
      </c>
      <c r="E80" s="87">
        <f t="shared" si="21"/>
        <v>3798.7096774193551</v>
      </c>
      <c r="F80" s="88">
        <f t="shared" si="14"/>
        <v>0.79266861041209657</v>
      </c>
      <c r="G80" s="197">
        <f t="shared" si="15"/>
        <v>596.60946947558944</v>
      </c>
      <c r="H80" s="197">
        <f t="shared" si="16"/>
        <v>2774.2340330614907</v>
      </c>
      <c r="I80" s="197">
        <f t="shared" si="17"/>
        <v>180.26513276500708</v>
      </c>
      <c r="J80" s="89">
        <f t="shared" si="18"/>
        <v>838.23286735728288</v>
      </c>
      <c r="K80" s="197">
        <f t="shared" si="22"/>
        <v>122.7901549445336</v>
      </c>
      <c r="L80" s="89">
        <f t="shared" si="19"/>
        <v>570.97422049208126</v>
      </c>
      <c r="M80" s="90">
        <f t="shared" si="23"/>
        <v>3345.2082535535719</v>
      </c>
      <c r="N80" s="90">
        <f t="shared" si="24"/>
        <v>21009.208253553574</v>
      </c>
      <c r="O80" s="90">
        <f t="shared" si="25"/>
        <v>4518.1093018394777</v>
      </c>
      <c r="P80" s="91">
        <f t="shared" si="20"/>
        <v>0.9427841888701689</v>
      </c>
      <c r="Q80" s="206">
        <v>333.32832371144377</v>
      </c>
      <c r="R80" s="94">
        <f t="shared" si="26"/>
        <v>-7.5289358354871331E-3</v>
      </c>
      <c r="S80" s="94">
        <f t="shared" si="26"/>
        <v>-1.4572278871493264E-2</v>
      </c>
      <c r="T80" s="93">
        <v>4650</v>
      </c>
      <c r="U80" s="200">
        <v>17798</v>
      </c>
      <c r="V80" s="200">
        <v>3854.8841238899718</v>
      </c>
      <c r="W80" s="208"/>
      <c r="X80" s="90">
        <v>0</v>
      </c>
      <c r="Y80" s="90">
        <f t="shared" si="27"/>
        <v>0</v>
      </c>
      <c r="Z80" s="1"/>
      <c r="AA80" s="1"/>
    </row>
    <row r="81" spans="2:29" x14ac:dyDescent="0.25">
      <c r="B81" s="87">
        <v>1841</v>
      </c>
      <c r="C81" s="87" t="s">
        <v>99</v>
      </c>
      <c r="D81" s="1">
        <v>44735</v>
      </c>
      <c r="E81" s="87">
        <f t="shared" si="21"/>
        <v>4673.5269536147098</v>
      </c>
      <c r="F81" s="88">
        <f t="shared" si="14"/>
        <v>0.97521485731490121</v>
      </c>
      <c r="G81" s="197">
        <f t="shared" si="15"/>
        <v>71.71910375837669</v>
      </c>
      <c r="H81" s="197">
        <f t="shared" si="16"/>
        <v>686.49526117518167</v>
      </c>
      <c r="I81" s="197">
        <f t="shared" si="17"/>
        <v>0</v>
      </c>
      <c r="J81" s="89">
        <f t="shared" si="18"/>
        <v>0</v>
      </c>
      <c r="K81" s="197">
        <f t="shared" si="22"/>
        <v>-57.474977820473484</v>
      </c>
      <c r="L81" s="89">
        <f t="shared" si="19"/>
        <v>-550.1504876975722</v>
      </c>
      <c r="M81" s="90">
        <f t="shared" si="23"/>
        <v>136.34477347760946</v>
      </c>
      <c r="N81" s="90">
        <f t="shared" si="24"/>
        <v>44871.344773477613</v>
      </c>
      <c r="O81" s="90">
        <f t="shared" si="25"/>
        <v>4687.7710795526127</v>
      </c>
      <c r="P81" s="91">
        <f t="shared" si="20"/>
        <v>0.97818714855917555</v>
      </c>
      <c r="Q81" s="206">
        <v>-3459.5443302309941</v>
      </c>
      <c r="R81" s="91">
        <f t="shared" si="26"/>
        <v>-2.0300718333110248E-3</v>
      </c>
      <c r="S81" s="91">
        <f t="shared" si="26"/>
        <v>1.2019661705719193E-3</v>
      </c>
      <c r="T81" s="93">
        <v>9572</v>
      </c>
      <c r="U81" s="200">
        <v>44826</v>
      </c>
      <c r="V81" s="200">
        <v>4667.916276163699</v>
      </c>
      <c r="W81" s="208"/>
      <c r="X81" s="90">
        <v>0</v>
      </c>
      <c r="Y81" s="90">
        <f t="shared" si="27"/>
        <v>0</v>
      </c>
      <c r="Z81" s="1"/>
      <c r="AA81" s="1"/>
    </row>
    <row r="82" spans="2:29" x14ac:dyDescent="0.25">
      <c r="B82" s="87">
        <v>1845</v>
      </c>
      <c r="C82" s="87" t="s">
        <v>100</v>
      </c>
      <c r="D82" s="1">
        <v>16002</v>
      </c>
      <c r="E82" s="87">
        <f t="shared" si="21"/>
        <v>8673.1707317073178</v>
      </c>
      <c r="F82" s="88">
        <f t="shared" si="14"/>
        <v>1.8098119560534007</v>
      </c>
      <c r="G82" s="197">
        <f t="shared" si="15"/>
        <v>-2328.0671630971879</v>
      </c>
      <c r="H82" s="197">
        <f t="shared" si="16"/>
        <v>-4295.2839159143123</v>
      </c>
      <c r="I82" s="197">
        <f t="shared" si="17"/>
        <v>0</v>
      </c>
      <c r="J82" s="89">
        <f t="shared" si="18"/>
        <v>0</v>
      </c>
      <c r="K82" s="197">
        <f t="shared" si="22"/>
        <v>-57.474977820473484</v>
      </c>
      <c r="L82" s="89">
        <f t="shared" si="19"/>
        <v>-106.04133407877357</v>
      </c>
      <c r="M82" s="90">
        <f t="shared" si="23"/>
        <v>-4401.3252499930859</v>
      </c>
      <c r="N82" s="90">
        <f t="shared" si="24"/>
        <v>11600.674750006914</v>
      </c>
      <c r="O82" s="90">
        <f t="shared" si="25"/>
        <v>6287.6285907896554</v>
      </c>
      <c r="P82" s="91">
        <f t="shared" si="20"/>
        <v>1.3120259880545755</v>
      </c>
      <c r="Q82" s="206">
        <v>-5456.1398808270169</v>
      </c>
      <c r="R82" s="91">
        <f t="shared" si="26"/>
        <v>0.10940099833610649</v>
      </c>
      <c r="S82" s="91">
        <f t="shared" si="26"/>
        <v>0.12383223083478757</v>
      </c>
      <c r="T82" s="93">
        <v>1845</v>
      </c>
      <c r="U82" s="200">
        <v>14424</v>
      </c>
      <c r="V82" s="200">
        <v>7717.495987158909</v>
      </c>
      <c r="W82" s="208"/>
      <c r="X82" s="90">
        <v>0</v>
      </c>
      <c r="Y82" s="90">
        <f t="shared" si="27"/>
        <v>0</v>
      </c>
      <c r="Z82" s="1"/>
      <c r="AA82" s="1"/>
    </row>
    <row r="83" spans="2:29" x14ac:dyDescent="0.25">
      <c r="B83" s="87">
        <v>1848</v>
      </c>
      <c r="C83" s="87" t="s">
        <v>101</v>
      </c>
      <c r="D83" s="1">
        <v>10229</v>
      </c>
      <c r="E83" s="87">
        <f t="shared" si="21"/>
        <v>3838.2739212007505</v>
      </c>
      <c r="F83" s="88">
        <f t="shared" si="14"/>
        <v>0.80092439640348856</v>
      </c>
      <c r="G83" s="197">
        <f t="shared" si="15"/>
        <v>572.87092320675231</v>
      </c>
      <c r="H83" s="197">
        <f t="shared" si="16"/>
        <v>1526.701010345995</v>
      </c>
      <c r="I83" s="197">
        <f t="shared" si="17"/>
        <v>166.41764744151871</v>
      </c>
      <c r="J83" s="89">
        <f t="shared" si="18"/>
        <v>443.5030304316474</v>
      </c>
      <c r="K83" s="197">
        <f t="shared" si="22"/>
        <v>108.94266962104523</v>
      </c>
      <c r="L83" s="89">
        <f t="shared" si="19"/>
        <v>290.33221454008554</v>
      </c>
      <c r="M83" s="90">
        <f t="shared" si="23"/>
        <v>1817.0332248860805</v>
      </c>
      <c r="N83" s="90">
        <f t="shared" si="24"/>
        <v>12046.03322488608</v>
      </c>
      <c r="O83" s="90">
        <f t="shared" si="25"/>
        <v>4520.087514028548</v>
      </c>
      <c r="P83" s="91">
        <f t="shared" si="20"/>
        <v>0.94319697816973858</v>
      </c>
      <c r="Q83" s="206">
        <v>380.8312328367756</v>
      </c>
      <c r="R83" s="91">
        <f t="shared" si="26"/>
        <v>-5.7348367029548993E-3</v>
      </c>
      <c r="S83" s="91">
        <f t="shared" si="26"/>
        <v>-3.3342950055293065E-2</v>
      </c>
      <c r="T83" s="93">
        <v>2665</v>
      </c>
      <c r="U83" s="200">
        <v>10288</v>
      </c>
      <c r="V83" s="200">
        <v>3970.6676958703201</v>
      </c>
      <c r="W83" s="208"/>
      <c r="X83" s="90">
        <v>0</v>
      </c>
      <c r="Y83" s="90">
        <f t="shared" si="27"/>
        <v>0</v>
      </c>
      <c r="Z83" s="1"/>
      <c r="AA83" s="1"/>
    </row>
    <row r="84" spans="2:29" x14ac:dyDescent="0.25">
      <c r="B84" s="87">
        <v>1851</v>
      </c>
      <c r="C84" s="87" t="s">
        <v>102</v>
      </c>
      <c r="D84" s="1">
        <v>7586</v>
      </c>
      <c r="E84" s="87">
        <f t="shared" si="21"/>
        <v>3821.662468513854</v>
      </c>
      <c r="F84" s="88">
        <f t="shared" si="14"/>
        <v>0.79745812015802575</v>
      </c>
      <c r="G84" s="197">
        <f t="shared" si="15"/>
        <v>582.83779481889007</v>
      </c>
      <c r="H84" s="197">
        <f t="shared" si="16"/>
        <v>1156.9330227154969</v>
      </c>
      <c r="I84" s="197">
        <f t="shared" si="17"/>
        <v>172.23165588193245</v>
      </c>
      <c r="J84" s="89">
        <f t="shared" si="18"/>
        <v>341.87983692563591</v>
      </c>
      <c r="K84" s="197">
        <f t="shared" si="22"/>
        <v>114.75667806145897</v>
      </c>
      <c r="L84" s="89">
        <f t="shared" si="19"/>
        <v>227.79200595199606</v>
      </c>
      <c r="M84" s="90">
        <f t="shared" si="23"/>
        <v>1384.725028667493</v>
      </c>
      <c r="N84" s="90">
        <f t="shared" si="24"/>
        <v>8970.7250286674935</v>
      </c>
      <c r="O84" s="90">
        <f t="shared" si="25"/>
        <v>4519.2569413942028</v>
      </c>
      <c r="P84" s="91">
        <f t="shared" si="20"/>
        <v>0.94302366435746543</v>
      </c>
      <c r="Q84" s="206">
        <v>215.64709087467077</v>
      </c>
      <c r="R84" s="91">
        <f t="shared" si="26"/>
        <v>-8.3262839879154074E-2</v>
      </c>
      <c r="S84" s="91">
        <f t="shared" si="26"/>
        <v>-8.7419330781465174E-2</v>
      </c>
      <c r="T84" s="93">
        <v>1985</v>
      </c>
      <c r="U84" s="200">
        <v>8275</v>
      </c>
      <c r="V84" s="200">
        <v>4187.7530364372469</v>
      </c>
      <c r="W84" s="208"/>
      <c r="X84" s="90">
        <v>0</v>
      </c>
      <c r="Y84" s="90">
        <f t="shared" si="27"/>
        <v>0</v>
      </c>
      <c r="Z84" s="1"/>
      <c r="AA84" s="1"/>
    </row>
    <row r="85" spans="2:29" x14ac:dyDescent="0.25">
      <c r="B85" s="87">
        <v>1853</v>
      </c>
      <c r="C85" s="87" t="s">
        <v>103</v>
      </c>
      <c r="D85" s="1">
        <v>5012</v>
      </c>
      <c r="E85" s="87">
        <f t="shared" si="21"/>
        <v>3825.9541984732828</v>
      </c>
      <c r="F85" s="88">
        <f t="shared" si="14"/>
        <v>0.79835366625448745</v>
      </c>
      <c r="G85" s="197">
        <f t="shared" si="15"/>
        <v>580.26275684323286</v>
      </c>
      <c r="H85" s="197">
        <f t="shared" si="16"/>
        <v>760.14421146463508</v>
      </c>
      <c r="I85" s="197">
        <f t="shared" si="17"/>
        <v>170.7295503961324</v>
      </c>
      <c r="J85" s="89">
        <f t="shared" si="18"/>
        <v>223.65571101893346</v>
      </c>
      <c r="K85" s="197">
        <f t="shared" si="22"/>
        <v>113.25457257565891</v>
      </c>
      <c r="L85" s="89">
        <f t="shared" si="19"/>
        <v>148.36349007411317</v>
      </c>
      <c r="M85" s="90">
        <f t="shared" si="23"/>
        <v>908.50770153874828</v>
      </c>
      <c r="N85" s="90">
        <f t="shared" si="24"/>
        <v>5920.5077015387487</v>
      </c>
      <c r="O85" s="90">
        <f t="shared" si="25"/>
        <v>4519.4715278921749</v>
      </c>
      <c r="P85" s="91">
        <f t="shared" si="20"/>
        <v>0.94306844166228865</v>
      </c>
      <c r="Q85" s="206">
        <v>-253.4820206318301</v>
      </c>
      <c r="R85" s="91">
        <f t="shared" si="26"/>
        <v>1.5808674503445481E-2</v>
      </c>
      <c r="S85" s="91">
        <f t="shared" si="26"/>
        <v>3.4418909761523939E-2</v>
      </c>
      <c r="T85" s="93">
        <v>1310</v>
      </c>
      <c r="U85" s="200">
        <v>4934</v>
      </c>
      <c r="V85" s="200">
        <v>3698.6506746626687</v>
      </c>
      <c r="W85" s="208"/>
      <c r="X85" s="90">
        <v>0</v>
      </c>
      <c r="Y85" s="90">
        <f t="shared" si="27"/>
        <v>0</v>
      </c>
      <c r="Z85" s="1"/>
      <c r="AA85" s="1"/>
    </row>
    <row r="86" spans="2:29" x14ac:dyDescent="0.25">
      <c r="B86" s="87">
        <v>1856</v>
      </c>
      <c r="C86" s="87" t="s">
        <v>104</v>
      </c>
      <c r="D86" s="1">
        <v>2019</v>
      </c>
      <c r="E86" s="87">
        <f t="shared" si="21"/>
        <v>4304.9040511727071</v>
      </c>
      <c r="F86" s="88">
        <f t="shared" si="14"/>
        <v>0.89829510596310047</v>
      </c>
      <c r="G86" s="197">
        <f t="shared" si="15"/>
        <v>292.89284522357826</v>
      </c>
      <c r="H86" s="197">
        <f t="shared" si="16"/>
        <v>137.3667444098582</v>
      </c>
      <c r="I86" s="197">
        <f t="shared" si="17"/>
        <v>3.0971019513338884</v>
      </c>
      <c r="J86" s="89">
        <f t="shared" si="18"/>
        <v>1.4525408151755936</v>
      </c>
      <c r="K86" s="197">
        <f t="shared" si="22"/>
        <v>-54.377875869139594</v>
      </c>
      <c r="L86" s="89">
        <f t="shared" si="19"/>
        <v>-25.503223782626467</v>
      </c>
      <c r="M86" s="90">
        <f t="shared" si="23"/>
        <v>111.86352062723174</v>
      </c>
      <c r="N86" s="90">
        <f t="shared" si="24"/>
        <v>2130.8635206272315</v>
      </c>
      <c r="O86" s="90">
        <f t="shared" si="25"/>
        <v>4543.4190205271461</v>
      </c>
      <c r="P86" s="91">
        <f t="shared" si="20"/>
        <v>0.94806551364771929</v>
      </c>
      <c r="Q86" s="206">
        <v>70.109786064625553</v>
      </c>
      <c r="R86" s="91">
        <f t="shared" si="26"/>
        <v>3.3794162826420893E-2</v>
      </c>
      <c r="S86" s="91">
        <f t="shared" si="26"/>
        <v>3.3794162826420719E-2</v>
      </c>
      <c r="T86" s="93">
        <v>469</v>
      </c>
      <c r="U86" s="200">
        <v>1953</v>
      </c>
      <c r="V86" s="200">
        <v>4164.1791044776119</v>
      </c>
      <c r="W86" s="208"/>
      <c r="X86" s="90">
        <v>0</v>
      </c>
      <c r="Y86" s="90">
        <f t="shared" si="27"/>
        <v>0</v>
      </c>
      <c r="Z86" s="1"/>
      <c r="AA86" s="1"/>
    </row>
    <row r="87" spans="2:29" x14ac:dyDescent="0.25">
      <c r="B87" s="87">
        <v>1857</v>
      </c>
      <c r="C87" s="87" t="s">
        <v>105</v>
      </c>
      <c r="D87" s="1">
        <v>3833</v>
      </c>
      <c r="E87" s="87">
        <f t="shared" si="21"/>
        <v>5571.2209302325582</v>
      </c>
      <c r="F87" s="88">
        <f t="shared" si="14"/>
        <v>1.1625347362861167</v>
      </c>
      <c r="G87" s="197">
        <f t="shared" si="15"/>
        <v>-466.89728221233236</v>
      </c>
      <c r="H87" s="197">
        <f t="shared" si="16"/>
        <v>-321.22533016208467</v>
      </c>
      <c r="I87" s="197">
        <f t="shared" si="17"/>
        <v>0</v>
      </c>
      <c r="J87" s="89">
        <f t="shared" si="18"/>
        <v>0</v>
      </c>
      <c r="K87" s="197">
        <f t="shared" si="22"/>
        <v>-57.474977820473484</v>
      </c>
      <c r="L87" s="89">
        <f t="shared" si="19"/>
        <v>-39.542784740485757</v>
      </c>
      <c r="M87" s="90">
        <f t="shared" si="23"/>
        <v>-360.76811490257046</v>
      </c>
      <c r="N87" s="90">
        <f t="shared" si="24"/>
        <v>3472.2318850974298</v>
      </c>
      <c r="O87" s="90">
        <f t="shared" si="25"/>
        <v>5046.8486701997526</v>
      </c>
      <c r="P87" s="91">
        <f t="shared" si="20"/>
        <v>1.053115100147662</v>
      </c>
      <c r="Q87" s="206">
        <v>70.096903111437086</v>
      </c>
      <c r="R87" s="91">
        <f t="shared" si="26"/>
        <v>5.70876999448428E-2</v>
      </c>
      <c r="S87" s="91">
        <f t="shared" si="26"/>
        <v>4.1723053143318992E-2</v>
      </c>
      <c r="T87" s="93">
        <v>688</v>
      </c>
      <c r="U87" s="200">
        <v>3626</v>
      </c>
      <c r="V87" s="200">
        <v>5348.0825958702062</v>
      </c>
      <c r="W87" s="208"/>
      <c r="X87" s="90">
        <v>0</v>
      </c>
      <c r="Y87" s="90">
        <f t="shared" si="27"/>
        <v>0</v>
      </c>
      <c r="Z87" s="1"/>
      <c r="AA87" s="1"/>
    </row>
    <row r="88" spans="2:29" x14ac:dyDescent="0.25">
      <c r="B88" s="87">
        <v>1859</v>
      </c>
      <c r="C88" s="87" t="s">
        <v>106</v>
      </c>
      <c r="D88" s="1">
        <v>5810</v>
      </c>
      <c r="E88" s="87">
        <f t="shared" si="21"/>
        <v>4762.2950819672133</v>
      </c>
      <c r="F88" s="88">
        <f t="shared" si="14"/>
        <v>0.9937379124902741</v>
      </c>
      <c r="G88" s="197">
        <f t="shared" si="15"/>
        <v>18.458226746874605</v>
      </c>
      <c r="H88" s="197">
        <f t="shared" si="16"/>
        <v>22.519036631187017</v>
      </c>
      <c r="I88" s="197">
        <f t="shared" si="17"/>
        <v>0</v>
      </c>
      <c r="J88" s="89">
        <f t="shared" si="18"/>
        <v>0</v>
      </c>
      <c r="K88" s="197">
        <f t="shared" si="22"/>
        <v>-57.474977820473484</v>
      </c>
      <c r="L88" s="89">
        <f t="shared" si="19"/>
        <v>-70.119472940977644</v>
      </c>
      <c r="M88" s="90">
        <f t="shared" si="23"/>
        <v>-47.600436309790624</v>
      </c>
      <c r="N88" s="90">
        <f t="shared" si="24"/>
        <v>5762.3995636902091</v>
      </c>
      <c r="O88" s="90">
        <f t="shared" si="25"/>
        <v>4723.2783308936141</v>
      </c>
      <c r="P88" s="91">
        <f t="shared" si="20"/>
        <v>0.9855963706293247</v>
      </c>
      <c r="Q88" s="206">
        <v>36.546252610397623</v>
      </c>
      <c r="R88" s="91">
        <f t="shared" si="26"/>
        <v>-2.3529411764705882E-2</v>
      </c>
      <c r="S88" s="91">
        <f t="shared" si="26"/>
        <v>-2.6730954676952631E-2</v>
      </c>
      <c r="T88" s="93">
        <v>1220</v>
      </c>
      <c r="U88" s="200">
        <v>5950</v>
      </c>
      <c r="V88" s="200">
        <v>4893.0921052631575</v>
      </c>
      <c r="W88" s="208"/>
      <c r="X88" s="90">
        <v>0</v>
      </c>
      <c r="Y88" s="90">
        <f t="shared" si="27"/>
        <v>0</v>
      </c>
      <c r="Z88" s="1"/>
      <c r="AA88" s="1"/>
    </row>
    <row r="89" spans="2:29" x14ac:dyDescent="0.25">
      <c r="B89" s="87">
        <v>1860</v>
      </c>
      <c r="C89" s="87" t="s">
        <v>107</v>
      </c>
      <c r="D89" s="1">
        <v>48470</v>
      </c>
      <c r="E89" s="87">
        <f t="shared" si="21"/>
        <v>4196.1734914725994</v>
      </c>
      <c r="F89" s="88">
        <f t="shared" si="14"/>
        <v>0.87560653300393576</v>
      </c>
      <c r="G89" s="197">
        <f t="shared" si="15"/>
        <v>358.13118104364293</v>
      </c>
      <c r="H89" s="197">
        <f t="shared" si="16"/>
        <v>4136.7732722351193</v>
      </c>
      <c r="I89" s="197">
        <f t="shared" si="17"/>
        <v>41.152797846371591</v>
      </c>
      <c r="J89" s="89">
        <f t="shared" si="18"/>
        <v>475.35596792343824</v>
      </c>
      <c r="K89" s="197">
        <f t="shared" si="22"/>
        <v>-16.322179974101893</v>
      </c>
      <c r="L89" s="89">
        <f t="shared" si="19"/>
        <v>-188.53750088085098</v>
      </c>
      <c r="M89" s="90">
        <f t="shared" si="23"/>
        <v>3948.2357713542683</v>
      </c>
      <c r="N89" s="90">
        <f t="shared" si="24"/>
        <v>52418.235771354266</v>
      </c>
      <c r="O89" s="90">
        <f t="shared" si="25"/>
        <v>4537.9824925421408</v>
      </c>
      <c r="P89" s="91">
        <f t="shared" si="20"/>
        <v>0.94693108499976109</v>
      </c>
      <c r="Q89" s="206">
        <v>11.421358535683794</v>
      </c>
      <c r="R89" s="91">
        <f t="shared" si="26"/>
        <v>-3.2090580506020726E-2</v>
      </c>
      <c r="S89" s="91">
        <f t="shared" si="26"/>
        <v>-3.0833664109829188E-2</v>
      </c>
      <c r="T89" s="93">
        <v>11551</v>
      </c>
      <c r="U89" s="200">
        <v>50077</v>
      </c>
      <c r="V89" s="200">
        <v>4329.6731800103753</v>
      </c>
      <c r="W89" s="208"/>
      <c r="X89" s="90">
        <v>0</v>
      </c>
      <c r="Y89" s="90">
        <f t="shared" si="27"/>
        <v>0</v>
      </c>
      <c r="Z89" s="1"/>
      <c r="AA89" s="1"/>
    </row>
    <row r="90" spans="2:29" x14ac:dyDescent="0.25">
      <c r="B90" s="87">
        <v>1865</v>
      </c>
      <c r="C90" s="87" t="s">
        <v>108</v>
      </c>
      <c r="D90" s="1">
        <v>42421</v>
      </c>
      <c r="E90" s="87">
        <f t="shared" si="21"/>
        <v>4357.1281840591619</v>
      </c>
      <c r="F90" s="88">
        <f t="shared" si="14"/>
        <v>0.90919260389276724</v>
      </c>
      <c r="G90" s="197">
        <f t="shared" si="15"/>
        <v>261.55836549170544</v>
      </c>
      <c r="H90" s="197">
        <f t="shared" si="16"/>
        <v>2546.532246427244</v>
      </c>
      <c r="I90" s="197">
        <f t="shared" si="17"/>
        <v>0</v>
      </c>
      <c r="J90" s="89">
        <f t="shared" si="18"/>
        <v>0</v>
      </c>
      <c r="K90" s="197">
        <f t="shared" si="22"/>
        <v>-57.474977820473484</v>
      </c>
      <c r="L90" s="89">
        <f t="shared" si="19"/>
        <v>-559.57638406012984</v>
      </c>
      <c r="M90" s="90">
        <f t="shared" si="23"/>
        <v>1986.9558623671142</v>
      </c>
      <c r="N90" s="90">
        <f t="shared" si="24"/>
        <v>44407.955862367111</v>
      </c>
      <c r="O90" s="90">
        <f t="shared" si="25"/>
        <v>4561.2115717303941</v>
      </c>
      <c r="P90" s="91">
        <f t="shared" si="20"/>
        <v>0.95177824719032211</v>
      </c>
      <c r="Q90" s="206">
        <v>533.45501263510687</v>
      </c>
      <c r="R90" s="91">
        <f t="shared" si="26"/>
        <v>-2.806671859964258E-2</v>
      </c>
      <c r="S90" s="91">
        <f t="shared" si="26"/>
        <v>-2.9264664303915833E-2</v>
      </c>
      <c r="T90" s="93">
        <v>9736</v>
      </c>
      <c r="U90" s="200">
        <v>43646</v>
      </c>
      <c r="V90" s="200">
        <v>4488.482106129165</v>
      </c>
      <c r="W90" s="208"/>
      <c r="X90" s="90">
        <v>0</v>
      </c>
      <c r="Y90" s="90">
        <f t="shared" si="27"/>
        <v>0</v>
      </c>
      <c r="Z90" s="1"/>
      <c r="AA90" s="1"/>
    </row>
    <row r="91" spans="2:29" x14ac:dyDescent="0.25">
      <c r="B91" s="87">
        <v>1866</v>
      </c>
      <c r="C91" s="87" t="s">
        <v>109</v>
      </c>
      <c r="D91" s="1">
        <v>35115</v>
      </c>
      <c r="E91" s="87">
        <f t="shared" si="21"/>
        <v>4290.6891495601176</v>
      </c>
      <c r="F91" s="88">
        <f t="shared" si="14"/>
        <v>0.89532891289618233</v>
      </c>
      <c r="G91" s="197">
        <f t="shared" si="15"/>
        <v>301.42178619113201</v>
      </c>
      <c r="H91" s="197">
        <f t="shared" si="16"/>
        <v>2466.8358981882247</v>
      </c>
      <c r="I91" s="197">
        <f t="shared" si="17"/>
        <v>8.0723175157402238</v>
      </c>
      <c r="J91" s="89">
        <f t="shared" si="18"/>
        <v>66.063846548817992</v>
      </c>
      <c r="K91" s="197">
        <f t="shared" si="22"/>
        <v>-49.40266030473326</v>
      </c>
      <c r="L91" s="89">
        <f t="shared" si="19"/>
        <v>-404.31137193393704</v>
      </c>
      <c r="M91" s="90">
        <f t="shared" si="23"/>
        <v>2062.5245262542876</v>
      </c>
      <c r="N91" s="90">
        <f t="shared" si="24"/>
        <v>37177.524526254289</v>
      </c>
      <c r="O91" s="90">
        <f t="shared" si="25"/>
        <v>4542.7082754465164</v>
      </c>
      <c r="P91" s="91">
        <f t="shared" si="20"/>
        <v>0.94791720399437329</v>
      </c>
      <c r="Q91" s="206">
        <v>808.81628817247815</v>
      </c>
      <c r="R91" s="91">
        <f t="shared" si="26"/>
        <v>-5.40649749474705E-2</v>
      </c>
      <c r="S91" s="91">
        <f t="shared" si="26"/>
        <v>-6.2964901258448586E-2</v>
      </c>
      <c r="T91" s="93">
        <v>8184</v>
      </c>
      <c r="U91" s="200">
        <v>37122</v>
      </c>
      <c r="V91" s="200">
        <v>4579.0057974589863</v>
      </c>
      <c r="W91" s="208"/>
      <c r="X91" s="90">
        <v>0</v>
      </c>
      <c r="Y91" s="90">
        <f t="shared" si="27"/>
        <v>0</v>
      </c>
      <c r="Z91" s="1"/>
      <c r="AA91" s="1"/>
    </row>
    <row r="92" spans="2:29" x14ac:dyDescent="0.25">
      <c r="B92" s="87">
        <v>1867</v>
      </c>
      <c r="C92" s="87" t="s">
        <v>425</v>
      </c>
      <c r="D92" s="1">
        <v>12136</v>
      </c>
      <c r="E92" s="87">
        <f t="shared" si="21"/>
        <v>4696.5944272445822</v>
      </c>
      <c r="F92" s="88">
        <f t="shared" si="14"/>
        <v>0.98002829761980237</v>
      </c>
      <c r="G92" s="197">
        <f t="shared" si="15"/>
        <v>-902.96356308208544</v>
      </c>
      <c r="H92" s="197">
        <f t="shared" si="16"/>
        <v>-2333.2578470041085</v>
      </c>
      <c r="I92" s="197">
        <f t="shared" si="17"/>
        <v>0</v>
      </c>
      <c r="J92" s="89">
        <f t="shared" si="18"/>
        <v>0</v>
      </c>
      <c r="K92" s="197">
        <f t="shared" si="22"/>
        <v>-57.474977820473484</v>
      </c>
      <c r="L92" s="89">
        <f t="shared" si="19"/>
        <v>-148.51534268810346</v>
      </c>
      <c r="M92" s="90">
        <f t="shared" si="23"/>
        <v>-2481.7731896922119</v>
      </c>
      <c r="N92" s="90">
        <f t="shared" si="24"/>
        <v>9654.2268103077877</v>
      </c>
      <c r="O92" s="90">
        <f t="shared" si="25"/>
        <v>3736.1558863420232</v>
      </c>
      <c r="P92" s="91">
        <f t="shared" si="20"/>
        <v>0.77961564483696444</v>
      </c>
      <c r="Q92" s="206">
        <v>-682.21744529076568</v>
      </c>
      <c r="R92" s="91">
        <f t="shared" si="26"/>
        <v>9.550460371908287E-2</v>
      </c>
      <c r="S92" s="91">
        <f t="shared" si="26"/>
        <v>8.7449422809383656E-2</v>
      </c>
      <c r="T92" s="93">
        <v>2584</v>
      </c>
      <c r="U92" s="200">
        <v>11078</v>
      </c>
      <c r="V92" s="200">
        <v>4318.9083820662772</v>
      </c>
      <c r="W92" s="208"/>
      <c r="X92" s="1">
        <v>4138.027</v>
      </c>
      <c r="Y92" s="90">
        <f t="shared" si="27"/>
        <v>1601.4036377708978</v>
      </c>
      <c r="Z92" s="1"/>
      <c r="AA92" s="1"/>
    </row>
    <row r="93" spans="2:29" x14ac:dyDescent="0.25">
      <c r="B93" s="87">
        <v>1868</v>
      </c>
      <c r="C93" s="87" t="s">
        <v>110</v>
      </c>
      <c r="D93" s="1">
        <v>22596</v>
      </c>
      <c r="E93" s="87">
        <f t="shared" si="21"/>
        <v>4984.7782925215088</v>
      </c>
      <c r="F93" s="88">
        <f t="shared" si="14"/>
        <v>1.0401630074109003</v>
      </c>
      <c r="G93" s="197">
        <f t="shared" si="15"/>
        <v>-115.0316995857027</v>
      </c>
      <c r="H93" s="197">
        <f t="shared" si="16"/>
        <v>-521.43869422199032</v>
      </c>
      <c r="I93" s="197">
        <f t="shared" si="17"/>
        <v>0</v>
      </c>
      <c r="J93" s="89">
        <f t="shared" si="18"/>
        <v>0</v>
      </c>
      <c r="K93" s="197">
        <f t="shared" si="22"/>
        <v>-57.474977820473484</v>
      </c>
      <c r="L93" s="89">
        <f t="shared" si="19"/>
        <v>-260.53407446020628</v>
      </c>
      <c r="M93" s="90">
        <f t="shared" si="23"/>
        <v>-781.9727686821966</v>
      </c>
      <c r="N93" s="90">
        <f t="shared" si="24"/>
        <v>21814.027231317803</v>
      </c>
      <c r="O93" s="90">
        <f t="shared" si="25"/>
        <v>4812.2716151153327</v>
      </c>
      <c r="P93" s="91">
        <f t="shared" si="20"/>
        <v>1.0041664085975752</v>
      </c>
      <c r="Q93" s="206">
        <v>167.1471828548639</v>
      </c>
      <c r="R93" s="91">
        <f t="shared" si="26"/>
        <v>6.0944689642219926E-2</v>
      </c>
      <c r="S93" s="91">
        <f t="shared" si="26"/>
        <v>4.3391005167663046E-2</v>
      </c>
      <c r="T93" s="93">
        <v>4533</v>
      </c>
      <c r="U93" s="200">
        <v>21298</v>
      </c>
      <c r="V93" s="200">
        <v>4777.4786899955134</v>
      </c>
      <c r="W93" s="208"/>
      <c r="X93" s="90">
        <v>0</v>
      </c>
      <c r="Y93" s="90">
        <f t="shared" si="27"/>
        <v>0</v>
      </c>
      <c r="Z93" s="1"/>
      <c r="AA93" s="1"/>
    </row>
    <row r="94" spans="2:29" x14ac:dyDescent="0.25">
      <c r="B94" s="87">
        <v>1870</v>
      </c>
      <c r="C94" s="87" t="s">
        <v>111</v>
      </c>
      <c r="D94" s="1">
        <v>45505</v>
      </c>
      <c r="E94" s="87">
        <f t="shared" si="21"/>
        <v>4308.7775778808827</v>
      </c>
      <c r="F94" s="88">
        <f t="shared" si="14"/>
        <v>0.89910338648303989</v>
      </c>
      <c r="G94" s="197">
        <f t="shared" si="15"/>
        <v>290.56872919867288</v>
      </c>
      <c r="H94" s="197">
        <f t="shared" si="16"/>
        <v>3068.6963490671842</v>
      </c>
      <c r="I94" s="197">
        <f t="shared" si="17"/>
        <v>1.7413676034724175</v>
      </c>
      <c r="J94" s="89">
        <f t="shared" si="18"/>
        <v>18.390583260272201</v>
      </c>
      <c r="K94" s="197">
        <f t="shared" si="22"/>
        <v>-55.733610217001065</v>
      </c>
      <c r="L94" s="89">
        <f t="shared" si="19"/>
        <v>-588.60265750174835</v>
      </c>
      <c r="M94" s="90">
        <f t="shared" si="23"/>
        <v>2480.0936915654356</v>
      </c>
      <c r="N94" s="90">
        <f t="shared" si="24"/>
        <v>47985.093691565438</v>
      </c>
      <c r="O94" s="90">
        <f t="shared" si="25"/>
        <v>4543.6126968625549</v>
      </c>
      <c r="P94" s="91">
        <f t="shared" si="20"/>
        <v>0.94810592767371626</v>
      </c>
      <c r="Q94" s="206">
        <v>617.18155784329656</v>
      </c>
      <c r="R94" s="91">
        <f t="shared" si="26"/>
        <v>7.3718232533427786E-3</v>
      </c>
      <c r="S94" s="91">
        <f t="shared" si="26"/>
        <v>-1.4990771881456765E-3</v>
      </c>
      <c r="T94" s="93">
        <v>10561</v>
      </c>
      <c r="U94" s="200">
        <v>45172</v>
      </c>
      <c r="V94" s="200">
        <v>4315.2464654184178</v>
      </c>
      <c r="W94" s="208"/>
      <c r="X94" s="90">
        <v>0</v>
      </c>
      <c r="Y94" s="90">
        <f t="shared" si="27"/>
        <v>0</v>
      </c>
      <c r="Z94" s="1"/>
      <c r="AA94" s="1"/>
      <c r="AB94" s="1"/>
      <c r="AC94" s="1"/>
    </row>
    <row r="95" spans="2:29" x14ac:dyDescent="0.25">
      <c r="B95" s="87">
        <v>1871</v>
      </c>
      <c r="C95" s="87" t="s">
        <v>112</v>
      </c>
      <c r="D95" s="1">
        <v>19916</v>
      </c>
      <c r="E95" s="87">
        <f t="shared" si="21"/>
        <v>4351.3218265239248</v>
      </c>
      <c r="F95" s="88">
        <f t="shared" si="14"/>
        <v>0.90798100370484791</v>
      </c>
      <c r="G95" s="197">
        <f t="shared" si="15"/>
        <v>265.04218001284772</v>
      </c>
      <c r="H95" s="197">
        <f t="shared" si="16"/>
        <v>1213.098057918804</v>
      </c>
      <c r="I95" s="197">
        <f t="shared" si="17"/>
        <v>0</v>
      </c>
      <c r="J95" s="89">
        <f t="shared" si="18"/>
        <v>0</v>
      </c>
      <c r="K95" s="197">
        <f t="shared" si="22"/>
        <v>-57.474977820473484</v>
      </c>
      <c r="L95" s="89">
        <f t="shared" si="19"/>
        <v>-263.06297348430712</v>
      </c>
      <c r="M95" s="90">
        <f t="shared" si="23"/>
        <v>950.03508443449687</v>
      </c>
      <c r="N95" s="90">
        <f t="shared" si="24"/>
        <v>20866.035084434498</v>
      </c>
      <c r="O95" s="90">
        <f t="shared" si="25"/>
        <v>4558.8890287162985</v>
      </c>
      <c r="P95" s="91">
        <f t="shared" si="20"/>
        <v>0.95129360711515421</v>
      </c>
      <c r="Q95" s="206">
        <v>298.85803130966201</v>
      </c>
      <c r="R95" s="91">
        <f t="shared" si="26"/>
        <v>-9.4006466053220585E-3</v>
      </c>
      <c r="S95" s="91">
        <f t="shared" si="26"/>
        <v>-1.0482795778792171E-2</v>
      </c>
      <c r="T95" s="93">
        <v>4577</v>
      </c>
      <c r="U95" s="200">
        <v>20105</v>
      </c>
      <c r="V95" s="200">
        <v>4397.4190726159231</v>
      </c>
      <c r="W95" s="208"/>
      <c r="X95" s="90">
        <v>0</v>
      </c>
      <c r="Y95" s="90">
        <f t="shared" si="27"/>
        <v>0</v>
      </c>
      <c r="Z95" s="1"/>
      <c r="AA95" s="1"/>
    </row>
    <row r="96" spans="2:29" x14ac:dyDescent="0.25">
      <c r="B96" s="87">
        <v>1874</v>
      </c>
      <c r="C96" s="87" t="s">
        <v>113</v>
      </c>
      <c r="D96" s="1">
        <v>6627</v>
      </c>
      <c r="E96" s="87">
        <f t="shared" si="21"/>
        <v>6769.152196118489</v>
      </c>
      <c r="F96" s="88">
        <f t="shared" si="14"/>
        <v>1.4125044872106169</v>
      </c>
      <c r="G96" s="197">
        <f t="shared" si="15"/>
        <v>-1185.6560417438907</v>
      </c>
      <c r="H96" s="197">
        <f t="shared" si="16"/>
        <v>-1160.757264867269</v>
      </c>
      <c r="I96" s="197">
        <f t="shared" si="17"/>
        <v>0</v>
      </c>
      <c r="J96" s="89">
        <f t="shared" si="18"/>
        <v>0</v>
      </c>
      <c r="K96" s="197">
        <f t="shared" si="22"/>
        <v>-57.474977820473484</v>
      </c>
      <c r="L96" s="89">
        <f t="shared" si="19"/>
        <v>-56.268003286243541</v>
      </c>
      <c r="M96" s="90">
        <f t="shared" si="23"/>
        <v>-1217.0252681535126</v>
      </c>
      <c r="N96" s="90">
        <f t="shared" si="24"/>
        <v>5409.974731846487</v>
      </c>
      <c r="O96" s="90">
        <f t="shared" si="25"/>
        <v>5526.0211765541235</v>
      </c>
      <c r="P96" s="91">
        <f t="shared" si="20"/>
        <v>1.1531030005174616</v>
      </c>
      <c r="Q96" s="206">
        <v>-579.73362188067347</v>
      </c>
      <c r="R96" s="91">
        <f t="shared" si="26"/>
        <v>0.10321291826202764</v>
      </c>
      <c r="S96" s="91">
        <f t="shared" si="26"/>
        <v>0.10659355028938852</v>
      </c>
      <c r="T96" s="93">
        <v>979</v>
      </c>
      <c r="U96" s="200">
        <v>6007</v>
      </c>
      <c r="V96" s="200">
        <v>6117.1079429735228</v>
      </c>
      <c r="W96" s="208"/>
      <c r="X96" s="90">
        <v>0</v>
      </c>
      <c r="Y96" s="90">
        <f t="shared" si="27"/>
        <v>0</v>
      </c>
      <c r="Z96" s="1"/>
      <c r="AA96" s="1"/>
    </row>
    <row r="97" spans="2:27" x14ac:dyDescent="0.25">
      <c r="B97" s="87">
        <v>1875</v>
      </c>
      <c r="C97" s="87" t="s">
        <v>114</v>
      </c>
      <c r="D97" s="1">
        <v>12979</v>
      </c>
      <c r="E97" s="87">
        <f t="shared" si="21"/>
        <v>4839.2990305741987</v>
      </c>
      <c r="F97" s="88">
        <f t="shared" si="14"/>
        <v>1.0098061614805496</v>
      </c>
      <c r="G97" s="197">
        <f t="shared" si="15"/>
        <v>-27.744142417316652</v>
      </c>
      <c r="H97" s="197">
        <f t="shared" si="16"/>
        <v>-74.40978996324327</v>
      </c>
      <c r="I97" s="197">
        <f t="shared" si="17"/>
        <v>0</v>
      </c>
      <c r="J97" s="89">
        <f t="shared" si="18"/>
        <v>0</v>
      </c>
      <c r="K97" s="197">
        <f t="shared" si="22"/>
        <v>-57.474977820473484</v>
      </c>
      <c r="L97" s="89">
        <f t="shared" si="19"/>
        <v>-154.1478905145099</v>
      </c>
      <c r="M97" s="90">
        <f t="shared" si="23"/>
        <v>-228.55768047775317</v>
      </c>
      <c r="N97" s="90">
        <f t="shared" si="24"/>
        <v>12750.442319522246</v>
      </c>
      <c r="O97" s="90">
        <f t="shared" si="25"/>
        <v>4754.0799103364079</v>
      </c>
      <c r="P97" s="91">
        <f t="shared" si="20"/>
        <v>0.99202367022543481</v>
      </c>
      <c r="Q97" s="206">
        <v>-2408.38455847049</v>
      </c>
      <c r="R97" s="91">
        <f t="shared" si="26"/>
        <v>1.1692259724062671E-2</v>
      </c>
      <c r="S97" s="91">
        <f t="shared" si="26"/>
        <v>2.1499865523028364E-2</v>
      </c>
      <c r="T97" s="93">
        <v>2682</v>
      </c>
      <c r="U97" s="200">
        <v>12829</v>
      </c>
      <c r="V97" s="200">
        <v>4737.444608567208</v>
      </c>
      <c r="W97" s="208"/>
      <c r="X97" s="90">
        <v>0</v>
      </c>
      <c r="Y97" s="90">
        <f t="shared" si="27"/>
        <v>0</v>
      </c>
    </row>
    <row r="98" spans="2:27" ht="29.1" customHeight="1" x14ac:dyDescent="0.25">
      <c r="B98" s="87">
        <v>3001</v>
      </c>
      <c r="C98" s="87" t="s">
        <v>115</v>
      </c>
      <c r="D98" s="1">
        <v>117070</v>
      </c>
      <c r="E98" s="87">
        <f t="shared" si="21"/>
        <v>3689.5682319571383</v>
      </c>
      <c r="F98" s="88">
        <f t="shared" si="14"/>
        <v>0.76989429880119309</v>
      </c>
      <c r="G98" s="197">
        <f t="shared" si="15"/>
        <v>662.0943367529195</v>
      </c>
      <c r="H98" s="197">
        <f t="shared" si="16"/>
        <v>21008.253305170136</v>
      </c>
      <c r="I98" s="197">
        <f t="shared" si="17"/>
        <v>218.46463867678295</v>
      </c>
      <c r="J98" s="89">
        <f t="shared" si="18"/>
        <v>6931.8829852143226</v>
      </c>
      <c r="K98" s="197">
        <f t="shared" si="22"/>
        <v>160.98966085630946</v>
      </c>
      <c r="L98" s="89">
        <f t="shared" si="19"/>
        <v>5108.2019389706993</v>
      </c>
      <c r="M98" s="90">
        <f t="shared" si="23"/>
        <v>26116.455244140834</v>
      </c>
      <c r="N98" s="90">
        <f t="shared" si="24"/>
        <v>143186.45524414085</v>
      </c>
      <c r="O98" s="90">
        <f t="shared" si="25"/>
        <v>4512.6522295663681</v>
      </c>
      <c r="P98" s="91">
        <f t="shared" si="20"/>
        <v>0.941645473289624</v>
      </c>
      <c r="Q98" s="206">
        <v>3341.7232712611149</v>
      </c>
      <c r="R98" s="91">
        <f t="shared" si="26"/>
        <v>3.6036036036036036E-2</v>
      </c>
      <c r="S98" s="91">
        <f t="shared" si="26"/>
        <v>2.6697671513303451E-2</v>
      </c>
      <c r="T98" s="93">
        <v>31730</v>
      </c>
      <c r="U98" s="200">
        <v>112998</v>
      </c>
      <c r="V98" s="200">
        <v>3593.6267650426153</v>
      </c>
      <c r="W98" s="208"/>
      <c r="X98" s="90">
        <v>0</v>
      </c>
      <c r="Y98" s="90">
        <f t="shared" si="27"/>
        <v>0</v>
      </c>
      <c r="Z98" s="1"/>
      <c r="AA98" s="1"/>
    </row>
    <row r="99" spans="2:27" x14ac:dyDescent="0.25">
      <c r="B99" s="87">
        <v>3002</v>
      </c>
      <c r="C99" s="87" t="s">
        <v>116</v>
      </c>
      <c r="D99" s="1">
        <v>206258</v>
      </c>
      <c r="E99" s="87">
        <f t="shared" si="21"/>
        <v>4025.3317720530831</v>
      </c>
      <c r="F99" s="88">
        <f t="shared" si="14"/>
        <v>0.83995735740684752</v>
      </c>
      <c r="G99" s="197">
        <f t="shared" si="15"/>
        <v>460.6362126953527</v>
      </c>
      <c r="H99" s="197">
        <f t="shared" si="16"/>
        <v>23602.99953850987</v>
      </c>
      <c r="I99" s="197">
        <f t="shared" si="17"/>
        <v>100.94739964320229</v>
      </c>
      <c r="J99" s="89">
        <f t="shared" si="18"/>
        <v>5172.5447577176847</v>
      </c>
      <c r="K99" s="197">
        <f t="shared" si="22"/>
        <v>43.472421822728805</v>
      </c>
      <c r="L99" s="89">
        <f t="shared" si="19"/>
        <v>2227.5268941966237</v>
      </c>
      <c r="M99" s="90">
        <f t="shared" si="23"/>
        <v>25830.526432706494</v>
      </c>
      <c r="N99" s="90">
        <f t="shared" si="24"/>
        <v>232088.52643270651</v>
      </c>
      <c r="O99" s="90">
        <f t="shared" si="25"/>
        <v>4529.4404065711651</v>
      </c>
      <c r="P99" s="91">
        <f t="shared" si="20"/>
        <v>0.9451486262199067</v>
      </c>
      <c r="Q99" s="206">
        <v>5499.2021090267699</v>
      </c>
      <c r="R99" s="91">
        <f t="shared" si="26"/>
        <v>-3.603795095746942E-3</v>
      </c>
      <c r="S99" s="91">
        <f t="shared" si="26"/>
        <v>-2.2077182969654875E-2</v>
      </c>
      <c r="T99" s="93">
        <v>51240</v>
      </c>
      <c r="U99" s="200">
        <v>207004</v>
      </c>
      <c r="V99" s="200">
        <v>4116.2060051700137</v>
      </c>
      <c r="W99" s="208"/>
      <c r="X99" s="90">
        <v>0</v>
      </c>
      <c r="Y99" s="90">
        <f t="shared" si="27"/>
        <v>0</v>
      </c>
      <c r="Z99" s="1"/>
      <c r="AA99" s="1"/>
    </row>
    <row r="100" spans="2:27" x14ac:dyDescent="0.25">
      <c r="B100" s="87">
        <v>3003</v>
      </c>
      <c r="C100" s="87" t="s">
        <v>117</v>
      </c>
      <c r="D100" s="1">
        <v>224912</v>
      </c>
      <c r="E100" s="87">
        <f t="shared" si="21"/>
        <v>3809.614146820692</v>
      </c>
      <c r="F100" s="88">
        <f t="shared" si="14"/>
        <v>0.79494402268143083</v>
      </c>
      <c r="G100" s="197">
        <f t="shared" si="15"/>
        <v>590.06678783478731</v>
      </c>
      <c r="H100" s="197">
        <f t="shared" si="16"/>
        <v>34836.363020190169</v>
      </c>
      <c r="I100" s="197">
        <f t="shared" si="17"/>
        <v>176.44856847453917</v>
      </c>
      <c r="J100" s="89">
        <f t="shared" si="18"/>
        <v>10417.170585599843</v>
      </c>
      <c r="K100" s="197">
        <f t="shared" si="22"/>
        <v>118.97359065406569</v>
      </c>
      <c r="L100" s="89">
        <f t="shared" si="19"/>
        <v>7023.96284503473</v>
      </c>
      <c r="M100" s="90">
        <f t="shared" si="23"/>
        <v>41860.325865224899</v>
      </c>
      <c r="N100" s="90">
        <f t="shared" si="24"/>
        <v>266772.32586522488</v>
      </c>
      <c r="O100" s="90">
        <f t="shared" si="25"/>
        <v>4518.6545253095437</v>
      </c>
      <c r="P100" s="91">
        <f t="shared" si="20"/>
        <v>0.94289795948363542</v>
      </c>
      <c r="Q100" s="206">
        <v>3999.0976075862927</v>
      </c>
      <c r="R100" s="91">
        <f t="shared" si="26"/>
        <v>-6.4627277747101048E-3</v>
      </c>
      <c r="S100" s="91">
        <f t="shared" si="26"/>
        <v>-2.0868159954405344E-2</v>
      </c>
      <c r="T100" s="93">
        <v>59038</v>
      </c>
      <c r="U100" s="200">
        <v>226375</v>
      </c>
      <c r="V100" s="200">
        <v>3890.8081537245198</v>
      </c>
      <c r="W100" s="208"/>
      <c r="X100" s="90">
        <v>0</v>
      </c>
      <c r="Y100" s="90">
        <f t="shared" si="27"/>
        <v>0</v>
      </c>
      <c r="Z100" s="1"/>
      <c r="AA100" s="1"/>
    </row>
    <row r="101" spans="2:27" x14ac:dyDescent="0.25">
      <c r="B101" s="87">
        <v>3004</v>
      </c>
      <c r="C101" s="87" t="s">
        <v>118</v>
      </c>
      <c r="D101" s="1">
        <v>328255</v>
      </c>
      <c r="E101" s="87">
        <f t="shared" si="21"/>
        <v>3887.2507223722228</v>
      </c>
      <c r="F101" s="88">
        <f t="shared" si="14"/>
        <v>0.81114428058094812</v>
      </c>
      <c r="G101" s="197">
        <f t="shared" si="15"/>
        <v>543.48484250386889</v>
      </c>
      <c r="H101" s="197">
        <f t="shared" si="16"/>
        <v>45894.034040396706</v>
      </c>
      <c r="I101" s="197">
        <f t="shared" si="17"/>
        <v>149.27576703150339</v>
      </c>
      <c r="J101" s="89">
        <f t="shared" si="18"/>
        <v>12605.442871208274</v>
      </c>
      <c r="K101" s="197">
        <f t="shared" si="22"/>
        <v>91.800789211029908</v>
      </c>
      <c r="L101" s="89">
        <f t="shared" si="19"/>
        <v>7752.0258441362093</v>
      </c>
      <c r="M101" s="90">
        <f t="shared" si="23"/>
        <v>53646.059884532915</v>
      </c>
      <c r="N101" s="90">
        <f t="shared" si="24"/>
        <v>381901.05988453294</v>
      </c>
      <c r="O101" s="90">
        <f t="shared" si="25"/>
        <v>4522.5363540871222</v>
      </c>
      <c r="P101" s="91">
        <f t="shared" si="20"/>
        <v>0.9437079723786117</v>
      </c>
      <c r="Q101" s="206">
        <v>10720.858358599857</v>
      </c>
      <c r="R101" s="91">
        <f t="shared" si="26"/>
        <v>-2.7026466255450198E-2</v>
      </c>
      <c r="S101" s="91">
        <f t="shared" si="26"/>
        <v>-3.3386674092916457E-2</v>
      </c>
      <c r="T101" s="93">
        <v>84444</v>
      </c>
      <c r="U101" s="200">
        <v>337373</v>
      </c>
      <c r="V101" s="200">
        <v>4021.5157583559817</v>
      </c>
      <c r="W101" s="208"/>
      <c r="X101" s="90">
        <v>0</v>
      </c>
      <c r="Y101" s="90">
        <f t="shared" si="27"/>
        <v>0</v>
      </c>
      <c r="Z101" s="1"/>
      <c r="AA101" s="1"/>
    </row>
    <row r="102" spans="2:27" x14ac:dyDescent="0.25">
      <c r="B102" s="87">
        <v>3005</v>
      </c>
      <c r="C102" s="87" t="s">
        <v>119</v>
      </c>
      <c r="D102" s="1">
        <v>442187</v>
      </c>
      <c r="E102" s="87">
        <f t="shared" si="21"/>
        <v>4280.9828542661025</v>
      </c>
      <c r="F102" s="88">
        <f t="shared" si="14"/>
        <v>0.89330352105097477</v>
      </c>
      <c r="G102" s="197">
        <f t="shared" si="15"/>
        <v>307.24556336754102</v>
      </c>
      <c r="H102" s="197">
        <f t="shared" si="16"/>
        <v>31735.701485796679</v>
      </c>
      <c r="I102" s="197">
        <f t="shared" si="17"/>
        <v>11.469520868645485</v>
      </c>
      <c r="J102" s="89">
        <f t="shared" si="18"/>
        <v>1184.6982800432609</v>
      </c>
      <c r="K102" s="197">
        <f t="shared" si="22"/>
        <v>-46.005456951827995</v>
      </c>
      <c r="L102" s="89">
        <f t="shared" si="19"/>
        <v>-4751.949654011265</v>
      </c>
      <c r="M102" s="90">
        <f t="shared" si="23"/>
        <v>26983.751831785412</v>
      </c>
      <c r="N102" s="90">
        <f t="shared" si="24"/>
        <v>469170.75183178543</v>
      </c>
      <c r="O102" s="90">
        <f t="shared" si="25"/>
        <v>4542.2229606818155</v>
      </c>
      <c r="P102" s="91">
        <f t="shared" si="20"/>
        <v>0.94781593440211287</v>
      </c>
      <c r="Q102" s="206">
        <v>8810.8955488298707</v>
      </c>
      <c r="R102" s="91">
        <f t="shared" si="26"/>
        <v>-1.7488856991765507E-2</v>
      </c>
      <c r="S102" s="91">
        <f t="shared" si="26"/>
        <v>-2.7172143469603574E-2</v>
      </c>
      <c r="T102" s="93">
        <v>103291</v>
      </c>
      <c r="U102" s="200">
        <v>450058</v>
      </c>
      <c r="V102" s="200">
        <v>4400.5553762967738</v>
      </c>
      <c r="W102" s="208"/>
      <c r="X102" s="90">
        <v>0</v>
      </c>
      <c r="Y102" s="90">
        <f t="shared" si="27"/>
        <v>0</v>
      </c>
      <c r="Z102" s="1"/>
      <c r="AA102" s="1"/>
    </row>
    <row r="103" spans="2:27" x14ac:dyDescent="0.25">
      <c r="B103" s="87">
        <v>3006</v>
      </c>
      <c r="C103" s="87" t="s">
        <v>120</v>
      </c>
      <c r="D103" s="1">
        <v>133516</v>
      </c>
      <c r="E103" s="87">
        <f t="shared" si="21"/>
        <v>4637.0992949675274</v>
      </c>
      <c r="F103" s="88">
        <f t="shared" si="14"/>
        <v>0.96761357582395968</v>
      </c>
      <c r="G103" s="197">
        <f t="shared" si="15"/>
        <v>93.575698946686131</v>
      </c>
      <c r="H103" s="197">
        <f t="shared" si="16"/>
        <v>2694.3250997719338</v>
      </c>
      <c r="I103" s="197">
        <f t="shared" si="17"/>
        <v>0</v>
      </c>
      <c r="J103" s="89">
        <f t="shared" si="18"/>
        <v>0</v>
      </c>
      <c r="K103" s="197">
        <f t="shared" si="22"/>
        <v>-57.474977820473484</v>
      </c>
      <c r="L103" s="89">
        <f t="shared" si="19"/>
        <v>-1654.877036384893</v>
      </c>
      <c r="M103" s="90">
        <f t="shared" si="23"/>
        <v>1039.4480633870407</v>
      </c>
      <c r="N103" s="90">
        <f t="shared" si="24"/>
        <v>134555.44806338704</v>
      </c>
      <c r="O103" s="90">
        <f t="shared" si="25"/>
        <v>4673.2000160937396</v>
      </c>
      <c r="P103" s="91">
        <f t="shared" si="20"/>
        <v>0.97514663596279894</v>
      </c>
      <c r="Q103" s="206">
        <v>960.30135361571524</v>
      </c>
      <c r="R103" s="91">
        <f t="shared" si="26"/>
        <v>1.3588813142432018E-2</v>
      </c>
      <c r="S103" s="91">
        <f t="shared" si="26"/>
        <v>-1.8586374410521137E-2</v>
      </c>
      <c r="T103" s="93">
        <v>28793</v>
      </c>
      <c r="U103" s="200">
        <v>131726</v>
      </c>
      <c r="V103" s="200">
        <v>4724.9183973600202</v>
      </c>
      <c r="W103" s="208"/>
      <c r="X103" s="90">
        <v>0</v>
      </c>
      <c r="Y103" s="90">
        <f t="shared" si="27"/>
        <v>0</v>
      </c>
      <c r="Z103" s="1"/>
      <c r="AA103" s="1"/>
    </row>
    <row r="104" spans="2:27" x14ac:dyDescent="0.25">
      <c r="B104" s="87">
        <v>3007</v>
      </c>
      <c r="C104" s="87" t="s">
        <v>121</v>
      </c>
      <c r="D104" s="1">
        <v>125938</v>
      </c>
      <c r="E104" s="87">
        <f t="shared" si="21"/>
        <v>4005.1520162829152</v>
      </c>
      <c r="F104" s="88">
        <f t="shared" si="14"/>
        <v>0.83574649100137333</v>
      </c>
      <c r="G104" s="197">
        <f t="shared" si="15"/>
        <v>472.74406615745346</v>
      </c>
      <c r="H104" s="197">
        <f t="shared" si="16"/>
        <v>14864.964416254967</v>
      </c>
      <c r="I104" s="197">
        <f t="shared" si="17"/>
        <v>108.01031416276106</v>
      </c>
      <c r="J104" s="89">
        <f t="shared" si="18"/>
        <v>3396.2763185338586</v>
      </c>
      <c r="K104" s="197">
        <f t="shared" si="22"/>
        <v>50.535336342287579</v>
      </c>
      <c r="L104" s="89">
        <f t="shared" si="19"/>
        <v>1589.0331159468906</v>
      </c>
      <c r="M104" s="90">
        <f t="shared" si="23"/>
        <v>16453.997532201858</v>
      </c>
      <c r="N104" s="90">
        <f t="shared" si="24"/>
        <v>142391.99753220187</v>
      </c>
      <c r="O104" s="90">
        <f t="shared" si="25"/>
        <v>4528.4314187826567</v>
      </c>
      <c r="P104" s="91">
        <f t="shared" si="20"/>
        <v>0.94493808289963299</v>
      </c>
      <c r="Q104" s="206">
        <v>310.73552920058319</v>
      </c>
      <c r="R104" s="91">
        <f t="shared" si="26"/>
        <v>2.0687789430130971E-3</v>
      </c>
      <c r="S104" s="91">
        <f t="shared" si="26"/>
        <v>-1.1730221861029904E-2</v>
      </c>
      <c r="T104" s="93">
        <v>31444</v>
      </c>
      <c r="U104" s="200">
        <v>125678</v>
      </c>
      <c r="V104" s="200">
        <v>4052.69098061978</v>
      </c>
      <c r="W104" s="208"/>
      <c r="X104" s="90">
        <v>0</v>
      </c>
      <c r="Y104" s="90">
        <f t="shared" si="27"/>
        <v>0</v>
      </c>
      <c r="Z104" s="1"/>
      <c r="AA104" s="1"/>
    </row>
    <row r="105" spans="2:27" x14ac:dyDescent="0.25">
      <c r="B105" s="87">
        <v>3011</v>
      </c>
      <c r="C105" s="87" t="s">
        <v>122</v>
      </c>
      <c r="D105" s="1">
        <v>22194</v>
      </c>
      <c r="E105" s="87">
        <f t="shared" si="21"/>
        <v>4660.6467870642591</v>
      </c>
      <c r="F105" s="88">
        <f t="shared" si="14"/>
        <v>0.9725271805539969</v>
      </c>
      <c r="G105" s="197">
        <f t="shared" si="15"/>
        <v>79.447203688647093</v>
      </c>
      <c r="H105" s="197">
        <f t="shared" si="16"/>
        <v>378.32758396533751</v>
      </c>
      <c r="I105" s="197">
        <f t="shared" si="17"/>
        <v>0</v>
      </c>
      <c r="J105" s="89">
        <f t="shared" si="18"/>
        <v>0</v>
      </c>
      <c r="K105" s="197">
        <f t="shared" si="22"/>
        <v>-57.474977820473484</v>
      </c>
      <c r="L105" s="89">
        <f t="shared" si="19"/>
        <v>-273.69584438109473</v>
      </c>
      <c r="M105" s="90">
        <f t="shared" si="23"/>
        <v>104.63173958424278</v>
      </c>
      <c r="N105" s="90">
        <f t="shared" si="24"/>
        <v>22298.631739584242</v>
      </c>
      <c r="O105" s="90">
        <f t="shared" si="25"/>
        <v>4682.6190129324323</v>
      </c>
      <c r="P105" s="91">
        <f t="shared" si="20"/>
        <v>0.9771120778548138</v>
      </c>
      <c r="Q105" s="206">
        <v>174.66955322189617</v>
      </c>
      <c r="R105" s="91">
        <f t="shared" si="26"/>
        <v>-1.7964601769911503E-2</v>
      </c>
      <c r="S105" s="91">
        <f t="shared" si="26"/>
        <v>-2.2295291262316354E-2</v>
      </c>
      <c r="T105" s="93">
        <v>4762</v>
      </c>
      <c r="U105" s="200">
        <v>22600</v>
      </c>
      <c r="V105" s="200">
        <v>4766.9268086901502</v>
      </c>
      <c r="W105" s="208"/>
      <c r="X105" s="90">
        <v>0</v>
      </c>
      <c r="Y105" s="90">
        <f t="shared" si="27"/>
        <v>0</v>
      </c>
      <c r="Z105" s="1"/>
      <c r="AA105" s="1"/>
    </row>
    <row r="106" spans="2:27" x14ac:dyDescent="0.25">
      <c r="B106" s="87">
        <v>3012</v>
      </c>
      <c r="C106" s="87" t="s">
        <v>123</v>
      </c>
      <c r="D106" s="1">
        <v>4840</v>
      </c>
      <c r="E106" s="87">
        <f t="shared" si="21"/>
        <v>3641.8359668924004</v>
      </c>
      <c r="F106" s="88">
        <f t="shared" si="14"/>
        <v>0.75993410930695637</v>
      </c>
      <c r="G106" s="197">
        <f t="shared" si="15"/>
        <v>690.73369579176233</v>
      </c>
      <c r="H106" s="197">
        <f t="shared" si="16"/>
        <v>917.98508170725222</v>
      </c>
      <c r="I106" s="197">
        <f t="shared" si="17"/>
        <v>235.17093144944121</v>
      </c>
      <c r="J106" s="89">
        <f t="shared" si="18"/>
        <v>312.54216789630738</v>
      </c>
      <c r="K106" s="197">
        <f t="shared" si="22"/>
        <v>177.69595362896774</v>
      </c>
      <c r="L106" s="89">
        <f t="shared" si="19"/>
        <v>236.15792237289813</v>
      </c>
      <c r="M106" s="90">
        <f t="shared" si="23"/>
        <v>1154.1430040801504</v>
      </c>
      <c r="N106" s="90">
        <f t="shared" si="24"/>
        <v>5994.1430040801506</v>
      </c>
      <c r="O106" s="90">
        <f t="shared" si="25"/>
        <v>4510.2656163131305</v>
      </c>
      <c r="P106" s="91">
        <f t="shared" si="20"/>
        <v>0.94114746381491199</v>
      </c>
      <c r="Q106" s="206">
        <v>39.137095099463977</v>
      </c>
      <c r="R106" s="91">
        <f t="shared" si="26"/>
        <v>3.6402569593147749E-2</v>
      </c>
      <c r="S106" s="91">
        <f t="shared" si="26"/>
        <v>2.5484860056425449E-2</v>
      </c>
      <c r="T106" s="93">
        <v>1329</v>
      </c>
      <c r="U106" s="200">
        <v>4670</v>
      </c>
      <c r="V106" s="200">
        <v>3551.3307984790872</v>
      </c>
      <c r="W106" s="208"/>
      <c r="X106" s="90">
        <v>0</v>
      </c>
      <c r="Y106" s="90">
        <f t="shared" si="27"/>
        <v>0</v>
      </c>
      <c r="Z106" s="1"/>
      <c r="AA106" s="1"/>
    </row>
    <row r="107" spans="2:27" x14ac:dyDescent="0.25">
      <c r="B107" s="87">
        <v>3013</v>
      </c>
      <c r="C107" s="87" t="s">
        <v>124</v>
      </c>
      <c r="D107" s="1">
        <v>11892</v>
      </c>
      <c r="E107" s="87">
        <f t="shared" si="21"/>
        <v>3267.9307502061006</v>
      </c>
      <c r="F107" s="88">
        <f t="shared" si="14"/>
        <v>0.68191210875809882</v>
      </c>
      <c r="G107" s="197">
        <f t="shared" si="15"/>
        <v>915.07682580354219</v>
      </c>
      <c r="H107" s="197">
        <f t="shared" si="16"/>
        <v>3329.9645690990901</v>
      </c>
      <c r="I107" s="197">
        <f t="shared" si="17"/>
        <v>366.03775728964615</v>
      </c>
      <c r="J107" s="89">
        <f t="shared" si="18"/>
        <v>1332.0113987770224</v>
      </c>
      <c r="K107" s="197">
        <f t="shared" si="22"/>
        <v>308.56277946917265</v>
      </c>
      <c r="L107" s="89">
        <f t="shared" si="19"/>
        <v>1122.8599544883193</v>
      </c>
      <c r="M107" s="90">
        <f t="shared" si="23"/>
        <v>4452.8245235874092</v>
      </c>
      <c r="N107" s="90">
        <f t="shared" si="24"/>
        <v>16344.824523587409</v>
      </c>
      <c r="O107" s="90">
        <f t="shared" si="25"/>
        <v>4491.5703554788151</v>
      </c>
      <c r="P107" s="91">
        <f t="shared" si="20"/>
        <v>0.93724636378746906</v>
      </c>
      <c r="Q107" s="206">
        <v>868.26116558837384</v>
      </c>
      <c r="R107" s="91">
        <f t="shared" si="26"/>
        <v>-6.8244143226514148E-2</v>
      </c>
      <c r="S107" s="91">
        <f t="shared" si="26"/>
        <v>-8.3863024035302963E-2</v>
      </c>
      <c r="T107" s="93">
        <v>3639</v>
      </c>
      <c r="U107" s="200">
        <v>12763</v>
      </c>
      <c r="V107" s="200">
        <v>3567.0765790944661</v>
      </c>
      <c r="W107" s="208"/>
      <c r="X107" s="90">
        <v>0</v>
      </c>
      <c r="Y107" s="90">
        <f t="shared" si="27"/>
        <v>0</v>
      </c>
      <c r="Z107" s="1"/>
      <c r="AA107" s="1"/>
    </row>
    <row r="108" spans="2:27" x14ac:dyDescent="0.25">
      <c r="B108" s="87">
        <v>3014</v>
      </c>
      <c r="C108" s="87" t="s">
        <v>125</v>
      </c>
      <c r="D108" s="1">
        <v>215414</v>
      </c>
      <c r="E108" s="87">
        <f t="shared" si="21"/>
        <v>4644.3447889267381</v>
      </c>
      <c r="F108" s="88">
        <f t="shared" si="14"/>
        <v>0.96912547752640787</v>
      </c>
      <c r="G108" s="197">
        <f t="shared" si="15"/>
        <v>89.228402571159677</v>
      </c>
      <c r="H108" s="197">
        <f t="shared" si="16"/>
        <v>4138.5917680555276</v>
      </c>
      <c r="I108" s="197">
        <f t="shared" si="17"/>
        <v>0</v>
      </c>
      <c r="J108" s="89">
        <f t="shared" si="18"/>
        <v>0</v>
      </c>
      <c r="K108" s="197">
        <f t="shared" si="22"/>
        <v>-57.474977820473484</v>
      </c>
      <c r="L108" s="89">
        <f t="shared" si="19"/>
        <v>-2665.8044212692012</v>
      </c>
      <c r="M108" s="90">
        <f t="shared" si="23"/>
        <v>1472.7873467863265</v>
      </c>
      <c r="N108" s="90">
        <f t="shared" si="24"/>
        <v>216886.78734678632</v>
      </c>
      <c r="O108" s="90">
        <f t="shared" si="25"/>
        <v>4676.0982136774246</v>
      </c>
      <c r="P108" s="91">
        <f t="shared" si="20"/>
        <v>0.9757513966437783</v>
      </c>
      <c r="Q108" s="206">
        <v>-6803.7869765774722</v>
      </c>
      <c r="R108" s="91">
        <f t="shared" si="26"/>
        <v>0.16598195389420239</v>
      </c>
      <c r="S108" s="91">
        <f t="shared" si="26"/>
        <v>0.14652462061159013</v>
      </c>
      <c r="T108" s="93">
        <v>46382</v>
      </c>
      <c r="U108" s="200">
        <v>184749</v>
      </c>
      <c r="V108" s="200">
        <v>4050.8024907910894</v>
      </c>
      <c r="W108" s="208"/>
      <c r="X108" s="90">
        <v>0</v>
      </c>
      <c r="Y108" s="90">
        <f t="shared" si="27"/>
        <v>0</v>
      </c>
      <c r="Z108" s="1"/>
      <c r="AA108" s="1"/>
    </row>
    <row r="109" spans="2:27" x14ac:dyDescent="0.25">
      <c r="B109" s="87">
        <v>3015</v>
      </c>
      <c r="C109" s="87" t="s">
        <v>126</v>
      </c>
      <c r="D109" s="1">
        <v>15613</v>
      </c>
      <c r="E109" s="87">
        <f t="shared" si="21"/>
        <v>4017.75604734946</v>
      </c>
      <c r="F109" s="88">
        <f t="shared" si="14"/>
        <v>0.83837654716241594</v>
      </c>
      <c r="G109" s="197">
        <f t="shared" si="15"/>
        <v>465.18164751752653</v>
      </c>
      <c r="H109" s="197">
        <f t="shared" si="16"/>
        <v>1807.695882253108</v>
      </c>
      <c r="I109" s="197">
        <f t="shared" si="17"/>
        <v>103.59890328947037</v>
      </c>
      <c r="J109" s="89">
        <f t="shared" si="18"/>
        <v>402.58533818288186</v>
      </c>
      <c r="K109" s="197">
        <f t="shared" si="22"/>
        <v>46.123925468996887</v>
      </c>
      <c r="L109" s="89">
        <f t="shared" si="19"/>
        <v>179.23757437252189</v>
      </c>
      <c r="M109" s="90">
        <f t="shared" si="23"/>
        <v>1986.93345662563</v>
      </c>
      <c r="N109" s="90">
        <f t="shared" si="24"/>
        <v>17599.933456625629</v>
      </c>
      <c r="O109" s="90">
        <f t="shared" si="25"/>
        <v>4529.0616203359832</v>
      </c>
      <c r="P109" s="91">
        <f t="shared" si="20"/>
        <v>0.94506958570768496</v>
      </c>
      <c r="Q109" s="206">
        <v>-1106.5403299048032</v>
      </c>
      <c r="R109" s="91">
        <f t="shared" si="26"/>
        <v>-3.5400963795872979E-2</v>
      </c>
      <c r="S109" s="91">
        <f t="shared" si="26"/>
        <v>-4.5329929685776316E-2</v>
      </c>
      <c r="T109" s="93">
        <v>3886</v>
      </c>
      <c r="U109" s="200">
        <v>16186</v>
      </c>
      <c r="V109" s="200">
        <v>4208.528341133645</v>
      </c>
      <c r="W109" s="208"/>
      <c r="X109" s="90">
        <v>0</v>
      </c>
      <c r="Y109" s="90">
        <f t="shared" si="27"/>
        <v>0</v>
      </c>
      <c r="Z109" s="1"/>
      <c r="AA109" s="1"/>
    </row>
    <row r="110" spans="2:27" x14ac:dyDescent="0.25">
      <c r="B110" s="87">
        <v>3016</v>
      </c>
      <c r="C110" s="87" t="s">
        <v>127</v>
      </c>
      <c r="D110" s="1">
        <v>29451</v>
      </c>
      <c r="E110" s="87">
        <f t="shared" si="21"/>
        <v>3518.2176561940032</v>
      </c>
      <c r="F110" s="88">
        <f t="shared" si="14"/>
        <v>0.73413894124100465</v>
      </c>
      <c r="G110" s="197">
        <f t="shared" si="15"/>
        <v>764.90468221080062</v>
      </c>
      <c r="H110" s="197">
        <f t="shared" si="16"/>
        <v>6403.0170947866127</v>
      </c>
      <c r="I110" s="197">
        <f t="shared" si="17"/>
        <v>278.43734019388023</v>
      </c>
      <c r="J110" s="89">
        <f t="shared" si="18"/>
        <v>2330.7989747629717</v>
      </c>
      <c r="K110" s="197">
        <f t="shared" si="22"/>
        <v>220.96236237340673</v>
      </c>
      <c r="L110" s="89">
        <f t="shared" si="19"/>
        <v>1849.6759354277876</v>
      </c>
      <c r="M110" s="90">
        <f t="shared" si="23"/>
        <v>8252.693030214401</v>
      </c>
      <c r="N110" s="90">
        <f t="shared" si="24"/>
        <v>37703.693030214403</v>
      </c>
      <c r="O110" s="90">
        <f t="shared" si="25"/>
        <v>4504.0847007782113</v>
      </c>
      <c r="P110" s="91">
        <f t="shared" si="20"/>
        <v>0.93985770541161462</v>
      </c>
      <c r="Q110" s="206">
        <v>1011.9219887717181</v>
      </c>
      <c r="R110" s="91">
        <f t="shared" si="26"/>
        <v>-4.7909999030161965E-2</v>
      </c>
      <c r="S110" s="91">
        <f t="shared" si="26"/>
        <v>-5.4620464931155958E-2</v>
      </c>
      <c r="T110" s="93">
        <v>8371</v>
      </c>
      <c r="U110" s="200">
        <v>30933</v>
      </c>
      <c r="V110" s="200">
        <v>3721.4870067372476</v>
      </c>
      <c r="W110" s="208"/>
      <c r="X110" s="90">
        <v>0</v>
      </c>
      <c r="Y110" s="90">
        <f t="shared" si="27"/>
        <v>0</v>
      </c>
      <c r="Z110" s="1"/>
      <c r="AA110" s="1"/>
    </row>
    <row r="111" spans="2:27" x14ac:dyDescent="0.25">
      <c r="B111" s="87">
        <v>3017</v>
      </c>
      <c r="C111" s="87" t="s">
        <v>128</v>
      </c>
      <c r="D111" s="1">
        <v>31340</v>
      </c>
      <c r="E111" s="87">
        <f t="shared" si="21"/>
        <v>3768.1856438619693</v>
      </c>
      <c r="F111" s="88">
        <f t="shared" si="14"/>
        <v>0.78629922572130795</v>
      </c>
      <c r="G111" s="197">
        <f t="shared" si="15"/>
        <v>614.92388961002098</v>
      </c>
      <c r="H111" s="197">
        <f t="shared" si="16"/>
        <v>5114.3219898865445</v>
      </c>
      <c r="I111" s="197">
        <f t="shared" si="17"/>
        <v>190.94854451009212</v>
      </c>
      <c r="J111" s="89">
        <f t="shared" si="18"/>
        <v>1588.1190446904361</v>
      </c>
      <c r="K111" s="197">
        <f t="shared" si="22"/>
        <v>133.47356668961862</v>
      </c>
      <c r="L111" s="89">
        <f t="shared" si="19"/>
        <v>1110.099654157558</v>
      </c>
      <c r="M111" s="90">
        <f t="shared" si="23"/>
        <v>6224.4216440441023</v>
      </c>
      <c r="N111" s="90">
        <f t="shared" si="24"/>
        <v>37564.421644044101</v>
      </c>
      <c r="O111" s="90">
        <f t="shared" si="25"/>
        <v>4516.5831001616089</v>
      </c>
      <c r="P111" s="91">
        <f t="shared" si="20"/>
        <v>0.94246571963562964</v>
      </c>
      <c r="Q111" s="206">
        <v>881.36765985120473</v>
      </c>
      <c r="R111" s="91">
        <f t="shared" si="26"/>
        <v>9.7300083768284036E-3</v>
      </c>
      <c r="S111" s="91">
        <f t="shared" si="26"/>
        <v>-7.3311391855196403E-2</v>
      </c>
      <c r="T111" s="93">
        <v>8317</v>
      </c>
      <c r="U111" s="200">
        <v>31038</v>
      </c>
      <c r="V111" s="200">
        <v>4066.2911044150396</v>
      </c>
      <c r="W111" s="208"/>
      <c r="X111" s="90">
        <v>0</v>
      </c>
      <c r="Y111" s="90">
        <f t="shared" si="27"/>
        <v>0</v>
      </c>
      <c r="Z111" s="1"/>
      <c r="AA111" s="1"/>
    </row>
    <row r="112" spans="2:27" x14ac:dyDescent="0.25">
      <c r="B112" s="87">
        <v>3018</v>
      </c>
      <c r="C112" s="87" t="s">
        <v>129</v>
      </c>
      <c r="D112" s="1">
        <v>23542</v>
      </c>
      <c r="E112" s="87">
        <f t="shared" si="21"/>
        <v>3908.6833803752279</v>
      </c>
      <c r="F112" s="88">
        <f t="shared" si="14"/>
        <v>0.81561658741125609</v>
      </c>
      <c r="G112" s="197">
        <f t="shared" si="15"/>
        <v>530.62524770206585</v>
      </c>
      <c r="H112" s="197">
        <f t="shared" si="16"/>
        <v>3195.9558669095427</v>
      </c>
      <c r="I112" s="197">
        <f t="shared" si="17"/>
        <v>141.77433673045161</v>
      </c>
      <c r="J112" s="89">
        <f t="shared" si="18"/>
        <v>853.90683012751003</v>
      </c>
      <c r="K112" s="197">
        <f t="shared" si="22"/>
        <v>84.299358909978125</v>
      </c>
      <c r="L112" s="89">
        <f t="shared" si="19"/>
        <v>507.73503871479824</v>
      </c>
      <c r="M112" s="90">
        <f t="shared" si="23"/>
        <v>3703.6909056243408</v>
      </c>
      <c r="N112" s="90">
        <f t="shared" si="24"/>
        <v>27245.690905624342</v>
      </c>
      <c r="O112" s="90">
        <f t="shared" si="25"/>
        <v>4523.6079869872729</v>
      </c>
      <c r="P112" s="91">
        <f t="shared" si="20"/>
        <v>0.9439315877201272</v>
      </c>
      <c r="Q112" s="206">
        <v>317.65968682022549</v>
      </c>
      <c r="R112" s="91">
        <f t="shared" si="26"/>
        <v>2.4768206155051584E-2</v>
      </c>
      <c r="S112" s="91">
        <f t="shared" si="26"/>
        <v>6.0525324580473902E-3</v>
      </c>
      <c r="T112" s="93">
        <v>6023</v>
      </c>
      <c r="U112" s="200">
        <v>22973</v>
      </c>
      <c r="V112" s="200">
        <v>3885.1682732961272</v>
      </c>
      <c r="W112" s="208"/>
      <c r="X112" s="90">
        <v>0</v>
      </c>
      <c r="Y112" s="90">
        <f t="shared" si="27"/>
        <v>0</v>
      </c>
      <c r="Z112" s="1"/>
      <c r="AA112" s="1"/>
    </row>
    <row r="113" spans="2:27" x14ac:dyDescent="0.25">
      <c r="B113" s="87">
        <v>3019</v>
      </c>
      <c r="C113" s="87" t="s">
        <v>130</v>
      </c>
      <c r="D113" s="1">
        <v>84211</v>
      </c>
      <c r="E113" s="87">
        <f t="shared" si="21"/>
        <v>4411.4935303054117</v>
      </c>
      <c r="F113" s="88">
        <f t="shared" si="14"/>
        <v>0.92053690422710155</v>
      </c>
      <c r="G113" s="197">
        <f t="shared" si="15"/>
        <v>228.93915774395555</v>
      </c>
      <c r="H113" s="197">
        <f t="shared" si="16"/>
        <v>4370.2195821743671</v>
      </c>
      <c r="I113" s="197">
        <f t="shared" si="17"/>
        <v>0</v>
      </c>
      <c r="J113" s="89">
        <f t="shared" si="18"/>
        <v>0</v>
      </c>
      <c r="K113" s="197">
        <f t="shared" si="22"/>
        <v>-57.474977820473484</v>
      </c>
      <c r="L113" s="89">
        <f t="shared" si="19"/>
        <v>-1097.1398516150184</v>
      </c>
      <c r="M113" s="90">
        <f t="shared" si="23"/>
        <v>3273.0797305593487</v>
      </c>
      <c r="N113" s="90">
        <f t="shared" si="24"/>
        <v>87484.079730559344</v>
      </c>
      <c r="O113" s="90">
        <f t="shared" si="25"/>
        <v>4582.9577102288931</v>
      </c>
      <c r="P113" s="91">
        <f t="shared" si="20"/>
        <v>0.95631596732405566</v>
      </c>
      <c r="Q113" s="206">
        <v>1436.5996853113691</v>
      </c>
      <c r="R113" s="91">
        <f t="shared" si="26"/>
        <v>-5.808530984734897E-3</v>
      </c>
      <c r="S113" s="91">
        <f t="shared" si="26"/>
        <v>-2.6120473617452868E-2</v>
      </c>
      <c r="T113" s="93">
        <v>19089</v>
      </c>
      <c r="U113" s="200">
        <v>84703</v>
      </c>
      <c r="V113" s="200">
        <v>4529.8144285790686</v>
      </c>
      <c r="W113" s="208"/>
      <c r="X113" s="90">
        <v>0</v>
      </c>
      <c r="Y113" s="90">
        <f t="shared" si="27"/>
        <v>0</v>
      </c>
      <c r="Z113" s="1"/>
      <c r="AA113" s="1"/>
    </row>
    <row r="114" spans="2:27" x14ac:dyDescent="0.25">
      <c r="B114" s="87">
        <v>3020</v>
      </c>
      <c r="C114" s="87" t="s">
        <v>131</v>
      </c>
      <c r="D114" s="1">
        <v>317281</v>
      </c>
      <c r="E114" s="87">
        <f t="shared" si="21"/>
        <v>5097.2929552574506</v>
      </c>
      <c r="F114" s="88">
        <f t="shared" si="14"/>
        <v>1.0636412010438694</v>
      </c>
      <c r="G114" s="197">
        <f t="shared" si="15"/>
        <v>-182.54049722726776</v>
      </c>
      <c r="H114" s="197">
        <f t="shared" si="16"/>
        <v>-11362.233249911282</v>
      </c>
      <c r="I114" s="197">
        <f t="shared" si="17"/>
        <v>0</v>
      </c>
      <c r="J114" s="89">
        <f t="shared" si="18"/>
        <v>0</v>
      </c>
      <c r="K114" s="197">
        <f t="shared" si="22"/>
        <v>-57.474977820473484</v>
      </c>
      <c r="L114" s="89">
        <f t="shared" si="19"/>
        <v>-3577.5299944353719</v>
      </c>
      <c r="M114" s="90">
        <f t="shared" si="23"/>
        <v>-14939.763244346654</v>
      </c>
      <c r="N114" s="90">
        <f t="shared" si="24"/>
        <v>302341.23675565334</v>
      </c>
      <c r="O114" s="90">
        <f t="shared" si="25"/>
        <v>4857.2774802097092</v>
      </c>
      <c r="P114" s="91">
        <f t="shared" si="20"/>
        <v>1.0135576860507629</v>
      </c>
      <c r="Q114" s="206">
        <v>4545.5036833886588</v>
      </c>
      <c r="R114" s="94">
        <f t="shared" si="26"/>
        <v>-1.9475683209562927E-2</v>
      </c>
      <c r="S114" s="95">
        <f t="shared" si="26"/>
        <v>-3.8583659693887808E-2</v>
      </c>
      <c r="T114" s="93">
        <v>62245</v>
      </c>
      <c r="U114" s="200">
        <v>323583</v>
      </c>
      <c r="V114" s="200">
        <v>5301.8580416830519</v>
      </c>
      <c r="W114" s="208"/>
      <c r="X114" s="90">
        <v>0</v>
      </c>
      <c r="Y114" s="90">
        <f t="shared" si="27"/>
        <v>0</v>
      </c>
      <c r="Z114" s="1"/>
      <c r="AA114" s="1"/>
    </row>
    <row r="115" spans="2:27" x14ac:dyDescent="0.25">
      <c r="B115" s="87">
        <v>3021</v>
      </c>
      <c r="C115" s="87" t="s">
        <v>132</v>
      </c>
      <c r="D115" s="1">
        <v>93263</v>
      </c>
      <c r="E115" s="87">
        <f t="shared" si="21"/>
        <v>4368.2903981264635</v>
      </c>
      <c r="F115" s="88">
        <f t="shared" si="14"/>
        <v>0.91152179918938203</v>
      </c>
      <c r="G115" s="197">
        <f t="shared" si="15"/>
        <v>254.86103705132444</v>
      </c>
      <c r="H115" s="197">
        <f t="shared" si="16"/>
        <v>5441.2831410457775</v>
      </c>
      <c r="I115" s="197">
        <f t="shared" si="17"/>
        <v>0</v>
      </c>
      <c r="J115" s="89">
        <f t="shared" si="18"/>
        <v>0</v>
      </c>
      <c r="K115" s="197">
        <f t="shared" si="22"/>
        <v>-57.474977820473484</v>
      </c>
      <c r="L115" s="89">
        <f t="shared" si="19"/>
        <v>-1227.0907764671088</v>
      </c>
      <c r="M115" s="90">
        <f t="shared" si="23"/>
        <v>4214.1923645786683</v>
      </c>
      <c r="N115" s="90">
        <f t="shared" si="24"/>
        <v>97477.192364578674</v>
      </c>
      <c r="O115" s="90">
        <f t="shared" si="25"/>
        <v>4565.6764573573146</v>
      </c>
      <c r="P115" s="91">
        <f t="shared" si="20"/>
        <v>0.95270992530896792</v>
      </c>
      <c r="Q115" s="206">
        <v>1625.6594206819568</v>
      </c>
      <c r="R115" s="94">
        <f t="shared" si="26"/>
        <v>-6.7505303988170504E-4</v>
      </c>
      <c r="S115" s="95">
        <f t="shared" si="26"/>
        <v>-2.7354922818208199E-2</v>
      </c>
      <c r="T115" s="93">
        <v>21350</v>
      </c>
      <c r="U115" s="200">
        <v>93326</v>
      </c>
      <c r="V115" s="200">
        <v>4491.1453320500486</v>
      </c>
      <c r="W115" s="208"/>
      <c r="X115" s="90">
        <v>0</v>
      </c>
      <c r="Y115" s="90">
        <f t="shared" si="27"/>
        <v>0</v>
      </c>
      <c r="Z115" s="1"/>
      <c r="AA115" s="1"/>
    </row>
    <row r="116" spans="2:27" x14ac:dyDescent="0.25">
      <c r="B116" s="87">
        <v>3022</v>
      </c>
      <c r="C116" s="87" t="s">
        <v>133</v>
      </c>
      <c r="D116" s="1">
        <v>85631</v>
      </c>
      <c r="E116" s="87">
        <f t="shared" si="21"/>
        <v>5316.7142679746676</v>
      </c>
      <c r="F116" s="88">
        <f t="shared" si="14"/>
        <v>1.1094273763023357</v>
      </c>
      <c r="G116" s="197">
        <f t="shared" si="15"/>
        <v>-314.19328485759797</v>
      </c>
      <c r="H116" s="197">
        <f t="shared" si="16"/>
        <v>-5060.397045916473</v>
      </c>
      <c r="I116" s="197">
        <f t="shared" si="17"/>
        <v>0</v>
      </c>
      <c r="J116" s="89">
        <f t="shared" si="18"/>
        <v>0</v>
      </c>
      <c r="K116" s="197">
        <f t="shared" si="22"/>
        <v>-57.474977820473484</v>
      </c>
      <c r="L116" s="89">
        <f t="shared" si="19"/>
        <v>-925.69199277654593</v>
      </c>
      <c r="M116" s="90">
        <f t="shared" si="23"/>
        <v>-5986.0890386930187</v>
      </c>
      <c r="N116" s="90">
        <f t="shared" si="24"/>
        <v>79644.910961306974</v>
      </c>
      <c r="O116" s="90">
        <f t="shared" si="25"/>
        <v>4945.0460052965955</v>
      </c>
      <c r="P116" s="91">
        <f t="shared" si="20"/>
        <v>1.0318721561541493</v>
      </c>
      <c r="Q116" s="206">
        <v>261.63011847792404</v>
      </c>
      <c r="R116" s="94">
        <f t="shared" si="26"/>
        <v>-1.3785875524024509E-2</v>
      </c>
      <c r="S116" s="94">
        <f t="shared" si="26"/>
        <v>-1.5132995276816795E-2</v>
      </c>
      <c r="T116" s="93">
        <v>16106</v>
      </c>
      <c r="U116" s="200">
        <v>86828</v>
      </c>
      <c r="V116" s="200">
        <v>5398.408356130316</v>
      </c>
      <c r="W116" s="208"/>
      <c r="X116" s="90">
        <v>0</v>
      </c>
      <c r="Y116" s="90">
        <f t="shared" si="27"/>
        <v>0</v>
      </c>
      <c r="Z116" s="1"/>
      <c r="AA116" s="1"/>
    </row>
    <row r="117" spans="2:27" x14ac:dyDescent="0.25">
      <c r="B117" s="87">
        <v>3023</v>
      </c>
      <c r="C117" s="87" t="s">
        <v>134</v>
      </c>
      <c r="D117" s="1">
        <v>94834</v>
      </c>
      <c r="E117" s="87">
        <f t="shared" si="21"/>
        <v>4666.5682511563828</v>
      </c>
      <c r="F117" s="88">
        <f t="shared" si="14"/>
        <v>0.97376279978054903</v>
      </c>
      <c r="G117" s="197">
        <f t="shared" si="15"/>
        <v>75.894325233372911</v>
      </c>
      <c r="H117" s="197">
        <f t="shared" si="16"/>
        <v>1542.3244773926044</v>
      </c>
      <c r="I117" s="197">
        <f t="shared" si="17"/>
        <v>0</v>
      </c>
      <c r="J117" s="89">
        <f t="shared" si="18"/>
        <v>0</v>
      </c>
      <c r="K117" s="197">
        <f t="shared" si="22"/>
        <v>-57.474977820473484</v>
      </c>
      <c r="L117" s="89">
        <f t="shared" si="19"/>
        <v>-1168.0064992676621</v>
      </c>
      <c r="M117" s="90">
        <f t="shared" si="23"/>
        <v>374.31797812494233</v>
      </c>
      <c r="N117" s="90">
        <f t="shared" si="24"/>
        <v>95208.317978124949</v>
      </c>
      <c r="O117" s="90">
        <f t="shared" si="25"/>
        <v>4684.9875985692815</v>
      </c>
      <c r="P117" s="91">
        <f t="shared" si="20"/>
        <v>0.97760632554543458</v>
      </c>
      <c r="Q117" s="206">
        <v>1096.833234056139</v>
      </c>
      <c r="R117" s="94">
        <f t="shared" si="26"/>
        <v>-5.2560067935461315E-2</v>
      </c>
      <c r="S117" s="94">
        <f t="shared" si="26"/>
        <v>-7.0416061143842176E-2</v>
      </c>
      <c r="T117" s="93">
        <v>20322</v>
      </c>
      <c r="U117" s="200">
        <v>100095</v>
      </c>
      <c r="V117" s="200">
        <v>5020.0611866191884</v>
      </c>
      <c r="W117" s="208"/>
      <c r="X117" s="90">
        <v>0</v>
      </c>
      <c r="Y117" s="90">
        <f t="shared" si="27"/>
        <v>0</v>
      </c>
      <c r="Z117" s="1"/>
      <c r="AA117" s="1"/>
    </row>
    <row r="118" spans="2:27" x14ac:dyDescent="0.25">
      <c r="B118" s="87">
        <v>3024</v>
      </c>
      <c r="C118" s="87" t="s">
        <v>135</v>
      </c>
      <c r="D118" s="1">
        <v>932295</v>
      </c>
      <c r="E118" s="87">
        <f t="shared" si="21"/>
        <v>7178.4575819640577</v>
      </c>
      <c r="F118" s="88">
        <f t="shared" si="14"/>
        <v>1.4979133652201635</v>
      </c>
      <c r="G118" s="197">
        <f t="shared" si="15"/>
        <v>-1431.2392732512319</v>
      </c>
      <c r="H118" s="197">
        <f t="shared" si="16"/>
        <v>-185880.7693742305</v>
      </c>
      <c r="I118" s="197">
        <f t="shared" si="17"/>
        <v>0</v>
      </c>
      <c r="J118" s="89">
        <f t="shared" si="18"/>
        <v>0</v>
      </c>
      <c r="K118" s="197">
        <f t="shared" si="22"/>
        <v>-57.474977820473484</v>
      </c>
      <c r="L118" s="89">
        <f t="shared" si="19"/>
        <v>-7464.5052694561737</v>
      </c>
      <c r="M118" s="90">
        <f t="shared" si="23"/>
        <v>-193345.27464368666</v>
      </c>
      <c r="N118" s="90">
        <f t="shared" si="24"/>
        <v>738949.7253563134</v>
      </c>
      <c r="O118" s="90">
        <f t="shared" si="25"/>
        <v>5689.7433308923528</v>
      </c>
      <c r="P118" s="91">
        <f t="shared" si="20"/>
        <v>1.1872665517212808</v>
      </c>
      <c r="Q118" s="206">
        <v>905.00755042847595</v>
      </c>
      <c r="R118" s="94">
        <f t="shared" si="26"/>
        <v>2.5811009014817837E-2</v>
      </c>
      <c r="S118" s="94">
        <f t="shared" si="26"/>
        <v>1.8765538635517765E-2</v>
      </c>
      <c r="T118" s="93">
        <v>129874</v>
      </c>
      <c r="U118" s="200">
        <v>908837</v>
      </c>
      <c r="V118" s="200">
        <v>7046.2312570746308</v>
      </c>
      <c r="W118" s="208"/>
      <c r="X118" s="90">
        <v>0</v>
      </c>
      <c r="Y118" s="90">
        <f t="shared" si="27"/>
        <v>0</v>
      </c>
      <c r="Z118" s="1"/>
      <c r="AA118" s="1"/>
    </row>
    <row r="119" spans="2:27" x14ac:dyDescent="0.25">
      <c r="B119" s="87">
        <v>3025</v>
      </c>
      <c r="C119" s="87" t="s">
        <v>136</v>
      </c>
      <c r="D119" s="1">
        <v>577739</v>
      </c>
      <c r="E119" s="87">
        <f t="shared" si="21"/>
        <v>5908.3183342878183</v>
      </c>
      <c r="F119" s="88">
        <f t="shared" si="14"/>
        <v>1.2328761294266251</v>
      </c>
      <c r="G119" s="197">
        <f t="shared" si="15"/>
        <v>-669.15572464548836</v>
      </c>
      <c r="H119" s="197">
        <f t="shared" si="16"/>
        <v>-65432.72337873443</v>
      </c>
      <c r="I119" s="197">
        <f t="shared" si="17"/>
        <v>0</v>
      </c>
      <c r="J119" s="89">
        <f t="shared" si="18"/>
        <v>0</v>
      </c>
      <c r="K119" s="197">
        <f t="shared" si="22"/>
        <v>-57.474977820473484</v>
      </c>
      <c r="L119" s="89">
        <f t="shared" si="19"/>
        <v>-5620.1332311971792</v>
      </c>
      <c r="M119" s="90">
        <f t="shared" si="23"/>
        <v>-71052.856609931609</v>
      </c>
      <c r="N119" s="90">
        <f t="shared" si="24"/>
        <v>506686.14339006838</v>
      </c>
      <c r="O119" s="90">
        <f t="shared" si="25"/>
        <v>5181.6876318218565</v>
      </c>
      <c r="P119" s="91">
        <f t="shared" si="20"/>
        <v>1.0812516574038651</v>
      </c>
      <c r="Q119" s="206">
        <v>5636.7819387336931</v>
      </c>
      <c r="R119" s="94">
        <f t="shared" si="26"/>
        <v>5.1480566477608821E-3</v>
      </c>
      <c r="S119" s="94">
        <f t="shared" si="26"/>
        <v>-1.2285583866787504E-2</v>
      </c>
      <c r="T119" s="93">
        <v>97784</v>
      </c>
      <c r="U119" s="200">
        <v>574780</v>
      </c>
      <c r="V119" s="200">
        <v>5981.8083423528433</v>
      </c>
      <c r="W119" s="208"/>
      <c r="X119" s="90">
        <v>0</v>
      </c>
      <c r="Y119" s="90">
        <f t="shared" si="27"/>
        <v>0</v>
      </c>
      <c r="Z119" s="1"/>
      <c r="AA119" s="1"/>
    </row>
    <row r="120" spans="2:27" x14ac:dyDescent="0.25">
      <c r="B120" s="87">
        <v>3026</v>
      </c>
      <c r="C120" s="87" t="s">
        <v>137</v>
      </c>
      <c r="D120" s="1">
        <v>65791</v>
      </c>
      <c r="E120" s="87">
        <f t="shared" si="21"/>
        <v>3666.2580105879074</v>
      </c>
      <c r="F120" s="88">
        <f t="shared" si="14"/>
        <v>0.76503020484555828</v>
      </c>
      <c r="G120" s="197">
        <f t="shared" si="15"/>
        <v>676.08046957445811</v>
      </c>
      <c r="H120" s="197">
        <f t="shared" si="16"/>
        <v>12132.264026513651</v>
      </c>
      <c r="I120" s="197">
        <f t="shared" si="17"/>
        <v>226.62321615601377</v>
      </c>
      <c r="J120" s="89">
        <f t="shared" si="18"/>
        <v>4066.7536139196668</v>
      </c>
      <c r="K120" s="197">
        <f t="shared" si="22"/>
        <v>169.14823833554027</v>
      </c>
      <c r="L120" s="89">
        <f t="shared" si="19"/>
        <v>3035.3651369312702</v>
      </c>
      <c r="M120" s="90">
        <f t="shared" si="23"/>
        <v>15167.629163444921</v>
      </c>
      <c r="N120" s="90">
        <f t="shared" si="24"/>
        <v>80958.629163444915</v>
      </c>
      <c r="O120" s="90">
        <f t="shared" si="25"/>
        <v>4511.4867184979057</v>
      </c>
      <c r="P120" s="91">
        <f t="shared" si="20"/>
        <v>0.94140226859184206</v>
      </c>
      <c r="Q120" s="206">
        <v>2065.2043051616984</v>
      </c>
      <c r="R120" s="94">
        <f t="shared" si="26"/>
        <v>-3.3025662129986186E-2</v>
      </c>
      <c r="S120" s="94">
        <f t="shared" si="26"/>
        <v>-4.3317782416036545E-2</v>
      </c>
      <c r="T120" s="93">
        <v>17945</v>
      </c>
      <c r="U120" s="200">
        <v>68038</v>
      </c>
      <c r="V120" s="200">
        <v>3832.2631519657543</v>
      </c>
      <c r="W120" s="208"/>
      <c r="X120" s="90">
        <v>0</v>
      </c>
      <c r="Y120" s="90">
        <f t="shared" si="27"/>
        <v>0</v>
      </c>
      <c r="Z120" s="1"/>
      <c r="AA120" s="1"/>
    </row>
    <row r="121" spans="2:27" x14ac:dyDescent="0.25">
      <c r="B121" s="87">
        <v>3027</v>
      </c>
      <c r="C121" s="87" t="s">
        <v>138</v>
      </c>
      <c r="D121" s="1">
        <v>88501</v>
      </c>
      <c r="E121" s="87">
        <f t="shared" si="21"/>
        <v>4511.2141910490373</v>
      </c>
      <c r="F121" s="88">
        <f t="shared" si="14"/>
        <v>0.94134540087292184</v>
      </c>
      <c r="G121" s="197">
        <f t="shared" si="15"/>
        <v>169.1067612977802</v>
      </c>
      <c r="H121" s="197">
        <f t="shared" si="16"/>
        <v>3317.5364431398521</v>
      </c>
      <c r="I121" s="197">
        <f t="shared" si="17"/>
        <v>0</v>
      </c>
      <c r="J121" s="89">
        <f t="shared" si="18"/>
        <v>0</v>
      </c>
      <c r="K121" s="197">
        <f t="shared" si="22"/>
        <v>-57.474977820473484</v>
      </c>
      <c r="L121" s="89">
        <f t="shared" si="19"/>
        <v>-1127.5441148820489</v>
      </c>
      <c r="M121" s="90">
        <f t="shared" si="23"/>
        <v>2189.9923282578029</v>
      </c>
      <c r="N121" s="90">
        <f t="shared" si="24"/>
        <v>90690.992328257809</v>
      </c>
      <c r="O121" s="90">
        <f t="shared" si="25"/>
        <v>4622.8459745263435</v>
      </c>
      <c r="P121" s="91">
        <f t="shared" si="20"/>
        <v>0.96463936598238376</v>
      </c>
      <c r="Q121" s="206">
        <v>1303.6596587793174</v>
      </c>
      <c r="R121" s="94">
        <f t="shared" si="26"/>
        <v>-3.3779136415743219E-2</v>
      </c>
      <c r="S121" s="94">
        <f t="shared" si="26"/>
        <v>-6.3034676887200353E-2</v>
      </c>
      <c r="T121" s="93">
        <v>19618</v>
      </c>
      <c r="U121" s="200">
        <v>91595</v>
      </c>
      <c r="V121" s="200">
        <v>4814.7077375946174</v>
      </c>
      <c r="W121" s="208"/>
      <c r="X121" s="90">
        <v>0</v>
      </c>
      <c r="Y121" s="90">
        <f t="shared" si="27"/>
        <v>0</v>
      </c>
      <c r="Z121" s="1"/>
      <c r="AA121" s="1"/>
    </row>
    <row r="122" spans="2:27" x14ac:dyDescent="0.25">
      <c r="B122" s="87">
        <v>3028</v>
      </c>
      <c r="C122" s="87" t="s">
        <v>139</v>
      </c>
      <c r="D122" s="1">
        <v>45912</v>
      </c>
      <c r="E122" s="87">
        <f t="shared" si="21"/>
        <v>4030.196629213483</v>
      </c>
      <c r="F122" s="88">
        <f t="shared" si="14"/>
        <v>0.84097249672852559</v>
      </c>
      <c r="G122" s="197">
        <f t="shared" si="15"/>
        <v>457.71729839911274</v>
      </c>
      <c r="H122" s="197">
        <f t="shared" si="16"/>
        <v>5214.3154633626918</v>
      </c>
      <c r="I122" s="197">
        <f t="shared" si="17"/>
        <v>99.244699637062325</v>
      </c>
      <c r="J122" s="89">
        <f t="shared" si="18"/>
        <v>1130.5956182654138</v>
      </c>
      <c r="K122" s="197">
        <f t="shared" si="22"/>
        <v>41.769721816588842</v>
      </c>
      <c r="L122" s="89">
        <f t="shared" si="19"/>
        <v>475.84067093458009</v>
      </c>
      <c r="M122" s="90">
        <f t="shared" si="23"/>
        <v>5690.1561342972718</v>
      </c>
      <c r="N122" s="90">
        <f t="shared" si="24"/>
        <v>51602.156134297271</v>
      </c>
      <c r="O122" s="90">
        <f t="shared" si="25"/>
        <v>4529.6836494291847</v>
      </c>
      <c r="P122" s="91">
        <f t="shared" si="20"/>
        <v>0.9451993831859905</v>
      </c>
      <c r="Q122" s="206">
        <v>900.01139004748075</v>
      </c>
      <c r="R122" s="94">
        <f t="shared" si="26"/>
        <v>7.659723898777517E-3</v>
      </c>
      <c r="S122" s="94">
        <f t="shared" si="26"/>
        <v>-4.9890946157524207E-3</v>
      </c>
      <c r="T122" s="93">
        <v>11392</v>
      </c>
      <c r="U122" s="200">
        <v>45563</v>
      </c>
      <c r="V122" s="200">
        <v>4050.4044803982574</v>
      </c>
      <c r="W122" s="208"/>
      <c r="X122" s="90">
        <v>0</v>
      </c>
      <c r="Y122" s="90">
        <f t="shared" si="27"/>
        <v>0</v>
      </c>
      <c r="Z122" s="1"/>
      <c r="AA122" s="1"/>
    </row>
    <row r="123" spans="2:27" x14ac:dyDescent="0.25">
      <c r="B123" s="87">
        <v>3029</v>
      </c>
      <c r="C123" s="87" t="s">
        <v>140</v>
      </c>
      <c r="D123" s="1">
        <v>211688</v>
      </c>
      <c r="E123" s="87">
        <f t="shared" si="21"/>
        <v>4523.5378336218137</v>
      </c>
      <c r="F123" s="88">
        <f t="shared" si="14"/>
        <v>0.943916948967646</v>
      </c>
      <c r="G123" s="197">
        <f t="shared" si="15"/>
        <v>161.71257575411437</v>
      </c>
      <c r="H123" s="197">
        <f t="shared" si="16"/>
        <v>7567.6634075652901</v>
      </c>
      <c r="I123" s="197">
        <f t="shared" si="17"/>
        <v>0</v>
      </c>
      <c r="J123" s="89">
        <f t="shared" si="18"/>
        <v>0</v>
      </c>
      <c r="K123" s="197">
        <f t="shared" si="22"/>
        <v>-57.474977820473484</v>
      </c>
      <c r="L123" s="89">
        <f t="shared" si="19"/>
        <v>-2689.6565370646977</v>
      </c>
      <c r="M123" s="90">
        <f t="shared" si="23"/>
        <v>4878.0068705005924</v>
      </c>
      <c r="N123" s="90">
        <f t="shared" si="24"/>
        <v>216566.0068705006</v>
      </c>
      <c r="O123" s="90">
        <f t="shared" si="25"/>
        <v>4627.7754315554539</v>
      </c>
      <c r="P123" s="91">
        <f t="shared" si="20"/>
        <v>0.96566798522027342</v>
      </c>
      <c r="Q123" s="206">
        <v>3417.0767077120877</v>
      </c>
      <c r="R123" s="94">
        <f t="shared" si="26"/>
        <v>1.5012682384192332E-2</v>
      </c>
      <c r="S123" s="94">
        <f t="shared" si="26"/>
        <v>-3.0622437040906114E-2</v>
      </c>
      <c r="T123" s="93">
        <v>46797</v>
      </c>
      <c r="U123" s="200">
        <v>208557</v>
      </c>
      <c r="V123" s="200">
        <v>4666.4354596916737</v>
      </c>
      <c r="W123" s="208"/>
      <c r="X123" s="90">
        <v>0</v>
      </c>
      <c r="Y123" s="90">
        <f t="shared" si="27"/>
        <v>0</v>
      </c>
      <c r="Z123" s="1"/>
      <c r="AA123" s="1"/>
    </row>
    <row r="124" spans="2:27" x14ac:dyDescent="0.25">
      <c r="B124" s="87">
        <v>3030</v>
      </c>
      <c r="C124" s="87" t="s">
        <v>141</v>
      </c>
      <c r="D124" s="1">
        <v>421396</v>
      </c>
      <c r="E124" s="87">
        <f t="shared" si="21"/>
        <v>4604.665901764738</v>
      </c>
      <c r="F124" s="88">
        <f t="shared" si="14"/>
        <v>0.96084576914638553</v>
      </c>
      <c r="G124" s="197">
        <f t="shared" si="15"/>
        <v>113.03573486835975</v>
      </c>
      <c r="H124" s="197">
        <f t="shared" si="16"/>
        <v>10344.465276477942</v>
      </c>
      <c r="I124" s="197">
        <f t="shared" si="17"/>
        <v>0</v>
      </c>
      <c r="J124" s="89">
        <f t="shared" si="18"/>
        <v>0</v>
      </c>
      <c r="K124" s="197">
        <f t="shared" si="22"/>
        <v>-57.474977820473484</v>
      </c>
      <c r="L124" s="89">
        <f t="shared" si="19"/>
        <v>-5259.822595240631</v>
      </c>
      <c r="M124" s="90">
        <f t="shared" si="23"/>
        <v>5084.6426812373111</v>
      </c>
      <c r="N124" s="90">
        <f t="shared" si="24"/>
        <v>426480.64268123731</v>
      </c>
      <c r="O124" s="90">
        <f t="shared" si="25"/>
        <v>4660.2266588126249</v>
      </c>
      <c r="P124" s="91">
        <f t="shared" si="20"/>
        <v>0.97243951329176948</v>
      </c>
      <c r="Q124" s="206">
        <v>6288.9158259348878</v>
      </c>
      <c r="R124" s="94">
        <f t="shared" si="26"/>
        <v>-5.5927091838420262E-3</v>
      </c>
      <c r="S124" s="94">
        <f t="shared" si="26"/>
        <v>-3.1888569357311984E-2</v>
      </c>
      <c r="T124" s="93">
        <v>91515</v>
      </c>
      <c r="U124" s="200">
        <v>423766</v>
      </c>
      <c r="V124" s="200">
        <v>4756.3387395476739</v>
      </c>
      <c r="W124" s="208"/>
      <c r="X124" s="90">
        <v>0</v>
      </c>
      <c r="Y124" s="90">
        <f t="shared" si="27"/>
        <v>0</v>
      </c>
      <c r="Z124" s="1"/>
      <c r="AA124" s="1"/>
    </row>
    <row r="125" spans="2:27" x14ac:dyDescent="0.25">
      <c r="B125" s="87">
        <v>3031</v>
      </c>
      <c r="C125" s="87" t="s">
        <v>142</v>
      </c>
      <c r="D125" s="1">
        <v>121987</v>
      </c>
      <c r="E125" s="87">
        <f t="shared" si="21"/>
        <v>4795.0864779874219</v>
      </c>
      <c r="F125" s="88">
        <f t="shared" si="14"/>
        <v>1.0005804228488098</v>
      </c>
      <c r="G125" s="197">
        <f t="shared" si="15"/>
        <v>-1.2166108652505498</v>
      </c>
      <c r="H125" s="197">
        <f t="shared" si="16"/>
        <v>-30.950580411973988</v>
      </c>
      <c r="I125" s="197">
        <f t="shared" si="17"/>
        <v>0</v>
      </c>
      <c r="J125" s="89">
        <f t="shared" si="18"/>
        <v>0</v>
      </c>
      <c r="K125" s="197">
        <f t="shared" si="22"/>
        <v>-57.474977820473484</v>
      </c>
      <c r="L125" s="89">
        <f t="shared" si="19"/>
        <v>-1462.1634357528453</v>
      </c>
      <c r="M125" s="90">
        <f t="shared" si="23"/>
        <v>-1493.1140161648193</v>
      </c>
      <c r="N125" s="90">
        <f t="shared" si="24"/>
        <v>120493.88598383518</v>
      </c>
      <c r="O125" s="90">
        <f t="shared" si="25"/>
        <v>4736.3948893016968</v>
      </c>
      <c r="P125" s="91">
        <f t="shared" si="20"/>
        <v>0.98833337477273875</v>
      </c>
      <c r="Q125" s="206">
        <v>1897.9087429577862</v>
      </c>
      <c r="R125" s="94">
        <f t="shared" si="26"/>
        <v>-4.2555863400544701E-2</v>
      </c>
      <c r="S125" s="94">
        <f t="shared" si="26"/>
        <v>-6.1110107085431929E-2</v>
      </c>
      <c r="T125" s="93">
        <v>25440</v>
      </c>
      <c r="U125" s="200">
        <v>127409</v>
      </c>
      <c r="V125" s="200">
        <v>5107.1872369423181</v>
      </c>
      <c r="W125" s="208"/>
      <c r="X125" s="90">
        <v>0</v>
      </c>
      <c r="Y125" s="90">
        <f t="shared" si="27"/>
        <v>0</v>
      </c>
      <c r="Z125" s="1"/>
    </row>
    <row r="126" spans="2:27" x14ac:dyDescent="0.25">
      <c r="B126" s="87">
        <v>3032</v>
      </c>
      <c r="C126" s="87" t="s">
        <v>143</v>
      </c>
      <c r="D126" s="1">
        <v>35504</v>
      </c>
      <c r="E126" s="87">
        <f t="shared" si="21"/>
        <v>4873.5758407687026</v>
      </c>
      <c r="F126" s="88">
        <f t="shared" si="14"/>
        <v>1.016958630032633</v>
      </c>
      <c r="G126" s="197">
        <f t="shared" si="15"/>
        <v>-48.310228534019004</v>
      </c>
      <c r="H126" s="197">
        <f t="shared" si="16"/>
        <v>-351.94001487032841</v>
      </c>
      <c r="I126" s="197">
        <f t="shared" si="17"/>
        <v>0</v>
      </c>
      <c r="J126" s="89">
        <f t="shared" si="18"/>
        <v>0</v>
      </c>
      <c r="K126" s="197">
        <f t="shared" si="22"/>
        <v>-57.474977820473484</v>
      </c>
      <c r="L126" s="89">
        <f t="shared" si="19"/>
        <v>-418.70521342214931</v>
      </c>
      <c r="M126" s="90">
        <f t="shared" si="23"/>
        <v>-770.64522829247767</v>
      </c>
      <c r="N126" s="90">
        <f t="shared" si="24"/>
        <v>34733.35477170752</v>
      </c>
      <c r="O126" s="90">
        <f t="shared" si="25"/>
        <v>4767.7906344142102</v>
      </c>
      <c r="P126" s="91">
        <f t="shared" si="20"/>
        <v>0.99488465764626832</v>
      </c>
      <c r="Q126" s="206">
        <v>466.13479530061034</v>
      </c>
      <c r="R126" s="94">
        <f t="shared" si="26"/>
        <v>-1.4161159549064252E-2</v>
      </c>
      <c r="S126" s="94">
        <f t="shared" si="26"/>
        <v>-5.4217205777407157E-2</v>
      </c>
      <c r="T126" s="93">
        <v>7285</v>
      </c>
      <c r="U126" s="200">
        <v>36014</v>
      </c>
      <c r="V126" s="200">
        <v>5152.9546430104456</v>
      </c>
      <c r="W126" s="208"/>
      <c r="X126" s="90">
        <v>0</v>
      </c>
      <c r="Y126" s="90">
        <f t="shared" si="27"/>
        <v>0</v>
      </c>
      <c r="Z126" s="1"/>
    </row>
    <row r="127" spans="2:27" x14ac:dyDescent="0.25">
      <c r="B127" s="87">
        <v>3033</v>
      </c>
      <c r="C127" s="87" t="s">
        <v>144</v>
      </c>
      <c r="D127" s="1">
        <v>184874</v>
      </c>
      <c r="E127" s="87">
        <f t="shared" si="21"/>
        <v>4312.8353473615452</v>
      </c>
      <c r="F127" s="88">
        <f t="shared" si="14"/>
        <v>0.89995011254761104</v>
      </c>
      <c r="G127" s="197">
        <f t="shared" si="15"/>
        <v>288.13406751027543</v>
      </c>
      <c r="H127" s="197">
        <f t="shared" si="16"/>
        <v>12351.154937895466</v>
      </c>
      <c r="I127" s="197">
        <f t="shared" si="17"/>
        <v>0.32114828524054245</v>
      </c>
      <c r="J127" s="89">
        <f t="shared" si="18"/>
        <v>13.766342395121093</v>
      </c>
      <c r="K127" s="197">
        <f t="shared" si="22"/>
        <v>-57.153829535232944</v>
      </c>
      <c r="L127" s="89">
        <f t="shared" si="19"/>
        <v>-2449.9560568572952</v>
      </c>
      <c r="M127" s="90">
        <f t="shared" si="23"/>
        <v>9901.1988810381699</v>
      </c>
      <c r="N127" s="90">
        <f t="shared" si="24"/>
        <v>194775.19888103817</v>
      </c>
      <c r="O127" s="90">
        <f t="shared" si="25"/>
        <v>4543.8155853365879</v>
      </c>
      <c r="P127" s="91">
        <f t="shared" si="20"/>
        <v>0.94814826397694485</v>
      </c>
      <c r="Q127" s="206">
        <v>2255.640702443985</v>
      </c>
      <c r="R127" s="94">
        <f t="shared" si="26"/>
        <v>8.6200312066952549E-3</v>
      </c>
      <c r="S127" s="94">
        <f t="shared" si="26"/>
        <v>-2.1991984390745994E-2</v>
      </c>
      <c r="T127" s="93">
        <v>42866</v>
      </c>
      <c r="U127" s="200">
        <v>183294</v>
      </c>
      <c r="V127" s="200">
        <v>4409.815950920246</v>
      </c>
      <c r="W127" s="208"/>
      <c r="X127" s="90">
        <v>0</v>
      </c>
      <c r="Y127" s="90">
        <f t="shared" si="27"/>
        <v>0</v>
      </c>
      <c r="Z127" s="1"/>
    </row>
    <row r="128" spans="2:27" x14ac:dyDescent="0.25">
      <c r="B128" s="87">
        <v>3034</v>
      </c>
      <c r="C128" s="87" t="s">
        <v>145</v>
      </c>
      <c r="D128" s="1">
        <v>93085</v>
      </c>
      <c r="E128" s="87">
        <f t="shared" si="21"/>
        <v>3833.34019684553</v>
      </c>
      <c r="F128" s="88">
        <f t="shared" si="14"/>
        <v>0.79989488671180142</v>
      </c>
      <c r="G128" s="197">
        <f t="shared" si="15"/>
        <v>575.83115781988454</v>
      </c>
      <c r="H128" s="197">
        <f t="shared" si="16"/>
        <v>13982.908005340256</v>
      </c>
      <c r="I128" s="197">
        <f t="shared" si="17"/>
        <v>168.14445096584586</v>
      </c>
      <c r="J128" s="89">
        <f t="shared" si="18"/>
        <v>4083.0517028036352</v>
      </c>
      <c r="K128" s="197">
        <f t="shared" si="22"/>
        <v>110.66947314537238</v>
      </c>
      <c r="L128" s="89">
        <f t="shared" si="19"/>
        <v>2687.3868163890775</v>
      </c>
      <c r="M128" s="90">
        <f t="shared" si="23"/>
        <v>16670.294821729334</v>
      </c>
      <c r="N128" s="90">
        <f t="shared" si="24"/>
        <v>109755.29482172933</v>
      </c>
      <c r="O128" s="90">
        <f t="shared" si="25"/>
        <v>4519.8408278107863</v>
      </c>
      <c r="P128" s="91">
        <f t="shared" si="20"/>
        <v>0.94314550268515418</v>
      </c>
      <c r="Q128" s="206">
        <v>2276.1309106849403</v>
      </c>
      <c r="R128" s="94">
        <f t="shared" si="26"/>
        <v>-1.5452795464641551E-2</v>
      </c>
      <c r="S128" s="95">
        <f t="shared" si="26"/>
        <v>-3.1062508998641103E-2</v>
      </c>
      <c r="T128" s="93">
        <v>24283</v>
      </c>
      <c r="U128" s="200">
        <v>94546</v>
      </c>
      <c r="V128" s="200">
        <v>3956.2306469160599</v>
      </c>
      <c r="W128" s="208"/>
      <c r="X128" s="90">
        <v>0</v>
      </c>
      <c r="Y128" s="90">
        <f t="shared" si="27"/>
        <v>0</v>
      </c>
      <c r="Z128" s="1"/>
    </row>
    <row r="129" spans="2:25" x14ac:dyDescent="0.25">
      <c r="B129" s="87">
        <v>3035</v>
      </c>
      <c r="C129" s="87" t="s">
        <v>146</v>
      </c>
      <c r="D129" s="1">
        <v>108413</v>
      </c>
      <c r="E129" s="87">
        <f t="shared" si="21"/>
        <v>3965.6522057209745</v>
      </c>
      <c r="F129" s="88">
        <f t="shared" si="14"/>
        <v>0.82750415015184964</v>
      </c>
      <c r="G129" s="197">
        <f t="shared" si="15"/>
        <v>496.44395249461786</v>
      </c>
      <c r="H129" s="197">
        <f t="shared" si="16"/>
        <v>13571.784773297863</v>
      </c>
      <c r="I129" s="197">
        <f t="shared" si="17"/>
        <v>121.83524785944029</v>
      </c>
      <c r="J129" s="89">
        <f t="shared" si="18"/>
        <v>3330.7320059813787</v>
      </c>
      <c r="K129" s="197">
        <f t="shared" si="22"/>
        <v>64.360270038966803</v>
      </c>
      <c r="L129" s="89">
        <f t="shared" si="19"/>
        <v>1759.4810623252745</v>
      </c>
      <c r="M129" s="90">
        <f t="shared" si="23"/>
        <v>15331.265835623137</v>
      </c>
      <c r="N129" s="90">
        <f t="shared" si="24"/>
        <v>123744.26583562314</v>
      </c>
      <c r="O129" s="90">
        <f t="shared" si="25"/>
        <v>4526.4564282545598</v>
      </c>
      <c r="P129" s="91">
        <f t="shared" si="20"/>
        <v>0.94452596585715687</v>
      </c>
      <c r="Q129" s="206">
        <v>3562.8045190588109</v>
      </c>
      <c r="R129" s="91">
        <f t="shared" si="26"/>
        <v>4.021223925850588E-2</v>
      </c>
      <c r="S129" s="91">
        <f t="shared" si="26"/>
        <v>1.6545108787411101E-2</v>
      </c>
      <c r="T129" s="93">
        <v>27338</v>
      </c>
      <c r="U129" s="200">
        <v>104222</v>
      </c>
      <c r="V129" s="200">
        <v>3901.1079502919597</v>
      </c>
      <c r="W129" s="208"/>
      <c r="X129" s="90">
        <v>0</v>
      </c>
      <c r="Y129" s="90">
        <f t="shared" si="27"/>
        <v>0</v>
      </c>
    </row>
    <row r="130" spans="2:25" x14ac:dyDescent="0.25">
      <c r="B130" s="87">
        <v>3036</v>
      </c>
      <c r="C130" s="87" t="s">
        <v>147</v>
      </c>
      <c r="D130" s="1">
        <v>60412</v>
      </c>
      <c r="E130" s="87">
        <f t="shared" si="21"/>
        <v>3890.0193174500964</v>
      </c>
      <c r="F130" s="88">
        <f t="shared" si="14"/>
        <v>0.81172199738468731</v>
      </c>
      <c r="G130" s="197">
        <f t="shared" si="15"/>
        <v>541.82368545714473</v>
      </c>
      <c r="H130" s="197">
        <f t="shared" si="16"/>
        <v>8414.5218351494568</v>
      </c>
      <c r="I130" s="197">
        <f t="shared" si="17"/>
        <v>148.30675875424762</v>
      </c>
      <c r="J130" s="89">
        <f t="shared" si="18"/>
        <v>2303.2039634534658</v>
      </c>
      <c r="K130" s="197">
        <f t="shared" si="22"/>
        <v>90.831780933774141</v>
      </c>
      <c r="L130" s="89">
        <f t="shared" si="19"/>
        <v>1410.6175579015123</v>
      </c>
      <c r="M130" s="90">
        <f t="shared" si="23"/>
        <v>9825.1393930509694</v>
      </c>
      <c r="N130" s="90">
        <f t="shared" si="24"/>
        <v>70237.139393050966</v>
      </c>
      <c r="O130" s="90">
        <f t="shared" si="25"/>
        <v>4522.6747838410156</v>
      </c>
      <c r="P130" s="91">
        <f t="shared" si="20"/>
        <v>0.9437368582187986</v>
      </c>
      <c r="Q130" s="206">
        <v>2371.1245951051078</v>
      </c>
      <c r="R130" s="91">
        <f t="shared" si="26"/>
        <v>-4.6954544705669144E-3</v>
      </c>
      <c r="S130" s="91">
        <f t="shared" si="26"/>
        <v>-3.3920108222107247E-2</v>
      </c>
      <c r="T130" s="93">
        <v>15530</v>
      </c>
      <c r="U130" s="200">
        <v>60697</v>
      </c>
      <c r="V130" s="200">
        <v>4026.6020963247975</v>
      </c>
      <c r="W130" s="208"/>
      <c r="X130" s="90">
        <v>0</v>
      </c>
      <c r="Y130" s="90">
        <f t="shared" si="27"/>
        <v>0</v>
      </c>
    </row>
    <row r="131" spans="2:25" x14ac:dyDescent="0.25">
      <c r="B131" s="87">
        <v>3037</v>
      </c>
      <c r="C131" s="87" t="s">
        <v>148</v>
      </c>
      <c r="D131" s="1">
        <v>10401</v>
      </c>
      <c r="E131" s="87">
        <f t="shared" si="21"/>
        <v>3532.9483695652175</v>
      </c>
      <c r="F131" s="88">
        <f t="shared" si="14"/>
        <v>0.7372127676425716</v>
      </c>
      <c r="G131" s="197">
        <f t="shared" si="15"/>
        <v>756.06625418807209</v>
      </c>
      <c r="H131" s="197">
        <f t="shared" si="16"/>
        <v>2225.8590523296843</v>
      </c>
      <c r="I131" s="197">
        <f t="shared" si="17"/>
        <v>273.28159051395522</v>
      </c>
      <c r="J131" s="89">
        <f t="shared" si="18"/>
        <v>804.54100247308418</v>
      </c>
      <c r="K131" s="197">
        <f t="shared" si="22"/>
        <v>215.80661269348172</v>
      </c>
      <c r="L131" s="89">
        <f t="shared" si="19"/>
        <v>635.33466776961018</v>
      </c>
      <c r="M131" s="90">
        <f t="shared" si="23"/>
        <v>2861.1937200992943</v>
      </c>
      <c r="N131" s="90">
        <f t="shared" si="24"/>
        <v>13262.193720099294</v>
      </c>
      <c r="O131" s="90">
        <f t="shared" si="25"/>
        <v>4504.8212364467709</v>
      </c>
      <c r="P131" s="91">
        <f t="shared" si="20"/>
        <v>0.94001139673169265</v>
      </c>
      <c r="Q131" s="206">
        <v>399.86193225945999</v>
      </c>
      <c r="R131" s="91">
        <f t="shared" si="26"/>
        <v>2.7665250469321213E-2</v>
      </c>
      <c r="S131" s="91">
        <f t="shared" si="26"/>
        <v>1.4051478469218124E-2</v>
      </c>
      <c r="T131" s="93">
        <v>2944</v>
      </c>
      <c r="U131" s="200">
        <v>10121</v>
      </c>
      <c r="V131" s="200">
        <v>3483.9931153184166</v>
      </c>
      <c r="W131" s="208"/>
      <c r="X131" s="90">
        <v>0</v>
      </c>
      <c r="Y131" s="90">
        <f t="shared" si="27"/>
        <v>0</v>
      </c>
    </row>
    <row r="132" spans="2:25" x14ac:dyDescent="0.25">
      <c r="B132" s="87">
        <v>3038</v>
      </c>
      <c r="C132" s="87" t="s">
        <v>149</v>
      </c>
      <c r="D132" s="1">
        <v>33714</v>
      </c>
      <c r="E132" s="87">
        <f t="shared" si="21"/>
        <v>4894.5993031358885</v>
      </c>
      <c r="F132" s="88">
        <f t="shared" si="14"/>
        <v>1.0213455508862344</v>
      </c>
      <c r="G132" s="197">
        <f t="shared" si="15"/>
        <v>-60.924305954330521</v>
      </c>
      <c r="H132" s="197">
        <f t="shared" si="16"/>
        <v>-419.64661941342865</v>
      </c>
      <c r="I132" s="197">
        <f t="shared" si="17"/>
        <v>0</v>
      </c>
      <c r="J132" s="89">
        <f t="shared" si="18"/>
        <v>0</v>
      </c>
      <c r="K132" s="197">
        <f t="shared" si="22"/>
        <v>-57.474977820473484</v>
      </c>
      <c r="L132" s="89">
        <f t="shared" si="19"/>
        <v>-395.88764722742133</v>
      </c>
      <c r="M132" s="90">
        <f t="shared" si="23"/>
        <v>-815.53426664084998</v>
      </c>
      <c r="N132" s="90">
        <f t="shared" si="24"/>
        <v>32898.465733359153</v>
      </c>
      <c r="O132" s="90">
        <f t="shared" si="25"/>
        <v>4776.2000193610847</v>
      </c>
      <c r="P132" s="91">
        <f t="shared" si="20"/>
        <v>0.99663942598770894</v>
      </c>
      <c r="Q132" s="206">
        <v>224.40736719706479</v>
      </c>
      <c r="R132" s="91">
        <f t="shared" si="26"/>
        <v>-3.6632758029489086E-2</v>
      </c>
      <c r="S132" s="91">
        <f t="shared" si="26"/>
        <v>-4.0688746707936332E-2</v>
      </c>
      <c r="T132" s="93">
        <v>6888</v>
      </c>
      <c r="U132" s="200">
        <v>34996</v>
      </c>
      <c r="V132" s="200">
        <v>5102.2014870972444</v>
      </c>
      <c r="W132" s="208"/>
      <c r="X132" s="90">
        <v>0</v>
      </c>
      <c r="Y132" s="90">
        <f t="shared" si="27"/>
        <v>0</v>
      </c>
    </row>
    <row r="133" spans="2:25" x14ac:dyDescent="0.25">
      <c r="B133" s="87">
        <v>3039</v>
      </c>
      <c r="C133" s="87" t="s">
        <v>150</v>
      </c>
      <c r="D133" s="1">
        <v>5670</v>
      </c>
      <c r="E133" s="87">
        <f t="shared" si="21"/>
        <v>5168.6417502278937</v>
      </c>
      <c r="F133" s="88">
        <f t="shared" si="14"/>
        <v>1.0785294012398421</v>
      </c>
      <c r="G133" s="197">
        <f t="shared" si="15"/>
        <v>-225.34977420953365</v>
      </c>
      <c r="H133" s="197">
        <f t="shared" si="16"/>
        <v>-247.20870230785843</v>
      </c>
      <c r="I133" s="197">
        <f t="shared" si="17"/>
        <v>0</v>
      </c>
      <c r="J133" s="89">
        <f t="shared" si="18"/>
        <v>0</v>
      </c>
      <c r="K133" s="197">
        <f t="shared" si="22"/>
        <v>-57.474977820473484</v>
      </c>
      <c r="L133" s="89">
        <f t="shared" si="19"/>
        <v>-63.050050669059409</v>
      </c>
      <c r="M133" s="90">
        <f t="shared" si="23"/>
        <v>-310.25875297691783</v>
      </c>
      <c r="N133" s="90">
        <f t="shared" si="24"/>
        <v>5359.741247023082</v>
      </c>
      <c r="O133" s="90">
        <f t="shared" si="25"/>
        <v>4885.8169981978872</v>
      </c>
      <c r="P133" s="91">
        <f t="shared" si="20"/>
        <v>1.0195129661291522</v>
      </c>
      <c r="Q133" s="206">
        <v>34.981835339021188</v>
      </c>
      <c r="R133" s="91">
        <f t="shared" si="26"/>
        <v>7.2644721906923948E-2</v>
      </c>
      <c r="S133" s="91">
        <f t="shared" si="26"/>
        <v>3.3532790387983999E-2</v>
      </c>
      <c r="T133" s="93">
        <v>1097</v>
      </c>
      <c r="U133" s="200">
        <v>5286</v>
      </c>
      <c r="V133" s="200">
        <v>5000.9460737937561</v>
      </c>
      <c r="W133" s="208"/>
      <c r="X133" s="90">
        <v>0</v>
      </c>
      <c r="Y133" s="90">
        <f t="shared" si="27"/>
        <v>0</v>
      </c>
    </row>
    <row r="134" spans="2:25" x14ac:dyDescent="0.25">
      <c r="B134" s="87">
        <v>3040</v>
      </c>
      <c r="C134" s="87" t="s">
        <v>151</v>
      </c>
      <c r="D134" s="1">
        <v>17408</v>
      </c>
      <c r="E134" s="87">
        <f t="shared" si="21"/>
        <v>5276.7505304637771</v>
      </c>
      <c r="F134" s="88">
        <f t="shared" si="14"/>
        <v>1.101088228810245</v>
      </c>
      <c r="G134" s="197">
        <f t="shared" si="15"/>
        <v>-290.21504235106369</v>
      </c>
      <c r="H134" s="197">
        <f t="shared" si="16"/>
        <v>-957.41942471615914</v>
      </c>
      <c r="I134" s="197">
        <f t="shared" si="17"/>
        <v>0</v>
      </c>
      <c r="J134" s="89">
        <f t="shared" si="18"/>
        <v>0</v>
      </c>
      <c r="K134" s="197">
        <f t="shared" si="22"/>
        <v>-57.474977820473484</v>
      </c>
      <c r="L134" s="89">
        <f t="shared" si="19"/>
        <v>-189.60995182974202</v>
      </c>
      <c r="M134" s="90">
        <f t="shared" si="23"/>
        <v>-1147.0293765459012</v>
      </c>
      <c r="N134" s="90">
        <f t="shared" si="24"/>
        <v>16260.970623454099</v>
      </c>
      <c r="O134" s="90">
        <f t="shared" si="25"/>
        <v>4929.0605102922391</v>
      </c>
      <c r="P134" s="91">
        <f t="shared" si="20"/>
        <v>1.028536497157313</v>
      </c>
      <c r="Q134" s="206">
        <v>-971.01615790024607</v>
      </c>
      <c r="R134" s="91">
        <f t="shared" si="26"/>
        <v>6.2759462759462759E-2</v>
      </c>
      <c r="S134" s="91">
        <f t="shared" si="26"/>
        <v>5.4383668266663264E-2</v>
      </c>
      <c r="T134" s="93">
        <v>3299</v>
      </c>
      <c r="U134" s="200">
        <v>16380</v>
      </c>
      <c r="V134" s="200">
        <v>5004.5829514207144</v>
      </c>
      <c r="W134" s="208"/>
      <c r="X134" s="90">
        <v>0</v>
      </c>
      <c r="Y134" s="90">
        <f t="shared" si="27"/>
        <v>0</v>
      </c>
    </row>
    <row r="135" spans="2:25" x14ac:dyDescent="0.25">
      <c r="B135" s="87">
        <v>3041</v>
      </c>
      <c r="C135" s="87" t="s">
        <v>152</v>
      </c>
      <c r="D135" s="1">
        <v>24750</v>
      </c>
      <c r="E135" s="87">
        <f t="shared" si="21"/>
        <v>5191.9446192573942</v>
      </c>
      <c r="F135" s="88">
        <f t="shared" ref="F135:F198" si="28">E135/E$364</f>
        <v>1.0833919609984963</v>
      </c>
      <c r="G135" s="197">
        <f t="shared" ref="G135:G198" si="29">($E$364+$Y$364-E135-Y135)*0.6</f>
        <v>-239.33149562723392</v>
      </c>
      <c r="H135" s="197">
        <f t="shared" ref="H135:H198" si="30">G135*T135/1000</f>
        <v>-1140.8932396550242</v>
      </c>
      <c r="I135" s="197">
        <f t="shared" ref="I135:I198" si="31">IF(E135+Y135&lt;(E$364+Y$364)*0.9,((E$364+Y$364)*0.9-E135-Y135)*0.35,0)</f>
        <v>0</v>
      </c>
      <c r="J135" s="89">
        <f t="shared" ref="J135:J198" si="32">I135*T135/1000</f>
        <v>0</v>
      </c>
      <c r="K135" s="197">
        <f t="shared" si="22"/>
        <v>-57.474977820473484</v>
      </c>
      <c r="L135" s="89">
        <f t="shared" ref="L135:L198" si="33">K135*T135/1000</f>
        <v>-273.98321927019708</v>
      </c>
      <c r="M135" s="90">
        <f t="shared" si="23"/>
        <v>-1414.8764589252214</v>
      </c>
      <c r="N135" s="90">
        <f t="shared" si="24"/>
        <v>23335.123541074779</v>
      </c>
      <c r="O135" s="90">
        <f t="shared" si="25"/>
        <v>4895.1381458096876</v>
      </c>
      <c r="P135" s="91">
        <f t="shared" ref="P135:P198" si="34">O135/O$364</f>
        <v>1.0214579900326137</v>
      </c>
      <c r="Q135" s="206">
        <v>-2249.88148672642</v>
      </c>
      <c r="R135" s="91">
        <f t="shared" si="26"/>
        <v>0.11592046530501826</v>
      </c>
      <c r="S135" s="91">
        <f t="shared" si="26"/>
        <v>9.2511183465181335E-2</v>
      </c>
      <c r="T135" s="93">
        <v>4767</v>
      </c>
      <c r="U135" s="200">
        <v>22179</v>
      </c>
      <c r="V135" s="200">
        <v>4752.3034068995075</v>
      </c>
      <c r="W135" s="208"/>
      <c r="X135" s="90">
        <v>0</v>
      </c>
      <c r="Y135" s="90">
        <f t="shared" si="27"/>
        <v>0</v>
      </c>
    </row>
    <row r="136" spans="2:25" x14ac:dyDescent="0.25">
      <c r="B136" s="87">
        <v>3042</v>
      </c>
      <c r="C136" s="87" t="s">
        <v>153</v>
      </c>
      <c r="D136" s="1">
        <v>15082</v>
      </c>
      <c r="E136" s="87">
        <f t="shared" ref="E136:E199" si="35">D136/T136*1000</f>
        <v>5702.0793950850666</v>
      </c>
      <c r="F136" s="88">
        <f t="shared" si="28"/>
        <v>1.189840691808826</v>
      </c>
      <c r="G136" s="197">
        <f t="shared" si="29"/>
        <v>-545.4123611238374</v>
      </c>
      <c r="H136" s="197">
        <f t="shared" si="30"/>
        <v>-1442.61569517255</v>
      </c>
      <c r="I136" s="197">
        <f t="shared" si="31"/>
        <v>0</v>
      </c>
      <c r="J136" s="89">
        <f t="shared" si="32"/>
        <v>0</v>
      </c>
      <c r="K136" s="197">
        <f t="shared" ref="K136:K199" si="36">I136+J$366</f>
        <v>-57.474977820473484</v>
      </c>
      <c r="L136" s="89">
        <f t="shared" si="33"/>
        <v>-152.02131633515236</v>
      </c>
      <c r="M136" s="90">
        <f t="shared" ref="M136:M199" si="37">+H136+L136</f>
        <v>-1594.6370115077023</v>
      </c>
      <c r="N136" s="90">
        <f t="shared" ref="N136:N199" si="38">D136+M136</f>
        <v>13487.362988492298</v>
      </c>
      <c r="O136" s="90">
        <f t="shared" ref="O136:O199" si="39">N136/T136*1000</f>
        <v>5099.192056140756</v>
      </c>
      <c r="P136" s="91">
        <f t="shared" si="34"/>
        <v>1.0640374823567456</v>
      </c>
      <c r="Q136" s="206">
        <v>-1501.100132660245</v>
      </c>
      <c r="R136" s="91">
        <f t="shared" ref="R136:S199" si="40">(D136-U136)/U136</f>
        <v>0.13143285821455364</v>
      </c>
      <c r="S136" s="91">
        <f t="shared" si="40"/>
        <v>0.11688891977247622</v>
      </c>
      <c r="T136" s="93">
        <v>2645</v>
      </c>
      <c r="U136" s="200">
        <v>13330</v>
      </c>
      <c r="V136" s="200">
        <v>5105.3236307928</v>
      </c>
      <c r="W136" s="208"/>
      <c r="X136" s="90">
        <v>0</v>
      </c>
      <c r="Y136" s="90">
        <f t="shared" ref="Y136:Y199" si="41">X136*1000/T136</f>
        <v>0</v>
      </c>
    </row>
    <row r="137" spans="2:25" x14ac:dyDescent="0.25">
      <c r="B137" s="87">
        <v>3043</v>
      </c>
      <c r="C137" s="87" t="s">
        <v>154</v>
      </c>
      <c r="D137" s="1">
        <v>25797</v>
      </c>
      <c r="E137" s="87">
        <f t="shared" si="35"/>
        <v>5305.8412176059237</v>
      </c>
      <c r="F137" s="88">
        <f t="shared" si="28"/>
        <v>1.1071585201752234</v>
      </c>
      <c r="G137" s="197">
        <f t="shared" si="29"/>
        <v>-307.66945463635165</v>
      </c>
      <c r="H137" s="197">
        <f t="shared" si="30"/>
        <v>-1495.8888884419416</v>
      </c>
      <c r="I137" s="197">
        <f t="shared" si="31"/>
        <v>0</v>
      </c>
      <c r="J137" s="89">
        <f t="shared" si="32"/>
        <v>0</v>
      </c>
      <c r="K137" s="197">
        <f t="shared" si="36"/>
        <v>-57.474977820473484</v>
      </c>
      <c r="L137" s="89">
        <f t="shared" si="33"/>
        <v>-279.44334216314206</v>
      </c>
      <c r="M137" s="90">
        <f t="shared" si="37"/>
        <v>-1775.3322306050836</v>
      </c>
      <c r="N137" s="90">
        <f t="shared" si="38"/>
        <v>24021.667769394917</v>
      </c>
      <c r="O137" s="90">
        <f t="shared" si="39"/>
        <v>4940.696785149099</v>
      </c>
      <c r="P137" s="91">
        <f t="shared" si="34"/>
        <v>1.0309646137033046</v>
      </c>
      <c r="Q137" s="206">
        <v>-3871.264065355525</v>
      </c>
      <c r="R137" s="91">
        <f t="shared" si="40"/>
        <v>0.15983274885352036</v>
      </c>
      <c r="S137" s="91">
        <f t="shared" si="40"/>
        <v>0.10926003335435421</v>
      </c>
      <c r="T137" s="93">
        <v>4862</v>
      </c>
      <c r="U137" s="200">
        <v>22242</v>
      </c>
      <c r="V137" s="200">
        <v>4783.2258064516127</v>
      </c>
      <c r="W137" s="208"/>
      <c r="X137" s="90">
        <v>0</v>
      </c>
      <c r="Y137" s="90">
        <f t="shared" si="41"/>
        <v>0</v>
      </c>
    </row>
    <row r="138" spans="2:25" x14ac:dyDescent="0.25">
      <c r="B138" s="87">
        <v>3044</v>
      </c>
      <c r="C138" s="87" t="s">
        <v>155</v>
      </c>
      <c r="D138" s="1">
        <v>35366</v>
      </c>
      <c r="E138" s="87">
        <f t="shared" si="35"/>
        <v>7848.6462494451844</v>
      </c>
      <c r="F138" s="88">
        <f t="shared" si="28"/>
        <v>1.6377601987183987</v>
      </c>
      <c r="G138" s="197">
        <f t="shared" si="29"/>
        <v>-1833.352473739908</v>
      </c>
      <c r="H138" s="197">
        <f t="shared" si="30"/>
        <v>-8261.0862466720246</v>
      </c>
      <c r="I138" s="197">
        <f t="shared" si="31"/>
        <v>0</v>
      </c>
      <c r="J138" s="89">
        <f t="shared" si="32"/>
        <v>0</v>
      </c>
      <c r="K138" s="197">
        <f t="shared" si="36"/>
        <v>-57.474977820473484</v>
      </c>
      <c r="L138" s="89">
        <f t="shared" si="33"/>
        <v>-258.98225005905351</v>
      </c>
      <c r="M138" s="90">
        <f t="shared" si="37"/>
        <v>-8520.0684967310772</v>
      </c>
      <c r="N138" s="90">
        <f t="shared" si="38"/>
        <v>26845.931503268923</v>
      </c>
      <c r="O138" s="90">
        <f t="shared" si="39"/>
        <v>5957.8187978848027</v>
      </c>
      <c r="P138" s="91">
        <f t="shared" si="34"/>
        <v>1.2432052851205748</v>
      </c>
      <c r="Q138" s="206">
        <v>-6853.3572014242209</v>
      </c>
      <c r="R138" s="91">
        <f t="shared" si="40"/>
        <v>0.35908077780339714</v>
      </c>
      <c r="S138" s="91">
        <f t="shared" si="40"/>
        <v>0.35847754621094113</v>
      </c>
      <c r="T138" s="93">
        <v>4506</v>
      </c>
      <c r="U138" s="200">
        <v>26022</v>
      </c>
      <c r="V138" s="200">
        <v>5777.5310834813499</v>
      </c>
      <c r="W138" s="208"/>
      <c r="X138" s="90">
        <v>0</v>
      </c>
      <c r="Y138" s="90">
        <f t="shared" si="41"/>
        <v>0</v>
      </c>
    </row>
    <row r="139" spans="2:25" x14ac:dyDescent="0.25">
      <c r="B139" s="87">
        <v>3045</v>
      </c>
      <c r="C139" s="87" t="s">
        <v>156</v>
      </c>
      <c r="D139" s="1">
        <v>14893</v>
      </c>
      <c r="E139" s="87">
        <f t="shared" si="35"/>
        <v>4280.8278240873815</v>
      </c>
      <c r="F139" s="88">
        <f t="shared" si="28"/>
        <v>0.8932711712357021</v>
      </c>
      <c r="G139" s="197">
        <f t="shared" si="29"/>
        <v>307.33858147477366</v>
      </c>
      <c r="H139" s="197">
        <f t="shared" si="30"/>
        <v>1069.2309249507375</v>
      </c>
      <c r="I139" s="197">
        <f t="shared" si="31"/>
        <v>11.523781431197857</v>
      </c>
      <c r="J139" s="89">
        <f t="shared" si="32"/>
        <v>40.091235599137349</v>
      </c>
      <c r="K139" s="197">
        <f t="shared" si="36"/>
        <v>-45.951196389275623</v>
      </c>
      <c r="L139" s="89">
        <f t="shared" si="33"/>
        <v>-159.86421223828989</v>
      </c>
      <c r="M139" s="90">
        <f t="shared" si="37"/>
        <v>909.36671271244768</v>
      </c>
      <c r="N139" s="90">
        <f t="shared" si="38"/>
        <v>15802.366712712448</v>
      </c>
      <c r="O139" s="90">
        <f t="shared" si="39"/>
        <v>4542.2152091728794</v>
      </c>
      <c r="P139" s="91">
        <f t="shared" si="34"/>
        <v>0.94781431691134932</v>
      </c>
      <c r="Q139" s="206">
        <v>189.12483095699633</v>
      </c>
      <c r="R139" s="91">
        <f t="shared" si="40"/>
        <v>-8.028160316186006E-2</v>
      </c>
      <c r="S139" s="91">
        <f t="shared" si="40"/>
        <v>-7.6844885956083783E-2</v>
      </c>
      <c r="T139" s="93">
        <v>3479</v>
      </c>
      <c r="U139" s="200">
        <v>16193</v>
      </c>
      <c r="V139" s="200">
        <v>4637.1706758304699</v>
      </c>
      <c r="W139" s="208"/>
      <c r="X139" s="90">
        <v>0</v>
      </c>
      <c r="Y139" s="90">
        <f t="shared" si="41"/>
        <v>0</v>
      </c>
    </row>
    <row r="140" spans="2:25" x14ac:dyDescent="0.25">
      <c r="B140" s="87">
        <v>3046</v>
      </c>
      <c r="C140" s="87" t="s">
        <v>157</v>
      </c>
      <c r="D140" s="1">
        <v>11028</v>
      </c>
      <c r="E140" s="87">
        <f t="shared" si="35"/>
        <v>4987.7883310719135</v>
      </c>
      <c r="F140" s="88">
        <f t="shared" si="28"/>
        <v>1.0407911057068082</v>
      </c>
      <c r="G140" s="197">
        <f t="shared" si="29"/>
        <v>-116.83772271594552</v>
      </c>
      <c r="H140" s="197">
        <f t="shared" si="30"/>
        <v>-258.32820492495551</v>
      </c>
      <c r="I140" s="197">
        <f t="shared" si="31"/>
        <v>0</v>
      </c>
      <c r="J140" s="89">
        <f t="shared" si="32"/>
        <v>0</v>
      </c>
      <c r="K140" s="197">
        <f t="shared" si="36"/>
        <v>-57.474977820473484</v>
      </c>
      <c r="L140" s="89">
        <f t="shared" si="33"/>
        <v>-127.07717596106687</v>
      </c>
      <c r="M140" s="90">
        <f t="shared" si="37"/>
        <v>-385.40538088602239</v>
      </c>
      <c r="N140" s="90">
        <f t="shared" si="38"/>
        <v>10642.594619113977</v>
      </c>
      <c r="O140" s="90">
        <f t="shared" si="39"/>
        <v>4813.475630535494</v>
      </c>
      <c r="P140" s="91">
        <f t="shared" si="34"/>
        <v>1.0044176479159383</v>
      </c>
      <c r="Q140" s="206">
        <v>-38.829865146239968</v>
      </c>
      <c r="R140" s="91">
        <f t="shared" si="40"/>
        <v>-0.15345052583096647</v>
      </c>
      <c r="S140" s="91">
        <f t="shared" si="40"/>
        <v>-0.16187390368339466</v>
      </c>
      <c r="T140" s="93">
        <v>2211</v>
      </c>
      <c r="U140" s="200">
        <v>13027</v>
      </c>
      <c r="V140" s="200">
        <v>5951.1192325262682</v>
      </c>
      <c r="W140" s="208"/>
      <c r="X140" s="90">
        <v>0</v>
      </c>
      <c r="Y140" s="90">
        <f t="shared" si="41"/>
        <v>0</v>
      </c>
    </row>
    <row r="141" spans="2:25" x14ac:dyDescent="0.25">
      <c r="B141" s="87">
        <v>3047</v>
      </c>
      <c r="C141" s="87" t="s">
        <v>158</v>
      </c>
      <c r="D141" s="1">
        <v>60134</v>
      </c>
      <c r="E141" s="87">
        <f t="shared" si="35"/>
        <v>4139.4644455152475</v>
      </c>
      <c r="F141" s="88">
        <f t="shared" si="28"/>
        <v>0.8637731778717932</v>
      </c>
      <c r="G141" s="197">
        <f t="shared" si="29"/>
        <v>392.15660861805407</v>
      </c>
      <c r="H141" s="197">
        <f t="shared" si="30"/>
        <v>5696.8590533944716</v>
      </c>
      <c r="I141" s="197">
        <f t="shared" si="31"/>
        <v>61.000963931444765</v>
      </c>
      <c r="J141" s="89">
        <f t="shared" si="32"/>
        <v>886.16100303209805</v>
      </c>
      <c r="K141" s="197">
        <f t="shared" si="36"/>
        <v>3.5259861109712816</v>
      </c>
      <c r="L141" s="89">
        <f t="shared" si="33"/>
        <v>51.222000234079808</v>
      </c>
      <c r="M141" s="90">
        <f t="shared" si="37"/>
        <v>5748.0810536285517</v>
      </c>
      <c r="N141" s="90">
        <f t="shared" si="38"/>
        <v>65882.081053628557</v>
      </c>
      <c r="O141" s="90">
        <f t="shared" si="39"/>
        <v>4535.1470402442728</v>
      </c>
      <c r="P141" s="91">
        <f t="shared" si="34"/>
        <v>0.94633941724315385</v>
      </c>
      <c r="Q141" s="206">
        <v>-4552.6845142889979</v>
      </c>
      <c r="R141" s="91">
        <f t="shared" si="40"/>
        <v>0.10966765699101327</v>
      </c>
      <c r="S141" s="91">
        <f t="shared" si="40"/>
        <v>9.0265469004800231E-2</v>
      </c>
      <c r="T141" s="93">
        <v>14527</v>
      </c>
      <c r="U141" s="200">
        <v>54191</v>
      </c>
      <c r="V141" s="200">
        <v>3796.7491067049673</v>
      </c>
      <c r="W141" s="208"/>
      <c r="X141" s="90">
        <v>0</v>
      </c>
      <c r="Y141" s="90">
        <f t="shared" si="41"/>
        <v>0</v>
      </c>
    </row>
    <row r="142" spans="2:25" x14ac:dyDescent="0.25">
      <c r="B142" s="87">
        <v>3048</v>
      </c>
      <c r="C142" s="87" t="s">
        <v>159</v>
      </c>
      <c r="D142" s="1">
        <v>84284</v>
      </c>
      <c r="E142" s="87">
        <f t="shared" si="35"/>
        <v>4112.4176628445957</v>
      </c>
      <c r="F142" s="88">
        <f t="shared" si="28"/>
        <v>0.85812938367422553</v>
      </c>
      <c r="G142" s="197">
        <f t="shared" si="29"/>
        <v>408.3846782204451</v>
      </c>
      <c r="H142" s="197">
        <f t="shared" si="30"/>
        <v>8369.8439801280219</v>
      </c>
      <c r="I142" s="197">
        <f t="shared" si="31"/>
        <v>70.467337866172869</v>
      </c>
      <c r="J142" s="89">
        <f t="shared" si="32"/>
        <v>1444.2280895672129</v>
      </c>
      <c r="K142" s="197">
        <f t="shared" si="36"/>
        <v>12.992360045699385</v>
      </c>
      <c r="L142" s="89">
        <f t="shared" si="33"/>
        <v>266.27841913660887</v>
      </c>
      <c r="M142" s="90">
        <f t="shared" si="37"/>
        <v>8636.1223992646301</v>
      </c>
      <c r="N142" s="90">
        <f t="shared" si="38"/>
        <v>92920.122399264626</v>
      </c>
      <c r="O142" s="90">
        <f t="shared" si="39"/>
        <v>4533.7947011107408</v>
      </c>
      <c r="P142" s="91">
        <f t="shared" si="34"/>
        <v>0.94605722753327559</v>
      </c>
      <c r="Q142" s="206">
        <v>2035.3198375195961</v>
      </c>
      <c r="R142" s="91">
        <f t="shared" si="40"/>
        <v>-4.7552321113773E-2</v>
      </c>
      <c r="S142" s="91">
        <f t="shared" si="40"/>
        <v>-6.8511281990947442E-2</v>
      </c>
      <c r="T142" s="93">
        <v>20495</v>
      </c>
      <c r="U142" s="200">
        <v>88492</v>
      </c>
      <c r="V142" s="200">
        <v>4414.8872480542805</v>
      </c>
      <c r="W142" s="208"/>
      <c r="X142" s="90">
        <v>0</v>
      </c>
      <c r="Y142" s="90">
        <f t="shared" si="41"/>
        <v>0</v>
      </c>
    </row>
    <row r="143" spans="2:25" x14ac:dyDescent="0.25">
      <c r="B143" s="87">
        <v>3049</v>
      </c>
      <c r="C143" s="87" t="s">
        <v>160</v>
      </c>
      <c r="D143" s="1">
        <v>138528</v>
      </c>
      <c r="E143" s="87">
        <f t="shared" si="35"/>
        <v>4918.0956438385347</v>
      </c>
      <c r="F143" s="88">
        <f t="shared" si="28"/>
        <v>1.0262484819644495</v>
      </c>
      <c r="G143" s="197">
        <f t="shared" si="29"/>
        <v>-75.022110375918231</v>
      </c>
      <c r="H143" s="197">
        <f t="shared" si="30"/>
        <v>-2113.1477829584887</v>
      </c>
      <c r="I143" s="197">
        <f t="shared" si="31"/>
        <v>0</v>
      </c>
      <c r="J143" s="89">
        <f t="shared" si="32"/>
        <v>0</v>
      </c>
      <c r="K143" s="197">
        <f t="shared" si="36"/>
        <v>-57.474977820473484</v>
      </c>
      <c r="L143" s="89">
        <f t="shared" si="33"/>
        <v>-1618.8977002692766</v>
      </c>
      <c r="M143" s="90">
        <f t="shared" si="37"/>
        <v>-3732.0454832277655</v>
      </c>
      <c r="N143" s="90">
        <f t="shared" si="38"/>
        <v>134795.95451677224</v>
      </c>
      <c r="O143" s="90">
        <f t="shared" si="39"/>
        <v>4785.5985556421429</v>
      </c>
      <c r="P143" s="91">
        <f t="shared" si="34"/>
        <v>0.99860059841899484</v>
      </c>
      <c r="Q143" s="206">
        <v>1274.4515551451359</v>
      </c>
      <c r="R143" s="91">
        <f t="shared" si="40"/>
        <v>-2.0692092891732353E-2</v>
      </c>
      <c r="S143" s="91">
        <f t="shared" si="40"/>
        <v>-4.0961788274418341E-2</v>
      </c>
      <c r="T143" s="93">
        <v>28167</v>
      </c>
      <c r="U143" s="200">
        <v>141455</v>
      </c>
      <c r="V143" s="200">
        <v>5128.1540023201851</v>
      </c>
      <c r="W143" s="208"/>
      <c r="X143" s="90">
        <v>0</v>
      </c>
      <c r="Y143" s="90">
        <f t="shared" si="41"/>
        <v>0</v>
      </c>
    </row>
    <row r="144" spans="2:25" x14ac:dyDescent="0.25">
      <c r="B144" s="87">
        <v>3050</v>
      </c>
      <c r="C144" s="87" t="s">
        <v>161</v>
      </c>
      <c r="D144" s="1">
        <v>12063</v>
      </c>
      <c r="E144" s="87">
        <f t="shared" si="35"/>
        <v>4407.380343441725</v>
      </c>
      <c r="F144" s="88">
        <f t="shared" si="28"/>
        <v>0.91967861433593545</v>
      </c>
      <c r="G144" s="197">
        <f t="shared" si="29"/>
        <v>231.40706986216753</v>
      </c>
      <c r="H144" s="197">
        <f t="shared" si="30"/>
        <v>633.36115021275248</v>
      </c>
      <c r="I144" s="197">
        <f t="shared" si="31"/>
        <v>0</v>
      </c>
      <c r="J144" s="89">
        <f t="shared" si="32"/>
        <v>0</v>
      </c>
      <c r="K144" s="197">
        <f t="shared" si="36"/>
        <v>-57.474977820473484</v>
      </c>
      <c r="L144" s="89">
        <f t="shared" si="33"/>
        <v>-157.30901429463592</v>
      </c>
      <c r="M144" s="90">
        <f t="shared" si="37"/>
        <v>476.05213591811656</v>
      </c>
      <c r="N144" s="90">
        <f t="shared" si="38"/>
        <v>12539.052135918117</v>
      </c>
      <c r="O144" s="90">
        <f t="shared" si="39"/>
        <v>4581.312435483419</v>
      </c>
      <c r="P144" s="91">
        <f t="shared" si="34"/>
        <v>0.95597265136758924</v>
      </c>
      <c r="Q144" s="206">
        <v>-222.66718364419546</v>
      </c>
      <c r="R144" s="91">
        <f t="shared" si="40"/>
        <v>-3.4110016814797021E-2</v>
      </c>
      <c r="S144" s="91">
        <f t="shared" si="40"/>
        <v>-4.010933348054365E-2</v>
      </c>
      <c r="T144" s="93">
        <v>2737</v>
      </c>
      <c r="U144" s="200">
        <v>12489</v>
      </c>
      <c r="V144" s="200">
        <v>4591.5441176470595</v>
      </c>
      <c r="W144" s="208"/>
      <c r="X144" s="90">
        <v>0</v>
      </c>
      <c r="Y144" s="90">
        <f t="shared" si="41"/>
        <v>0</v>
      </c>
    </row>
    <row r="145" spans="2:25" x14ac:dyDescent="0.25">
      <c r="B145" s="87">
        <v>3051</v>
      </c>
      <c r="C145" s="87" t="s">
        <v>162</v>
      </c>
      <c r="D145" s="1">
        <v>6854</v>
      </c>
      <c r="E145" s="87">
        <f t="shared" si="35"/>
        <v>5017.5695461200585</v>
      </c>
      <c r="F145" s="88">
        <f t="shared" si="28"/>
        <v>1.0470054880506134</v>
      </c>
      <c r="G145" s="197">
        <f t="shared" si="29"/>
        <v>-134.70645174483252</v>
      </c>
      <c r="H145" s="197">
        <f t="shared" si="30"/>
        <v>-184.0090130834412</v>
      </c>
      <c r="I145" s="197">
        <f t="shared" si="31"/>
        <v>0</v>
      </c>
      <c r="J145" s="89">
        <f t="shared" si="32"/>
        <v>0</v>
      </c>
      <c r="K145" s="197">
        <f t="shared" si="36"/>
        <v>-57.474977820473484</v>
      </c>
      <c r="L145" s="89">
        <f t="shared" si="33"/>
        <v>-78.510819702766781</v>
      </c>
      <c r="M145" s="90">
        <f t="shared" si="37"/>
        <v>-262.51983278620799</v>
      </c>
      <c r="N145" s="90">
        <f t="shared" si="38"/>
        <v>6591.4801672137919</v>
      </c>
      <c r="O145" s="90">
        <f t="shared" si="39"/>
        <v>4825.3881165547527</v>
      </c>
      <c r="P145" s="91">
        <f t="shared" si="34"/>
        <v>1.0069034008534605</v>
      </c>
      <c r="Q145" s="206">
        <v>-1302.186654314201</v>
      </c>
      <c r="R145" s="91">
        <f t="shared" si="40"/>
        <v>0.29345159464049819</v>
      </c>
      <c r="S145" s="91">
        <f t="shared" si="40"/>
        <v>0.29723915421484809</v>
      </c>
      <c r="T145" s="93">
        <v>1366</v>
      </c>
      <c r="U145" s="200">
        <v>5299</v>
      </c>
      <c r="V145" s="200">
        <v>3867.8832116788321</v>
      </c>
      <c r="W145" s="208"/>
      <c r="X145" s="90">
        <v>0</v>
      </c>
      <c r="Y145" s="90">
        <f t="shared" si="41"/>
        <v>0</v>
      </c>
    </row>
    <row r="146" spans="2:25" x14ac:dyDescent="0.25">
      <c r="B146" s="87">
        <v>3052</v>
      </c>
      <c r="C146" s="87" t="s">
        <v>163</v>
      </c>
      <c r="D146" s="1">
        <v>21744</v>
      </c>
      <c r="E146" s="87">
        <f t="shared" si="35"/>
        <v>8746.5808527755416</v>
      </c>
      <c r="F146" s="88">
        <f t="shared" si="28"/>
        <v>1.825130288750219</v>
      </c>
      <c r="G146" s="197">
        <f t="shared" si="29"/>
        <v>-2372.1132357381225</v>
      </c>
      <c r="H146" s="197">
        <f t="shared" si="30"/>
        <v>-5897.0735040449727</v>
      </c>
      <c r="I146" s="197">
        <f t="shared" si="31"/>
        <v>0</v>
      </c>
      <c r="J146" s="89">
        <f t="shared" si="32"/>
        <v>0</v>
      </c>
      <c r="K146" s="197">
        <f t="shared" si="36"/>
        <v>-57.474977820473484</v>
      </c>
      <c r="L146" s="89">
        <f t="shared" si="33"/>
        <v>-142.88279486169708</v>
      </c>
      <c r="M146" s="90">
        <f t="shared" si="37"/>
        <v>-6039.9562989066699</v>
      </c>
      <c r="N146" s="90">
        <f t="shared" si="38"/>
        <v>15704.043701093331</v>
      </c>
      <c r="O146" s="90">
        <f t="shared" si="39"/>
        <v>6316.9926392169482</v>
      </c>
      <c r="P146" s="91">
        <f t="shared" si="34"/>
        <v>1.3181533211333034</v>
      </c>
      <c r="Q146" s="206">
        <v>-7413.7146578514657</v>
      </c>
      <c r="R146" s="91">
        <f t="shared" si="40"/>
        <v>5.1654091700522348E-2</v>
      </c>
      <c r="S146" s="91">
        <f t="shared" si="40"/>
        <v>3.8540142849871957E-2</v>
      </c>
      <c r="T146" s="93">
        <v>2486</v>
      </c>
      <c r="U146" s="200">
        <v>20676</v>
      </c>
      <c r="V146" s="200">
        <v>8421.9959266802452</v>
      </c>
      <c r="W146" s="208"/>
      <c r="X146" s="90">
        <v>0</v>
      </c>
      <c r="Y146" s="90">
        <f t="shared" si="41"/>
        <v>0</v>
      </c>
    </row>
    <row r="147" spans="2:25" x14ac:dyDescent="0.25">
      <c r="B147" s="87">
        <v>3053</v>
      </c>
      <c r="C147" s="87" t="s">
        <v>164</v>
      </c>
      <c r="D147" s="1">
        <v>26605</v>
      </c>
      <c r="E147" s="87">
        <f t="shared" si="35"/>
        <v>3806.1516452074393</v>
      </c>
      <c r="F147" s="88">
        <f t="shared" si="28"/>
        <v>0.79422150988750995</v>
      </c>
      <c r="G147" s="197">
        <f t="shared" si="29"/>
        <v>592.14428880273897</v>
      </c>
      <c r="H147" s="197">
        <f t="shared" si="30"/>
        <v>4139.0885787311454</v>
      </c>
      <c r="I147" s="197">
        <f t="shared" si="31"/>
        <v>177.66044403917761</v>
      </c>
      <c r="J147" s="89">
        <f t="shared" si="32"/>
        <v>1241.8465038338516</v>
      </c>
      <c r="K147" s="197">
        <f t="shared" si="36"/>
        <v>120.18546621870412</v>
      </c>
      <c r="L147" s="89">
        <f t="shared" si="33"/>
        <v>840.09640886874183</v>
      </c>
      <c r="M147" s="90">
        <f t="shared" si="37"/>
        <v>4979.1849875998869</v>
      </c>
      <c r="N147" s="90">
        <f t="shared" si="38"/>
        <v>31584.184987599889</v>
      </c>
      <c r="O147" s="90">
        <f t="shared" si="39"/>
        <v>4518.4814002288822</v>
      </c>
      <c r="P147" s="91">
        <f t="shared" si="34"/>
        <v>0.94286183384393962</v>
      </c>
      <c r="Q147" s="206">
        <v>735.28257693397791</v>
      </c>
      <c r="R147" s="91">
        <f t="shared" si="40"/>
        <v>-4.4772368232083873E-2</v>
      </c>
      <c r="S147" s="91">
        <f t="shared" si="40"/>
        <v>-5.5978185943810571E-2</v>
      </c>
      <c r="T147" s="93">
        <v>6990</v>
      </c>
      <c r="U147" s="200">
        <v>27852</v>
      </c>
      <c r="V147" s="200">
        <v>4031.8471337579622</v>
      </c>
      <c r="W147" s="208"/>
      <c r="X147" s="90">
        <v>0</v>
      </c>
      <c r="Y147" s="90">
        <f t="shared" si="41"/>
        <v>0</v>
      </c>
    </row>
    <row r="148" spans="2:25" x14ac:dyDescent="0.25">
      <c r="B148" s="87">
        <v>3054</v>
      </c>
      <c r="C148" s="87" t="s">
        <v>165</v>
      </c>
      <c r="D148" s="1">
        <v>36777</v>
      </c>
      <c r="E148" s="87">
        <f t="shared" si="35"/>
        <v>3951.5418502202642</v>
      </c>
      <c r="F148" s="88">
        <f t="shared" si="28"/>
        <v>0.82455977249812829</v>
      </c>
      <c r="G148" s="197">
        <f t="shared" si="29"/>
        <v>504.91016579504401</v>
      </c>
      <c r="H148" s="197">
        <f t="shared" si="30"/>
        <v>4699.1989130544744</v>
      </c>
      <c r="I148" s="197">
        <f t="shared" si="31"/>
        <v>126.77387228468889</v>
      </c>
      <c r="J148" s="89">
        <f t="shared" si="32"/>
        <v>1179.8844293535994</v>
      </c>
      <c r="K148" s="197">
        <f t="shared" si="36"/>
        <v>69.298894464215408</v>
      </c>
      <c r="L148" s="89">
        <f t="shared" si="33"/>
        <v>644.96481077845283</v>
      </c>
      <c r="M148" s="90">
        <f t="shared" si="37"/>
        <v>5344.1637238329276</v>
      </c>
      <c r="N148" s="90">
        <f t="shared" si="38"/>
        <v>42121.163723832928</v>
      </c>
      <c r="O148" s="90">
        <f t="shared" si="39"/>
        <v>4525.7509104795245</v>
      </c>
      <c r="P148" s="91">
        <f t="shared" si="34"/>
        <v>0.94437874697447077</v>
      </c>
      <c r="Q148" s="206">
        <v>1374.8636900607371</v>
      </c>
      <c r="R148" s="91">
        <f t="shared" si="40"/>
        <v>-4.9910873440285206E-2</v>
      </c>
      <c r="S148" s="91">
        <f t="shared" si="40"/>
        <v>-6.655044877382281E-2</v>
      </c>
      <c r="T148" s="93">
        <v>9307</v>
      </c>
      <c r="U148" s="200">
        <v>38709</v>
      </c>
      <c r="V148" s="200">
        <v>4233.2677165354335</v>
      </c>
      <c r="W148" s="208"/>
      <c r="X148" s="90">
        <v>0</v>
      </c>
      <c r="Y148" s="90">
        <f t="shared" si="41"/>
        <v>0</v>
      </c>
    </row>
    <row r="149" spans="2:25" ht="30" customHeight="1" x14ac:dyDescent="0.25">
      <c r="B149" s="87">
        <v>3401</v>
      </c>
      <c r="C149" s="87" t="s">
        <v>166</v>
      </c>
      <c r="D149" s="1">
        <v>67528</v>
      </c>
      <c r="E149" s="87">
        <f t="shared" si="35"/>
        <v>3758.6552376711566</v>
      </c>
      <c r="F149" s="88">
        <f t="shared" si="28"/>
        <v>0.78431053627845837</v>
      </c>
      <c r="G149" s="197">
        <f t="shared" si="29"/>
        <v>620.64213332450856</v>
      </c>
      <c r="H149" s="197">
        <f t="shared" si="30"/>
        <v>11150.45656730812</v>
      </c>
      <c r="I149" s="197">
        <f t="shared" si="31"/>
        <v>194.28418667687657</v>
      </c>
      <c r="J149" s="89">
        <f t="shared" si="32"/>
        <v>3490.5096978367646</v>
      </c>
      <c r="K149" s="197">
        <f t="shared" si="36"/>
        <v>136.80920885640307</v>
      </c>
      <c r="L149" s="89">
        <f t="shared" si="33"/>
        <v>2457.9142463141379</v>
      </c>
      <c r="M149" s="90">
        <f t="shared" si="37"/>
        <v>13608.370813622258</v>
      </c>
      <c r="N149" s="90">
        <f t="shared" si="38"/>
        <v>81136.370813622256</v>
      </c>
      <c r="O149" s="90">
        <f t="shared" si="39"/>
        <v>4516.1065798520685</v>
      </c>
      <c r="P149" s="91">
        <f t="shared" si="34"/>
        <v>0.94236628516348719</v>
      </c>
      <c r="Q149" s="206">
        <v>2382.9254330752283</v>
      </c>
      <c r="R149" s="91">
        <f t="shared" si="40"/>
        <v>-1.8516903578384349E-2</v>
      </c>
      <c r="S149" s="91">
        <f t="shared" si="40"/>
        <v>-1.944561406703893E-2</v>
      </c>
      <c r="T149" s="93">
        <v>17966</v>
      </c>
      <c r="U149" s="200">
        <v>68802</v>
      </c>
      <c r="V149" s="200">
        <v>3833.1940498077888</v>
      </c>
      <c r="W149" s="208"/>
      <c r="X149" s="90">
        <v>0</v>
      </c>
      <c r="Y149" s="90">
        <f t="shared" si="41"/>
        <v>0</v>
      </c>
    </row>
    <row r="150" spans="2:25" x14ac:dyDescent="0.25">
      <c r="B150" s="87">
        <v>3403</v>
      </c>
      <c r="C150" s="87" t="s">
        <v>167</v>
      </c>
      <c r="D150" s="1">
        <v>137869</v>
      </c>
      <c r="E150" s="87">
        <f t="shared" si="35"/>
        <v>4257.5813723673646</v>
      </c>
      <c r="F150" s="88">
        <f t="shared" si="28"/>
        <v>0.88842038395615519</v>
      </c>
      <c r="G150" s="197">
        <f t="shared" si="29"/>
        <v>321.2864525067838</v>
      </c>
      <c r="H150" s="197">
        <f t="shared" si="30"/>
        <v>10403.897905074673</v>
      </c>
      <c r="I150" s="197">
        <f t="shared" si="31"/>
        <v>19.660039533203779</v>
      </c>
      <c r="J150" s="89">
        <f t="shared" si="32"/>
        <v>636.63140016420482</v>
      </c>
      <c r="K150" s="197">
        <f t="shared" si="36"/>
        <v>-37.814938287269705</v>
      </c>
      <c r="L150" s="89">
        <f t="shared" si="33"/>
        <v>-1224.5233316183674</v>
      </c>
      <c r="M150" s="90">
        <f t="shared" si="37"/>
        <v>9179.3745734563054</v>
      </c>
      <c r="N150" s="90">
        <f t="shared" si="38"/>
        <v>147048.3745734563</v>
      </c>
      <c r="O150" s="90">
        <f t="shared" si="39"/>
        <v>4541.0528865868782</v>
      </c>
      <c r="P150" s="91">
        <f t="shared" si="34"/>
        <v>0.94757177754737187</v>
      </c>
      <c r="Q150" s="206">
        <v>3547.90627365607</v>
      </c>
      <c r="R150" s="91">
        <f t="shared" si="40"/>
        <v>1.1606566414949257E-4</v>
      </c>
      <c r="S150" s="91">
        <f t="shared" si="40"/>
        <v>-1.1712865629451043E-2</v>
      </c>
      <c r="T150" s="93">
        <v>32382</v>
      </c>
      <c r="U150" s="200">
        <v>137853</v>
      </c>
      <c r="V150" s="200">
        <v>4308.0408762773841</v>
      </c>
      <c r="W150" s="208"/>
      <c r="X150" s="90">
        <v>0</v>
      </c>
      <c r="Y150" s="90">
        <f t="shared" si="41"/>
        <v>0</v>
      </c>
    </row>
    <row r="151" spans="2:25" x14ac:dyDescent="0.25">
      <c r="B151" s="87">
        <v>3405</v>
      </c>
      <c r="C151" s="87" t="s">
        <v>168</v>
      </c>
      <c r="D151" s="1">
        <v>123726</v>
      </c>
      <c r="E151" s="87">
        <f t="shared" si="35"/>
        <v>4332.1428571428569</v>
      </c>
      <c r="F151" s="88">
        <f t="shared" si="28"/>
        <v>0.90397896925120291</v>
      </c>
      <c r="G151" s="197">
        <f t="shared" si="29"/>
        <v>276.54956164148842</v>
      </c>
      <c r="H151" s="197">
        <f t="shared" si="30"/>
        <v>7898.2554804809097</v>
      </c>
      <c r="I151" s="197">
        <f t="shared" si="31"/>
        <v>0</v>
      </c>
      <c r="J151" s="89">
        <f t="shared" si="32"/>
        <v>0</v>
      </c>
      <c r="K151" s="197">
        <f t="shared" si="36"/>
        <v>-57.474977820473484</v>
      </c>
      <c r="L151" s="89">
        <f t="shared" si="33"/>
        <v>-1641.4853665527226</v>
      </c>
      <c r="M151" s="90">
        <f t="shared" si="37"/>
        <v>6256.7701139281871</v>
      </c>
      <c r="N151" s="90">
        <f t="shared" si="38"/>
        <v>129982.77011392819</v>
      </c>
      <c r="O151" s="90">
        <f t="shared" si="39"/>
        <v>4551.2174409638719</v>
      </c>
      <c r="P151" s="91">
        <f t="shared" si="34"/>
        <v>0.94969279333369627</v>
      </c>
      <c r="Q151" s="206">
        <v>1893.0598152073426</v>
      </c>
      <c r="R151" s="91">
        <f t="shared" si="40"/>
        <v>-1.7813765182186234E-2</v>
      </c>
      <c r="S151" s="91">
        <f t="shared" si="40"/>
        <v>-2.2456452216514235E-2</v>
      </c>
      <c r="T151" s="93">
        <v>28560</v>
      </c>
      <c r="U151" s="200">
        <v>125970</v>
      </c>
      <c r="V151" s="200">
        <v>4431.6622691292878</v>
      </c>
      <c r="W151" s="208"/>
      <c r="X151" s="90">
        <v>0</v>
      </c>
      <c r="Y151" s="90">
        <f t="shared" si="41"/>
        <v>0</v>
      </c>
    </row>
    <row r="152" spans="2:25" x14ac:dyDescent="0.25">
      <c r="B152" s="87">
        <v>3407</v>
      </c>
      <c r="C152" s="87" t="s">
        <v>169</v>
      </c>
      <c r="D152" s="1">
        <v>121335</v>
      </c>
      <c r="E152" s="87">
        <f t="shared" si="35"/>
        <v>3969.996400876877</v>
      </c>
      <c r="F152" s="88">
        <f t="shared" si="28"/>
        <v>0.82841064404846343</v>
      </c>
      <c r="G152" s="197">
        <f t="shared" si="29"/>
        <v>493.83743540107633</v>
      </c>
      <c r="H152" s="197">
        <f t="shared" si="30"/>
        <v>15093.153538163097</v>
      </c>
      <c r="I152" s="197">
        <f t="shared" si="31"/>
        <v>120.31477955487441</v>
      </c>
      <c r="J152" s="89">
        <f t="shared" si="32"/>
        <v>3677.1806075356262</v>
      </c>
      <c r="K152" s="197">
        <f t="shared" si="36"/>
        <v>62.839801734400922</v>
      </c>
      <c r="L152" s="89">
        <f t="shared" si="33"/>
        <v>1920.5728604084954</v>
      </c>
      <c r="M152" s="90">
        <f t="shared" si="37"/>
        <v>17013.726398571591</v>
      </c>
      <c r="N152" s="90">
        <f t="shared" si="38"/>
        <v>138348.7263985716</v>
      </c>
      <c r="O152" s="90">
        <f t="shared" si="39"/>
        <v>4526.6736380123548</v>
      </c>
      <c r="P152" s="91">
        <f t="shared" si="34"/>
        <v>0.94457129055198752</v>
      </c>
      <c r="Q152" s="206">
        <v>2292.0491629232019</v>
      </c>
      <c r="R152" s="91">
        <f t="shared" si="40"/>
        <v>-1.9950728968943097E-2</v>
      </c>
      <c r="S152" s="91">
        <f t="shared" si="40"/>
        <v>-2.944242102224915E-2</v>
      </c>
      <c r="T152" s="93">
        <v>30563</v>
      </c>
      <c r="U152" s="200">
        <v>123805</v>
      </c>
      <c r="V152" s="200">
        <v>4090.4285195096968</v>
      </c>
      <c r="W152" s="208"/>
      <c r="X152" s="90">
        <v>0</v>
      </c>
      <c r="Y152" s="90">
        <f t="shared" si="41"/>
        <v>0</v>
      </c>
    </row>
    <row r="153" spans="2:25" x14ac:dyDescent="0.25">
      <c r="B153" s="87">
        <v>3411</v>
      </c>
      <c r="C153" s="87" t="s">
        <v>170</v>
      </c>
      <c r="D153" s="1">
        <v>130517</v>
      </c>
      <c r="E153" s="87">
        <f t="shared" si="35"/>
        <v>3679.1261451726568</v>
      </c>
      <c r="F153" s="88">
        <f t="shared" si="28"/>
        <v>0.76771537092195574</v>
      </c>
      <c r="G153" s="197">
        <f t="shared" si="29"/>
        <v>668.35958882360842</v>
      </c>
      <c r="H153" s="197">
        <f t="shared" si="30"/>
        <v>23710.056413517508</v>
      </c>
      <c r="I153" s="197">
        <f t="shared" si="31"/>
        <v>222.11936905135147</v>
      </c>
      <c r="J153" s="89">
        <f t="shared" si="32"/>
        <v>7879.6846170966928</v>
      </c>
      <c r="K153" s="197">
        <f t="shared" si="36"/>
        <v>164.644391230878</v>
      </c>
      <c r="L153" s="89">
        <f t="shared" si="33"/>
        <v>5840.759778915397</v>
      </c>
      <c r="M153" s="90">
        <f t="shared" si="37"/>
        <v>29550.816192432903</v>
      </c>
      <c r="N153" s="90">
        <f t="shared" si="38"/>
        <v>160067.81619243289</v>
      </c>
      <c r="O153" s="90">
        <f t="shared" si="39"/>
        <v>4512.1301252271423</v>
      </c>
      <c r="P153" s="91">
        <f t="shared" si="34"/>
        <v>0.94153652689566181</v>
      </c>
      <c r="Q153" s="206">
        <v>4772.791082508269</v>
      </c>
      <c r="R153" s="91">
        <f t="shared" si="40"/>
        <v>-1.2080567393065027E-2</v>
      </c>
      <c r="S153" s="91">
        <f t="shared" si="40"/>
        <v>-2.3275595212881493E-2</v>
      </c>
      <c r="T153" s="93">
        <v>35475</v>
      </c>
      <c r="U153" s="200">
        <v>132113</v>
      </c>
      <c r="V153" s="200">
        <v>3766.8006728822743</v>
      </c>
      <c r="W153" s="208"/>
      <c r="X153" s="90">
        <v>0</v>
      </c>
      <c r="Y153" s="90">
        <f t="shared" si="41"/>
        <v>0</v>
      </c>
    </row>
    <row r="154" spans="2:25" x14ac:dyDescent="0.25">
      <c r="B154" s="87">
        <v>3412</v>
      </c>
      <c r="C154" s="87" t="s">
        <v>171</v>
      </c>
      <c r="D154" s="1">
        <v>26678</v>
      </c>
      <c r="E154" s="87">
        <f t="shared" si="35"/>
        <v>3404.5431342521692</v>
      </c>
      <c r="F154" s="88">
        <f t="shared" si="28"/>
        <v>0.71041872227230829</v>
      </c>
      <c r="G154" s="197">
        <f t="shared" si="29"/>
        <v>833.10939537590104</v>
      </c>
      <c r="H154" s="197">
        <f t="shared" si="30"/>
        <v>6528.2452221655603</v>
      </c>
      <c r="I154" s="197">
        <f t="shared" si="31"/>
        <v>318.22342287352211</v>
      </c>
      <c r="J154" s="89">
        <f t="shared" si="32"/>
        <v>2493.5987416369194</v>
      </c>
      <c r="K154" s="197">
        <f t="shared" si="36"/>
        <v>260.74844505304861</v>
      </c>
      <c r="L154" s="89">
        <f t="shared" si="33"/>
        <v>2043.2248154356889</v>
      </c>
      <c r="M154" s="90">
        <f t="shared" si="37"/>
        <v>8571.4700376012497</v>
      </c>
      <c r="N154" s="90">
        <f t="shared" si="38"/>
        <v>35249.470037601248</v>
      </c>
      <c r="O154" s="90">
        <f t="shared" si="39"/>
        <v>4498.4009746811189</v>
      </c>
      <c r="P154" s="91">
        <f t="shared" si="34"/>
        <v>0.93867169446317966</v>
      </c>
      <c r="Q154" s="206">
        <v>1180.8337300221237</v>
      </c>
      <c r="R154" s="91">
        <f t="shared" si="40"/>
        <v>-5.6282381005628235E-3</v>
      </c>
      <c r="S154" s="91">
        <f t="shared" si="40"/>
        <v>-2.0982881182471009E-2</v>
      </c>
      <c r="T154" s="93">
        <v>7836</v>
      </c>
      <c r="U154" s="200">
        <v>26829</v>
      </c>
      <c r="V154" s="200">
        <v>3477.5113415424498</v>
      </c>
      <c r="W154" s="208"/>
      <c r="X154" s="90">
        <v>0</v>
      </c>
      <c r="Y154" s="90">
        <f t="shared" si="41"/>
        <v>0</v>
      </c>
    </row>
    <row r="155" spans="2:25" x14ac:dyDescent="0.25">
      <c r="B155" s="87">
        <v>3413</v>
      </c>
      <c r="C155" s="87" t="s">
        <v>172</v>
      </c>
      <c r="D155" s="1">
        <v>76734</v>
      </c>
      <c r="E155" s="87">
        <f t="shared" si="35"/>
        <v>3593.0885933695449</v>
      </c>
      <c r="F155" s="88">
        <f t="shared" si="28"/>
        <v>0.74976209930543081</v>
      </c>
      <c r="G155" s="197">
        <f t="shared" si="29"/>
        <v>719.98211990547554</v>
      </c>
      <c r="H155" s="197">
        <f t="shared" si="30"/>
        <v>15375.938152701336</v>
      </c>
      <c r="I155" s="197">
        <f t="shared" si="31"/>
        <v>252.23251218244064</v>
      </c>
      <c r="J155" s="89">
        <f t="shared" si="32"/>
        <v>5386.6775301682028</v>
      </c>
      <c r="K155" s="197">
        <f t="shared" si="36"/>
        <v>194.75753436196715</v>
      </c>
      <c r="L155" s="89">
        <f t="shared" si="33"/>
        <v>4159.2419038341704</v>
      </c>
      <c r="M155" s="90">
        <f t="shared" si="37"/>
        <v>19535.180056535508</v>
      </c>
      <c r="N155" s="90">
        <f t="shared" si="38"/>
        <v>96269.180056535508</v>
      </c>
      <c r="O155" s="90">
        <f t="shared" si="39"/>
        <v>4507.8282476369877</v>
      </c>
      <c r="P155" s="91">
        <f t="shared" si="34"/>
        <v>0.9406388633148357</v>
      </c>
      <c r="Q155" s="206">
        <v>2958.8860819745423</v>
      </c>
      <c r="R155" s="91">
        <f t="shared" si="40"/>
        <v>-3.3455095100138554E-2</v>
      </c>
      <c r="S155" s="91">
        <f t="shared" si="40"/>
        <v>-4.2506836108753013E-2</v>
      </c>
      <c r="T155" s="93">
        <v>21356</v>
      </c>
      <c r="U155" s="200">
        <v>79390</v>
      </c>
      <c r="V155" s="200">
        <v>3752.5997352996783</v>
      </c>
      <c r="W155" s="208"/>
      <c r="X155" s="90">
        <v>0</v>
      </c>
      <c r="Y155" s="90">
        <f t="shared" si="41"/>
        <v>0</v>
      </c>
    </row>
    <row r="156" spans="2:25" x14ac:dyDescent="0.25">
      <c r="B156" s="87">
        <v>3414</v>
      </c>
      <c r="C156" s="87" t="s">
        <v>173</v>
      </c>
      <c r="D156" s="1">
        <v>15997</v>
      </c>
      <c r="E156" s="87">
        <f t="shared" si="35"/>
        <v>3193.0139720558882</v>
      </c>
      <c r="F156" s="88">
        <f t="shared" si="28"/>
        <v>0.66627938515569318</v>
      </c>
      <c r="G156" s="197">
        <f t="shared" si="29"/>
        <v>960.02689269366965</v>
      </c>
      <c r="H156" s="197">
        <f t="shared" si="30"/>
        <v>4809.7347323952845</v>
      </c>
      <c r="I156" s="197">
        <f t="shared" si="31"/>
        <v>392.25862964222051</v>
      </c>
      <c r="J156" s="89">
        <f t="shared" si="32"/>
        <v>1965.215734507525</v>
      </c>
      <c r="K156" s="197">
        <f t="shared" si="36"/>
        <v>334.78365182174701</v>
      </c>
      <c r="L156" s="89">
        <f t="shared" si="33"/>
        <v>1677.2660956269526</v>
      </c>
      <c r="M156" s="90">
        <f t="shared" si="37"/>
        <v>6487.0008280222373</v>
      </c>
      <c r="N156" s="90">
        <f t="shared" si="38"/>
        <v>22484.000828022239</v>
      </c>
      <c r="O156" s="90">
        <f t="shared" si="39"/>
        <v>4487.8245165713051</v>
      </c>
      <c r="P156" s="91">
        <f t="shared" si="34"/>
        <v>0.93646472760734889</v>
      </c>
      <c r="Q156" s="206">
        <v>706.84051651491336</v>
      </c>
      <c r="R156" s="91">
        <f t="shared" si="40"/>
        <v>-2.5998538723818802E-2</v>
      </c>
      <c r="S156" s="91">
        <f t="shared" si="40"/>
        <v>-2.4832069907919078E-2</v>
      </c>
      <c r="T156" s="93">
        <v>5010</v>
      </c>
      <c r="U156" s="200">
        <v>16424</v>
      </c>
      <c r="V156" s="200">
        <v>3274.3221690590108</v>
      </c>
      <c r="W156" s="208"/>
      <c r="X156" s="90">
        <v>0</v>
      </c>
      <c r="Y156" s="90">
        <f t="shared" si="41"/>
        <v>0</v>
      </c>
    </row>
    <row r="157" spans="2:25" x14ac:dyDescent="0.25">
      <c r="B157" s="87">
        <v>3415</v>
      </c>
      <c r="C157" s="87" t="s">
        <v>174</v>
      </c>
      <c r="D157" s="1">
        <v>30320</v>
      </c>
      <c r="E157" s="87">
        <f t="shared" si="35"/>
        <v>3757.5907795265834</v>
      </c>
      <c r="F157" s="88">
        <f t="shared" si="28"/>
        <v>0.78408841807781882</v>
      </c>
      <c r="G157" s="197">
        <f t="shared" si="29"/>
        <v>621.28080821125252</v>
      </c>
      <c r="H157" s="197">
        <f t="shared" si="30"/>
        <v>5013.1148414565969</v>
      </c>
      <c r="I157" s="197">
        <f t="shared" si="31"/>
        <v>194.65674702747717</v>
      </c>
      <c r="J157" s="89">
        <f t="shared" si="32"/>
        <v>1570.6852917647134</v>
      </c>
      <c r="K157" s="197">
        <f t="shared" si="36"/>
        <v>137.1817692070037</v>
      </c>
      <c r="L157" s="89">
        <f t="shared" si="33"/>
        <v>1106.9196957313127</v>
      </c>
      <c r="M157" s="90">
        <f t="shared" si="37"/>
        <v>6120.0345371879093</v>
      </c>
      <c r="N157" s="90">
        <f t="shared" si="38"/>
        <v>36440.034537187908</v>
      </c>
      <c r="O157" s="90">
        <f t="shared" si="39"/>
        <v>4516.0533569448389</v>
      </c>
      <c r="P157" s="91">
        <f t="shared" si="34"/>
        <v>0.94235517925345502</v>
      </c>
      <c r="Q157" s="206">
        <v>585.46814925325816</v>
      </c>
      <c r="R157" s="91">
        <f t="shared" si="40"/>
        <v>1.2928874486352855E-2</v>
      </c>
      <c r="S157" s="91">
        <f t="shared" si="40"/>
        <v>1.5053365537395407E-3</v>
      </c>
      <c r="T157" s="93">
        <v>8069</v>
      </c>
      <c r="U157" s="200">
        <v>29933</v>
      </c>
      <c r="V157" s="200">
        <v>3751.9428428177484</v>
      </c>
      <c r="W157" s="208"/>
      <c r="X157" s="90">
        <v>0</v>
      </c>
      <c r="Y157" s="90">
        <f t="shared" si="41"/>
        <v>0</v>
      </c>
    </row>
    <row r="158" spans="2:25" x14ac:dyDescent="0.25">
      <c r="B158" s="87">
        <v>3416</v>
      </c>
      <c r="C158" s="87" t="s">
        <v>175</v>
      </c>
      <c r="D158" s="1">
        <v>18350</v>
      </c>
      <c r="E158" s="87">
        <f t="shared" si="35"/>
        <v>3044.1274054412738</v>
      </c>
      <c r="F158" s="88">
        <f t="shared" si="28"/>
        <v>0.63521154425988424</v>
      </c>
      <c r="G158" s="197">
        <f t="shared" si="29"/>
        <v>1049.3588326624383</v>
      </c>
      <c r="H158" s="197">
        <f t="shared" si="30"/>
        <v>6325.5350432891782</v>
      </c>
      <c r="I158" s="197">
        <f t="shared" si="31"/>
        <v>444.36892795733553</v>
      </c>
      <c r="J158" s="89">
        <f t="shared" si="32"/>
        <v>2678.6558977268182</v>
      </c>
      <c r="K158" s="197">
        <f t="shared" si="36"/>
        <v>386.89395013686203</v>
      </c>
      <c r="L158" s="89">
        <f t="shared" si="33"/>
        <v>2332.1967314250046</v>
      </c>
      <c r="M158" s="90">
        <f t="shared" si="37"/>
        <v>8657.7317747141824</v>
      </c>
      <c r="N158" s="90">
        <f t="shared" si="38"/>
        <v>27007.731774714182</v>
      </c>
      <c r="O158" s="90">
        <f t="shared" si="39"/>
        <v>4480.3801882405742</v>
      </c>
      <c r="P158" s="91">
        <f t="shared" si="34"/>
        <v>0.93491133556255845</v>
      </c>
      <c r="Q158" s="206">
        <v>1224.964717275825</v>
      </c>
      <c r="R158" s="91">
        <f t="shared" si="40"/>
        <v>-6.9331034132981695E-2</v>
      </c>
      <c r="S158" s="91">
        <f t="shared" si="40"/>
        <v>-6.8713470121125636E-2</v>
      </c>
      <c r="T158" s="93">
        <v>6028</v>
      </c>
      <c r="U158" s="200">
        <v>19717</v>
      </c>
      <c r="V158" s="200">
        <v>3268.7334217506627</v>
      </c>
      <c r="W158" s="208"/>
      <c r="X158" s="90">
        <v>0</v>
      </c>
      <c r="Y158" s="90">
        <f t="shared" si="41"/>
        <v>0</v>
      </c>
    </row>
    <row r="159" spans="2:25" x14ac:dyDescent="0.25">
      <c r="B159" s="87">
        <v>3417</v>
      </c>
      <c r="C159" s="87" t="s">
        <v>176</v>
      </c>
      <c r="D159" s="1">
        <v>15320</v>
      </c>
      <c r="E159" s="87">
        <f t="shared" si="35"/>
        <v>3350.8311461067369</v>
      </c>
      <c r="F159" s="88">
        <f t="shared" si="28"/>
        <v>0.69921075677318267</v>
      </c>
      <c r="G159" s="197">
        <f t="shared" si="29"/>
        <v>865.33658826316037</v>
      </c>
      <c r="H159" s="197">
        <f t="shared" si="30"/>
        <v>3956.3188815391691</v>
      </c>
      <c r="I159" s="197">
        <f t="shared" si="31"/>
        <v>337.02261872442341</v>
      </c>
      <c r="J159" s="89">
        <f t="shared" si="32"/>
        <v>1540.8674128080638</v>
      </c>
      <c r="K159" s="197">
        <f t="shared" si="36"/>
        <v>279.54764090394991</v>
      </c>
      <c r="L159" s="89">
        <f t="shared" si="33"/>
        <v>1278.0918142128589</v>
      </c>
      <c r="M159" s="90">
        <f t="shared" si="37"/>
        <v>5234.410695752028</v>
      </c>
      <c r="N159" s="90">
        <f t="shared" si="38"/>
        <v>20554.410695752027</v>
      </c>
      <c r="O159" s="90">
        <f t="shared" si="39"/>
        <v>4495.7153752738468</v>
      </c>
      <c r="P159" s="91">
        <f t="shared" si="34"/>
        <v>0.9381112961882232</v>
      </c>
      <c r="Q159" s="206">
        <v>126.69984860402474</v>
      </c>
      <c r="R159" s="91">
        <f t="shared" si="40"/>
        <v>-9.1197205872841341E-3</v>
      </c>
      <c r="S159" s="91">
        <f t="shared" si="40"/>
        <v>-1.4321191870290465E-2</v>
      </c>
      <c r="T159" s="93">
        <v>4572</v>
      </c>
      <c r="U159" s="200">
        <v>15461</v>
      </c>
      <c r="V159" s="200">
        <v>3399.5162708883026</v>
      </c>
      <c r="W159" s="208"/>
      <c r="X159" s="90">
        <v>0</v>
      </c>
      <c r="Y159" s="90">
        <f t="shared" si="41"/>
        <v>0</v>
      </c>
    </row>
    <row r="160" spans="2:25" x14ac:dyDescent="0.25">
      <c r="B160" s="87">
        <v>3418</v>
      </c>
      <c r="C160" s="87" t="s">
        <v>177</v>
      </c>
      <c r="D160" s="1">
        <v>23185</v>
      </c>
      <c r="E160" s="87">
        <f t="shared" si="35"/>
        <v>3190.4499793587447</v>
      </c>
      <c r="F160" s="88">
        <f t="shared" si="28"/>
        <v>0.6657443622924214</v>
      </c>
      <c r="G160" s="197">
        <f t="shared" si="29"/>
        <v>961.56528831195567</v>
      </c>
      <c r="H160" s="197">
        <f t="shared" si="30"/>
        <v>6987.6949501629815</v>
      </c>
      <c r="I160" s="197">
        <f t="shared" si="31"/>
        <v>393.15602708622072</v>
      </c>
      <c r="J160" s="89">
        <f t="shared" si="32"/>
        <v>2857.064848835566</v>
      </c>
      <c r="K160" s="197">
        <f t="shared" si="36"/>
        <v>335.68104926574722</v>
      </c>
      <c r="L160" s="89">
        <f t="shared" si="33"/>
        <v>2439.394185014185</v>
      </c>
      <c r="M160" s="90">
        <f t="shared" si="37"/>
        <v>9427.0891351771661</v>
      </c>
      <c r="N160" s="90">
        <f t="shared" si="38"/>
        <v>32612.089135177164</v>
      </c>
      <c r="O160" s="90">
        <f t="shared" si="39"/>
        <v>4487.6963169364471</v>
      </c>
      <c r="P160" s="91">
        <f t="shared" si="34"/>
        <v>0.93643797646418514</v>
      </c>
      <c r="Q160" s="206">
        <v>892.61126417442574</v>
      </c>
      <c r="R160" s="91">
        <f t="shared" si="40"/>
        <v>-1.4285106925725948E-2</v>
      </c>
      <c r="S160" s="91">
        <f t="shared" si="40"/>
        <v>-2.1881093441779281E-2</v>
      </c>
      <c r="T160" s="93">
        <v>7267</v>
      </c>
      <c r="U160" s="200">
        <v>23521</v>
      </c>
      <c r="V160" s="200">
        <v>3261.8222160587989</v>
      </c>
      <c r="W160" s="208"/>
      <c r="X160" s="90">
        <v>0</v>
      </c>
      <c r="Y160" s="90">
        <f t="shared" si="41"/>
        <v>0</v>
      </c>
    </row>
    <row r="161" spans="2:25" x14ac:dyDescent="0.25">
      <c r="B161" s="87">
        <v>3419</v>
      </c>
      <c r="C161" s="87" t="s">
        <v>129</v>
      </c>
      <c r="D161" s="1">
        <v>12099</v>
      </c>
      <c r="E161" s="87">
        <f t="shared" si="35"/>
        <v>3337.6551724137935</v>
      </c>
      <c r="F161" s="88">
        <f t="shared" si="28"/>
        <v>0.69646135456956204</v>
      </c>
      <c r="G161" s="197">
        <f t="shared" si="29"/>
        <v>873.24217247892648</v>
      </c>
      <c r="H161" s="197">
        <f t="shared" si="30"/>
        <v>3165.5028752361086</v>
      </c>
      <c r="I161" s="197">
        <f t="shared" si="31"/>
        <v>341.63420951695366</v>
      </c>
      <c r="J161" s="89">
        <f t="shared" si="32"/>
        <v>1238.424009498957</v>
      </c>
      <c r="K161" s="197">
        <f t="shared" si="36"/>
        <v>284.15923169648016</v>
      </c>
      <c r="L161" s="89">
        <f t="shared" si="33"/>
        <v>1030.0772148997405</v>
      </c>
      <c r="M161" s="90">
        <f t="shared" si="37"/>
        <v>4195.5800901358489</v>
      </c>
      <c r="N161" s="90">
        <f t="shared" si="38"/>
        <v>16294.580090135849</v>
      </c>
      <c r="O161" s="90">
        <f t="shared" si="39"/>
        <v>4495.0565765891997</v>
      </c>
      <c r="P161" s="91">
        <f t="shared" si="34"/>
        <v>0.93797382607804225</v>
      </c>
      <c r="Q161" s="206">
        <v>-262.20291968731635</v>
      </c>
      <c r="R161" s="91">
        <f t="shared" si="40"/>
        <v>-4.5970667087210218E-2</v>
      </c>
      <c r="S161" s="91">
        <f t="shared" si="40"/>
        <v>-5.3339721244881337E-2</v>
      </c>
      <c r="T161" s="93">
        <v>3625</v>
      </c>
      <c r="U161" s="200">
        <v>12682</v>
      </c>
      <c r="V161" s="200">
        <v>3525.7158743397276</v>
      </c>
      <c r="W161" s="208"/>
      <c r="X161" s="90">
        <v>0</v>
      </c>
      <c r="Y161" s="90">
        <f t="shared" si="41"/>
        <v>0</v>
      </c>
    </row>
    <row r="162" spans="2:25" x14ac:dyDescent="0.25">
      <c r="B162" s="87">
        <v>3420</v>
      </c>
      <c r="C162" s="87" t="s">
        <v>178</v>
      </c>
      <c r="D162" s="1">
        <v>80786</v>
      </c>
      <c r="E162" s="87">
        <f t="shared" si="35"/>
        <v>3745.6416913946587</v>
      </c>
      <c r="F162" s="88">
        <f t="shared" si="28"/>
        <v>0.78159502745585918</v>
      </c>
      <c r="G162" s="197">
        <f t="shared" si="29"/>
        <v>628.45026109040737</v>
      </c>
      <c r="H162" s="197">
        <f t="shared" si="30"/>
        <v>13554.415231197907</v>
      </c>
      <c r="I162" s="197">
        <f t="shared" si="31"/>
        <v>198.83892787365085</v>
      </c>
      <c r="J162" s="89">
        <f t="shared" si="32"/>
        <v>4288.5579963789014</v>
      </c>
      <c r="K162" s="197">
        <f t="shared" si="36"/>
        <v>141.36395005317735</v>
      </c>
      <c r="L162" s="89">
        <f t="shared" si="33"/>
        <v>3048.9376747469291</v>
      </c>
      <c r="M162" s="90">
        <f t="shared" si="37"/>
        <v>16603.352905944837</v>
      </c>
      <c r="N162" s="90">
        <f t="shared" si="38"/>
        <v>97389.352905944834</v>
      </c>
      <c r="O162" s="90">
        <f t="shared" si="39"/>
        <v>4515.4559025382432</v>
      </c>
      <c r="P162" s="91">
        <f t="shared" si="34"/>
        <v>0.94223050972235711</v>
      </c>
      <c r="Q162" s="206">
        <v>2098.9993732921375</v>
      </c>
      <c r="R162" s="91">
        <f t="shared" si="40"/>
        <v>-2.3804920489148822E-2</v>
      </c>
      <c r="S162" s="91">
        <f t="shared" si="40"/>
        <v>-2.9824669449411388E-2</v>
      </c>
      <c r="T162" s="93">
        <v>21568</v>
      </c>
      <c r="U162" s="200">
        <v>82756</v>
      </c>
      <c r="V162" s="200">
        <v>3860.7884301376253</v>
      </c>
      <c r="W162" s="208"/>
      <c r="X162" s="90">
        <v>0</v>
      </c>
      <c r="Y162" s="90">
        <f t="shared" si="41"/>
        <v>0</v>
      </c>
    </row>
    <row r="163" spans="2:25" x14ac:dyDescent="0.25">
      <c r="B163" s="87">
        <v>3421</v>
      </c>
      <c r="C163" s="87" t="s">
        <v>179</v>
      </c>
      <c r="D163" s="1">
        <v>24534</v>
      </c>
      <c r="E163" s="87">
        <f t="shared" si="35"/>
        <v>3727.4384685505925</v>
      </c>
      <c r="F163" s="88">
        <f t="shared" si="28"/>
        <v>0.77779659994174866</v>
      </c>
      <c r="G163" s="197">
        <f t="shared" si="29"/>
        <v>639.37219479684711</v>
      </c>
      <c r="H163" s="197">
        <f t="shared" si="30"/>
        <v>4208.3477861528481</v>
      </c>
      <c r="I163" s="197">
        <f t="shared" si="31"/>
        <v>205.21005586907401</v>
      </c>
      <c r="J163" s="89">
        <f t="shared" si="32"/>
        <v>1350.6925877302451</v>
      </c>
      <c r="K163" s="197">
        <f t="shared" si="36"/>
        <v>147.73507804860054</v>
      </c>
      <c r="L163" s="89">
        <f t="shared" si="33"/>
        <v>972.39228371588877</v>
      </c>
      <c r="M163" s="90">
        <f t="shared" si="37"/>
        <v>5180.740069868737</v>
      </c>
      <c r="N163" s="90">
        <f t="shared" si="38"/>
        <v>29714.740069868738</v>
      </c>
      <c r="O163" s="90">
        <f t="shared" si="39"/>
        <v>4514.5457413960403</v>
      </c>
      <c r="P163" s="91">
        <f t="shared" si="34"/>
        <v>0.94204058834665172</v>
      </c>
      <c r="Q163" s="206">
        <v>51.922091756718146</v>
      </c>
      <c r="R163" s="91">
        <f t="shared" si="40"/>
        <v>-2.1848337453153656E-2</v>
      </c>
      <c r="S163" s="91">
        <f t="shared" si="40"/>
        <v>-1.872752540309534E-2</v>
      </c>
      <c r="T163" s="93">
        <v>6582</v>
      </c>
      <c r="U163" s="200">
        <v>25082</v>
      </c>
      <c r="V163" s="200">
        <v>3798.5764046645463</v>
      </c>
      <c r="W163" s="208"/>
      <c r="X163" s="90">
        <v>0</v>
      </c>
      <c r="Y163" s="90">
        <f t="shared" si="41"/>
        <v>0</v>
      </c>
    </row>
    <row r="164" spans="2:25" x14ac:dyDescent="0.25">
      <c r="B164" s="87">
        <v>3422</v>
      </c>
      <c r="C164" s="87" t="s">
        <v>180</v>
      </c>
      <c r="D164" s="1">
        <v>18787</v>
      </c>
      <c r="E164" s="87">
        <f t="shared" si="35"/>
        <v>4459.2926655589845</v>
      </c>
      <c r="F164" s="88">
        <f t="shared" si="28"/>
        <v>0.93051104738038648</v>
      </c>
      <c r="G164" s="197">
        <f t="shared" si="29"/>
        <v>200.25967659181188</v>
      </c>
      <c r="H164" s="197">
        <f t="shared" si="30"/>
        <v>843.69401748130338</v>
      </c>
      <c r="I164" s="197">
        <f t="shared" si="31"/>
        <v>0</v>
      </c>
      <c r="J164" s="89">
        <f t="shared" si="32"/>
        <v>0</v>
      </c>
      <c r="K164" s="197">
        <f t="shared" si="36"/>
        <v>-57.474977820473484</v>
      </c>
      <c r="L164" s="89">
        <f t="shared" si="33"/>
        <v>-242.14208155765476</v>
      </c>
      <c r="M164" s="90">
        <f t="shared" si="37"/>
        <v>601.55193592364867</v>
      </c>
      <c r="N164" s="90">
        <f t="shared" si="38"/>
        <v>19388.55193592365</v>
      </c>
      <c r="O164" s="90">
        <f t="shared" si="39"/>
        <v>4602.0773643303228</v>
      </c>
      <c r="P164" s="91">
        <f t="shared" si="34"/>
        <v>0.96030562458536972</v>
      </c>
      <c r="Q164" s="206">
        <v>-2019.2690883058065</v>
      </c>
      <c r="R164" s="91">
        <f t="shared" si="40"/>
        <v>-3.8191778016689708E-2</v>
      </c>
      <c r="S164" s="91">
        <f t="shared" si="40"/>
        <v>-4.2301093942561908E-2</v>
      </c>
      <c r="T164" s="93">
        <v>4213</v>
      </c>
      <c r="U164" s="200">
        <v>19533</v>
      </c>
      <c r="V164" s="200">
        <v>4656.2574493444581</v>
      </c>
      <c r="W164" s="208"/>
      <c r="X164" s="90">
        <v>0</v>
      </c>
      <c r="Y164" s="90">
        <f t="shared" si="41"/>
        <v>0</v>
      </c>
    </row>
    <row r="165" spans="2:25" x14ac:dyDescent="0.25">
      <c r="B165" s="87">
        <v>3423</v>
      </c>
      <c r="C165" s="87" t="s">
        <v>181</v>
      </c>
      <c r="D165" s="1">
        <v>7751</v>
      </c>
      <c r="E165" s="87">
        <f t="shared" si="35"/>
        <v>3398.0710214818064</v>
      </c>
      <c r="F165" s="88">
        <f t="shared" si="28"/>
        <v>0.7090682003657226</v>
      </c>
      <c r="G165" s="197">
        <f t="shared" si="29"/>
        <v>836.99266303811874</v>
      </c>
      <c r="H165" s="197">
        <f t="shared" si="30"/>
        <v>1909.1802643899489</v>
      </c>
      <c r="I165" s="197">
        <f t="shared" si="31"/>
        <v>320.48866234314914</v>
      </c>
      <c r="J165" s="89">
        <f t="shared" si="32"/>
        <v>731.03463880472316</v>
      </c>
      <c r="K165" s="197">
        <f t="shared" si="36"/>
        <v>263.01368452267565</v>
      </c>
      <c r="L165" s="89">
        <f t="shared" si="33"/>
        <v>599.93421439622318</v>
      </c>
      <c r="M165" s="90">
        <f t="shared" si="37"/>
        <v>2509.1144787861722</v>
      </c>
      <c r="N165" s="90">
        <f t="shared" si="38"/>
        <v>10260.114478786172</v>
      </c>
      <c r="O165" s="90">
        <f t="shared" si="39"/>
        <v>4498.0773690426004</v>
      </c>
      <c r="P165" s="91">
        <f t="shared" si="34"/>
        <v>0.93860416836785021</v>
      </c>
      <c r="Q165" s="206">
        <v>-23.155106153590623</v>
      </c>
      <c r="R165" s="91">
        <f t="shared" si="40"/>
        <v>-2.8331452927165601E-2</v>
      </c>
      <c r="S165" s="91">
        <f t="shared" si="40"/>
        <v>-1.257006044943872E-2</v>
      </c>
      <c r="T165" s="93">
        <v>2281</v>
      </c>
      <c r="U165" s="200">
        <v>7977</v>
      </c>
      <c r="V165" s="200">
        <v>3441.3287316652286</v>
      </c>
      <c r="W165" s="208"/>
      <c r="X165" s="90">
        <v>0</v>
      </c>
      <c r="Y165" s="90">
        <f t="shared" si="41"/>
        <v>0</v>
      </c>
    </row>
    <row r="166" spans="2:25" x14ac:dyDescent="0.25">
      <c r="B166" s="87">
        <v>3424</v>
      </c>
      <c r="C166" s="87" t="s">
        <v>182</v>
      </c>
      <c r="D166" s="1">
        <v>7609</v>
      </c>
      <c r="E166" s="87">
        <f t="shared" si="35"/>
        <v>4301.3001695873372</v>
      </c>
      <c r="F166" s="88">
        <f t="shared" si="28"/>
        <v>0.89754309171327606</v>
      </c>
      <c r="G166" s="197">
        <f t="shared" si="29"/>
        <v>295.05517417480024</v>
      </c>
      <c r="H166" s="197">
        <f t="shared" si="30"/>
        <v>521.95260311522156</v>
      </c>
      <c r="I166" s="197">
        <f t="shared" si="31"/>
        <v>4.3584605062133503</v>
      </c>
      <c r="J166" s="89">
        <f t="shared" si="32"/>
        <v>7.710116635491417</v>
      </c>
      <c r="K166" s="197">
        <f t="shared" si="36"/>
        <v>-53.116517314260136</v>
      </c>
      <c r="L166" s="89">
        <f t="shared" si="33"/>
        <v>-93.963119128926181</v>
      </c>
      <c r="M166" s="90">
        <f t="shared" si="37"/>
        <v>427.9894839862954</v>
      </c>
      <c r="N166" s="90">
        <f t="shared" si="38"/>
        <v>8036.9894839862955</v>
      </c>
      <c r="O166" s="90">
        <f t="shared" si="39"/>
        <v>4543.2388264478777</v>
      </c>
      <c r="P166" s="91">
        <f t="shared" si="34"/>
        <v>0.94802791293522815</v>
      </c>
      <c r="Q166" s="206">
        <v>-1932.9702248074091</v>
      </c>
      <c r="R166" s="91">
        <f t="shared" si="40"/>
        <v>7.3959068454481303E-2</v>
      </c>
      <c r="S166" s="91">
        <f t="shared" si="40"/>
        <v>4.5425390547550473E-2</v>
      </c>
      <c r="T166" s="93">
        <v>1769</v>
      </c>
      <c r="U166" s="200">
        <v>7085</v>
      </c>
      <c r="V166" s="200">
        <v>4114.4018583042971</v>
      </c>
      <c r="W166" s="208"/>
      <c r="X166" s="90">
        <v>0</v>
      </c>
      <c r="Y166" s="90">
        <f t="shared" si="41"/>
        <v>0</v>
      </c>
    </row>
    <row r="167" spans="2:25" x14ac:dyDescent="0.25">
      <c r="B167" s="87">
        <v>3425</v>
      </c>
      <c r="C167" s="87" t="s">
        <v>183</v>
      </c>
      <c r="D167" s="1">
        <v>3865</v>
      </c>
      <c r="E167" s="87">
        <f t="shared" si="35"/>
        <v>2910.3915662650602</v>
      </c>
      <c r="F167" s="88">
        <f t="shared" si="28"/>
        <v>0.60730517320124588</v>
      </c>
      <c r="G167" s="197">
        <f t="shared" si="29"/>
        <v>1129.6003361681665</v>
      </c>
      <c r="H167" s="197">
        <f t="shared" si="30"/>
        <v>1500.1092464313251</v>
      </c>
      <c r="I167" s="197">
        <f t="shared" si="31"/>
        <v>491.17647166901025</v>
      </c>
      <c r="J167" s="89">
        <f t="shared" si="32"/>
        <v>652.2823543764456</v>
      </c>
      <c r="K167" s="197">
        <f t="shared" si="36"/>
        <v>433.70149384853676</v>
      </c>
      <c r="L167" s="89">
        <f t="shared" si="33"/>
        <v>575.95558383085688</v>
      </c>
      <c r="M167" s="90">
        <f t="shared" si="37"/>
        <v>2076.0648302621821</v>
      </c>
      <c r="N167" s="90">
        <f t="shared" si="38"/>
        <v>5941.0648302621821</v>
      </c>
      <c r="O167" s="90">
        <f t="shared" si="39"/>
        <v>4473.6933962817639</v>
      </c>
      <c r="P167" s="91">
        <f t="shared" si="34"/>
        <v>0.93351601700962661</v>
      </c>
      <c r="Q167" s="206">
        <v>100.68608900834397</v>
      </c>
      <c r="R167" s="91">
        <f t="shared" si="40"/>
        <v>-5.8465286236297195E-2</v>
      </c>
      <c r="S167" s="91">
        <f t="shared" si="40"/>
        <v>-0.11163930998048222</v>
      </c>
      <c r="T167" s="93">
        <v>1328</v>
      </c>
      <c r="U167" s="200">
        <v>4105</v>
      </c>
      <c r="V167" s="200">
        <v>3276.1372705506783</v>
      </c>
      <c r="W167" s="208"/>
      <c r="X167" s="90">
        <v>0</v>
      </c>
      <c r="Y167" s="90">
        <f t="shared" si="41"/>
        <v>0</v>
      </c>
    </row>
    <row r="168" spans="2:25" x14ac:dyDescent="0.25">
      <c r="B168" s="87">
        <v>3426</v>
      </c>
      <c r="C168" s="87" t="s">
        <v>184</v>
      </c>
      <c r="D168" s="1">
        <v>4802</v>
      </c>
      <c r="E168" s="87">
        <f t="shared" si="35"/>
        <v>3088.1028938906752</v>
      </c>
      <c r="F168" s="88">
        <f t="shared" si="28"/>
        <v>0.64438781522594046</v>
      </c>
      <c r="G168" s="197">
        <f t="shared" si="29"/>
        <v>1022.9735395927974</v>
      </c>
      <c r="H168" s="197">
        <f t="shared" si="30"/>
        <v>1590.7238540668</v>
      </c>
      <c r="I168" s="197">
        <f t="shared" si="31"/>
        <v>428.97750700004502</v>
      </c>
      <c r="J168" s="89">
        <f t="shared" si="32"/>
        <v>667.06002338507005</v>
      </c>
      <c r="K168" s="197">
        <f t="shared" si="36"/>
        <v>371.50252917957152</v>
      </c>
      <c r="L168" s="89">
        <f t="shared" si="33"/>
        <v>577.68643287423367</v>
      </c>
      <c r="M168" s="90">
        <f t="shared" si="37"/>
        <v>2168.4102869410335</v>
      </c>
      <c r="N168" s="90">
        <f t="shared" si="38"/>
        <v>6970.4102869410335</v>
      </c>
      <c r="O168" s="90">
        <f t="shared" si="39"/>
        <v>4482.578962663044</v>
      </c>
      <c r="P168" s="91">
        <f t="shared" si="34"/>
        <v>0.93537014911086114</v>
      </c>
      <c r="Q168" s="206">
        <v>13.314471692751795</v>
      </c>
      <c r="R168" s="91">
        <f t="shared" si="40"/>
        <v>6.9196896624030193E-3</v>
      </c>
      <c r="S168" s="91">
        <f t="shared" si="40"/>
        <v>4.3295425507311061E-3</v>
      </c>
      <c r="T168" s="93">
        <v>1555</v>
      </c>
      <c r="U168" s="200">
        <v>4769</v>
      </c>
      <c r="V168" s="200">
        <v>3074.7904577691816</v>
      </c>
      <c r="W168" s="208"/>
      <c r="X168" s="90">
        <v>0</v>
      </c>
      <c r="Y168" s="90">
        <f t="shared" si="41"/>
        <v>0</v>
      </c>
    </row>
    <row r="169" spans="2:25" x14ac:dyDescent="0.25">
      <c r="B169" s="87">
        <v>3427</v>
      </c>
      <c r="C169" s="87" t="s">
        <v>185</v>
      </c>
      <c r="D169" s="1">
        <v>22368</v>
      </c>
      <c r="E169" s="87">
        <f t="shared" si="35"/>
        <v>3974.4136460554369</v>
      </c>
      <c r="F169" s="88">
        <f t="shared" si="28"/>
        <v>0.82933238113680996</v>
      </c>
      <c r="G169" s="197">
        <f t="shared" si="29"/>
        <v>491.18708829394041</v>
      </c>
      <c r="H169" s="197">
        <f t="shared" si="30"/>
        <v>2764.4009329182968</v>
      </c>
      <c r="I169" s="197">
        <f t="shared" si="31"/>
        <v>118.76874374237848</v>
      </c>
      <c r="J169" s="89">
        <f t="shared" si="32"/>
        <v>668.43048978210606</v>
      </c>
      <c r="K169" s="197">
        <f t="shared" si="36"/>
        <v>61.293765921904992</v>
      </c>
      <c r="L169" s="89">
        <f t="shared" si="33"/>
        <v>344.9613146084813</v>
      </c>
      <c r="M169" s="90">
        <f t="shared" si="37"/>
        <v>3109.362247526778</v>
      </c>
      <c r="N169" s="90">
        <f t="shared" si="38"/>
        <v>25477.362247526777</v>
      </c>
      <c r="O169" s="90">
        <f t="shared" si="39"/>
        <v>4526.8945002712826</v>
      </c>
      <c r="P169" s="91">
        <f t="shared" si="34"/>
        <v>0.94461737740640472</v>
      </c>
      <c r="Q169" s="206">
        <v>-1115.487719172469</v>
      </c>
      <c r="R169" s="91">
        <f t="shared" si="40"/>
        <v>-2.6377644293549229E-2</v>
      </c>
      <c r="S169" s="91">
        <f t="shared" si="40"/>
        <v>-3.4508463539853977E-2</v>
      </c>
      <c r="T169" s="93">
        <v>5628</v>
      </c>
      <c r="U169" s="200">
        <v>22974</v>
      </c>
      <c r="V169" s="200">
        <v>4116.4665830496324</v>
      </c>
      <c r="W169" s="208"/>
      <c r="X169" s="90">
        <v>0</v>
      </c>
      <c r="Y169" s="90">
        <f t="shared" si="41"/>
        <v>0</v>
      </c>
    </row>
    <row r="170" spans="2:25" x14ac:dyDescent="0.25">
      <c r="B170" s="87">
        <v>3428</v>
      </c>
      <c r="C170" s="87" t="s">
        <v>186</v>
      </c>
      <c r="D170" s="1">
        <v>9645</v>
      </c>
      <c r="E170" s="87">
        <f t="shared" si="35"/>
        <v>3868.8327316486161</v>
      </c>
      <c r="F170" s="88">
        <f t="shared" si="28"/>
        <v>0.80730103791351104</v>
      </c>
      <c r="G170" s="197">
        <f t="shared" si="29"/>
        <v>554.53563693803289</v>
      </c>
      <c r="H170" s="197">
        <f t="shared" si="30"/>
        <v>1382.4573428865158</v>
      </c>
      <c r="I170" s="197">
        <f t="shared" si="31"/>
        <v>155.72206378476574</v>
      </c>
      <c r="J170" s="89">
        <f t="shared" si="32"/>
        <v>388.21510501542099</v>
      </c>
      <c r="K170" s="197">
        <f t="shared" si="36"/>
        <v>98.247085964292253</v>
      </c>
      <c r="L170" s="89">
        <f t="shared" si="33"/>
        <v>244.9299853089806</v>
      </c>
      <c r="M170" s="90">
        <f t="shared" si="37"/>
        <v>1627.3873281954964</v>
      </c>
      <c r="N170" s="90">
        <f t="shared" si="38"/>
        <v>11272.387328195497</v>
      </c>
      <c r="O170" s="90">
        <f t="shared" si="39"/>
        <v>4521.6154545509416</v>
      </c>
      <c r="P170" s="91">
        <f t="shared" si="34"/>
        <v>0.94351581024523978</v>
      </c>
      <c r="Q170" s="206">
        <v>-987.54181483599336</v>
      </c>
      <c r="R170" s="91">
        <f t="shared" si="40"/>
        <v>-1.6318204997450281E-2</v>
      </c>
      <c r="S170" s="91">
        <f t="shared" si="40"/>
        <v>-3.5257926682216653E-2</v>
      </c>
      <c r="T170" s="93">
        <v>2493</v>
      </c>
      <c r="U170" s="200">
        <v>9805</v>
      </c>
      <c r="V170" s="200">
        <v>4010.2249488752559</v>
      </c>
      <c r="W170" s="208"/>
      <c r="X170" s="90">
        <v>0</v>
      </c>
      <c r="Y170" s="90">
        <f t="shared" si="41"/>
        <v>0</v>
      </c>
    </row>
    <row r="171" spans="2:25" x14ac:dyDescent="0.25">
      <c r="B171" s="87">
        <v>3429</v>
      </c>
      <c r="C171" s="87" t="s">
        <v>187</v>
      </c>
      <c r="D171" s="1">
        <v>4727</v>
      </c>
      <c r="E171" s="87">
        <f t="shared" si="35"/>
        <v>3111.91573403555</v>
      </c>
      <c r="F171" s="88">
        <f t="shared" si="28"/>
        <v>0.64935678956472875</v>
      </c>
      <c r="G171" s="197">
        <f t="shared" si="29"/>
        <v>1008.6858355058725</v>
      </c>
      <c r="H171" s="197">
        <f t="shared" si="30"/>
        <v>1532.1937841334204</v>
      </c>
      <c r="I171" s="197">
        <f t="shared" si="31"/>
        <v>420.64301294933887</v>
      </c>
      <c r="J171" s="89">
        <f t="shared" si="32"/>
        <v>638.95673667004576</v>
      </c>
      <c r="K171" s="197">
        <f t="shared" si="36"/>
        <v>363.16803512886537</v>
      </c>
      <c r="L171" s="89">
        <f t="shared" si="33"/>
        <v>551.65224536074652</v>
      </c>
      <c r="M171" s="90">
        <f t="shared" si="37"/>
        <v>2083.8460294941669</v>
      </c>
      <c r="N171" s="90">
        <f t="shared" si="38"/>
        <v>6810.8460294941669</v>
      </c>
      <c r="O171" s="90">
        <f t="shared" si="39"/>
        <v>4483.7696046702877</v>
      </c>
      <c r="P171" s="91">
        <f t="shared" si="34"/>
        <v>0.93561859782780055</v>
      </c>
      <c r="Q171" s="206">
        <v>-45.221747587595473</v>
      </c>
      <c r="R171" s="91">
        <f t="shared" si="40"/>
        <v>-2.6364572605561278E-2</v>
      </c>
      <c r="S171" s="91">
        <f t="shared" si="40"/>
        <v>-1.9313888141216973E-2</v>
      </c>
      <c r="T171" s="93">
        <v>1519</v>
      </c>
      <c r="U171" s="200">
        <v>4855</v>
      </c>
      <c r="V171" s="200">
        <v>3173.2026143790849</v>
      </c>
      <c r="W171" s="208"/>
      <c r="X171" s="90">
        <v>0</v>
      </c>
      <c r="Y171" s="90">
        <f t="shared" si="41"/>
        <v>0</v>
      </c>
    </row>
    <row r="172" spans="2:25" x14ac:dyDescent="0.25">
      <c r="B172" s="87">
        <v>3430</v>
      </c>
      <c r="C172" s="87" t="s">
        <v>188</v>
      </c>
      <c r="D172" s="1">
        <v>6589</v>
      </c>
      <c r="E172" s="87">
        <f t="shared" si="35"/>
        <v>3573.2104121475054</v>
      </c>
      <c r="F172" s="88">
        <f t="shared" si="28"/>
        <v>0.74561416181485163</v>
      </c>
      <c r="G172" s="197">
        <f t="shared" si="29"/>
        <v>731.90902863869928</v>
      </c>
      <c r="H172" s="197">
        <f t="shared" si="30"/>
        <v>1349.6402488097613</v>
      </c>
      <c r="I172" s="197">
        <f t="shared" si="31"/>
        <v>259.1898756101545</v>
      </c>
      <c r="J172" s="89">
        <f t="shared" si="32"/>
        <v>477.94613062512491</v>
      </c>
      <c r="K172" s="197">
        <f t="shared" si="36"/>
        <v>201.714897789681</v>
      </c>
      <c r="L172" s="89">
        <f t="shared" si="33"/>
        <v>371.96227152417174</v>
      </c>
      <c r="M172" s="90">
        <f t="shared" si="37"/>
        <v>1721.6025203339329</v>
      </c>
      <c r="N172" s="90">
        <f t="shared" si="38"/>
        <v>8310.6025203339323</v>
      </c>
      <c r="O172" s="90">
        <f t="shared" si="39"/>
        <v>4506.8343385758853</v>
      </c>
      <c r="P172" s="91">
        <f t="shared" si="34"/>
        <v>0.94043146644030673</v>
      </c>
      <c r="Q172" s="206">
        <v>312.70523202664685</v>
      </c>
      <c r="R172" s="91">
        <f t="shared" si="40"/>
        <v>-0.16255719369598373</v>
      </c>
      <c r="S172" s="91">
        <f t="shared" si="40"/>
        <v>-0.15756160211824821</v>
      </c>
      <c r="T172" s="93">
        <v>1844</v>
      </c>
      <c r="U172" s="200">
        <v>7868</v>
      </c>
      <c r="V172" s="200">
        <v>4241.5094339622638</v>
      </c>
      <c r="W172" s="208"/>
      <c r="X172" s="90">
        <v>0</v>
      </c>
      <c r="Y172" s="90">
        <f t="shared" si="41"/>
        <v>0</v>
      </c>
    </row>
    <row r="173" spans="2:25" x14ac:dyDescent="0.25">
      <c r="B173" s="87">
        <v>3431</v>
      </c>
      <c r="C173" s="87" t="s">
        <v>189</v>
      </c>
      <c r="D173" s="1">
        <v>8534</v>
      </c>
      <c r="E173" s="87">
        <f t="shared" si="35"/>
        <v>3460.6650446066506</v>
      </c>
      <c r="F173" s="88">
        <f t="shared" si="28"/>
        <v>0.72212956107602033</v>
      </c>
      <c r="G173" s="197">
        <f t="shared" si="29"/>
        <v>799.43624916321221</v>
      </c>
      <c r="H173" s="197">
        <f t="shared" si="30"/>
        <v>1971.4097904364814</v>
      </c>
      <c r="I173" s="197">
        <f t="shared" si="31"/>
        <v>298.58075424945366</v>
      </c>
      <c r="J173" s="89">
        <f t="shared" si="32"/>
        <v>736.30013997915273</v>
      </c>
      <c r="K173" s="197">
        <f t="shared" si="36"/>
        <v>241.10577642898016</v>
      </c>
      <c r="L173" s="89">
        <f t="shared" si="33"/>
        <v>594.56684467386515</v>
      </c>
      <c r="M173" s="90">
        <f t="shared" si="37"/>
        <v>2565.9766351103467</v>
      </c>
      <c r="N173" s="90">
        <f t="shared" si="38"/>
        <v>11099.976635110346</v>
      </c>
      <c r="O173" s="90">
        <f t="shared" si="39"/>
        <v>4501.2070701988432</v>
      </c>
      <c r="P173" s="91">
        <f t="shared" si="34"/>
        <v>0.93925723640336523</v>
      </c>
      <c r="Q173" s="206">
        <v>153.68102070374653</v>
      </c>
      <c r="R173" s="91">
        <f t="shared" si="40"/>
        <v>-2.8903049613108786E-2</v>
      </c>
      <c r="S173" s="91">
        <f t="shared" si="40"/>
        <v>-1.6301629332338159E-2</v>
      </c>
      <c r="T173" s="93">
        <v>2466</v>
      </c>
      <c r="U173" s="200">
        <v>8788</v>
      </c>
      <c r="V173" s="200">
        <v>3518.0144115292237</v>
      </c>
      <c r="W173" s="208"/>
      <c r="X173" s="90">
        <v>0</v>
      </c>
      <c r="Y173" s="90">
        <f t="shared" si="41"/>
        <v>0</v>
      </c>
    </row>
    <row r="174" spans="2:25" x14ac:dyDescent="0.25">
      <c r="B174" s="87">
        <v>3432</v>
      </c>
      <c r="C174" s="87" t="s">
        <v>190</v>
      </c>
      <c r="D174" s="1">
        <v>7719</v>
      </c>
      <c r="E174" s="87">
        <f t="shared" si="35"/>
        <v>3926.2461851475073</v>
      </c>
      <c r="F174" s="88">
        <f t="shared" si="28"/>
        <v>0.81928138025829444</v>
      </c>
      <c r="G174" s="197">
        <f t="shared" si="29"/>
        <v>520.0875648386982</v>
      </c>
      <c r="H174" s="197">
        <f t="shared" si="30"/>
        <v>1022.4921524728807</v>
      </c>
      <c r="I174" s="197">
        <f t="shared" si="31"/>
        <v>135.62735506015383</v>
      </c>
      <c r="J174" s="89">
        <f t="shared" si="32"/>
        <v>266.64338004826243</v>
      </c>
      <c r="K174" s="197">
        <f t="shared" si="36"/>
        <v>78.152377239680348</v>
      </c>
      <c r="L174" s="89">
        <f t="shared" si="33"/>
        <v>153.64757365321157</v>
      </c>
      <c r="M174" s="90">
        <f t="shared" si="37"/>
        <v>1176.1397261260922</v>
      </c>
      <c r="N174" s="90">
        <f t="shared" si="38"/>
        <v>8895.1397261260918</v>
      </c>
      <c r="O174" s="90">
        <f t="shared" si="39"/>
        <v>4524.4861272258859</v>
      </c>
      <c r="P174" s="91">
        <f t="shared" si="34"/>
        <v>0.94411482736247898</v>
      </c>
      <c r="Q174" s="206">
        <v>-742.9220248566221</v>
      </c>
      <c r="R174" s="91">
        <f t="shared" si="40"/>
        <v>3.8880248833592535E-4</v>
      </c>
      <c r="S174" s="91">
        <f t="shared" si="40"/>
        <v>1.0565697732367757E-2</v>
      </c>
      <c r="T174" s="93">
        <v>1966</v>
      </c>
      <c r="U174" s="200">
        <v>7716</v>
      </c>
      <c r="V174" s="200">
        <v>3885.1963746223564</v>
      </c>
      <c r="W174" s="208"/>
      <c r="X174" s="90">
        <v>0</v>
      </c>
      <c r="Y174" s="90">
        <f t="shared" si="41"/>
        <v>0</v>
      </c>
    </row>
    <row r="175" spans="2:25" x14ac:dyDescent="0.25">
      <c r="B175" s="87">
        <v>3433</v>
      </c>
      <c r="C175" s="87" t="s">
        <v>191</v>
      </c>
      <c r="D175" s="1">
        <v>12342</v>
      </c>
      <c r="E175" s="87">
        <f t="shared" si="35"/>
        <v>5748.4862598975315</v>
      </c>
      <c r="F175" s="88">
        <f t="shared" si="28"/>
        <v>1.1995243128718256</v>
      </c>
      <c r="G175" s="197">
        <f t="shared" si="29"/>
        <v>-573.25648001131628</v>
      </c>
      <c r="H175" s="197">
        <f t="shared" si="30"/>
        <v>-1230.7816625842959</v>
      </c>
      <c r="I175" s="197">
        <f t="shared" si="31"/>
        <v>0</v>
      </c>
      <c r="J175" s="89">
        <f t="shared" si="32"/>
        <v>0</v>
      </c>
      <c r="K175" s="197">
        <f t="shared" si="36"/>
        <v>-57.474977820473484</v>
      </c>
      <c r="L175" s="89">
        <f t="shared" si="33"/>
        <v>-123.39877738055657</v>
      </c>
      <c r="M175" s="90">
        <f t="shared" si="37"/>
        <v>-1354.1804399648524</v>
      </c>
      <c r="N175" s="90">
        <f t="shared" si="38"/>
        <v>10987.819560035148</v>
      </c>
      <c r="O175" s="90">
        <f t="shared" si="39"/>
        <v>5117.7548020657423</v>
      </c>
      <c r="P175" s="91">
        <f t="shared" si="34"/>
        <v>1.0679109307819454</v>
      </c>
      <c r="Q175" s="206">
        <v>-3515.7399317808117</v>
      </c>
      <c r="R175" s="91">
        <f t="shared" si="40"/>
        <v>9.3276640977943137E-2</v>
      </c>
      <c r="S175" s="91">
        <f t="shared" si="40"/>
        <v>9.5313486140454415E-2</v>
      </c>
      <c r="T175" s="93">
        <v>2147</v>
      </c>
      <c r="U175" s="200">
        <v>11289</v>
      </c>
      <c r="V175" s="200">
        <v>5248.2566248256626</v>
      </c>
      <c r="W175" s="208"/>
      <c r="X175" s="90">
        <v>0</v>
      </c>
      <c r="Y175" s="90">
        <f t="shared" si="41"/>
        <v>0</v>
      </c>
    </row>
    <row r="176" spans="2:25" x14ac:dyDescent="0.25">
      <c r="B176" s="87">
        <v>3434</v>
      </c>
      <c r="C176" s="87" t="s">
        <v>192</v>
      </c>
      <c r="D176" s="1">
        <v>8564</v>
      </c>
      <c r="E176" s="87">
        <f t="shared" si="35"/>
        <v>3871.6094032549727</v>
      </c>
      <c r="F176" s="88">
        <f t="shared" si="28"/>
        <v>0.80788044002914638</v>
      </c>
      <c r="G176" s="197">
        <f t="shared" si="29"/>
        <v>552.86963397421891</v>
      </c>
      <c r="H176" s="197">
        <f t="shared" si="30"/>
        <v>1222.9476303509723</v>
      </c>
      <c r="I176" s="197">
        <f t="shared" si="31"/>
        <v>154.75022872254092</v>
      </c>
      <c r="J176" s="89">
        <f t="shared" si="32"/>
        <v>342.30750593426058</v>
      </c>
      <c r="K176" s="197">
        <f t="shared" si="36"/>
        <v>97.275250902067441</v>
      </c>
      <c r="L176" s="89">
        <f t="shared" si="33"/>
        <v>215.17285499537317</v>
      </c>
      <c r="M176" s="90">
        <f t="shared" si="37"/>
        <v>1438.1204853463455</v>
      </c>
      <c r="N176" s="90">
        <f t="shared" si="38"/>
        <v>10002.120485346346</v>
      </c>
      <c r="O176" s="90">
        <f t="shared" si="39"/>
        <v>4521.7542881312602</v>
      </c>
      <c r="P176" s="91">
        <f t="shared" si="34"/>
        <v>0.94354478035102174</v>
      </c>
      <c r="Q176" s="206">
        <v>-743.82452644091995</v>
      </c>
      <c r="R176" s="91">
        <f t="shared" si="40"/>
        <v>-6.260945709281962E-2</v>
      </c>
      <c r="S176" s="91">
        <f t="shared" si="40"/>
        <v>-6.3033232202633044E-2</v>
      </c>
      <c r="T176" s="93">
        <v>2212</v>
      </c>
      <c r="U176" s="200">
        <v>9136</v>
      </c>
      <c r="V176" s="200">
        <v>4132.0669380370873</v>
      </c>
      <c r="W176" s="208"/>
      <c r="X176" s="90">
        <v>0</v>
      </c>
      <c r="Y176" s="90">
        <f t="shared" si="41"/>
        <v>0</v>
      </c>
    </row>
    <row r="177" spans="2:25" x14ac:dyDescent="0.25">
      <c r="B177" s="87">
        <v>3435</v>
      </c>
      <c r="C177" s="87" t="s">
        <v>193</v>
      </c>
      <c r="D177" s="1">
        <v>14157</v>
      </c>
      <c r="E177" s="87">
        <f t="shared" si="35"/>
        <v>4008.2106455266135</v>
      </c>
      <c r="F177" s="88">
        <f t="shared" si="28"/>
        <v>0.83638472861315505</v>
      </c>
      <c r="G177" s="197">
        <f t="shared" si="29"/>
        <v>470.90888861123449</v>
      </c>
      <c r="H177" s="197">
        <f t="shared" si="30"/>
        <v>1663.2501945748802</v>
      </c>
      <c r="I177" s="197">
        <f t="shared" si="31"/>
        <v>106.93979392746667</v>
      </c>
      <c r="J177" s="89">
        <f t="shared" si="32"/>
        <v>377.71135215181226</v>
      </c>
      <c r="K177" s="197">
        <f t="shared" si="36"/>
        <v>49.464816106993183</v>
      </c>
      <c r="L177" s="89">
        <f t="shared" si="33"/>
        <v>174.70973048989993</v>
      </c>
      <c r="M177" s="90">
        <f t="shared" si="37"/>
        <v>1837.9599250647802</v>
      </c>
      <c r="N177" s="90">
        <f t="shared" si="38"/>
        <v>15994.959925064781</v>
      </c>
      <c r="O177" s="90">
        <f t="shared" si="39"/>
        <v>4528.5843502448415</v>
      </c>
      <c r="P177" s="91">
        <f t="shared" si="34"/>
        <v>0.94496999478022203</v>
      </c>
      <c r="Q177" s="206">
        <v>-1167.2464861615417</v>
      </c>
      <c r="R177" s="91">
        <f t="shared" si="40"/>
        <v>0.10489346757199719</v>
      </c>
      <c r="S177" s="91">
        <f t="shared" si="40"/>
        <v>0.12335006853087244</v>
      </c>
      <c r="T177" s="93">
        <v>3532</v>
      </c>
      <c r="U177" s="200">
        <v>12813</v>
      </c>
      <c r="V177" s="200">
        <v>3568.0868838763577</v>
      </c>
      <c r="W177" s="208"/>
      <c r="X177" s="90">
        <v>0</v>
      </c>
      <c r="Y177" s="90">
        <f t="shared" si="41"/>
        <v>0</v>
      </c>
    </row>
    <row r="178" spans="2:25" x14ac:dyDescent="0.25">
      <c r="B178" s="87">
        <v>3436</v>
      </c>
      <c r="C178" s="87" t="s">
        <v>194</v>
      </c>
      <c r="D178" s="1">
        <v>29308</v>
      </c>
      <c r="E178" s="87">
        <f t="shared" si="35"/>
        <v>5243.8718912148861</v>
      </c>
      <c r="F178" s="88">
        <f t="shared" si="28"/>
        <v>1.0942275135940815</v>
      </c>
      <c r="G178" s="197">
        <f t="shared" si="29"/>
        <v>-270.48785880172909</v>
      </c>
      <c r="H178" s="197">
        <f t="shared" si="30"/>
        <v>-1511.7566428428638</v>
      </c>
      <c r="I178" s="197">
        <f t="shared" si="31"/>
        <v>0</v>
      </c>
      <c r="J178" s="89">
        <f t="shared" si="32"/>
        <v>0</v>
      </c>
      <c r="K178" s="197">
        <f t="shared" si="36"/>
        <v>-57.474977820473484</v>
      </c>
      <c r="L178" s="89">
        <f t="shared" si="33"/>
        <v>-321.22765103862633</v>
      </c>
      <c r="M178" s="90">
        <f t="shared" si="37"/>
        <v>-1832.9842938814902</v>
      </c>
      <c r="N178" s="90">
        <f t="shared" si="38"/>
        <v>27475.015706118509</v>
      </c>
      <c r="O178" s="90">
        <f t="shared" si="39"/>
        <v>4915.9090545926838</v>
      </c>
      <c r="P178" s="91">
        <f t="shared" si="34"/>
        <v>1.0257922110708477</v>
      </c>
      <c r="Q178" s="206">
        <v>-5363.7434926515871</v>
      </c>
      <c r="R178" s="91">
        <f t="shared" si="40"/>
        <v>0.1666733012220851</v>
      </c>
      <c r="S178" s="91">
        <f t="shared" si="40"/>
        <v>0.1748143387507414</v>
      </c>
      <c r="T178" s="93">
        <v>5589</v>
      </c>
      <c r="U178" s="200">
        <v>25121</v>
      </c>
      <c r="V178" s="200">
        <v>4463.5749822316993</v>
      </c>
      <c r="W178" s="208"/>
      <c r="X178" s="90">
        <v>0</v>
      </c>
      <c r="Y178" s="90">
        <f t="shared" si="41"/>
        <v>0</v>
      </c>
    </row>
    <row r="179" spans="2:25" x14ac:dyDescent="0.25">
      <c r="B179" s="87">
        <v>3437</v>
      </c>
      <c r="C179" s="87" t="s">
        <v>195</v>
      </c>
      <c r="D179" s="1">
        <v>18778</v>
      </c>
      <c r="E179" s="87">
        <f t="shared" si="35"/>
        <v>3373.0914316507992</v>
      </c>
      <c r="F179" s="88">
        <f t="shared" si="28"/>
        <v>0.70385576286945684</v>
      </c>
      <c r="G179" s="197">
        <f t="shared" si="29"/>
        <v>851.98041693672303</v>
      </c>
      <c r="H179" s="197">
        <f t="shared" si="30"/>
        <v>4742.9749810867379</v>
      </c>
      <c r="I179" s="197">
        <f t="shared" si="31"/>
        <v>329.23151878400165</v>
      </c>
      <c r="J179" s="89">
        <f t="shared" si="32"/>
        <v>1832.8318650705371</v>
      </c>
      <c r="K179" s="197">
        <f t="shared" si="36"/>
        <v>271.75654096352815</v>
      </c>
      <c r="L179" s="89">
        <f t="shared" si="33"/>
        <v>1512.8686635439612</v>
      </c>
      <c r="M179" s="90">
        <f t="shared" si="37"/>
        <v>6255.8436446306987</v>
      </c>
      <c r="N179" s="90">
        <f t="shared" si="38"/>
        <v>25033.843644630699</v>
      </c>
      <c r="O179" s="90">
        <f t="shared" si="39"/>
        <v>4496.8283895510503</v>
      </c>
      <c r="P179" s="91">
        <f t="shared" si="34"/>
        <v>0.93834354649303708</v>
      </c>
      <c r="Q179" s="206">
        <v>74.950909269165095</v>
      </c>
      <c r="R179" s="91">
        <f t="shared" si="40"/>
        <v>-5.8238034731046169E-3</v>
      </c>
      <c r="S179" s="91">
        <f t="shared" si="40"/>
        <v>-1.2252821449567372E-2</v>
      </c>
      <c r="T179" s="93">
        <v>5567</v>
      </c>
      <c r="U179" s="200">
        <v>18888</v>
      </c>
      <c r="V179" s="200">
        <v>3414.9340083167599</v>
      </c>
      <c r="W179" s="208"/>
      <c r="X179" s="90">
        <v>0</v>
      </c>
      <c r="Y179" s="90">
        <f t="shared" si="41"/>
        <v>0</v>
      </c>
    </row>
    <row r="180" spans="2:25" x14ac:dyDescent="0.25">
      <c r="B180" s="87">
        <v>3438</v>
      </c>
      <c r="C180" s="87" t="s">
        <v>196</v>
      </c>
      <c r="D180" s="1">
        <v>15382</v>
      </c>
      <c r="E180" s="87">
        <f t="shared" si="35"/>
        <v>4747.5308641975307</v>
      </c>
      <c r="F180" s="88">
        <f t="shared" si="28"/>
        <v>0.99065709479765529</v>
      </c>
      <c r="G180" s="197">
        <f t="shared" si="29"/>
        <v>27.316757408684133</v>
      </c>
      <c r="H180" s="197">
        <f t="shared" si="30"/>
        <v>88.506294004136592</v>
      </c>
      <c r="I180" s="197">
        <f t="shared" si="31"/>
        <v>0</v>
      </c>
      <c r="J180" s="89">
        <f t="shared" si="32"/>
        <v>0</v>
      </c>
      <c r="K180" s="197">
        <f t="shared" si="36"/>
        <v>-57.474977820473484</v>
      </c>
      <c r="L180" s="89">
        <f t="shared" si="33"/>
        <v>-186.21892813833409</v>
      </c>
      <c r="M180" s="90">
        <f t="shared" si="37"/>
        <v>-97.712634134197501</v>
      </c>
      <c r="N180" s="90">
        <f t="shared" si="38"/>
        <v>15284.287365865803</v>
      </c>
      <c r="O180" s="90">
        <f t="shared" si="39"/>
        <v>4717.3726437857413</v>
      </c>
      <c r="P180" s="91">
        <f t="shared" si="34"/>
        <v>0.98436404355227725</v>
      </c>
      <c r="Q180" s="206">
        <v>-3100.3810102328048</v>
      </c>
      <c r="R180" s="91">
        <f t="shared" si="40"/>
        <v>0.2187623801600507</v>
      </c>
      <c r="S180" s="91">
        <f t="shared" si="40"/>
        <v>0.15255800395382557</v>
      </c>
      <c r="T180" s="93">
        <v>3240</v>
      </c>
      <c r="U180" s="200">
        <v>12621</v>
      </c>
      <c r="V180" s="200">
        <v>4119.1253263707576</v>
      </c>
      <c r="W180" s="208"/>
      <c r="X180" s="90">
        <v>0</v>
      </c>
      <c r="Y180" s="90">
        <f t="shared" si="41"/>
        <v>0</v>
      </c>
    </row>
    <row r="181" spans="2:25" x14ac:dyDescent="0.25">
      <c r="B181" s="87">
        <v>3439</v>
      </c>
      <c r="C181" s="87" t="s">
        <v>197</v>
      </c>
      <c r="D181" s="1">
        <v>16126</v>
      </c>
      <c r="E181" s="87">
        <f t="shared" si="35"/>
        <v>3651.7210144927535</v>
      </c>
      <c r="F181" s="88">
        <f t="shared" si="28"/>
        <v>0.7619968010129865</v>
      </c>
      <c r="G181" s="197">
        <f t="shared" si="29"/>
        <v>684.80266723155046</v>
      </c>
      <c r="H181" s="197">
        <f t="shared" si="30"/>
        <v>3024.0885784945267</v>
      </c>
      <c r="I181" s="197">
        <f t="shared" si="31"/>
        <v>231.71116478931762</v>
      </c>
      <c r="J181" s="89">
        <f t="shared" si="32"/>
        <v>1023.2365037096266</v>
      </c>
      <c r="K181" s="197">
        <f t="shared" si="36"/>
        <v>174.23618696884415</v>
      </c>
      <c r="L181" s="89">
        <f t="shared" si="33"/>
        <v>769.42700165441579</v>
      </c>
      <c r="M181" s="90">
        <f t="shared" si="37"/>
        <v>3793.5155801489427</v>
      </c>
      <c r="N181" s="90">
        <f t="shared" si="38"/>
        <v>19919.515580148942</v>
      </c>
      <c r="O181" s="90">
        <f t="shared" si="39"/>
        <v>4510.7598686931478</v>
      </c>
      <c r="P181" s="91">
        <f t="shared" si="34"/>
        <v>0.94125059840021341</v>
      </c>
      <c r="Q181" s="206">
        <v>238.79289838919294</v>
      </c>
      <c r="R181" s="91">
        <f t="shared" si="40"/>
        <v>-8.6500878037727297E-2</v>
      </c>
      <c r="S181" s="91">
        <f t="shared" si="40"/>
        <v>-9.2913575678313917E-2</v>
      </c>
      <c r="T181" s="93">
        <v>4416</v>
      </c>
      <c r="U181" s="200">
        <v>17653</v>
      </c>
      <c r="V181" s="200">
        <v>4025.7696693272519</v>
      </c>
      <c r="W181" s="208"/>
      <c r="X181" s="90">
        <v>0</v>
      </c>
      <c r="Y181" s="90">
        <f t="shared" si="41"/>
        <v>0</v>
      </c>
    </row>
    <row r="182" spans="2:25" x14ac:dyDescent="0.25">
      <c r="B182" s="87">
        <v>3440</v>
      </c>
      <c r="C182" s="87" t="s">
        <v>198</v>
      </c>
      <c r="D182" s="1">
        <v>23724</v>
      </c>
      <c r="E182" s="87">
        <f t="shared" si="35"/>
        <v>4596.7835690757602</v>
      </c>
      <c r="F182" s="88">
        <f t="shared" si="28"/>
        <v>0.95920097967049633</v>
      </c>
      <c r="G182" s="197">
        <f t="shared" si="29"/>
        <v>117.76513448174646</v>
      </c>
      <c r="H182" s="197">
        <f t="shared" si="30"/>
        <v>607.78585906029343</v>
      </c>
      <c r="I182" s="197">
        <f t="shared" si="31"/>
        <v>0</v>
      </c>
      <c r="J182" s="89">
        <f t="shared" si="32"/>
        <v>0</v>
      </c>
      <c r="K182" s="197">
        <f t="shared" si="36"/>
        <v>-57.474977820473484</v>
      </c>
      <c r="L182" s="89">
        <f t="shared" si="33"/>
        <v>-296.62836053146361</v>
      </c>
      <c r="M182" s="90">
        <f t="shared" si="37"/>
        <v>311.15749852882982</v>
      </c>
      <c r="N182" s="90">
        <f t="shared" si="38"/>
        <v>24035.157498528832</v>
      </c>
      <c r="O182" s="90">
        <f t="shared" si="39"/>
        <v>4657.0737257370338</v>
      </c>
      <c r="P182" s="91">
        <f t="shared" si="34"/>
        <v>0.9717815975014138</v>
      </c>
      <c r="Q182" s="206">
        <v>-560.7434346538821</v>
      </c>
      <c r="R182" s="91">
        <f t="shared" si="40"/>
        <v>6.6678656535227726E-2</v>
      </c>
      <c r="S182" s="91">
        <f t="shared" si="40"/>
        <v>5.0350887911650176E-2</v>
      </c>
      <c r="T182" s="93">
        <v>5161</v>
      </c>
      <c r="U182" s="200">
        <v>22241</v>
      </c>
      <c r="V182" s="200">
        <v>4376.4266036993313</v>
      </c>
      <c r="W182" s="208"/>
      <c r="X182" s="90">
        <v>0</v>
      </c>
      <c r="Y182" s="90">
        <f t="shared" si="41"/>
        <v>0</v>
      </c>
    </row>
    <row r="183" spans="2:25" x14ac:dyDescent="0.25">
      <c r="B183" s="87">
        <v>3441</v>
      </c>
      <c r="C183" s="87" t="s">
        <v>199</v>
      </c>
      <c r="D183" s="1">
        <v>22873</v>
      </c>
      <c r="E183" s="87">
        <f t="shared" si="35"/>
        <v>3731.9301680535164</v>
      </c>
      <c r="F183" s="88">
        <f t="shared" si="28"/>
        <v>0.77873387325445687</v>
      </c>
      <c r="G183" s="197">
        <f t="shared" si="29"/>
        <v>636.67717509509271</v>
      </c>
      <c r="H183" s="197">
        <f t="shared" si="30"/>
        <v>3902.1944061578233</v>
      </c>
      <c r="I183" s="197">
        <f t="shared" si="31"/>
        <v>203.63796104305064</v>
      </c>
      <c r="J183" s="89">
        <f t="shared" si="32"/>
        <v>1248.0970632328572</v>
      </c>
      <c r="K183" s="197">
        <f t="shared" si="36"/>
        <v>146.16298322257717</v>
      </c>
      <c r="L183" s="89">
        <f t="shared" si="33"/>
        <v>895.83292417117548</v>
      </c>
      <c r="M183" s="90">
        <f t="shared" si="37"/>
        <v>4798.0273303289987</v>
      </c>
      <c r="N183" s="90">
        <f t="shared" si="38"/>
        <v>27671.027330328998</v>
      </c>
      <c r="O183" s="90">
        <f t="shared" si="39"/>
        <v>4514.7703263711855</v>
      </c>
      <c r="P183" s="91">
        <f t="shared" si="34"/>
        <v>0.94208745201228694</v>
      </c>
      <c r="Q183" s="206">
        <v>478.61633247901864</v>
      </c>
      <c r="R183" s="91">
        <f t="shared" si="40"/>
        <v>-6.8916388504437029E-2</v>
      </c>
      <c r="S183" s="91">
        <f t="shared" si="40"/>
        <v>-7.6512110575701078E-2</v>
      </c>
      <c r="T183" s="93">
        <v>6129</v>
      </c>
      <c r="U183" s="200">
        <v>24566</v>
      </c>
      <c r="V183" s="200">
        <v>4041.1251850633325</v>
      </c>
      <c r="W183" s="208"/>
      <c r="X183" s="90">
        <v>0</v>
      </c>
      <c r="Y183" s="90">
        <f t="shared" si="41"/>
        <v>0</v>
      </c>
    </row>
    <row r="184" spans="2:25" x14ac:dyDescent="0.25">
      <c r="B184" s="87">
        <v>3442</v>
      </c>
      <c r="C184" s="87" t="s">
        <v>200</v>
      </c>
      <c r="D184" s="1">
        <v>54386</v>
      </c>
      <c r="E184" s="87">
        <f t="shared" si="35"/>
        <v>3651.0472610096667</v>
      </c>
      <c r="F184" s="88">
        <f t="shared" si="28"/>
        <v>0.76185621031705275</v>
      </c>
      <c r="G184" s="197">
        <f t="shared" si="29"/>
        <v>685.20691932140255</v>
      </c>
      <c r="H184" s="197">
        <f t="shared" si="30"/>
        <v>10206.842270211613</v>
      </c>
      <c r="I184" s="197">
        <f t="shared" si="31"/>
        <v>231.94697850839802</v>
      </c>
      <c r="J184" s="89">
        <f t="shared" si="32"/>
        <v>3455.0821918610968</v>
      </c>
      <c r="K184" s="197">
        <f t="shared" si="36"/>
        <v>174.47200068792455</v>
      </c>
      <c r="L184" s="89">
        <f t="shared" si="33"/>
        <v>2598.9349222473243</v>
      </c>
      <c r="M184" s="90">
        <f t="shared" si="37"/>
        <v>12805.777192458938</v>
      </c>
      <c r="N184" s="90">
        <f t="shared" si="38"/>
        <v>67191.777192458932</v>
      </c>
      <c r="O184" s="90">
        <f t="shared" si="39"/>
        <v>4510.7261810189939</v>
      </c>
      <c r="P184" s="91">
        <f t="shared" si="34"/>
        <v>0.94124356886541682</v>
      </c>
      <c r="Q184" s="206">
        <v>1172.0867333345595</v>
      </c>
      <c r="R184" s="91">
        <f t="shared" si="40"/>
        <v>-3.2587427514319256E-2</v>
      </c>
      <c r="S184" s="91">
        <f t="shared" si="40"/>
        <v>-3.7068594774087943E-2</v>
      </c>
      <c r="T184" s="93">
        <v>14896</v>
      </c>
      <c r="U184" s="200">
        <v>56218</v>
      </c>
      <c r="V184" s="200">
        <v>3791.5964119511705</v>
      </c>
      <c r="W184" s="208"/>
      <c r="X184" s="90">
        <v>0</v>
      </c>
      <c r="Y184" s="90">
        <f t="shared" si="41"/>
        <v>0</v>
      </c>
    </row>
    <row r="185" spans="2:25" x14ac:dyDescent="0.25">
      <c r="B185" s="87">
        <v>3443</v>
      </c>
      <c r="C185" s="87" t="s">
        <v>201</v>
      </c>
      <c r="D185" s="1">
        <v>48525</v>
      </c>
      <c r="E185" s="87">
        <f t="shared" si="35"/>
        <v>3558.855885588559</v>
      </c>
      <c r="F185" s="88">
        <f t="shared" si="28"/>
        <v>0.74261883350949576</v>
      </c>
      <c r="G185" s="197">
        <f t="shared" si="29"/>
        <v>740.52174457406716</v>
      </c>
      <c r="H185" s="197">
        <f t="shared" si="30"/>
        <v>10097.013987267404</v>
      </c>
      <c r="I185" s="197">
        <f t="shared" si="31"/>
        <v>264.21395990578571</v>
      </c>
      <c r="J185" s="89">
        <f t="shared" si="32"/>
        <v>3602.5573433153882</v>
      </c>
      <c r="K185" s="197">
        <f t="shared" si="36"/>
        <v>206.73898208531222</v>
      </c>
      <c r="L185" s="89">
        <f t="shared" si="33"/>
        <v>2818.8860207332323</v>
      </c>
      <c r="M185" s="90">
        <f t="shared" si="37"/>
        <v>12915.900008000637</v>
      </c>
      <c r="N185" s="90">
        <f t="shared" si="38"/>
        <v>61440.900008000637</v>
      </c>
      <c r="O185" s="90">
        <f t="shared" si="39"/>
        <v>4506.1166122479381</v>
      </c>
      <c r="P185" s="91">
        <f t="shared" si="34"/>
        <v>0.94028170002503897</v>
      </c>
      <c r="Q185" s="206">
        <v>2146.0180524312964</v>
      </c>
      <c r="R185" s="91">
        <f t="shared" si="40"/>
        <v>-2.9888044782087165E-2</v>
      </c>
      <c r="S185" s="91">
        <f t="shared" si="40"/>
        <v>-3.4370410251740882E-2</v>
      </c>
      <c r="T185" s="93">
        <v>13635</v>
      </c>
      <c r="U185" s="200">
        <v>50020</v>
      </c>
      <c r="V185" s="200">
        <v>3685.5290303566167</v>
      </c>
      <c r="W185" s="208"/>
      <c r="X185" s="90">
        <v>0</v>
      </c>
      <c r="Y185" s="90">
        <f t="shared" si="41"/>
        <v>0</v>
      </c>
    </row>
    <row r="186" spans="2:25" x14ac:dyDescent="0.25">
      <c r="B186" s="87">
        <v>3446</v>
      </c>
      <c r="C186" s="87" t="s">
        <v>202</v>
      </c>
      <c r="D186" s="1">
        <v>53637</v>
      </c>
      <c r="E186" s="87">
        <f t="shared" si="35"/>
        <v>3953.1987028301887</v>
      </c>
      <c r="F186" s="88">
        <f t="shared" si="28"/>
        <v>0.82490550438276622</v>
      </c>
      <c r="G186" s="197">
        <f t="shared" si="29"/>
        <v>503.9160542290893</v>
      </c>
      <c r="H186" s="197">
        <f t="shared" si="30"/>
        <v>6837.1330237802831</v>
      </c>
      <c r="I186" s="197">
        <f t="shared" si="31"/>
        <v>126.19397387121532</v>
      </c>
      <c r="J186" s="89">
        <f t="shared" si="32"/>
        <v>1712.1998374846494</v>
      </c>
      <c r="K186" s="197">
        <f t="shared" si="36"/>
        <v>68.718996050741836</v>
      </c>
      <c r="L186" s="89">
        <f t="shared" si="33"/>
        <v>932.3793384164652</v>
      </c>
      <c r="M186" s="90">
        <f t="shared" si="37"/>
        <v>7769.5123621967487</v>
      </c>
      <c r="N186" s="90">
        <f t="shared" si="38"/>
        <v>61406.51236219675</v>
      </c>
      <c r="O186" s="90">
        <f t="shared" si="39"/>
        <v>4525.8337531100206</v>
      </c>
      <c r="P186" s="91">
        <f t="shared" si="34"/>
        <v>0.94439603356870261</v>
      </c>
      <c r="Q186" s="206">
        <v>1327.9006443262124</v>
      </c>
      <c r="R186" s="91">
        <f t="shared" si="40"/>
        <v>-3.0843451864700781E-2</v>
      </c>
      <c r="S186" s="91">
        <f t="shared" si="40"/>
        <v>-2.6200529132625761E-2</v>
      </c>
      <c r="T186" s="93">
        <v>13568</v>
      </c>
      <c r="U186" s="200">
        <v>55344</v>
      </c>
      <c r="V186" s="200">
        <v>4059.5613584684224</v>
      </c>
      <c r="W186" s="208"/>
      <c r="X186" s="90">
        <v>0</v>
      </c>
      <c r="Y186" s="90">
        <f t="shared" si="41"/>
        <v>0</v>
      </c>
    </row>
    <row r="187" spans="2:25" x14ac:dyDescent="0.25">
      <c r="B187" s="87">
        <v>3447</v>
      </c>
      <c r="C187" s="87" t="s">
        <v>203</v>
      </c>
      <c r="D187" s="1">
        <v>18373</v>
      </c>
      <c r="E187" s="87">
        <f t="shared" si="35"/>
        <v>3302.1207764198416</v>
      </c>
      <c r="F187" s="88">
        <f t="shared" si="28"/>
        <v>0.68904646828283367</v>
      </c>
      <c r="G187" s="197">
        <f t="shared" si="29"/>
        <v>894.56281007529753</v>
      </c>
      <c r="H187" s="197">
        <f t="shared" si="30"/>
        <v>4977.3474752589555</v>
      </c>
      <c r="I187" s="197">
        <f t="shared" si="31"/>
        <v>354.07124811483681</v>
      </c>
      <c r="J187" s="89">
        <f t="shared" si="32"/>
        <v>1970.0524245109521</v>
      </c>
      <c r="K187" s="197">
        <f t="shared" si="36"/>
        <v>296.59627029436331</v>
      </c>
      <c r="L187" s="89">
        <f t="shared" si="33"/>
        <v>1650.2616479178373</v>
      </c>
      <c r="M187" s="90">
        <f t="shared" si="37"/>
        <v>6627.6091231767932</v>
      </c>
      <c r="N187" s="90">
        <f t="shared" si="38"/>
        <v>25000.609123176793</v>
      </c>
      <c r="O187" s="90">
        <f t="shared" si="39"/>
        <v>4493.2798567895024</v>
      </c>
      <c r="P187" s="91">
        <f t="shared" si="34"/>
        <v>0.93760308176370588</v>
      </c>
      <c r="Q187" s="206">
        <v>647.19789099580248</v>
      </c>
      <c r="R187" s="91">
        <f t="shared" si="40"/>
        <v>-3.0386890227359054E-3</v>
      </c>
      <c r="S187" s="91">
        <f t="shared" si="40"/>
        <v>-8.2349287816038501E-3</v>
      </c>
      <c r="T187" s="93">
        <v>5564</v>
      </c>
      <c r="U187" s="200">
        <v>18429</v>
      </c>
      <c r="V187" s="200">
        <v>3329.539295392954</v>
      </c>
      <c r="W187" s="208"/>
      <c r="X187" s="90">
        <v>0</v>
      </c>
      <c r="Y187" s="90">
        <f t="shared" si="41"/>
        <v>0</v>
      </c>
    </row>
    <row r="188" spans="2:25" x14ac:dyDescent="0.25">
      <c r="B188" s="87">
        <v>3448</v>
      </c>
      <c r="C188" s="87" t="s">
        <v>204</v>
      </c>
      <c r="D188" s="1">
        <v>25144</v>
      </c>
      <c r="E188" s="87">
        <f t="shared" si="35"/>
        <v>3852.3058066493027</v>
      </c>
      <c r="F188" s="88">
        <f t="shared" si="28"/>
        <v>0.8038523998795325</v>
      </c>
      <c r="G188" s="197">
        <f t="shared" si="29"/>
        <v>564.4517919376209</v>
      </c>
      <c r="H188" s="197">
        <f t="shared" si="30"/>
        <v>3684.1768459768514</v>
      </c>
      <c r="I188" s="197">
        <f t="shared" si="31"/>
        <v>161.50648753452543</v>
      </c>
      <c r="J188" s="89">
        <f t="shared" si="32"/>
        <v>1054.1528441378475</v>
      </c>
      <c r="K188" s="197">
        <f t="shared" si="36"/>
        <v>104.03150971405195</v>
      </c>
      <c r="L188" s="89">
        <f t="shared" si="33"/>
        <v>679.01366390361704</v>
      </c>
      <c r="M188" s="90">
        <f t="shared" si="37"/>
        <v>4363.1905098804682</v>
      </c>
      <c r="N188" s="90">
        <f t="shared" si="38"/>
        <v>29507.190509880467</v>
      </c>
      <c r="O188" s="90">
        <f t="shared" si="39"/>
        <v>4520.7891083009763</v>
      </c>
      <c r="P188" s="91">
        <f t="shared" si="34"/>
        <v>0.94334337834354098</v>
      </c>
      <c r="Q188" s="206">
        <v>-2796.7832432549221</v>
      </c>
      <c r="R188" s="91">
        <f t="shared" si="40"/>
        <v>-0.14213578983282157</v>
      </c>
      <c r="S188" s="91">
        <f t="shared" si="40"/>
        <v>-0.13556413202550452</v>
      </c>
      <c r="T188" s="93">
        <v>6527</v>
      </c>
      <c r="U188" s="200">
        <v>29310</v>
      </c>
      <c r="V188" s="200">
        <v>4456.4391059753689</v>
      </c>
      <c r="W188" s="208"/>
      <c r="X188" s="90">
        <v>0</v>
      </c>
      <c r="Y188" s="90">
        <f t="shared" si="41"/>
        <v>0</v>
      </c>
    </row>
    <row r="189" spans="2:25" x14ac:dyDescent="0.25">
      <c r="B189" s="87">
        <v>3449</v>
      </c>
      <c r="C189" s="87" t="s">
        <v>205</v>
      </c>
      <c r="D189" s="1">
        <v>12733</v>
      </c>
      <c r="E189" s="87">
        <f t="shared" si="35"/>
        <v>4442.7773900907187</v>
      </c>
      <c r="F189" s="88">
        <f t="shared" si="28"/>
        <v>0.92706484022909486</v>
      </c>
      <c r="G189" s="197">
        <f t="shared" si="29"/>
        <v>210.16884187277137</v>
      </c>
      <c r="H189" s="197">
        <f t="shared" si="30"/>
        <v>602.34390080736273</v>
      </c>
      <c r="I189" s="197">
        <f t="shared" si="31"/>
        <v>0</v>
      </c>
      <c r="J189" s="89">
        <f t="shared" si="32"/>
        <v>0</v>
      </c>
      <c r="K189" s="197">
        <f t="shared" si="36"/>
        <v>-57.474977820473484</v>
      </c>
      <c r="L189" s="89">
        <f t="shared" si="33"/>
        <v>-164.723286433477</v>
      </c>
      <c r="M189" s="90">
        <f t="shared" si="37"/>
        <v>437.6206143738857</v>
      </c>
      <c r="N189" s="90">
        <f t="shared" si="38"/>
        <v>13170.620614373885</v>
      </c>
      <c r="O189" s="90">
        <f t="shared" si="39"/>
        <v>4595.4712541430163</v>
      </c>
      <c r="P189" s="91">
        <f t="shared" si="34"/>
        <v>0.95892714172485305</v>
      </c>
      <c r="Q189" s="206">
        <v>-1905.9491590516111</v>
      </c>
      <c r="R189" s="91">
        <f t="shared" si="40"/>
        <v>1.3961234474971773</v>
      </c>
      <c r="S189" s="91">
        <f t="shared" si="40"/>
        <v>1.4153526307813484</v>
      </c>
      <c r="T189" s="93">
        <v>2866</v>
      </c>
      <c r="U189" s="200">
        <v>5314</v>
      </c>
      <c r="V189" s="200">
        <v>1839.3907926618208</v>
      </c>
      <c r="W189" s="208"/>
      <c r="X189" s="90">
        <v>0</v>
      </c>
      <c r="Y189" s="90">
        <f t="shared" si="41"/>
        <v>0</v>
      </c>
    </row>
    <row r="190" spans="2:25" x14ac:dyDescent="0.25">
      <c r="B190" s="87">
        <v>3450</v>
      </c>
      <c r="C190" s="87" t="s">
        <v>206</v>
      </c>
      <c r="D190" s="1">
        <v>4048</v>
      </c>
      <c r="E190" s="87">
        <f t="shared" si="35"/>
        <v>3267.1509281678773</v>
      </c>
      <c r="F190" s="88">
        <f t="shared" si="28"/>
        <v>0.6817493849639954</v>
      </c>
      <c r="G190" s="197">
        <f t="shared" si="29"/>
        <v>915.54471902647617</v>
      </c>
      <c r="H190" s="197">
        <f t="shared" si="30"/>
        <v>1134.359906873804</v>
      </c>
      <c r="I190" s="197">
        <f t="shared" si="31"/>
        <v>366.31069500302431</v>
      </c>
      <c r="J190" s="89">
        <f t="shared" si="32"/>
        <v>453.85895110874708</v>
      </c>
      <c r="K190" s="197">
        <f t="shared" si="36"/>
        <v>308.83571718255081</v>
      </c>
      <c r="L190" s="89">
        <f t="shared" si="33"/>
        <v>382.64745358918043</v>
      </c>
      <c r="M190" s="90">
        <f t="shared" si="37"/>
        <v>1517.0073604629845</v>
      </c>
      <c r="N190" s="90">
        <f t="shared" si="38"/>
        <v>5565.0073604629843</v>
      </c>
      <c r="O190" s="90">
        <f t="shared" si="39"/>
        <v>4491.5313643769041</v>
      </c>
      <c r="P190" s="91">
        <f t="shared" si="34"/>
        <v>0.93723822759776387</v>
      </c>
      <c r="Q190" s="206">
        <v>120.79654689859785</v>
      </c>
      <c r="R190" s="91">
        <f t="shared" si="40"/>
        <v>-2.9023746701846966E-2</v>
      </c>
      <c r="S190" s="91">
        <f t="shared" si="40"/>
        <v>-1.5701231523421951E-2</v>
      </c>
      <c r="T190" s="93">
        <v>1239</v>
      </c>
      <c r="U190" s="200">
        <v>4169</v>
      </c>
      <c r="V190" s="200">
        <v>3319.2675159235669</v>
      </c>
      <c r="W190" s="208"/>
      <c r="X190" s="90">
        <v>0</v>
      </c>
      <c r="Y190" s="90">
        <f t="shared" si="41"/>
        <v>0</v>
      </c>
    </row>
    <row r="191" spans="2:25" x14ac:dyDescent="0.25">
      <c r="B191" s="87">
        <v>3451</v>
      </c>
      <c r="C191" s="87" t="s">
        <v>207</v>
      </c>
      <c r="D191" s="1">
        <v>26494</v>
      </c>
      <c r="E191" s="87">
        <f t="shared" si="35"/>
        <v>4139.0407748789248</v>
      </c>
      <c r="F191" s="88">
        <f t="shared" si="28"/>
        <v>0.86368477142774125</v>
      </c>
      <c r="G191" s="197">
        <f t="shared" si="29"/>
        <v>392.41081099984768</v>
      </c>
      <c r="H191" s="197">
        <f t="shared" si="30"/>
        <v>2511.8216012100252</v>
      </c>
      <c r="I191" s="197">
        <f t="shared" si="31"/>
        <v>61.149248654157688</v>
      </c>
      <c r="J191" s="89">
        <f t="shared" si="32"/>
        <v>391.41634063526334</v>
      </c>
      <c r="K191" s="197">
        <f t="shared" si="36"/>
        <v>3.6742708336842043</v>
      </c>
      <c r="L191" s="89">
        <f t="shared" si="33"/>
        <v>23.51900760641259</v>
      </c>
      <c r="M191" s="90">
        <f t="shared" si="37"/>
        <v>2535.3406088164379</v>
      </c>
      <c r="N191" s="90">
        <f t="shared" si="38"/>
        <v>29029.340608816437</v>
      </c>
      <c r="O191" s="90">
        <f t="shared" si="39"/>
        <v>4535.1258567124569</v>
      </c>
      <c r="P191" s="91">
        <f t="shared" si="34"/>
        <v>0.94633499692095135</v>
      </c>
      <c r="Q191" s="206">
        <v>-2561.8100107361361</v>
      </c>
      <c r="R191" s="91">
        <f t="shared" si="40"/>
        <v>-3.0801872988001171E-2</v>
      </c>
      <c r="S191" s="91">
        <f t="shared" si="40"/>
        <v>-3.791830978999515E-2</v>
      </c>
      <c r="T191" s="93">
        <v>6401</v>
      </c>
      <c r="U191" s="200">
        <v>27336</v>
      </c>
      <c r="V191" s="200">
        <v>4302.1718602455139</v>
      </c>
      <c r="W191" s="208"/>
      <c r="X191" s="90">
        <v>0</v>
      </c>
      <c r="Y191" s="90">
        <f t="shared" si="41"/>
        <v>0</v>
      </c>
    </row>
    <row r="192" spans="2:25" x14ac:dyDescent="0.25">
      <c r="B192" s="87">
        <v>3452</v>
      </c>
      <c r="C192" s="87" t="s">
        <v>208</v>
      </c>
      <c r="D192" s="1">
        <v>9464</v>
      </c>
      <c r="E192" s="87">
        <f t="shared" si="35"/>
        <v>4526.0640841702534</v>
      </c>
      <c r="F192" s="88">
        <f t="shared" si="28"/>
        <v>0.94444409625760295</v>
      </c>
      <c r="G192" s="197">
        <f t="shared" si="29"/>
        <v>160.19682542505052</v>
      </c>
      <c r="H192" s="197">
        <f t="shared" si="30"/>
        <v>334.97156196378063</v>
      </c>
      <c r="I192" s="197">
        <f t="shared" si="31"/>
        <v>0</v>
      </c>
      <c r="J192" s="89">
        <f t="shared" si="32"/>
        <v>0</v>
      </c>
      <c r="K192" s="197">
        <f t="shared" si="36"/>
        <v>-57.474977820473484</v>
      </c>
      <c r="L192" s="89">
        <f t="shared" si="33"/>
        <v>-120.18017862261006</v>
      </c>
      <c r="M192" s="90">
        <f t="shared" si="37"/>
        <v>214.79138334117056</v>
      </c>
      <c r="N192" s="90">
        <f t="shared" si="38"/>
        <v>9678.7913833411712</v>
      </c>
      <c r="O192" s="90">
        <f t="shared" si="39"/>
        <v>4628.7859317748316</v>
      </c>
      <c r="P192" s="91">
        <f t="shared" si="34"/>
        <v>0.96587884413625658</v>
      </c>
      <c r="Q192" s="206">
        <v>-498.69853160394877</v>
      </c>
      <c r="R192" s="91">
        <f t="shared" si="40"/>
        <v>1.4253563390847712E-2</v>
      </c>
      <c r="S192" s="91">
        <f t="shared" si="40"/>
        <v>2.3954697426149901E-2</v>
      </c>
      <c r="T192" s="93">
        <v>2091</v>
      </c>
      <c r="U192" s="200">
        <v>9331</v>
      </c>
      <c r="V192" s="200">
        <v>4420.180009474183</v>
      </c>
      <c r="W192" s="208"/>
      <c r="X192" s="90">
        <v>0</v>
      </c>
      <c r="Y192" s="90">
        <f t="shared" si="41"/>
        <v>0</v>
      </c>
    </row>
    <row r="193" spans="2:28" x14ac:dyDescent="0.25">
      <c r="B193" s="87">
        <v>3453</v>
      </c>
      <c r="C193" s="87" t="s">
        <v>209</v>
      </c>
      <c r="D193" s="1">
        <v>13592</v>
      </c>
      <c r="E193" s="87">
        <f t="shared" si="35"/>
        <v>4130.0516560316019</v>
      </c>
      <c r="F193" s="88">
        <f t="shared" si="28"/>
        <v>0.86180903125525798</v>
      </c>
      <c r="G193" s="197">
        <f t="shared" si="29"/>
        <v>397.80428230824145</v>
      </c>
      <c r="H193" s="197">
        <f t="shared" si="30"/>
        <v>1309.1738930764227</v>
      </c>
      <c r="I193" s="197">
        <f t="shared" si="31"/>
        <v>64.295440250720731</v>
      </c>
      <c r="J193" s="89">
        <f t="shared" si="32"/>
        <v>211.59629386512194</v>
      </c>
      <c r="K193" s="197">
        <f t="shared" si="36"/>
        <v>6.8204624302472467</v>
      </c>
      <c r="L193" s="89">
        <f t="shared" si="33"/>
        <v>22.44614185794369</v>
      </c>
      <c r="M193" s="90">
        <f t="shared" si="37"/>
        <v>1331.6200349343665</v>
      </c>
      <c r="N193" s="90">
        <f t="shared" si="38"/>
        <v>14923.620034934367</v>
      </c>
      <c r="O193" s="90">
        <f t="shared" si="39"/>
        <v>4534.6764007700904</v>
      </c>
      <c r="P193" s="91">
        <f t="shared" si="34"/>
        <v>0.94624120991232707</v>
      </c>
      <c r="Q193" s="206">
        <v>-128.88895412164402</v>
      </c>
      <c r="R193" s="91">
        <f t="shared" si="40"/>
        <v>-4.5974591141994807E-2</v>
      </c>
      <c r="S193" s="91">
        <f t="shared" si="40"/>
        <v>-5.7280270554167928E-2</v>
      </c>
      <c r="T193" s="93">
        <v>3291</v>
      </c>
      <c r="U193" s="200">
        <v>14247</v>
      </c>
      <c r="V193" s="200">
        <v>4380.9963099630995</v>
      </c>
      <c r="W193" s="208"/>
      <c r="X193" s="90">
        <v>0</v>
      </c>
      <c r="Y193" s="90">
        <f t="shared" si="41"/>
        <v>0</v>
      </c>
    </row>
    <row r="194" spans="2:28" x14ac:dyDescent="0.25">
      <c r="B194" s="87">
        <v>3454</v>
      </c>
      <c r="C194" s="87" t="s">
        <v>210</v>
      </c>
      <c r="D194" s="1">
        <v>9700</v>
      </c>
      <c r="E194" s="87">
        <f t="shared" si="35"/>
        <v>5929.0953545232269</v>
      </c>
      <c r="F194" s="88">
        <f t="shared" si="28"/>
        <v>1.2372116257285413</v>
      </c>
      <c r="G194" s="197">
        <f t="shared" si="29"/>
        <v>-681.6219367867335</v>
      </c>
      <c r="H194" s="197">
        <f t="shared" si="30"/>
        <v>-1115.1334885830961</v>
      </c>
      <c r="I194" s="197">
        <f t="shared" si="31"/>
        <v>0</v>
      </c>
      <c r="J194" s="89">
        <f t="shared" si="32"/>
        <v>0</v>
      </c>
      <c r="K194" s="197">
        <f t="shared" si="36"/>
        <v>-57.474977820473484</v>
      </c>
      <c r="L194" s="89">
        <f t="shared" si="33"/>
        <v>-94.029063714294622</v>
      </c>
      <c r="M194" s="90">
        <f t="shared" si="37"/>
        <v>-1209.1625522973907</v>
      </c>
      <c r="N194" s="90">
        <f t="shared" si="38"/>
        <v>8490.83744770261</v>
      </c>
      <c r="O194" s="90">
        <f t="shared" si="39"/>
        <v>5189.9984399160212</v>
      </c>
      <c r="P194" s="91">
        <f t="shared" si="34"/>
        <v>1.0829858559246319</v>
      </c>
      <c r="Q194" s="206">
        <v>-1989.4559051669344</v>
      </c>
      <c r="R194" s="91">
        <f t="shared" si="40"/>
        <v>0.26269200728976827</v>
      </c>
      <c r="S194" s="91">
        <f t="shared" si="40"/>
        <v>0.22487299240150485</v>
      </c>
      <c r="T194" s="93">
        <v>1636</v>
      </c>
      <c r="U194" s="200">
        <v>7682</v>
      </c>
      <c r="V194" s="200">
        <v>4840.579710144928</v>
      </c>
      <c r="W194" s="208"/>
      <c r="X194" s="90">
        <v>0</v>
      </c>
      <c r="Y194" s="90">
        <f t="shared" si="41"/>
        <v>0</v>
      </c>
    </row>
    <row r="195" spans="2:28" ht="32.1" customHeight="1" x14ac:dyDescent="0.25">
      <c r="B195" s="87">
        <v>3801</v>
      </c>
      <c r="C195" s="87" t="s">
        <v>211</v>
      </c>
      <c r="D195" s="1">
        <v>105692</v>
      </c>
      <c r="E195" s="87">
        <f t="shared" si="35"/>
        <v>3818.076728560075</v>
      </c>
      <c r="F195" s="88">
        <f t="shared" si="28"/>
        <v>0.79670989148360072</v>
      </c>
      <c r="G195" s="197">
        <f t="shared" si="29"/>
        <v>584.9892387911575</v>
      </c>
      <c r="H195" s="197">
        <f t="shared" si="30"/>
        <v>16193.672108216822</v>
      </c>
      <c r="I195" s="197">
        <f t="shared" si="31"/>
        <v>173.4866648657551</v>
      </c>
      <c r="J195" s="89">
        <f t="shared" si="32"/>
        <v>4802.4578568138331</v>
      </c>
      <c r="K195" s="197">
        <f t="shared" si="36"/>
        <v>116.01168704528162</v>
      </c>
      <c r="L195" s="89">
        <f t="shared" si="33"/>
        <v>3211.435520787486</v>
      </c>
      <c r="M195" s="90">
        <f t="shared" si="37"/>
        <v>19405.107629004309</v>
      </c>
      <c r="N195" s="90">
        <f t="shared" si="38"/>
        <v>125097.10762900431</v>
      </c>
      <c r="O195" s="90">
        <f t="shared" si="39"/>
        <v>4519.0776543965139</v>
      </c>
      <c r="P195" s="91">
        <f t="shared" si="34"/>
        <v>0.94298625292374416</v>
      </c>
      <c r="Q195" s="206">
        <v>3143.6506144043542</v>
      </c>
      <c r="R195" s="94">
        <f t="shared" si="40"/>
        <v>-2.7967590335960565E-2</v>
      </c>
      <c r="S195" s="94">
        <f t="shared" si="40"/>
        <v>-3.4288153652900416E-2</v>
      </c>
      <c r="T195" s="93">
        <v>27682</v>
      </c>
      <c r="U195" s="200">
        <v>108733</v>
      </c>
      <c r="V195" s="200">
        <v>3953.6397352919789</v>
      </c>
      <c r="W195" s="208"/>
      <c r="X195" s="90">
        <v>0</v>
      </c>
      <c r="Y195" s="90">
        <f t="shared" si="41"/>
        <v>0</v>
      </c>
      <c r="Z195" s="198"/>
      <c r="AB195" s="46"/>
    </row>
    <row r="196" spans="2:28" x14ac:dyDescent="0.25">
      <c r="B196" s="87">
        <v>3802</v>
      </c>
      <c r="C196" s="87" t="s">
        <v>212</v>
      </c>
      <c r="D196" s="1">
        <v>106347</v>
      </c>
      <c r="E196" s="87">
        <f t="shared" si="35"/>
        <v>4058.1164618789589</v>
      </c>
      <c r="F196" s="88">
        <f t="shared" si="28"/>
        <v>0.84679846839817841</v>
      </c>
      <c r="G196" s="197">
        <f t="shared" si="29"/>
        <v>440.9653987998272</v>
      </c>
      <c r="H196" s="197">
        <f t="shared" si="30"/>
        <v>11555.939240948272</v>
      </c>
      <c r="I196" s="197">
        <f t="shared" si="31"/>
        <v>89.472758204145748</v>
      </c>
      <c r="J196" s="89">
        <f t="shared" si="32"/>
        <v>2344.7231014978433</v>
      </c>
      <c r="K196" s="197">
        <f t="shared" si="36"/>
        <v>31.997780383672264</v>
      </c>
      <c r="L196" s="89">
        <f t="shared" si="33"/>
        <v>838.53383273451527</v>
      </c>
      <c r="M196" s="90">
        <f t="shared" si="37"/>
        <v>12394.473073682788</v>
      </c>
      <c r="N196" s="90">
        <f t="shared" si="38"/>
        <v>118741.47307368279</v>
      </c>
      <c r="O196" s="90">
        <f t="shared" si="39"/>
        <v>4531.079641062458</v>
      </c>
      <c r="P196" s="91">
        <f t="shared" si="34"/>
        <v>0.94549068176947304</v>
      </c>
      <c r="Q196" s="206">
        <v>4116.1656239101467</v>
      </c>
      <c r="R196" s="94">
        <f t="shared" si="40"/>
        <v>-5.1172189271614871E-3</v>
      </c>
      <c r="S196" s="95">
        <f t="shared" si="40"/>
        <v>-2.5048282808075761E-2</v>
      </c>
      <c r="T196" s="93">
        <v>26206</v>
      </c>
      <c r="U196" s="200">
        <v>106894</v>
      </c>
      <c r="V196" s="200">
        <v>4162.3768544838595</v>
      </c>
      <c r="W196" s="208"/>
      <c r="X196" s="90">
        <v>0</v>
      </c>
      <c r="Y196" s="90">
        <f t="shared" si="41"/>
        <v>0</v>
      </c>
      <c r="Z196" s="1"/>
      <c r="AA196" s="1"/>
    </row>
    <row r="197" spans="2:28" x14ac:dyDescent="0.25">
      <c r="B197" s="87">
        <v>3803</v>
      </c>
      <c r="C197" s="87" t="s">
        <v>213</v>
      </c>
      <c r="D197" s="1">
        <v>252355</v>
      </c>
      <c r="E197" s="87">
        <f t="shared" si="35"/>
        <v>4309.2672597804003</v>
      </c>
      <c r="F197" s="88">
        <f t="shared" si="28"/>
        <v>0.89920556735596679</v>
      </c>
      <c r="G197" s="197">
        <f t="shared" si="29"/>
        <v>290.27492005896238</v>
      </c>
      <c r="H197" s="197">
        <f t="shared" si="30"/>
        <v>16998.789593572896</v>
      </c>
      <c r="I197" s="197">
        <f t="shared" si="31"/>
        <v>1.5699789386412704</v>
      </c>
      <c r="J197" s="89">
        <f t="shared" si="32"/>
        <v>91.939536625771439</v>
      </c>
      <c r="K197" s="197">
        <f t="shared" si="36"/>
        <v>-55.904998881832213</v>
      </c>
      <c r="L197" s="89">
        <f t="shared" si="33"/>
        <v>-3273.852639518976</v>
      </c>
      <c r="M197" s="90">
        <f t="shared" si="37"/>
        <v>13724.936954053919</v>
      </c>
      <c r="N197" s="90">
        <f t="shared" si="38"/>
        <v>266079.93695405393</v>
      </c>
      <c r="O197" s="90">
        <f t="shared" si="39"/>
        <v>4543.6371809575303</v>
      </c>
      <c r="P197" s="91">
        <f t="shared" si="34"/>
        <v>0.94811103671736252</v>
      </c>
      <c r="Q197" s="206">
        <v>6245.3905793827271</v>
      </c>
      <c r="R197" s="94">
        <f t="shared" si="40"/>
        <v>-1.2378775663554034E-2</v>
      </c>
      <c r="S197" s="94">
        <f t="shared" si="40"/>
        <v>-2.5314099156425431E-2</v>
      </c>
      <c r="T197" s="93">
        <v>58561</v>
      </c>
      <c r="U197" s="200">
        <v>255518</v>
      </c>
      <c r="V197" s="200">
        <v>4421.1855901996742</v>
      </c>
      <c r="W197" s="208"/>
      <c r="X197" s="90">
        <v>0</v>
      </c>
      <c r="Y197" s="90">
        <f t="shared" si="41"/>
        <v>0</v>
      </c>
      <c r="Z197" s="1"/>
      <c r="AA197" s="1"/>
    </row>
    <row r="198" spans="2:28" x14ac:dyDescent="0.25">
      <c r="B198" s="87">
        <v>3804</v>
      </c>
      <c r="C198" s="87" t="s">
        <v>214</v>
      </c>
      <c r="D198" s="1">
        <v>259721</v>
      </c>
      <c r="E198" s="87">
        <f t="shared" si="35"/>
        <v>3960.7313874401439</v>
      </c>
      <c r="F198" s="88">
        <f t="shared" si="28"/>
        <v>0.82647733354305675</v>
      </c>
      <c r="G198" s="197">
        <f t="shared" si="29"/>
        <v>499.39644346311621</v>
      </c>
      <c r="H198" s="197">
        <f t="shared" si="30"/>
        <v>32747.422383650381</v>
      </c>
      <c r="I198" s="197">
        <f t="shared" si="31"/>
        <v>123.55753425773102</v>
      </c>
      <c r="J198" s="89">
        <f t="shared" si="32"/>
        <v>8102.1617514164545</v>
      </c>
      <c r="K198" s="197">
        <f t="shared" si="36"/>
        <v>66.082556437257537</v>
      </c>
      <c r="L198" s="89">
        <f t="shared" si="33"/>
        <v>4333.2975558167254</v>
      </c>
      <c r="M198" s="90">
        <f t="shared" si="37"/>
        <v>37080.719939467104</v>
      </c>
      <c r="N198" s="90">
        <f t="shared" si="38"/>
        <v>296801.71993946709</v>
      </c>
      <c r="O198" s="90">
        <f t="shared" si="39"/>
        <v>4526.2103873405176</v>
      </c>
      <c r="P198" s="91">
        <f t="shared" si="34"/>
        <v>0.94447462502671709</v>
      </c>
      <c r="Q198" s="206">
        <v>7837.0234191514646</v>
      </c>
      <c r="R198" s="94">
        <f t="shared" si="40"/>
        <v>-8.9367823767567342E-3</v>
      </c>
      <c r="S198" s="94">
        <f t="shared" si="40"/>
        <v>-1.847350257562003E-2</v>
      </c>
      <c r="T198" s="93">
        <v>65574</v>
      </c>
      <c r="U198" s="200">
        <v>262063</v>
      </c>
      <c r="V198" s="200">
        <v>4035.2770891397067</v>
      </c>
      <c r="W198" s="208"/>
      <c r="X198" s="90">
        <v>0</v>
      </c>
      <c r="Y198" s="90">
        <f t="shared" si="41"/>
        <v>0</v>
      </c>
    </row>
    <row r="199" spans="2:28" x14ac:dyDescent="0.25">
      <c r="B199" s="87">
        <v>3805</v>
      </c>
      <c r="C199" s="87" t="s">
        <v>215</v>
      </c>
      <c r="D199" s="1">
        <v>188772</v>
      </c>
      <c r="E199" s="87">
        <f t="shared" si="35"/>
        <v>3912.6974256933217</v>
      </c>
      <c r="F199" s="88">
        <f t="shared" ref="F199:F262" si="42">E199/E$364</f>
        <v>0.81645418964849426</v>
      </c>
      <c r="G199" s="197">
        <f t="shared" ref="G199:G262" si="43">($E$364+$Y$364-E199-Y199)*0.6</f>
        <v>528.21682051120945</v>
      </c>
      <c r="H199" s="197">
        <f t="shared" ref="H199:H262" si="44">G199*T199/1000</f>
        <v>25484.348722383813</v>
      </c>
      <c r="I199" s="197">
        <f t="shared" ref="I199:I262" si="45">IF(E199+Y199&lt;(E$364+Y$364)*0.9,((E$364+Y$364)*0.9-E199-Y199)*0.35,0)</f>
        <v>140.36942086911876</v>
      </c>
      <c r="J199" s="89">
        <f t="shared" ref="J199:J262" si="46">I199*T199/1000</f>
        <v>6772.2630792515038</v>
      </c>
      <c r="K199" s="197">
        <f t="shared" si="36"/>
        <v>82.894443048645272</v>
      </c>
      <c r="L199" s="89">
        <f t="shared" ref="L199:L262" si="47">K199*T199/1000</f>
        <v>3999.3252993249398</v>
      </c>
      <c r="M199" s="90">
        <f t="shared" si="37"/>
        <v>29483.674021708754</v>
      </c>
      <c r="N199" s="90">
        <f t="shared" si="38"/>
        <v>218255.67402170875</v>
      </c>
      <c r="O199" s="90">
        <f t="shared" si="39"/>
        <v>4523.8086892531765</v>
      </c>
      <c r="P199" s="91">
        <f t="shared" ref="P199:P262" si="48">O199/O$364</f>
        <v>0.94397346783198888</v>
      </c>
      <c r="Q199" s="206">
        <v>5795.1398722112535</v>
      </c>
      <c r="R199" s="94">
        <f t="shared" si="40"/>
        <v>-4.8993183776077219E-2</v>
      </c>
      <c r="S199" s="94">
        <f t="shared" si="40"/>
        <v>-5.8237933533757065E-2</v>
      </c>
      <c r="T199" s="93">
        <v>48246</v>
      </c>
      <c r="U199" s="200">
        <v>198497</v>
      </c>
      <c r="V199" s="200">
        <v>4154.6560060280053</v>
      </c>
      <c r="W199" s="208"/>
      <c r="X199" s="90">
        <v>0</v>
      </c>
      <c r="Y199" s="90">
        <f t="shared" si="41"/>
        <v>0</v>
      </c>
    </row>
    <row r="200" spans="2:28" x14ac:dyDescent="0.25">
      <c r="B200" s="87">
        <v>3806</v>
      </c>
      <c r="C200" s="87" t="s">
        <v>216</v>
      </c>
      <c r="D200" s="1">
        <v>152304</v>
      </c>
      <c r="E200" s="87">
        <f t="shared" ref="E200:E263" si="49">D200/T200*1000</f>
        <v>4110.103626943006</v>
      </c>
      <c r="F200" s="88">
        <f t="shared" si="42"/>
        <v>0.85764651875999953</v>
      </c>
      <c r="G200" s="197">
        <f t="shared" si="43"/>
        <v>409.77309976139895</v>
      </c>
      <c r="H200" s="197">
        <f t="shared" si="44"/>
        <v>15184.5519847584</v>
      </c>
      <c r="I200" s="197">
        <f t="shared" si="45"/>
        <v>71.277250431729271</v>
      </c>
      <c r="J200" s="89">
        <f t="shared" si="46"/>
        <v>2641.2497919981602</v>
      </c>
      <c r="K200" s="197">
        <f t="shared" ref="K200:K263" si="50">I200+J$366</f>
        <v>13.802272611255788</v>
      </c>
      <c r="L200" s="89">
        <f t="shared" si="47"/>
        <v>511.45701388269447</v>
      </c>
      <c r="M200" s="90">
        <f t="shared" ref="M200:M263" si="51">+H200+L200</f>
        <v>15696.008998641095</v>
      </c>
      <c r="N200" s="90">
        <f t="shared" ref="N200:N263" si="52">D200+M200</f>
        <v>168000.0089986411</v>
      </c>
      <c r="O200" s="90">
        <f t="shared" ref="O200:O263" si="53">N200/T200*1000</f>
        <v>4533.6789993156608</v>
      </c>
      <c r="P200" s="91">
        <f t="shared" si="48"/>
        <v>0.94603308428756416</v>
      </c>
      <c r="Q200" s="206">
        <v>3964.8317125701342</v>
      </c>
      <c r="R200" s="94">
        <f t="shared" ref="R200:S263" si="54">(D200-U200)/U200</f>
        <v>-5.8532635235793364E-2</v>
      </c>
      <c r="S200" s="94">
        <f t="shared" si="54"/>
        <v>-6.9508291042629761E-2</v>
      </c>
      <c r="T200" s="93">
        <v>37056</v>
      </c>
      <c r="U200" s="200">
        <v>161773</v>
      </c>
      <c r="V200" s="200">
        <v>4417.1308431629532</v>
      </c>
      <c r="W200" s="208"/>
      <c r="X200" s="90">
        <v>0</v>
      </c>
      <c r="Y200" s="90">
        <f t="shared" ref="Y200:Y263" si="55">X200*1000/T200</f>
        <v>0</v>
      </c>
    </row>
    <row r="201" spans="2:28" x14ac:dyDescent="0.25">
      <c r="B201" s="87">
        <v>3807</v>
      </c>
      <c r="C201" s="87" t="s">
        <v>217</v>
      </c>
      <c r="D201" s="1">
        <v>213361</v>
      </c>
      <c r="E201" s="87">
        <f t="shared" si="49"/>
        <v>3815.1956226307134</v>
      </c>
      <c r="F201" s="88">
        <f t="shared" si="42"/>
        <v>0.79610869728151346</v>
      </c>
      <c r="G201" s="197">
        <f t="shared" si="43"/>
        <v>586.71790234877449</v>
      </c>
      <c r="H201" s="197">
        <f t="shared" si="44"/>
        <v>32811.611970952865</v>
      </c>
      <c r="I201" s="197">
        <f t="shared" si="45"/>
        <v>174.49505194103168</v>
      </c>
      <c r="J201" s="89">
        <f t="shared" si="46"/>
        <v>9758.461284750254</v>
      </c>
      <c r="K201" s="197">
        <f t="shared" si="50"/>
        <v>117.02007412055819</v>
      </c>
      <c r="L201" s="89">
        <f t="shared" si="47"/>
        <v>6544.2306251180962</v>
      </c>
      <c r="M201" s="90">
        <f t="shared" si="51"/>
        <v>39355.842596070957</v>
      </c>
      <c r="N201" s="90">
        <f t="shared" si="52"/>
        <v>252716.84259607096</v>
      </c>
      <c r="O201" s="90">
        <f t="shared" si="53"/>
        <v>4518.9335991000453</v>
      </c>
      <c r="P201" s="91">
        <f t="shared" si="48"/>
        <v>0.94295619321363966</v>
      </c>
      <c r="Q201" s="206">
        <v>5911.5646398363024</v>
      </c>
      <c r="R201" s="94">
        <f t="shared" si="54"/>
        <v>-2.2064856193422713E-2</v>
      </c>
      <c r="S201" s="94">
        <f t="shared" si="54"/>
        <v>-2.925195554440789E-2</v>
      </c>
      <c r="T201" s="93">
        <v>55924</v>
      </c>
      <c r="U201" s="200">
        <v>218175</v>
      </c>
      <c r="V201" s="200">
        <v>3930.1605029452558</v>
      </c>
      <c r="W201" s="208"/>
      <c r="X201" s="90">
        <v>0</v>
      </c>
      <c r="Y201" s="90">
        <f t="shared" si="55"/>
        <v>0</v>
      </c>
    </row>
    <row r="202" spans="2:28" x14ac:dyDescent="0.25">
      <c r="B202" s="87">
        <v>3808</v>
      </c>
      <c r="C202" s="87" t="s">
        <v>218</v>
      </c>
      <c r="D202" s="1">
        <v>54284</v>
      </c>
      <c r="E202" s="87">
        <f t="shared" si="49"/>
        <v>4167.6775431861806</v>
      </c>
      <c r="F202" s="88">
        <f t="shared" si="42"/>
        <v>0.86966034452187324</v>
      </c>
      <c r="G202" s="197">
        <f t="shared" si="43"/>
        <v>375.2287500154942</v>
      </c>
      <c r="H202" s="197">
        <f t="shared" si="44"/>
        <v>4887.3544689518121</v>
      </c>
      <c r="I202" s="197">
        <f t="shared" si="45"/>
        <v>51.126379746618156</v>
      </c>
      <c r="J202" s="89">
        <f t="shared" si="46"/>
        <v>665.92109619970142</v>
      </c>
      <c r="K202" s="197">
        <f t="shared" si="50"/>
        <v>-6.348598073855328</v>
      </c>
      <c r="L202" s="89">
        <f t="shared" si="47"/>
        <v>-82.690489911965642</v>
      </c>
      <c r="M202" s="90">
        <f t="shared" si="51"/>
        <v>4804.6639790398467</v>
      </c>
      <c r="N202" s="90">
        <f t="shared" si="52"/>
        <v>59088.663979039848</v>
      </c>
      <c r="O202" s="90">
        <f t="shared" si="53"/>
        <v>4536.5576951278199</v>
      </c>
      <c r="P202" s="91">
        <f t="shared" si="48"/>
        <v>0.94663377557565798</v>
      </c>
      <c r="Q202" s="206">
        <v>-3704.1456631523515</v>
      </c>
      <c r="R202" s="94">
        <f t="shared" si="54"/>
        <v>1.2893474894109306E-2</v>
      </c>
      <c r="S202" s="95">
        <f t="shared" si="54"/>
        <v>1.3204536229969184E-2</v>
      </c>
      <c r="T202" s="93">
        <v>13025</v>
      </c>
      <c r="U202" s="200">
        <v>53593</v>
      </c>
      <c r="V202" s="200">
        <v>4113.3624990406024</v>
      </c>
      <c r="W202" s="208"/>
      <c r="X202" s="90">
        <v>0</v>
      </c>
      <c r="Y202" s="90">
        <f t="shared" si="55"/>
        <v>0</v>
      </c>
      <c r="Z202" s="1"/>
    </row>
    <row r="203" spans="2:28" x14ac:dyDescent="0.25">
      <c r="B203" s="87">
        <v>3811</v>
      </c>
      <c r="C203" s="87" t="s">
        <v>219</v>
      </c>
      <c r="D203" s="1">
        <v>117112</v>
      </c>
      <c r="E203" s="87">
        <f t="shared" si="49"/>
        <v>4292.0178846294802</v>
      </c>
      <c r="F203" s="88">
        <f t="shared" si="42"/>
        <v>0.89560617719655733</v>
      </c>
      <c r="G203" s="197">
        <f t="shared" si="43"/>
        <v>300.6245451495144</v>
      </c>
      <c r="H203" s="197">
        <f t="shared" si="44"/>
        <v>8202.8413389496491</v>
      </c>
      <c r="I203" s="197">
        <f t="shared" si="45"/>
        <v>7.6072602414632904</v>
      </c>
      <c r="J203" s="89">
        <f t="shared" si="46"/>
        <v>207.57170294856735</v>
      </c>
      <c r="K203" s="197">
        <f t="shared" si="50"/>
        <v>-49.86771757901019</v>
      </c>
      <c r="L203" s="89">
        <f t="shared" si="47"/>
        <v>-1360.6905418608719</v>
      </c>
      <c r="M203" s="90">
        <f t="shared" si="51"/>
        <v>6842.1507970887769</v>
      </c>
      <c r="N203" s="90">
        <f t="shared" si="52"/>
        <v>123954.15079708878</v>
      </c>
      <c r="O203" s="90">
        <f t="shared" si="53"/>
        <v>4542.7747121999846</v>
      </c>
      <c r="P203" s="91">
        <f t="shared" si="48"/>
        <v>0.94793106720939213</v>
      </c>
      <c r="Q203" s="206">
        <v>2166.5917325359551</v>
      </c>
      <c r="R203" s="94">
        <f t="shared" si="54"/>
        <v>-4.4365927098548336E-2</v>
      </c>
      <c r="S203" s="94">
        <f t="shared" si="54"/>
        <v>-4.8603694555158936E-2</v>
      </c>
      <c r="T203" s="93">
        <v>27286</v>
      </c>
      <c r="U203" s="200">
        <v>122549</v>
      </c>
      <c r="V203" s="200">
        <v>4511.2829007914597</v>
      </c>
      <c r="W203" s="208"/>
      <c r="X203" s="90">
        <v>0</v>
      </c>
      <c r="Y203" s="90">
        <f t="shared" si="55"/>
        <v>0</v>
      </c>
    </row>
    <row r="204" spans="2:28" x14ac:dyDescent="0.25">
      <c r="B204" s="87">
        <v>3812</v>
      </c>
      <c r="C204" s="87" t="s">
        <v>220</v>
      </c>
      <c r="D204" s="1">
        <v>9386</v>
      </c>
      <c r="E204" s="87">
        <f t="shared" si="49"/>
        <v>3952</v>
      </c>
      <c r="F204" s="88">
        <f t="shared" si="42"/>
        <v>0.82465537363117158</v>
      </c>
      <c r="G204" s="197">
        <f t="shared" si="43"/>
        <v>504.63527592720254</v>
      </c>
      <c r="H204" s="197">
        <f t="shared" si="44"/>
        <v>1198.508780327106</v>
      </c>
      <c r="I204" s="197">
        <f t="shared" si="45"/>
        <v>126.61351986178137</v>
      </c>
      <c r="J204" s="89">
        <f t="shared" si="46"/>
        <v>300.70710967173079</v>
      </c>
      <c r="K204" s="197">
        <f t="shared" si="50"/>
        <v>69.138542041307886</v>
      </c>
      <c r="L204" s="89">
        <f t="shared" si="47"/>
        <v>164.20403734810625</v>
      </c>
      <c r="M204" s="90">
        <f t="shared" si="51"/>
        <v>1362.7128176752124</v>
      </c>
      <c r="N204" s="90">
        <f t="shared" si="52"/>
        <v>10748.712817675212</v>
      </c>
      <c r="O204" s="90">
        <f t="shared" si="53"/>
        <v>4525.7738179685111</v>
      </c>
      <c r="P204" s="91">
        <f t="shared" si="48"/>
        <v>0.94438352703112294</v>
      </c>
      <c r="Q204" s="206">
        <v>254.13946641175971</v>
      </c>
      <c r="R204" s="94">
        <f t="shared" si="54"/>
        <v>4.323663443370012E-2</v>
      </c>
      <c r="S204" s="94">
        <f t="shared" si="54"/>
        <v>3.1815938646215361E-2</v>
      </c>
      <c r="T204" s="93">
        <v>2375</v>
      </c>
      <c r="U204" s="200">
        <v>8997</v>
      </c>
      <c r="V204" s="200">
        <v>3830.1404853128993</v>
      </c>
      <c r="W204" s="208"/>
      <c r="X204" s="90">
        <v>0</v>
      </c>
      <c r="Y204" s="90">
        <f t="shared" si="55"/>
        <v>0</v>
      </c>
    </row>
    <row r="205" spans="2:28" x14ac:dyDescent="0.25">
      <c r="B205" s="87">
        <v>3813</v>
      </c>
      <c r="C205" s="87" t="s">
        <v>221</v>
      </c>
      <c r="D205" s="1">
        <v>59519</v>
      </c>
      <c r="E205" s="87">
        <f t="shared" si="49"/>
        <v>4199.7600903189386</v>
      </c>
      <c r="F205" s="88">
        <f t="shared" si="42"/>
        <v>0.87635494090163135</v>
      </c>
      <c r="G205" s="197">
        <f t="shared" si="43"/>
        <v>355.97922173583936</v>
      </c>
      <c r="H205" s="197">
        <f t="shared" si="44"/>
        <v>5044.9375304403156</v>
      </c>
      <c r="I205" s="197">
        <f t="shared" si="45"/>
        <v>39.897488250152854</v>
      </c>
      <c r="J205" s="89">
        <f t="shared" si="46"/>
        <v>565.42720348116632</v>
      </c>
      <c r="K205" s="197">
        <f t="shared" si="50"/>
        <v>-17.57748957032063</v>
      </c>
      <c r="L205" s="89">
        <f t="shared" si="47"/>
        <v>-249.10818219058396</v>
      </c>
      <c r="M205" s="90">
        <f t="shared" si="51"/>
        <v>4795.829348249732</v>
      </c>
      <c r="N205" s="90">
        <f t="shared" si="52"/>
        <v>64314.829348249732</v>
      </c>
      <c r="O205" s="90">
        <f t="shared" si="53"/>
        <v>4538.1618224844569</v>
      </c>
      <c r="P205" s="91">
        <f t="shared" si="48"/>
        <v>0.94696850539464572</v>
      </c>
      <c r="Q205" s="206">
        <v>1040.808323363136</v>
      </c>
      <c r="R205" s="94">
        <f t="shared" si="54"/>
        <v>-1.8372833275608992E-2</v>
      </c>
      <c r="S205" s="94">
        <f t="shared" si="54"/>
        <v>-2.6407602633499883E-2</v>
      </c>
      <c r="T205" s="93">
        <v>14172</v>
      </c>
      <c r="U205" s="200">
        <v>60633</v>
      </c>
      <c r="V205" s="200">
        <v>4313.6738759248719</v>
      </c>
      <c r="W205" s="208"/>
      <c r="X205" s="90">
        <v>0</v>
      </c>
      <c r="Y205" s="90">
        <f t="shared" si="55"/>
        <v>0</v>
      </c>
    </row>
    <row r="206" spans="2:28" x14ac:dyDescent="0.25">
      <c r="B206" s="87">
        <v>3814</v>
      </c>
      <c r="C206" s="87" t="s">
        <v>222</v>
      </c>
      <c r="D206" s="1">
        <v>38822</v>
      </c>
      <c r="E206" s="87">
        <f t="shared" si="49"/>
        <v>3728.2243349659079</v>
      </c>
      <c r="F206" s="88">
        <f t="shared" si="42"/>
        <v>0.77796058500307108</v>
      </c>
      <c r="G206" s="197">
        <f t="shared" si="43"/>
        <v>638.90067494765776</v>
      </c>
      <c r="H206" s="197">
        <f t="shared" si="44"/>
        <v>6652.8727282299606</v>
      </c>
      <c r="I206" s="197">
        <f t="shared" si="45"/>
        <v>204.93500262371359</v>
      </c>
      <c r="J206" s="89">
        <f t="shared" si="46"/>
        <v>2133.9881823207293</v>
      </c>
      <c r="K206" s="197">
        <f t="shared" si="50"/>
        <v>147.46002480324012</v>
      </c>
      <c r="L206" s="89">
        <f t="shared" si="47"/>
        <v>1535.5012382761395</v>
      </c>
      <c r="M206" s="90">
        <f t="shared" si="51"/>
        <v>8188.3739665061003</v>
      </c>
      <c r="N206" s="90">
        <f t="shared" si="52"/>
        <v>47010.3739665061</v>
      </c>
      <c r="O206" s="90">
        <f t="shared" si="53"/>
        <v>4514.5850347168061</v>
      </c>
      <c r="P206" s="91">
        <f t="shared" si="48"/>
        <v>0.94204878759971777</v>
      </c>
      <c r="Q206" s="206">
        <v>1417.6264268402738</v>
      </c>
      <c r="R206" s="94">
        <f t="shared" si="54"/>
        <v>-2.7431921236565873E-2</v>
      </c>
      <c r="S206" s="94">
        <f t="shared" si="54"/>
        <v>-3.3222684790136729E-2</v>
      </c>
      <c r="T206" s="93">
        <v>10413</v>
      </c>
      <c r="U206" s="200">
        <v>39917</v>
      </c>
      <c r="V206" s="200">
        <v>3856.3423823785142</v>
      </c>
      <c r="W206" s="208"/>
      <c r="X206" s="90">
        <v>0</v>
      </c>
      <c r="Y206" s="90">
        <f t="shared" si="55"/>
        <v>0</v>
      </c>
    </row>
    <row r="207" spans="2:28" x14ac:dyDescent="0.25">
      <c r="B207" s="87">
        <v>3815</v>
      </c>
      <c r="C207" s="87" t="s">
        <v>223</v>
      </c>
      <c r="D207" s="1">
        <v>13835</v>
      </c>
      <c r="E207" s="87">
        <f t="shared" si="49"/>
        <v>3381.8137374725006</v>
      </c>
      <c r="F207" s="88">
        <f t="shared" si="42"/>
        <v>0.70567582773947712</v>
      </c>
      <c r="G207" s="197">
        <f t="shared" si="43"/>
        <v>846.74703344370221</v>
      </c>
      <c r="H207" s="197">
        <f t="shared" si="44"/>
        <v>3464.042113818186</v>
      </c>
      <c r="I207" s="197">
        <f t="shared" si="45"/>
        <v>326.17871174640612</v>
      </c>
      <c r="J207" s="89">
        <f t="shared" si="46"/>
        <v>1334.3971097545475</v>
      </c>
      <c r="K207" s="197">
        <f t="shared" si="50"/>
        <v>268.70373392593262</v>
      </c>
      <c r="L207" s="89">
        <f t="shared" si="47"/>
        <v>1099.2669754909903</v>
      </c>
      <c r="M207" s="90">
        <f t="shared" si="51"/>
        <v>4563.3090893091758</v>
      </c>
      <c r="N207" s="90">
        <f t="shared" si="52"/>
        <v>18398.309089309176</v>
      </c>
      <c r="O207" s="90">
        <f t="shared" si="53"/>
        <v>4497.2645048421355</v>
      </c>
      <c r="P207" s="91">
        <f t="shared" si="48"/>
        <v>0.93843454973653806</v>
      </c>
      <c r="Q207" s="206">
        <v>562.96591877494893</v>
      </c>
      <c r="R207" s="94">
        <f t="shared" si="54"/>
        <v>-9.4508484284384613E-3</v>
      </c>
      <c r="S207" s="94">
        <f t="shared" si="54"/>
        <v>-8.9665907156192461E-3</v>
      </c>
      <c r="T207" s="93">
        <v>4091</v>
      </c>
      <c r="U207" s="200">
        <v>13967</v>
      </c>
      <c r="V207" s="200">
        <v>3412.4114341558757</v>
      </c>
      <c r="W207" s="208"/>
      <c r="X207" s="90">
        <v>0</v>
      </c>
      <c r="Y207" s="90">
        <f t="shared" si="55"/>
        <v>0</v>
      </c>
    </row>
    <row r="208" spans="2:28" x14ac:dyDescent="0.25">
      <c r="B208" s="87">
        <v>3816</v>
      </c>
      <c r="C208" s="87" t="s">
        <v>224</v>
      </c>
      <c r="D208" s="1">
        <v>24904</v>
      </c>
      <c r="E208" s="87">
        <f t="shared" si="49"/>
        <v>3796.9202622350967</v>
      </c>
      <c r="F208" s="88">
        <f t="shared" si="42"/>
        <v>0.79229521697906113</v>
      </c>
      <c r="G208" s="197">
        <f t="shared" si="43"/>
        <v>597.68311858614447</v>
      </c>
      <c r="H208" s="197">
        <f t="shared" si="44"/>
        <v>3920.2035748065218</v>
      </c>
      <c r="I208" s="197">
        <f t="shared" si="45"/>
        <v>180.8914280794975</v>
      </c>
      <c r="J208" s="89">
        <f t="shared" si="46"/>
        <v>1186.4668767734242</v>
      </c>
      <c r="K208" s="197">
        <f t="shared" si="50"/>
        <v>123.41645025902402</v>
      </c>
      <c r="L208" s="89">
        <f t="shared" si="47"/>
        <v>809.48849724893853</v>
      </c>
      <c r="M208" s="90">
        <f t="shared" si="51"/>
        <v>4729.6920720554608</v>
      </c>
      <c r="N208" s="90">
        <f t="shared" si="52"/>
        <v>29633.692072055463</v>
      </c>
      <c r="O208" s="90">
        <f t="shared" si="53"/>
        <v>4518.0198310802662</v>
      </c>
      <c r="P208" s="91">
        <f t="shared" si="48"/>
        <v>0.94276551919851748</v>
      </c>
      <c r="Q208" s="206">
        <v>-669.95104833906043</v>
      </c>
      <c r="R208" s="94">
        <f t="shared" si="54"/>
        <v>-1.4249525015832806E-2</v>
      </c>
      <c r="S208" s="94">
        <f t="shared" si="54"/>
        <v>-2.401835881274865E-2</v>
      </c>
      <c r="T208" s="93">
        <v>6559</v>
      </c>
      <c r="U208" s="200">
        <v>25264</v>
      </c>
      <c r="V208" s="200">
        <v>3890.3603326147213</v>
      </c>
      <c r="W208" s="208"/>
      <c r="X208" s="90">
        <v>0</v>
      </c>
      <c r="Y208" s="90">
        <f t="shared" si="55"/>
        <v>0</v>
      </c>
    </row>
    <row r="209" spans="2:27" x14ac:dyDescent="0.25">
      <c r="B209" s="87">
        <v>3817</v>
      </c>
      <c r="C209" s="87" t="s">
        <v>225</v>
      </c>
      <c r="D209" s="1">
        <v>37259</v>
      </c>
      <c r="E209" s="87">
        <f t="shared" si="49"/>
        <v>3470.7964601769913</v>
      </c>
      <c r="F209" s="88">
        <f t="shared" si="42"/>
        <v>0.72424366185855371</v>
      </c>
      <c r="G209" s="197">
        <f t="shared" si="43"/>
        <v>793.35739982100779</v>
      </c>
      <c r="H209" s="197">
        <f t="shared" si="44"/>
        <v>8516.691687078519</v>
      </c>
      <c r="I209" s="197">
        <f t="shared" si="45"/>
        <v>295.03475879983438</v>
      </c>
      <c r="J209" s="89">
        <f t="shared" si="46"/>
        <v>3167.1981357162222</v>
      </c>
      <c r="K209" s="197">
        <f t="shared" si="50"/>
        <v>237.55978097936088</v>
      </c>
      <c r="L209" s="89">
        <f t="shared" si="47"/>
        <v>2550.2042488134393</v>
      </c>
      <c r="M209" s="90">
        <f t="shared" si="51"/>
        <v>11066.895935891958</v>
      </c>
      <c r="N209" s="90">
        <f t="shared" si="52"/>
        <v>48325.89593589196</v>
      </c>
      <c r="O209" s="90">
        <f t="shared" si="53"/>
        <v>4501.7136409773593</v>
      </c>
      <c r="P209" s="91">
        <f t="shared" si="48"/>
        <v>0.93936294144249177</v>
      </c>
      <c r="Q209" s="206">
        <v>1274.3003881811528</v>
      </c>
      <c r="R209" s="94">
        <f t="shared" si="54"/>
        <v>-1.5744287412495048E-2</v>
      </c>
      <c r="S209" s="95">
        <f t="shared" si="54"/>
        <v>-3.3714862136961815E-2</v>
      </c>
      <c r="T209" s="93">
        <v>10735</v>
      </c>
      <c r="U209" s="200">
        <v>37855</v>
      </c>
      <c r="V209" s="200">
        <v>3591.8967643988994</v>
      </c>
      <c r="W209" s="208"/>
      <c r="X209" s="90">
        <v>0</v>
      </c>
      <c r="Y209" s="90">
        <f t="shared" si="55"/>
        <v>0</v>
      </c>
      <c r="Z209" s="1"/>
      <c r="AA209" s="1"/>
    </row>
    <row r="210" spans="2:27" x14ac:dyDescent="0.25">
      <c r="B210" s="87">
        <v>3818</v>
      </c>
      <c r="C210" s="87" t="s">
        <v>226</v>
      </c>
      <c r="D210" s="1">
        <v>46788</v>
      </c>
      <c r="E210" s="87">
        <f t="shared" si="49"/>
        <v>8436.3505228993872</v>
      </c>
      <c r="F210" s="88">
        <f t="shared" si="42"/>
        <v>1.7603951904213371</v>
      </c>
      <c r="G210" s="197">
        <f t="shared" si="43"/>
        <v>-2185.9750378124295</v>
      </c>
      <c r="H210" s="197">
        <f t="shared" si="44"/>
        <v>-12123.417559707736</v>
      </c>
      <c r="I210" s="197">
        <f t="shared" si="45"/>
        <v>0</v>
      </c>
      <c r="J210" s="89">
        <f t="shared" si="46"/>
        <v>0</v>
      </c>
      <c r="K210" s="197">
        <f t="shared" si="50"/>
        <v>-57.474977820473484</v>
      </c>
      <c r="L210" s="89">
        <f t="shared" si="47"/>
        <v>-318.75622699234594</v>
      </c>
      <c r="M210" s="90">
        <f t="shared" si="51"/>
        <v>-12442.173786700081</v>
      </c>
      <c r="N210" s="90">
        <f t="shared" si="52"/>
        <v>34345.826213299923</v>
      </c>
      <c r="O210" s="90">
        <f t="shared" si="53"/>
        <v>6192.900507266485</v>
      </c>
      <c r="P210" s="91">
        <f t="shared" si="48"/>
        <v>1.2922592818017502</v>
      </c>
      <c r="Q210" s="206">
        <v>-14116.816167515783</v>
      </c>
      <c r="R210" s="91">
        <f t="shared" si="54"/>
        <v>-1.5155342258145996E-2</v>
      </c>
      <c r="S210" s="91">
        <f t="shared" si="54"/>
        <v>-2.1192976294067915E-2</v>
      </c>
      <c r="T210" s="93">
        <v>5546</v>
      </c>
      <c r="U210" s="200">
        <v>47508</v>
      </c>
      <c r="V210" s="200">
        <v>8619.013062409289</v>
      </c>
      <c r="W210" s="208"/>
      <c r="X210" s="90">
        <v>0</v>
      </c>
      <c r="Y210" s="90">
        <f t="shared" si="55"/>
        <v>0</v>
      </c>
    </row>
    <row r="211" spans="2:27" x14ac:dyDescent="0.25">
      <c r="B211" s="87">
        <v>3819</v>
      </c>
      <c r="C211" s="87" t="s">
        <v>227</v>
      </c>
      <c r="D211" s="1">
        <v>8624</v>
      </c>
      <c r="E211" s="87">
        <f t="shared" si="49"/>
        <v>5430.7304785894212</v>
      </c>
      <c r="F211" s="88">
        <f t="shared" si="42"/>
        <v>1.1332188947144104</v>
      </c>
      <c r="G211" s="197">
        <f t="shared" si="43"/>
        <v>-382.60301122645012</v>
      </c>
      <c r="H211" s="197">
        <f t="shared" si="44"/>
        <v>-607.57358182760277</v>
      </c>
      <c r="I211" s="197">
        <f t="shared" si="45"/>
        <v>0</v>
      </c>
      <c r="J211" s="89">
        <f t="shared" si="46"/>
        <v>0</v>
      </c>
      <c r="K211" s="197">
        <f t="shared" si="50"/>
        <v>-57.474977820473484</v>
      </c>
      <c r="L211" s="89">
        <f t="shared" si="47"/>
        <v>-91.270264778911894</v>
      </c>
      <c r="M211" s="90">
        <f t="shared" si="51"/>
        <v>-698.84384660651472</v>
      </c>
      <c r="N211" s="90">
        <f t="shared" si="52"/>
        <v>7925.1561533934855</v>
      </c>
      <c r="O211" s="90">
        <f t="shared" si="53"/>
        <v>4990.6524895424973</v>
      </c>
      <c r="P211" s="91">
        <f t="shared" si="48"/>
        <v>1.0413887635189794</v>
      </c>
      <c r="Q211" s="206">
        <v>-1773.1347050153383</v>
      </c>
      <c r="R211" s="91">
        <f t="shared" si="54"/>
        <v>7.1236716104169095E-3</v>
      </c>
      <c r="S211" s="91">
        <f t="shared" si="54"/>
        <v>-9.3657587811894344E-3</v>
      </c>
      <c r="T211" s="93">
        <v>1588</v>
      </c>
      <c r="U211" s="200">
        <v>8563</v>
      </c>
      <c r="V211" s="200">
        <v>5482.0742637644053</v>
      </c>
      <c r="W211" s="208"/>
      <c r="X211" s="90">
        <v>0</v>
      </c>
      <c r="Y211" s="90">
        <f t="shared" si="55"/>
        <v>0</v>
      </c>
    </row>
    <row r="212" spans="2:27" x14ac:dyDescent="0.25">
      <c r="B212" s="87">
        <v>3820</v>
      </c>
      <c r="C212" s="87" t="s">
        <v>228</v>
      </c>
      <c r="D212" s="1">
        <v>14081</v>
      </c>
      <c r="E212" s="87">
        <f t="shared" si="49"/>
        <v>4791.0854031983672</v>
      </c>
      <c r="F212" s="88">
        <f t="shared" si="42"/>
        <v>0.99974552714407938</v>
      </c>
      <c r="G212" s="197">
        <f t="shared" si="43"/>
        <v>1.1840340081822431</v>
      </c>
      <c r="H212" s="197">
        <f t="shared" si="44"/>
        <v>3.4798759500476124</v>
      </c>
      <c r="I212" s="197">
        <f t="shared" si="45"/>
        <v>0</v>
      </c>
      <c r="J212" s="89">
        <f t="shared" si="46"/>
        <v>0</v>
      </c>
      <c r="K212" s="197">
        <f t="shared" si="50"/>
        <v>-57.474977820473484</v>
      </c>
      <c r="L212" s="89">
        <f t="shared" si="47"/>
        <v>-168.91895981437156</v>
      </c>
      <c r="M212" s="90">
        <f t="shared" si="51"/>
        <v>-165.43908386432395</v>
      </c>
      <c r="N212" s="90">
        <f t="shared" si="52"/>
        <v>13915.560916135677</v>
      </c>
      <c r="O212" s="90">
        <f t="shared" si="53"/>
        <v>4734.7944593860757</v>
      </c>
      <c r="P212" s="91">
        <f t="shared" si="48"/>
        <v>0.98799941649084688</v>
      </c>
      <c r="Q212" s="206">
        <v>-1670.2897342821655</v>
      </c>
      <c r="R212" s="91">
        <f t="shared" si="54"/>
        <v>1.2147786083956297E-2</v>
      </c>
      <c r="S212" s="91">
        <f t="shared" si="54"/>
        <v>-5.0714685278835849E-3</v>
      </c>
      <c r="T212" s="93">
        <v>2939</v>
      </c>
      <c r="U212" s="200">
        <v>13912</v>
      </c>
      <c r="V212" s="200">
        <v>4815.5070958809274</v>
      </c>
      <c r="W212" s="208"/>
      <c r="X212" s="90">
        <v>0</v>
      </c>
      <c r="Y212" s="90">
        <f t="shared" si="55"/>
        <v>0</v>
      </c>
    </row>
    <row r="213" spans="2:27" x14ac:dyDescent="0.25">
      <c r="B213" s="87">
        <v>3821</v>
      </c>
      <c r="C213" s="87" t="s">
        <v>229</v>
      </c>
      <c r="D213" s="1">
        <v>10670</v>
      </c>
      <c r="E213" s="87">
        <f t="shared" si="49"/>
        <v>4396.3741244334569</v>
      </c>
      <c r="F213" s="88">
        <f t="shared" si="42"/>
        <v>0.91738197019410095</v>
      </c>
      <c r="G213" s="197">
        <f t="shared" si="43"/>
        <v>238.01080126712839</v>
      </c>
      <c r="H213" s="197">
        <f t="shared" si="44"/>
        <v>577.65221467532058</v>
      </c>
      <c r="I213" s="197">
        <f t="shared" si="45"/>
        <v>0</v>
      </c>
      <c r="J213" s="89">
        <f t="shared" si="46"/>
        <v>0</v>
      </c>
      <c r="K213" s="197">
        <f t="shared" si="50"/>
        <v>-57.474977820473484</v>
      </c>
      <c r="L213" s="89">
        <f t="shared" si="47"/>
        <v>-139.49177117028913</v>
      </c>
      <c r="M213" s="90">
        <f t="shared" si="51"/>
        <v>438.16044350503148</v>
      </c>
      <c r="N213" s="90">
        <f t="shared" si="52"/>
        <v>11108.160443505032</v>
      </c>
      <c r="O213" s="90">
        <f t="shared" si="53"/>
        <v>4576.9099478801118</v>
      </c>
      <c r="P213" s="91">
        <f t="shared" si="48"/>
        <v>0.95505399371085553</v>
      </c>
      <c r="Q213" s="206">
        <v>-268.39693266512921</v>
      </c>
      <c r="R213" s="91">
        <f t="shared" si="54"/>
        <v>-6.7796610169491525E-2</v>
      </c>
      <c r="S213" s="91">
        <f t="shared" si="54"/>
        <v>-5.8194185469960177E-2</v>
      </c>
      <c r="T213" s="93">
        <v>2427</v>
      </c>
      <c r="U213" s="200">
        <v>11446</v>
      </c>
      <c r="V213" s="200">
        <v>4668.0261011419252</v>
      </c>
      <c r="W213" s="208"/>
      <c r="X213" s="90">
        <v>0</v>
      </c>
      <c r="Y213" s="90">
        <f t="shared" si="55"/>
        <v>0</v>
      </c>
    </row>
    <row r="214" spans="2:27" x14ac:dyDescent="0.25">
      <c r="B214" s="87">
        <v>3822</v>
      </c>
      <c r="C214" s="87" t="s">
        <v>230</v>
      </c>
      <c r="D214" s="1">
        <v>7875</v>
      </c>
      <c r="E214" s="87">
        <f t="shared" si="49"/>
        <v>5461.1650485436894</v>
      </c>
      <c r="F214" s="88">
        <f t="shared" si="42"/>
        <v>1.1395696112267943</v>
      </c>
      <c r="G214" s="197">
        <f t="shared" si="43"/>
        <v>-400.86375319901106</v>
      </c>
      <c r="H214" s="197">
        <f t="shared" si="44"/>
        <v>-578.045532112974</v>
      </c>
      <c r="I214" s="197">
        <f t="shared" si="45"/>
        <v>0</v>
      </c>
      <c r="J214" s="89">
        <f t="shared" si="46"/>
        <v>0</v>
      </c>
      <c r="K214" s="197">
        <f t="shared" si="50"/>
        <v>-57.474977820473484</v>
      </c>
      <c r="L214" s="89">
        <f t="shared" si="47"/>
        <v>-82.878918017122757</v>
      </c>
      <c r="M214" s="90">
        <f t="shared" si="51"/>
        <v>-660.92445013009672</v>
      </c>
      <c r="N214" s="90">
        <f t="shared" si="52"/>
        <v>7214.0755498699036</v>
      </c>
      <c r="O214" s="90">
        <f t="shared" si="53"/>
        <v>5002.8263175242046</v>
      </c>
      <c r="P214" s="91">
        <f t="shared" si="48"/>
        <v>1.0439290501239329</v>
      </c>
      <c r="Q214" s="206">
        <v>-2175.75355455423</v>
      </c>
      <c r="R214" s="91">
        <f t="shared" si="54"/>
        <v>-4.1504381694255112E-2</v>
      </c>
      <c r="S214" s="91">
        <f t="shared" si="54"/>
        <v>-6.0115947098250216E-2</v>
      </c>
      <c r="T214" s="93">
        <v>1442</v>
      </c>
      <c r="U214" s="200">
        <v>8216</v>
      </c>
      <c r="V214" s="200">
        <v>5810.4667609618109</v>
      </c>
      <c r="W214" s="208"/>
      <c r="X214" s="90">
        <v>0</v>
      </c>
      <c r="Y214" s="90">
        <f t="shared" si="55"/>
        <v>0</v>
      </c>
    </row>
    <row r="215" spans="2:27" x14ac:dyDescent="0.25">
      <c r="B215" s="87">
        <v>3823</v>
      </c>
      <c r="C215" s="87" t="s">
        <v>231</v>
      </c>
      <c r="D215" s="1">
        <v>7092</v>
      </c>
      <c r="E215" s="87">
        <f t="shared" si="49"/>
        <v>5794.1176470588234</v>
      </c>
      <c r="F215" s="88">
        <f t="shared" si="42"/>
        <v>1.2090461166746607</v>
      </c>
      <c r="G215" s="197">
        <f t="shared" si="43"/>
        <v>-600.63531230809144</v>
      </c>
      <c r="H215" s="197">
        <f t="shared" si="44"/>
        <v>-735.17762226510399</v>
      </c>
      <c r="I215" s="197">
        <f t="shared" si="45"/>
        <v>0</v>
      </c>
      <c r="J215" s="89">
        <f t="shared" si="46"/>
        <v>0</v>
      </c>
      <c r="K215" s="197">
        <f t="shared" si="50"/>
        <v>-57.474977820473484</v>
      </c>
      <c r="L215" s="89">
        <f t="shared" si="47"/>
        <v>-70.349372852259549</v>
      </c>
      <c r="M215" s="90">
        <f t="shared" si="51"/>
        <v>-805.52699511736353</v>
      </c>
      <c r="N215" s="90">
        <f t="shared" si="52"/>
        <v>6286.4730048826368</v>
      </c>
      <c r="O215" s="90">
        <f t="shared" si="53"/>
        <v>5136.0073569302585</v>
      </c>
      <c r="P215" s="91">
        <f t="shared" si="48"/>
        <v>1.0717196523030794</v>
      </c>
      <c r="Q215" s="206">
        <v>-1736.0406038657263</v>
      </c>
      <c r="R215" s="91">
        <f t="shared" si="54"/>
        <v>-5.4652092775259932E-2</v>
      </c>
      <c r="S215" s="91">
        <f t="shared" si="54"/>
        <v>-7.4733012373171065E-2</v>
      </c>
      <c r="T215" s="93">
        <v>1224</v>
      </c>
      <c r="U215" s="200">
        <v>7502</v>
      </c>
      <c r="V215" s="200">
        <v>6262.1035058430716</v>
      </c>
      <c r="W215" s="208"/>
      <c r="X215" s="90">
        <v>0</v>
      </c>
      <c r="Y215" s="90">
        <f t="shared" si="55"/>
        <v>0</v>
      </c>
    </row>
    <row r="216" spans="2:27" x14ac:dyDescent="0.25">
      <c r="B216" s="87">
        <v>3824</v>
      </c>
      <c r="C216" s="87" t="s">
        <v>232</v>
      </c>
      <c r="D216" s="1">
        <v>20481</v>
      </c>
      <c r="E216" s="87">
        <f t="shared" si="49"/>
        <v>9318.0163785259319</v>
      </c>
      <c r="F216" s="88">
        <f t="shared" si="42"/>
        <v>1.9443705157223377</v>
      </c>
      <c r="G216" s="197">
        <f t="shared" si="43"/>
        <v>-2714.9745511883566</v>
      </c>
      <c r="H216" s="197">
        <f t="shared" si="44"/>
        <v>-5967.5140635120079</v>
      </c>
      <c r="I216" s="197">
        <f t="shared" si="45"/>
        <v>0</v>
      </c>
      <c r="J216" s="89">
        <f t="shared" si="46"/>
        <v>0</v>
      </c>
      <c r="K216" s="197">
        <f t="shared" si="50"/>
        <v>-57.474977820473484</v>
      </c>
      <c r="L216" s="89">
        <f t="shared" si="47"/>
        <v>-126.33000124940072</v>
      </c>
      <c r="M216" s="90">
        <f t="shared" si="51"/>
        <v>-6093.8440647614088</v>
      </c>
      <c r="N216" s="90">
        <f t="shared" si="52"/>
        <v>14387.155935238592</v>
      </c>
      <c r="O216" s="90">
        <f t="shared" si="53"/>
        <v>6545.566849517103</v>
      </c>
      <c r="P216" s="91">
        <f t="shared" si="48"/>
        <v>1.3658494119221507</v>
      </c>
      <c r="Q216" s="206">
        <v>-6694.137456941884</v>
      </c>
      <c r="R216" s="91">
        <f t="shared" si="54"/>
        <v>-2.8231163408616436E-2</v>
      </c>
      <c r="S216" s="91">
        <f t="shared" si="54"/>
        <v>-5.3873835165804927E-2</v>
      </c>
      <c r="T216" s="93">
        <v>2198</v>
      </c>
      <c r="U216" s="200">
        <v>21076</v>
      </c>
      <c r="V216" s="200">
        <v>9848.598130841121</v>
      </c>
      <c r="W216" s="208"/>
      <c r="X216" s="90">
        <v>0</v>
      </c>
      <c r="Y216" s="90">
        <f t="shared" si="55"/>
        <v>0</v>
      </c>
    </row>
    <row r="217" spans="2:27" x14ac:dyDescent="0.25">
      <c r="B217" s="87">
        <v>3825</v>
      </c>
      <c r="C217" s="87" t="s">
        <v>233</v>
      </c>
      <c r="D217" s="1">
        <v>37063</v>
      </c>
      <c r="E217" s="87">
        <f t="shared" si="49"/>
        <v>9671.9728601252609</v>
      </c>
      <c r="F217" s="88">
        <f t="shared" si="42"/>
        <v>2.0182298564567684</v>
      </c>
      <c r="G217" s="197">
        <f t="shared" si="43"/>
        <v>-2927.3484401479541</v>
      </c>
      <c r="H217" s="197">
        <f t="shared" si="44"/>
        <v>-11217.599222646959</v>
      </c>
      <c r="I217" s="197">
        <f t="shared" si="45"/>
        <v>0</v>
      </c>
      <c r="J217" s="89">
        <f t="shared" si="46"/>
        <v>0</v>
      </c>
      <c r="K217" s="197">
        <f t="shared" si="50"/>
        <v>-57.474977820473484</v>
      </c>
      <c r="L217" s="89">
        <f t="shared" si="47"/>
        <v>-220.24411500805439</v>
      </c>
      <c r="M217" s="90">
        <f t="shared" si="51"/>
        <v>-11437.843337655013</v>
      </c>
      <c r="N217" s="90">
        <f t="shared" si="52"/>
        <v>25625.156662344987</v>
      </c>
      <c r="O217" s="90">
        <f t="shared" si="53"/>
        <v>6687.1494421568332</v>
      </c>
      <c r="P217" s="91">
        <f t="shared" si="48"/>
        <v>1.3953931482159225</v>
      </c>
      <c r="Q217" s="206">
        <v>-11556.637016390949</v>
      </c>
      <c r="R217" s="91">
        <f t="shared" si="54"/>
        <v>9.0386866679371645E-3</v>
      </c>
      <c r="S217" s="91">
        <f t="shared" si="54"/>
        <v>-1.1236881931601213E-2</v>
      </c>
      <c r="T217" s="93">
        <v>3832</v>
      </c>
      <c r="U217" s="200">
        <v>36731</v>
      </c>
      <c r="V217" s="200">
        <v>9781.8908122503326</v>
      </c>
      <c r="W217" s="208"/>
      <c r="X217" s="90">
        <v>0</v>
      </c>
      <c r="Y217" s="90">
        <f t="shared" si="55"/>
        <v>0</v>
      </c>
    </row>
    <row r="218" spans="2:27" ht="28.5" customHeight="1" x14ac:dyDescent="0.25">
      <c r="B218" s="87">
        <v>4201</v>
      </c>
      <c r="C218" s="87" t="s">
        <v>234</v>
      </c>
      <c r="D218" s="1">
        <v>25356</v>
      </c>
      <c r="E218" s="87">
        <f t="shared" si="49"/>
        <v>3725.5362915074934</v>
      </c>
      <c r="F218" s="88">
        <f t="shared" si="42"/>
        <v>0.77739967673319865</v>
      </c>
      <c r="G218" s="197">
        <f t="shared" si="43"/>
        <v>640.51350102270646</v>
      </c>
      <c r="H218" s="197">
        <f t="shared" si="44"/>
        <v>4359.3348879605401</v>
      </c>
      <c r="I218" s="197">
        <f t="shared" si="45"/>
        <v>205.87581783415868</v>
      </c>
      <c r="J218" s="89">
        <f t="shared" si="46"/>
        <v>1401.190816179284</v>
      </c>
      <c r="K218" s="197">
        <f t="shared" si="50"/>
        <v>148.40084001368518</v>
      </c>
      <c r="L218" s="89">
        <f t="shared" si="47"/>
        <v>1010.0161171331414</v>
      </c>
      <c r="M218" s="90">
        <f t="shared" si="51"/>
        <v>5369.3510050936811</v>
      </c>
      <c r="N218" s="90">
        <f t="shared" si="52"/>
        <v>30725.351005093682</v>
      </c>
      <c r="O218" s="90">
        <f t="shared" si="53"/>
        <v>4514.4506325438851</v>
      </c>
      <c r="P218" s="91">
        <f t="shared" si="48"/>
        <v>0.94202074218622411</v>
      </c>
      <c r="Q218" s="206">
        <v>902.54745616776199</v>
      </c>
      <c r="R218" s="91">
        <f t="shared" si="54"/>
        <v>9.2341983760547679E-3</v>
      </c>
      <c r="S218" s="91">
        <f t="shared" si="54"/>
        <v>-1.2941043105012399E-3</v>
      </c>
      <c r="T218" s="93">
        <v>6806</v>
      </c>
      <c r="U218" s="200">
        <v>25124</v>
      </c>
      <c r="V218" s="200">
        <v>3730.363771343727</v>
      </c>
      <c r="W218" s="208"/>
      <c r="X218" s="90">
        <v>0</v>
      </c>
      <c r="Y218" s="90">
        <f t="shared" si="55"/>
        <v>0</v>
      </c>
    </row>
    <row r="219" spans="2:27" x14ac:dyDescent="0.25">
      <c r="B219" s="87">
        <v>4202</v>
      </c>
      <c r="C219" s="87" t="s">
        <v>235</v>
      </c>
      <c r="D219" s="1">
        <v>95051</v>
      </c>
      <c r="E219" s="87">
        <f t="shared" si="49"/>
        <v>3865.9047464107048</v>
      </c>
      <c r="F219" s="88">
        <f t="shared" si="42"/>
        <v>0.80669006150653833</v>
      </c>
      <c r="G219" s="197">
        <f t="shared" si="43"/>
        <v>556.2924280807797</v>
      </c>
      <c r="H219" s="197">
        <f t="shared" si="44"/>
        <v>13677.561929222131</v>
      </c>
      <c r="I219" s="197">
        <f t="shared" si="45"/>
        <v>156.74685861803471</v>
      </c>
      <c r="J219" s="89">
        <f t="shared" si="46"/>
        <v>3853.9350128416195</v>
      </c>
      <c r="K219" s="197">
        <f t="shared" si="50"/>
        <v>99.271880797561224</v>
      </c>
      <c r="L219" s="89">
        <f t="shared" si="47"/>
        <v>2440.7977331696375</v>
      </c>
      <c r="M219" s="90">
        <f t="shared" si="51"/>
        <v>16118.359662391769</v>
      </c>
      <c r="N219" s="90">
        <f t="shared" si="52"/>
        <v>111169.35966239177</v>
      </c>
      <c r="O219" s="90">
        <f t="shared" si="53"/>
        <v>4521.4690552890461</v>
      </c>
      <c r="P219" s="91">
        <f t="shared" si="48"/>
        <v>0.9434852614248912</v>
      </c>
      <c r="Q219" s="206">
        <v>2296.3867623856513</v>
      </c>
      <c r="R219" s="91">
        <f t="shared" si="54"/>
        <v>-5.7389079513675403E-2</v>
      </c>
      <c r="S219" s="91">
        <f t="shared" si="54"/>
        <v>-7.9241612343105838E-2</v>
      </c>
      <c r="T219" s="93">
        <v>24587</v>
      </c>
      <c r="U219" s="200">
        <v>100838</v>
      </c>
      <c r="V219" s="200">
        <v>4198.6093183994672</v>
      </c>
      <c r="W219" s="208"/>
      <c r="X219" s="90">
        <v>0</v>
      </c>
      <c r="Y219" s="90">
        <f t="shared" si="55"/>
        <v>0</v>
      </c>
    </row>
    <row r="220" spans="2:27" x14ac:dyDescent="0.25">
      <c r="B220" s="87">
        <v>4203</v>
      </c>
      <c r="C220" s="87" t="s">
        <v>236</v>
      </c>
      <c r="D220" s="1">
        <v>173842</v>
      </c>
      <c r="E220" s="87">
        <f t="shared" si="49"/>
        <v>3788.150181952888</v>
      </c>
      <c r="F220" s="88">
        <f t="shared" si="42"/>
        <v>0.79046518311471392</v>
      </c>
      <c r="G220" s="197">
        <f t="shared" si="43"/>
        <v>602.9451667554697</v>
      </c>
      <c r="H220" s="197">
        <f t="shared" si="44"/>
        <v>27669.756647575261</v>
      </c>
      <c r="I220" s="197">
        <f t="shared" si="45"/>
        <v>183.96095617827055</v>
      </c>
      <c r="J220" s="89">
        <f t="shared" si="46"/>
        <v>8442.1522399770129</v>
      </c>
      <c r="K220" s="197">
        <f t="shared" si="50"/>
        <v>126.48597835779707</v>
      </c>
      <c r="L220" s="89">
        <f t="shared" si="47"/>
        <v>5804.5680328176659</v>
      </c>
      <c r="M220" s="90">
        <f t="shared" si="51"/>
        <v>33474.324680392929</v>
      </c>
      <c r="N220" s="90">
        <f t="shared" si="52"/>
        <v>207316.32468039292</v>
      </c>
      <c r="O220" s="90">
        <f t="shared" si="53"/>
        <v>4517.5813270661556</v>
      </c>
      <c r="P220" s="91">
        <f t="shared" si="48"/>
        <v>0.94267401750530011</v>
      </c>
      <c r="Q220" s="206">
        <v>6934.8705276219262</v>
      </c>
      <c r="R220" s="91">
        <f t="shared" si="54"/>
        <v>-2.5002804262478969E-2</v>
      </c>
      <c r="S220" s="91">
        <f t="shared" si="54"/>
        <v>-3.3118751371318068E-2</v>
      </c>
      <c r="T220" s="93">
        <v>45891</v>
      </c>
      <c r="U220" s="200">
        <v>178300</v>
      </c>
      <c r="V220" s="200">
        <v>3917.9063481948624</v>
      </c>
      <c r="W220" s="208"/>
      <c r="X220" s="90">
        <v>0</v>
      </c>
      <c r="Y220" s="90">
        <f t="shared" si="55"/>
        <v>0</v>
      </c>
    </row>
    <row r="221" spans="2:27" x14ac:dyDescent="0.25">
      <c r="B221" s="87">
        <v>4204</v>
      </c>
      <c r="C221" s="87" t="s">
        <v>237</v>
      </c>
      <c r="D221" s="1">
        <v>464951</v>
      </c>
      <c r="E221" s="87">
        <f t="shared" si="49"/>
        <v>4023.1463454732675</v>
      </c>
      <c r="F221" s="88">
        <f t="shared" si="42"/>
        <v>0.83950132912427633</v>
      </c>
      <c r="G221" s="197">
        <f t="shared" si="43"/>
        <v>461.94746864324202</v>
      </c>
      <c r="H221" s="197">
        <f t="shared" si="44"/>
        <v>53386.807003630842</v>
      </c>
      <c r="I221" s="197">
        <f t="shared" si="45"/>
        <v>101.71229894613775</v>
      </c>
      <c r="J221" s="89">
        <f t="shared" si="46"/>
        <v>11754.788676906195</v>
      </c>
      <c r="K221" s="197">
        <f t="shared" si="50"/>
        <v>44.237321125664266</v>
      </c>
      <c r="L221" s="89">
        <f t="shared" si="47"/>
        <v>5112.4629651718933</v>
      </c>
      <c r="M221" s="90">
        <f t="shared" si="51"/>
        <v>58499.269968802735</v>
      </c>
      <c r="N221" s="90">
        <f t="shared" si="52"/>
        <v>523450.26996880275</v>
      </c>
      <c r="O221" s="90">
        <f t="shared" si="53"/>
        <v>4529.3311352421742</v>
      </c>
      <c r="P221" s="91">
        <f t="shared" si="48"/>
        <v>0.94512582480577811</v>
      </c>
      <c r="Q221" s="206">
        <v>12304.122944732801</v>
      </c>
      <c r="R221" s="91">
        <f t="shared" si="54"/>
        <v>-1.1039241419063643E-2</v>
      </c>
      <c r="S221" s="91">
        <f t="shared" si="54"/>
        <v>-2.671624917824E-2</v>
      </c>
      <c r="T221" s="93">
        <v>115569</v>
      </c>
      <c r="U221" s="200">
        <v>470141</v>
      </c>
      <c r="V221" s="200">
        <v>4133.5801014621447</v>
      </c>
      <c r="W221" s="208"/>
      <c r="X221" s="90">
        <v>0</v>
      </c>
      <c r="Y221" s="90">
        <f t="shared" si="55"/>
        <v>0</v>
      </c>
      <c r="Z221" s="1"/>
      <c r="AA221" s="1"/>
    </row>
    <row r="222" spans="2:27" x14ac:dyDescent="0.25">
      <c r="B222" s="87">
        <v>4205</v>
      </c>
      <c r="C222" s="87" t="s">
        <v>238</v>
      </c>
      <c r="D222" s="1">
        <v>87437</v>
      </c>
      <c r="E222" s="87">
        <f t="shared" si="49"/>
        <v>3724.0512798671157</v>
      </c>
      <c r="F222" s="88">
        <f t="shared" si="42"/>
        <v>0.77708980253554127</v>
      </c>
      <c r="G222" s="197">
        <f t="shared" si="43"/>
        <v>641.40450800693316</v>
      </c>
      <c r="H222" s="197">
        <f t="shared" si="44"/>
        <v>15059.536443494784</v>
      </c>
      <c r="I222" s="197">
        <f t="shared" si="45"/>
        <v>206.39557190829089</v>
      </c>
      <c r="J222" s="89">
        <f t="shared" si="46"/>
        <v>4845.9616328347611</v>
      </c>
      <c r="K222" s="197">
        <f t="shared" si="50"/>
        <v>148.92059408781739</v>
      </c>
      <c r="L222" s="89">
        <f t="shared" si="47"/>
        <v>3496.5066285878643</v>
      </c>
      <c r="M222" s="90">
        <f t="shared" si="51"/>
        <v>18556.043072082648</v>
      </c>
      <c r="N222" s="90">
        <f t="shared" si="52"/>
        <v>105993.04307208266</v>
      </c>
      <c r="O222" s="90">
        <f t="shared" si="53"/>
        <v>4514.3763819618662</v>
      </c>
      <c r="P222" s="91">
        <f t="shared" si="48"/>
        <v>0.94200524847634126</v>
      </c>
      <c r="Q222" s="206">
        <v>1000.1720134238603</v>
      </c>
      <c r="R222" s="91">
        <f t="shared" si="54"/>
        <v>-3.9702587532399067E-2</v>
      </c>
      <c r="S222" s="91">
        <f t="shared" si="54"/>
        <v>-5.3281476792556737E-2</v>
      </c>
      <c r="T222" s="93">
        <v>23479</v>
      </c>
      <c r="U222" s="200">
        <v>91052</v>
      </c>
      <c r="V222" s="200">
        <v>3933.6415086188276</v>
      </c>
      <c r="W222" s="208"/>
      <c r="X222" s="90">
        <v>0</v>
      </c>
      <c r="Y222" s="90">
        <f t="shared" si="55"/>
        <v>0</v>
      </c>
      <c r="Z222" s="1"/>
      <c r="AA222" s="1"/>
    </row>
    <row r="223" spans="2:27" x14ac:dyDescent="0.25">
      <c r="B223" s="87">
        <v>4206</v>
      </c>
      <c r="C223" s="87" t="s">
        <v>239</v>
      </c>
      <c r="D223" s="1">
        <v>37192</v>
      </c>
      <c r="E223" s="87">
        <f t="shared" si="49"/>
        <v>3772.0081135902637</v>
      </c>
      <c r="F223" s="88">
        <f t="shared" si="42"/>
        <v>0.78709685229063497</v>
      </c>
      <c r="G223" s="197">
        <f t="shared" si="43"/>
        <v>612.63040777304434</v>
      </c>
      <c r="H223" s="197">
        <f t="shared" si="44"/>
        <v>6040.535820642217</v>
      </c>
      <c r="I223" s="197">
        <f t="shared" si="45"/>
        <v>189.61068010518906</v>
      </c>
      <c r="J223" s="89">
        <f t="shared" si="46"/>
        <v>1869.5613058371641</v>
      </c>
      <c r="K223" s="197">
        <f t="shared" si="50"/>
        <v>132.13570228471559</v>
      </c>
      <c r="L223" s="89">
        <f t="shared" si="47"/>
        <v>1302.8580245272958</v>
      </c>
      <c r="M223" s="90">
        <f t="shared" si="51"/>
        <v>7343.393845169513</v>
      </c>
      <c r="N223" s="90">
        <f t="shared" si="52"/>
        <v>44535.393845169514</v>
      </c>
      <c r="O223" s="90">
        <f t="shared" si="53"/>
        <v>4516.7742236480235</v>
      </c>
      <c r="P223" s="91">
        <f t="shared" si="48"/>
        <v>0.94250560096409597</v>
      </c>
      <c r="Q223" s="206">
        <v>1619.0200584505037</v>
      </c>
      <c r="R223" s="91">
        <f t="shared" si="54"/>
        <v>4.5647300326823867E-3</v>
      </c>
      <c r="S223" s="91">
        <f t="shared" si="54"/>
        <v>-1.9683384140520316E-2</v>
      </c>
      <c r="T223" s="93">
        <v>9860</v>
      </c>
      <c r="U223" s="200">
        <v>37023</v>
      </c>
      <c r="V223" s="200">
        <v>3847.7447516108919</v>
      </c>
      <c r="W223" s="208"/>
      <c r="X223" s="90">
        <v>0</v>
      </c>
      <c r="Y223" s="90">
        <f t="shared" si="55"/>
        <v>0</v>
      </c>
    </row>
    <row r="224" spans="2:27" x14ac:dyDescent="0.25">
      <c r="B224" s="87">
        <v>4207</v>
      </c>
      <c r="C224" s="87" t="s">
        <v>240</v>
      </c>
      <c r="D224" s="1">
        <v>37139</v>
      </c>
      <c r="E224" s="87">
        <f t="shared" si="49"/>
        <v>4029.8394097222222</v>
      </c>
      <c r="F224" s="88">
        <f t="shared" si="42"/>
        <v>0.84089795650255539</v>
      </c>
      <c r="G224" s="197">
        <f t="shared" si="43"/>
        <v>457.93163009386927</v>
      </c>
      <c r="H224" s="197">
        <f t="shared" si="44"/>
        <v>4220.2979029450998</v>
      </c>
      <c r="I224" s="197">
        <f t="shared" si="45"/>
        <v>99.369726459003616</v>
      </c>
      <c r="J224" s="89">
        <f t="shared" si="46"/>
        <v>915.79139904617728</v>
      </c>
      <c r="K224" s="197">
        <f t="shared" si="50"/>
        <v>41.894748638530132</v>
      </c>
      <c r="L224" s="89">
        <f t="shared" si="47"/>
        <v>386.10200345269368</v>
      </c>
      <c r="M224" s="90">
        <f t="shared" si="51"/>
        <v>4606.3999063977935</v>
      </c>
      <c r="N224" s="90">
        <f t="shared" si="52"/>
        <v>41745.399906397797</v>
      </c>
      <c r="O224" s="90">
        <f t="shared" si="53"/>
        <v>4529.6657884546221</v>
      </c>
      <c r="P224" s="91">
        <f t="shared" si="48"/>
        <v>0.94519565617469203</v>
      </c>
      <c r="Q224" s="206">
        <v>423.67213576874838</v>
      </c>
      <c r="R224" s="91">
        <f t="shared" si="54"/>
        <v>-5.1633002221598015E-2</v>
      </c>
      <c r="S224" s="91">
        <f t="shared" si="54"/>
        <v>-6.8920942285266809E-2</v>
      </c>
      <c r="T224" s="93">
        <v>9216</v>
      </c>
      <c r="U224" s="200">
        <v>39161</v>
      </c>
      <c r="V224" s="200">
        <v>4328.1388152077807</v>
      </c>
      <c r="W224" s="208"/>
      <c r="X224" s="90">
        <v>0</v>
      </c>
      <c r="Y224" s="90">
        <f t="shared" si="55"/>
        <v>0</v>
      </c>
    </row>
    <row r="225" spans="2:27" x14ac:dyDescent="0.25">
      <c r="B225" s="87">
        <v>4211</v>
      </c>
      <c r="C225" s="87" t="s">
        <v>241</v>
      </c>
      <c r="D225" s="1">
        <v>8395</v>
      </c>
      <c r="E225" s="87">
        <f t="shared" si="49"/>
        <v>3467.5753820735231</v>
      </c>
      <c r="F225" s="88">
        <f t="shared" si="42"/>
        <v>0.72357152639121802</v>
      </c>
      <c r="G225" s="197">
        <f t="shared" si="43"/>
        <v>795.29004668308869</v>
      </c>
      <c r="H225" s="197">
        <f t="shared" si="44"/>
        <v>1925.3972030197579</v>
      </c>
      <c r="I225" s="197">
        <f t="shared" si="45"/>
        <v>296.16213613604828</v>
      </c>
      <c r="J225" s="89">
        <f t="shared" si="46"/>
        <v>717.00853158537291</v>
      </c>
      <c r="K225" s="197">
        <f t="shared" si="50"/>
        <v>238.68715831557478</v>
      </c>
      <c r="L225" s="89">
        <f t="shared" si="47"/>
        <v>577.86161028200661</v>
      </c>
      <c r="M225" s="90">
        <f t="shared" si="51"/>
        <v>2503.2588133017643</v>
      </c>
      <c r="N225" s="90">
        <f t="shared" si="52"/>
        <v>10898.258813301763</v>
      </c>
      <c r="O225" s="90">
        <f t="shared" si="53"/>
        <v>4501.5525870721867</v>
      </c>
      <c r="P225" s="91">
        <f t="shared" si="48"/>
        <v>0.93932933466912516</v>
      </c>
      <c r="Q225" s="206">
        <v>210.18574660331433</v>
      </c>
      <c r="R225" s="91">
        <f t="shared" si="54"/>
        <v>-3.6718301778542739E-2</v>
      </c>
      <c r="S225" s="91">
        <f t="shared" si="54"/>
        <v>-3.4330986541314827E-2</v>
      </c>
      <c r="T225" s="93">
        <v>2421</v>
      </c>
      <c r="U225" s="200">
        <v>8715</v>
      </c>
      <c r="V225" s="200">
        <v>3590.8529048207661</v>
      </c>
      <c r="W225" s="208"/>
      <c r="X225" s="90">
        <v>0</v>
      </c>
      <c r="Y225" s="90">
        <f t="shared" si="55"/>
        <v>0</v>
      </c>
    </row>
    <row r="226" spans="2:27" x14ac:dyDescent="0.25">
      <c r="B226" s="87">
        <v>4212</v>
      </c>
      <c r="C226" s="87" t="s">
        <v>242</v>
      </c>
      <c r="D226" s="1">
        <v>7103</v>
      </c>
      <c r="E226" s="87">
        <f t="shared" si="49"/>
        <v>3314.5123658422772</v>
      </c>
      <c r="F226" s="88">
        <f t="shared" si="42"/>
        <v>0.6916321947011137</v>
      </c>
      <c r="G226" s="197">
        <f t="shared" si="43"/>
        <v>887.12785642183621</v>
      </c>
      <c r="H226" s="197">
        <f t="shared" si="44"/>
        <v>1901.1149963119949</v>
      </c>
      <c r="I226" s="197">
        <f t="shared" si="45"/>
        <v>349.73419181698432</v>
      </c>
      <c r="J226" s="89">
        <f t="shared" si="46"/>
        <v>749.4803730637974</v>
      </c>
      <c r="K226" s="197">
        <f t="shared" si="50"/>
        <v>292.25921399651082</v>
      </c>
      <c r="L226" s="89">
        <f t="shared" si="47"/>
        <v>626.31149559452274</v>
      </c>
      <c r="M226" s="90">
        <f t="shared" si="51"/>
        <v>2527.4264919065176</v>
      </c>
      <c r="N226" s="90">
        <f t="shared" si="52"/>
        <v>9630.4264919065172</v>
      </c>
      <c r="O226" s="90">
        <f t="shared" si="53"/>
        <v>4493.8994362606236</v>
      </c>
      <c r="P226" s="91">
        <f t="shared" si="48"/>
        <v>0.93773236808461979</v>
      </c>
      <c r="Q226" s="206">
        <v>406.05605327174771</v>
      </c>
      <c r="R226" s="91">
        <f t="shared" si="54"/>
        <v>-8.3010586108959464E-2</v>
      </c>
      <c r="S226" s="91">
        <f t="shared" si="54"/>
        <v>-8.8145384506856175E-2</v>
      </c>
      <c r="T226" s="93">
        <v>2143</v>
      </c>
      <c r="U226" s="200">
        <v>7746</v>
      </c>
      <c r="V226" s="200">
        <v>3634.9131862975132</v>
      </c>
      <c r="W226" s="208"/>
      <c r="X226" s="90">
        <v>0</v>
      </c>
      <c r="Y226" s="90">
        <f t="shared" si="55"/>
        <v>0</v>
      </c>
    </row>
    <row r="227" spans="2:27" x14ac:dyDescent="0.25">
      <c r="B227" s="87">
        <v>4213</v>
      </c>
      <c r="C227" s="87" t="s">
        <v>243</v>
      </c>
      <c r="D227" s="1">
        <v>23398</v>
      </c>
      <c r="E227" s="87">
        <f t="shared" si="49"/>
        <v>3783.6351875808537</v>
      </c>
      <c r="F227" s="88">
        <f t="shared" si="42"/>
        <v>0.7895230489115731</v>
      </c>
      <c r="G227" s="197">
        <f t="shared" si="43"/>
        <v>605.65416337869033</v>
      </c>
      <c r="H227" s="197">
        <f t="shared" si="44"/>
        <v>3745.365346333821</v>
      </c>
      <c r="I227" s="197">
        <f t="shared" si="45"/>
        <v>185.54120420848258</v>
      </c>
      <c r="J227" s="89">
        <f t="shared" si="46"/>
        <v>1147.3868068252561</v>
      </c>
      <c r="K227" s="197">
        <f t="shared" si="50"/>
        <v>128.06622638800911</v>
      </c>
      <c r="L227" s="89">
        <f t="shared" si="47"/>
        <v>791.96154398344845</v>
      </c>
      <c r="M227" s="90">
        <f t="shared" si="51"/>
        <v>4537.3268903172693</v>
      </c>
      <c r="N227" s="90">
        <f t="shared" si="52"/>
        <v>27935.326890317268</v>
      </c>
      <c r="O227" s="90">
        <f t="shared" si="53"/>
        <v>4517.3555773475528</v>
      </c>
      <c r="P227" s="91">
        <f t="shared" si="48"/>
        <v>0.94262691079514282</v>
      </c>
      <c r="Q227" s="206">
        <v>870.62166749066182</v>
      </c>
      <c r="R227" s="91">
        <f t="shared" si="54"/>
        <v>1.0696102340307192E-3</v>
      </c>
      <c r="S227" s="91">
        <f t="shared" si="54"/>
        <v>-1.0100150940960966E-2</v>
      </c>
      <c r="T227" s="93">
        <v>6184</v>
      </c>
      <c r="U227" s="200">
        <v>23373</v>
      </c>
      <c r="V227" s="200">
        <v>3822.2403924775144</v>
      </c>
      <c r="W227" s="208"/>
      <c r="X227" s="90">
        <v>0</v>
      </c>
      <c r="Y227" s="90">
        <f t="shared" si="55"/>
        <v>0</v>
      </c>
    </row>
    <row r="228" spans="2:27" x14ac:dyDescent="0.25">
      <c r="B228" s="87">
        <v>4214</v>
      </c>
      <c r="C228" s="87" t="s">
        <v>244</v>
      </c>
      <c r="D228" s="1">
        <v>24603</v>
      </c>
      <c r="E228" s="87">
        <f t="shared" si="49"/>
        <v>3984.9368318756074</v>
      </c>
      <c r="F228" s="88">
        <f t="shared" si="42"/>
        <v>0.8315282317780861</v>
      </c>
      <c r="G228" s="197">
        <f t="shared" si="43"/>
        <v>484.8731768018381</v>
      </c>
      <c r="H228" s="197">
        <f t="shared" si="44"/>
        <v>2993.6069935745486</v>
      </c>
      <c r="I228" s="197">
        <f t="shared" si="45"/>
        <v>115.0856287053188</v>
      </c>
      <c r="J228" s="89">
        <f t="shared" si="46"/>
        <v>710.53867162663823</v>
      </c>
      <c r="K228" s="197">
        <f t="shared" si="50"/>
        <v>57.610650884845313</v>
      </c>
      <c r="L228" s="89">
        <f t="shared" si="47"/>
        <v>355.68815856303496</v>
      </c>
      <c r="M228" s="90">
        <f t="shared" si="51"/>
        <v>3349.2951521375835</v>
      </c>
      <c r="N228" s="90">
        <f t="shared" si="52"/>
        <v>27952.295152137584</v>
      </c>
      <c r="O228" s="90">
        <f t="shared" si="53"/>
        <v>4527.4206595622909</v>
      </c>
      <c r="P228" s="91">
        <f t="shared" si="48"/>
        <v>0.9447271699384685</v>
      </c>
      <c r="Q228" s="206">
        <v>-1863.5883934205467</v>
      </c>
      <c r="R228" s="91">
        <f t="shared" si="54"/>
        <v>7.427298925858003E-2</v>
      </c>
      <c r="S228" s="91">
        <f t="shared" si="54"/>
        <v>6.1049026319860943E-2</v>
      </c>
      <c r="T228" s="93">
        <v>6174</v>
      </c>
      <c r="U228" s="200">
        <v>22902</v>
      </c>
      <c r="V228" s="200">
        <v>3755.6575926533287</v>
      </c>
      <c r="W228" s="208"/>
      <c r="X228" s="90">
        <v>0</v>
      </c>
      <c r="Y228" s="90">
        <f t="shared" si="55"/>
        <v>0</v>
      </c>
    </row>
    <row r="229" spans="2:27" x14ac:dyDescent="0.25">
      <c r="B229" s="87">
        <v>4215</v>
      </c>
      <c r="C229" s="87" t="s">
        <v>245</v>
      </c>
      <c r="D229" s="1">
        <v>45724</v>
      </c>
      <c r="E229" s="87">
        <f t="shared" si="49"/>
        <v>4004.2035204483755</v>
      </c>
      <c r="F229" s="88">
        <f t="shared" si="42"/>
        <v>0.83554857040754238</v>
      </c>
      <c r="G229" s="197">
        <f t="shared" si="43"/>
        <v>473.31316365817725</v>
      </c>
      <c r="H229" s="197">
        <f t="shared" si="44"/>
        <v>5404.7630158127258</v>
      </c>
      <c r="I229" s="197">
        <f t="shared" si="45"/>
        <v>108.34228770484997</v>
      </c>
      <c r="J229" s="89">
        <f t="shared" si="46"/>
        <v>1237.1605833016818</v>
      </c>
      <c r="K229" s="197">
        <f t="shared" si="50"/>
        <v>50.867309884376482</v>
      </c>
      <c r="L229" s="89">
        <f t="shared" si="47"/>
        <v>580.85381156969504</v>
      </c>
      <c r="M229" s="90">
        <f t="shared" si="51"/>
        <v>5985.6168273824205</v>
      </c>
      <c r="N229" s="90">
        <f t="shared" si="52"/>
        <v>51709.616827382422</v>
      </c>
      <c r="O229" s="90">
        <f t="shared" si="53"/>
        <v>4528.3839939909294</v>
      </c>
      <c r="P229" s="91">
        <f t="shared" si="48"/>
        <v>0.9449281868699414</v>
      </c>
      <c r="Q229" s="206">
        <v>1212.2885545077434</v>
      </c>
      <c r="R229" s="91">
        <f t="shared" si="54"/>
        <v>-1.6793893129770993E-2</v>
      </c>
      <c r="S229" s="91">
        <f t="shared" si="54"/>
        <v>-2.8848263474094651E-2</v>
      </c>
      <c r="T229" s="93">
        <v>11419</v>
      </c>
      <c r="U229" s="200">
        <v>46505</v>
      </c>
      <c r="V229" s="200">
        <v>4123.1492153559711</v>
      </c>
      <c r="W229" s="208"/>
      <c r="X229" s="90">
        <v>0</v>
      </c>
      <c r="Y229" s="90">
        <f t="shared" si="55"/>
        <v>0</v>
      </c>
    </row>
    <row r="230" spans="2:27" x14ac:dyDescent="0.25">
      <c r="B230" s="87">
        <v>4216</v>
      </c>
      <c r="C230" s="87" t="s">
        <v>246</v>
      </c>
      <c r="D230" s="1">
        <v>18758</v>
      </c>
      <c r="E230" s="87">
        <f t="shared" si="49"/>
        <v>3480.1484230055657</v>
      </c>
      <c r="F230" s="88">
        <f t="shared" si="42"/>
        <v>0.72619511590728425</v>
      </c>
      <c r="G230" s="197">
        <f t="shared" si="43"/>
        <v>787.74622212386305</v>
      </c>
      <c r="H230" s="197">
        <f t="shared" si="44"/>
        <v>4245.952137247622</v>
      </c>
      <c r="I230" s="197">
        <f t="shared" si="45"/>
        <v>291.76157180983336</v>
      </c>
      <c r="J230" s="89">
        <f t="shared" si="46"/>
        <v>1572.5948720550018</v>
      </c>
      <c r="K230" s="197">
        <f t="shared" si="50"/>
        <v>234.28659398935986</v>
      </c>
      <c r="L230" s="89">
        <f t="shared" si="47"/>
        <v>1262.8047416026498</v>
      </c>
      <c r="M230" s="90">
        <f t="shared" si="51"/>
        <v>5508.7568788502722</v>
      </c>
      <c r="N230" s="90">
        <f t="shared" si="52"/>
        <v>24266.756878850272</v>
      </c>
      <c r="O230" s="90">
        <f t="shared" si="53"/>
        <v>4502.1812391187887</v>
      </c>
      <c r="P230" s="91">
        <f t="shared" si="48"/>
        <v>0.93946051414492837</v>
      </c>
      <c r="Q230" s="206">
        <v>485.8728311407931</v>
      </c>
      <c r="R230" s="91">
        <f t="shared" si="54"/>
        <v>-4.6694258728642683E-3</v>
      </c>
      <c r="S230" s="91">
        <f t="shared" si="54"/>
        <v>-1.3533223193476983E-2</v>
      </c>
      <c r="T230" s="93">
        <v>5390</v>
      </c>
      <c r="U230" s="200">
        <v>18846</v>
      </c>
      <c r="V230" s="200">
        <v>3527.8921752152751</v>
      </c>
      <c r="W230" s="208"/>
      <c r="X230" s="90">
        <v>0</v>
      </c>
      <c r="Y230" s="90">
        <f t="shared" si="55"/>
        <v>0</v>
      </c>
    </row>
    <row r="231" spans="2:27" x14ac:dyDescent="0.25">
      <c r="B231" s="87">
        <v>4217</v>
      </c>
      <c r="C231" s="87" t="s">
        <v>247</v>
      </c>
      <c r="D231" s="1">
        <v>8043</v>
      </c>
      <c r="E231" s="87">
        <f t="shared" si="49"/>
        <v>4503.3594624860025</v>
      </c>
      <c r="F231" s="88">
        <f t="shared" si="42"/>
        <v>0.9397063714908569</v>
      </c>
      <c r="G231" s="197">
        <f t="shared" si="43"/>
        <v>173.81959843560108</v>
      </c>
      <c r="H231" s="197">
        <f t="shared" si="44"/>
        <v>310.44180280598351</v>
      </c>
      <c r="I231" s="197">
        <f t="shared" si="45"/>
        <v>0</v>
      </c>
      <c r="J231" s="89">
        <f t="shared" si="46"/>
        <v>0</v>
      </c>
      <c r="K231" s="197">
        <f t="shared" si="50"/>
        <v>-57.474977820473484</v>
      </c>
      <c r="L231" s="89">
        <f t="shared" si="47"/>
        <v>-102.65031038736564</v>
      </c>
      <c r="M231" s="90">
        <f t="shared" si="51"/>
        <v>207.79149241861788</v>
      </c>
      <c r="N231" s="90">
        <f t="shared" si="52"/>
        <v>8250.7914924186171</v>
      </c>
      <c r="O231" s="90">
        <f t="shared" si="53"/>
        <v>4619.7040831011291</v>
      </c>
      <c r="P231" s="91">
        <f t="shared" si="48"/>
        <v>0.96398375422955762</v>
      </c>
      <c r="Q231" s="206">
        <v>-1449.0221556406764</v>
      </c>
      <c r="R231" s="91">
        <f t="shared" si="54"/>
        <v>4.9041346028433547E-2</v>
      </c>
      <c r="S231" s="91">
        <f t="shared" si="54"/>
        <v>5.7851883649053103E-2</v>
      </c>
      <c r="T231" s="93">
        <v>1786</v>
      </c>
      <c r="U231" s="200">
        <v>7667</v>
      </c>
      <c r="V231" s="200">
        <v>4257.0794003331484</v>
      </c>
      <c r="W231" s="208"/>
      <c r="X231" s="90">
        <v>0</v>
      </c>
      <c r="Y231" s="90">
        <f t="shared" si="55"/>
        <v>0</v>
      </c>
    </row>
    <row r="232" spans="2:27" x14ac:dyDescent="0.25">
      <c r="B232" s="87">
        <v>4218</v>
      </c>
      <c r="C232" s="87" t="s">
        <v>248</v>
      </c>
      <c r="D232" s="1">
        <v>6786</v>
      </c>
      <c r="E232" s="87">
        <f t="shared" si="49"/>
        <v>5049.1071428571431</v>
      </c>
      <c r="F232" s="88">
        <f t="shared" si="42"/>
        <v>1.0535863707987536</v>
      </c>
      <c r="G232" s="197">
        <f t="shared" si="43"/>
        <v>-153.62900978708331</v>
      </c>
      <c r="H232" s="197">
        <f t="shared" si="44"/>
        <v>-206.47738915383997</v>
      </c>
      <c r="I232" s="197">
        <f t="shared" si="45"/>
        <v>0</v>
      </c>
      <c r="J232" s="89">
        <f t="shared" si="46"/>
        <v>0</v>
      </c>
      <c r="K232" s="197">
        <f t="shared" si="50"/>
        <v>-57.474977820473484</v>
      </c>
      <c r="L232" s="89">
        <f t="shared" si="47"/>
        <v>-77.246370190716362</v>
      </c>
      <c r="M232" s="90">
        <f t="shared" si="51"/>
        <v>-283.72375934455636</v>
      </c>
      <c r="N232" s="90">
        <f t="shared" si="52"/>
        <v>6502.2762406554439</v>
      </c>
      <c r="O232" s="90">
        <f t="shared" si="53"/>
        <v>4838.0031552495857</v>
      </c>
      <c r="P232" s="91">
        <f t="shared" si="48"/>
        <v>1.0095357539527166</v>
      </c>
      <c r="Q232" s="206">
        <v>-1902.3436042447199</v>
      </c>
      <c r="R232" s="91">
        <f t="shared" si="54"/>
        <v>0</v>
      </c>
      <c r="S232" s="91">
        <f t="shared" si="54"/>
        <v>-1.5624999999999894E-2</v>
      </c>
      <c r="T232" s="93">
        <v>1344</v>
      </c>
      <c r="U232" s="200">
        <v>6786</v>
      </c>
      <c r="V232" s="200">
        <v>5129.2517006802718</v>
      </c>
      <c r="W232" s="208"/>
      <c r="X232" s="90">
        <v>0</v>
      </c>
      <c r="Y232" s="90">
        <f t="shared" si="55"/>
        <v>0</v>
      </c>
    </row>
    <row r="233" spans="2:27" x14ac:dyDescent="0.25">
      <c r="B233" s="87">
        <v>4219</v>
      </c>
      <c r="C233" s="87" t="s">
        <v>249</v>
      </c>
      <c r="D233" s="1">
        <v>13670</v>
      </c>
      <c r="E233" s="87">
        <f t="shared" si="49"/>
        <v>3501.5368852459019</v>
      </c>
      <c r="F233" s="88">
        <f t="shared" si="42"/>
        <v>0.73065820050247665</v>
      </c>
      <c r="G233" s="197">
        <f t="shared" si="43"/>
        <v>774.91314477966137</v>
      </c>
      <c r="H233" s="197">
        <f t="shared" si="44"/>
        <v>3025.2609172197981</v>
      </c>
      <c r="I233" s="197">
        <f t="shared" si="45"/>
        <v>284.27561002571571</v>
      </c>
      <c r="J233" s="89">
        <f t="shared" si="46"/>
        <v>1109.8119815403941</v>
      </c>
      <c r="K233" s="197">
        <f t="shared" si="50"/>
        <v>226.80063220524221</v>
      </c>
      <c r="L233" s="89">
        <f t="shared" si="47"/>
        <v>885.42966812926556</v>
      </c>
      <c r="M233" s="90">
        <f t="shared" si="51"/>
        <v>3910.6905853490634</v>
      </c>
      <c r="N233" s="90">
        <f t="shared" si="52"/>
        <v>17580.690585349064</v>
      </c>
      <c r="O233" s="90">
        <f t="shared" si="53"/>
        <v>4503.2506622308056</v>
      </c>
      <c r="P233" s="91">
        <f t="shared" si="48"/>
        <v>0.93968366837468809</v>
      </c>
      <c r="Q233" s="206">
        <v>-65.522220264629595</v>
      </c>
      <c r="R233" s="91">
        <f t="shared" si="54"/>
        <v>1.4652014652014652E-3</v>
      </c>
      <c r="S233" s="91">
        <f t="shared" si="54"/>
        <v>-6.2922033567525293E-2</v>
      </c>
      <c r="T233" s="93">
        <v>3904</v>
      </c>
      <c r="U233" s="200">
        <v>13650</v>
      </c>
      <c r="V233" s="200">
        <v>3736.6548042704626</v>
      </c>
      <c r="W233" s="208"/>
      <c r="X233" s="90">
        <v>0</v>
      </c>
      <c r="Y233" s="90">
        <f t="shared" si="55"/>
        <v>0</v>
      </c>
    </row>
    <row r="234" spans="2:27" x14ac:dyDescent="0.25">
      <c r="B234" s="87">
        <v>4220</v>
      </c>
      <c r="C234" s="87" t="s">
        <v>250</v>
      </c>
      <c r="D234" s="1">
        <v>6023</v>
      </c>
      <c r="E234" s="87">
        <f t="shared" si="49"/>
        <v>5301.9366197183099</v>
      </c>
      <c r="F234" s="88">
        <f t="shared" si="42"/>
        <v>1.1063437560988345</v>
      </c>
      <c r="G234" s="197">
        <f t="shared" si="43"/>
        <v>-305.32669590378333</v>
      </c>
      <c r="H234" s="197">
        <f t="shared" si="44"/>
        <v>-346.85112654669786</v>
      </c>
      <c r="I234" s="197">
        <f t="shared" si="45"/>
        <v>0</v>
      </c>
      <c r="J234" s="89">
        <f t="shared" si="46"/>
        <v>0</v>
      </c>
      <c r="K234" s="197">
        <f t="shared" si="50"/>
        <v>-57.474977820473484</v>
      </c>
      <c r="L234" s="89">
        <f t="shared" si="47"/>
        <v>-65.291574804057873</v>
      </c>
      <c r="M234" s="90">
        <f t="shared" si="51"/>
        <v>-412.14270135075571</v>
      </c>
      <c r="N234" s="90">
        <f t="shared" si="52"/>
        <v>5610.8572986492445</v>
      </c>
      <c r="O234" s="90">
        <f t="shared" si="53"/>
        <v>4939.1349459940529</v>
      </c>
      <c r="P234" s="91">
        <f t="shared" si="48"/>
        <v>1.0306387080727488</v>
      </c>
      <c r="Q234" s="206">
        <v>-1267.3184035877985</v>
      </c>
      <c r="R234" s="91">
        <f t="shared" si="54"/>
        <v>-6.4335202903332235E-3</v>
      </c>
      <c r="S234" s="91">
        <f t="shared" si="54"/>
        <v>-8.1827570503853597E-3</v>
      </c>
      <c r="T234" s="93">
        <v>1136</v>
      </c>
      <c r="U234" s="200">
        <v>6062</v>
      </c>
      <c r="V234" s="200">
        <v>5345.6790123456785</v>
      </c>
      <c r="W234" s="208"/>
      <c r="X234" s="90">
        <v>0</v>
      </c>
      <c r="Y234" s="90">
        <f t="shared" si="55"/>
        <v>0</v>
      </c>
    </row>
    <row r="235" spans="2:27" x14ac:dyDescent="0.25">
      <c r="B235" s="87">
        <v>4221</v>
      </c>
      <c r="C235" s="87" t="s">
        <v>251</v>
      </c>
      <c r="D235" s="1">
        <v>12514</v>
      </c>
      <c r="E235" s="87">
        <f t="shared" si="49"/>
        <v>10605.084745762711</v>
      </c>
      <c r="F235" s="88">
        <f t="shared" si="42"/>
        <v>2.2129403146273248</v>
      </c>
      <c r="G235" s="197">
        <f t="shared" si="43"/>
        <v>-3487.2155715304243</v>
      </c>
      <c r="H235" s="197">
        <f t="shared" si="44"/>
        <v>-4114.9143744059002</v>
      </c>
      <c r="I235" s="197">
        <f t="shared" si="45"/>
        <v>0</v>
      </c>
      <c r="J235" s="89">
        <f t="shared" si="46"/>
        <v>0</v>
      </c>
      <c r="K235" s="197">
        <f t="shared" si="50"/>
        <v>-57.474977820473484</v>
      </c>
      <c r="L235" s="89">
        <f t="shared" si="47"/>
        <v>-67.820473828158711</v>
      </c>
      <c r="M235" s="90">
        <f t="shared" si="51"/>
        <v>-4182.7348482340585</v>
      </c>
      <c r="N235" s="90">
        <f t="shared" si="52"/>
        <v>8331.2651517659415</v>
      </c>
      <c r="O235" s="90">
        <f t="shared" si="53"/>
        <v>7060.3941964118148</v>
      </c>
      <c r="P235" s="91">
        <f t="shared" si="48"/>
        <v>1.4732773314841454</v>
      </c>
      <c r="Q235" s="206">
        <v>-4439.2454278030573</v>
      </c>
      <c r="R235" s="91">
        <f t="shared" si="54"/>
        <v>-5.483588969244218E-3</v>
      </c>
      <c r="S235" s="91">
        <f t="shared" si="54"/>
        <v>-1.475450466529373E-2</v>
      </c>
      <c r="T235" s="93">
        <v>1180</v>
      </c>
      <c r="U235" s="200">
        <v>12583</v>
      </c>
      <c r="V235" s="200">
        <v>10763.900769888794</v>
      </c>
      <c r="W235" s="208"/>
      <c r="X235" s="90">
        <v>0</v>
      </c>
      <c r="Y235" s="90">
        <f t="shared" si="55"/>
        <v>0</v>
      </c>
    </row>
    <row r="236" spans="2:27" x14ac:dyDescent="0.25">
      <c r="B236" s="87">
        <v>4222</v>
      </c>
      <c r="C236" s="87" t="s">
        <v>252</v>
      </c>
      <c r="D236" s="1">
        <v>27063</v>
      </c>
      <c r="E236" s="87">
        <f t="shared" si="49"/>
        <v>27198.994974874371</v>
      </c>
      <c r="F236" s="88">
        <f t="shared" si="42"/>
        <v>5.6755560130054103</v>
      </c>
      <c r="G236" s="197">
        <f t="shared" si="43"/>
        <v>-13443.56170899742</v>
      </c>
      <c r="H236" s="197">
        <f t="shared" si="44"/>
        <v>-13376.343900452433</v>
      </c>
      <c r="I236" s="197">
        <f t="shared" si="45"/>
        <v>0</v>
      </c>
      <c r="J236" s="89">
        <f t="shared" si="46"/>
        <v>0</v>
      </c>
      <c r="K236" s="197">
        <f t="shared" si="50"/>
        <v>-57.474977820473484</v>
      </c>
      <c r="L236" s="89">
        <f t="shared" si="47"/>
        <v>-57.187602931371117</v>
      </c>
      <c r="M236" s="90">
        <f t="shared" si="51"/>
        <v>-13433.531503383805</v>
      </c>
      <c r="N236" s="90">
        <f t="shared" si="52"/>
        <v>13629.468496616195</v>
      </c>
      <c r="O236" s="90">
        <f t="shared" si="53"/>
        <v>13697.958288056478</v>
      </c>
      <c r="P236" s="91">
        <f t="shared" si="48"/>
        <v>2.85832361083538</v>
      </c>
      <c r="Q236" s="206">
        <v>-12706.056949715292</v>
      </c>
      <c r="R236" s="91">
        <f t="shared" si="54"/>
        <v>4.4822793606671296E-2</v>
      </c>
      <c r="S236" s="91">
        <f t="shared" si="54"/>
        <v>-1.8181595957550156E-2</v>
      </c>
      <c r="T236" s="93">
        <v>995</v>
      </c>
      <c r="U236" s="200">
        <v>25902</v>
      </c>
      <c r="V236" s="200">
        <v>27702.673796791445</v>
      </c>
      <c r="W236" s="208"/>
      <c r="X236" s="90">
        <v>0</v>
      </c>
      <c r="Y236" s="90">
        <f t="shared" si="55"/>
        <v>0</v>
      </c>
    </row>
    <row r="237" spans="2:27" x14ac:dyDescent="0.25">
      <c r="B237" s="87">
        <v>4223</v>
      </c>
      <c r="C237" s="87" t="s">
        <v>253</v>
      </c>
      <c r="D237" s="1">
        <v>57246</v>
      </c>
      <c r="E237" s="87">
        <f t="shared" si="49"/>
        <v>3743.0364848960376</v>
      </c>
      <c r="F237" s="88">
        <f t="shared" si="42"/>
        <v>0.78105140459692535</v>
      </c>
      <c r="G237" s="197">
        <f t="shared" si="43"/>
        <v>630.01338498958</v>
      </c>
      <c r="H237" s="197">
        <f t="shared" si="44"/>
        <v>9635.4247100306366</v>
      </c>
      <c r="I237" s="197">
        <f t="shared" si="45"/>
        <v>199.75075014816821</v>
      </c>
      <c r="J237" s="89">
        <f t="shared" si="46"/>
        <v>3054.9879727660846</v>
      </c>
      <c r="K237" s="197">
        <f t="shared" si="50"/>
        <v>142.27577232769471</v>
      </c>
      <c r="L237" s="89">
        <f t="shared" si="47"/>
        <v>2175.9656619797629</v>
      </c>
      <c r="M237" s="90">
        <f t="shared" si="51"/>
        <v>11811.390372010399</v>
      </c>
      <c r="N237" s="90">
        <f t="shared" si="52"/>
        <v>69057.390372010399</v>
      </c>
      <c r="O237" s="90">
        <f t="shared" si="53"/>
        <v>4515.3256422133127</v>
      </c>
      <c r="P237" s="91">
        <f t="shared" si="48"/>
        <v>0.94220332857941058</v>
      </c>
      <c r="Q237" s="206">
        <v>-1993.1128423993869</v>
      </c>
      <c r="R237" s="91">
        <f t="shared" si="54"/>
        <v>-9.5847750865051904E-3</v>
      </c>
      <c r="S237" s="91">
        <f t="shared" si="54"/>
        <v>-2.0658464341128436E-2</v>
      </c>
      <c r="T237" s="93">
        <v>15294</v>
      </c>
      <c r="U237" s="200">
        <v>57800</v>
      </c>
      <c r="V237" s="200">
        <v>3821.992990808702</v>
      </c>
      <c r="W237" s="208"/>
      <c r="X237" s="90">
        <v>0</v>
      </c>
      <c r="Y237" s="90">
        <f t="shared" si="55"/>
        <v>0</v>
      </c>
    </row>
    <row r="238" spans="2:27" x14ac:dyDescent="0.25">
      <c r="B238" s="87">
        <v>4224</v>
      </c>
      <c r="C238" s="87" t="s">
        <v>254</v>
      </c>
      <c r="D238" s="1">
        <v>11172</v>
      </c>
      <c r="E238" s="87">
        <f t="shared" si="49"/>
        <v>12263.44676180022</v>
      </c>
      <c r="F238" s="88">
        <f t="shared" si="42"/>
        <v>2.5589871638052482</v>
      </c>
      <c r="G238" s="197">
        <f t="shared" si="43"/>
        <v>-4482.2327811529294</v>
      </c>
      <c r="H238" s="197">
        <f t="shared" si="44"/>
        <v>-4083.3140636303187</v>
      </c>
      <c r="I238" s="197">
        <f t="shared" si="45"/>
        <v>0</v>
      </c>
      <c r="J238" s="89">
        <f t="shared" si="46"/>
        <v>0</v>
      </c>
      <c r="K238" s="197">
        <f t="shared" si="50"/>
        <v>-57.474977820473484</v>
      </c>
      <c r="L238" s="89">
        <f t="shared" si="47"/>
        <v>-52.359704794451346</v>
      </c>
      <c r="M238" s="90">
        <f t="shared" si="51"/>
        <v>-4135.6737684247701</v>
      </c>
      <c r="N238" s="90">
        <f t="shared" si="52"/>
        <v>7036.3262315752299</v>
      </c>
      <c r="O238" s="90">
        <f t="shared" si="53"/>
        <v>7723.7390028268164</v>
      </c>
      <c r="P238" s="91">
        <f t="shared" si="48"/>
        <v>1.6116960711553145</v>
      </c>
      <c r="Q238" s="206">
        <v>-4311.5594785835474</v>
      </c>
      <c r="R238" s="91">
        <f t="shared" si="54"/>
        <v>-1.9569986836331724E-2</v>
      </c>
      <c r="S238" s="91">
        <f t="shared" si="54"/>
        <v>-1.8493773869082856E-2</v>
      </c>
      <c r="T238" s="93">
        <v>911</v>
      </c>
      <c r="U238" s="200">
        <v>11395</v>
      </c>
      <c r="V238" s="200">
        <v>12494.517543859649</v>
      </c>
      <c r="W238" s="208"/>
      <c r="X238" s="90">
        <v>0</v>
      </c>
      <c r="Y238" s="90">
        <f t="shared" si="55"/>
        <v>0</v>
      </c>
    </row>
    <row r="239" spans="2:27" x14ac:dyDescent="0.25">
      <c r="B239" s="87">
        <v>4225</v>
      </c>
      <c r="C239" s="87" t="s">
        <v>255</v>
      </c>
      <c r="D239" s="1">
        <v>36709</v>
      </c>
      <c r="E239" s="87">
        <f t="shared" si="49"/>
        <v>3414.4730722723471</v>
      </c>
      <c r="F239" s="88">
        <f t="shared" si="42"/>
        <v>0.71249078116607456</v>
      </c>
      <c r="G239" s="197">
        <f t="shared" si="43"/>
        <v>827.15143256379429</v>
      </c>
      <c r="H239" s="197">
        <f t="shared" si="44"/>
        <v>8892.7050514933526</v>
      </c>
      <c r="I239" s="197">
        <f t="shared" si="45"/>
        <v>314.74794456645986</v>
      </c>
      <c r="J239" s="89">
        <f t="shared" si="46"/>
        <v>3383.8551520340097</v>
      </c>
      <c r="K239" s="197">
        <f t="shared" si="50"/>
        <v>257.27296674598637</v>
      </c>
      <c r="L239" s="89">
        <f t="shared" si="47"/>
        <v>2765.9416654860993</v>
      </c>
      <c r="M239" s="90">
        <f t="shared" si="51"/>
        <v>11658.646716979452</v>
      </c>
      <c r="N239" s="90">
        <f t="shared" si="52"/>
        <v>48367.646716979449</v>
      </c>
      <c r="O239" s="90">
        <f t="shared" si="53"/>
        <v>4498.8974715821278</v>
      </c>
      <c r="P239" s="91">
        <f t="shared" si="48"/>
        <v>0.93877529740786791</v>
      </c>
      <c r="Q239" s="206">
        <v>1547.3164856390795</v>
      </c>
      <c r="R239" s="91">
        <f t="shared" si="54"/>
        <v>-4.5651891329780321E-2</v>
      </c>
      <c r="S239" s="91">
        <f t="shared" si="54"/>
        <v>-6.9708103537912403E-2</v>
      </c>
      <c r="T239" s="93">
        <v>10751</v>
      </c>
      <c r="U239" s="200">
        <v>38465</v>
      </c>
      <c r="V239" s="200">
        <v>3670.3244274809158</v>
      </c>
      <c r="W239" s="208"/>
      <c r="X239" s="90">
        <v>0</v>
      </c>
      <c r="Y239" s="90">
        <f t="shared" si="55"/>
        <v>0</v>
      </c>
      <c r="Z239" s="1"/>
      <c r="AA239" s="1"/>
    </row>
    <row r="240" spans="2:27" x14ac:dyDescent="0.25">
      <c r="B240" s="87">
        <v>4226</v>
      </c>
      <c r="C240" s="87" t="s">
        <v>256</v>
      </c>
      <c r="D240" s="1">
        <v>6184</v>
      </c>
      <c r="E240" s="87">
        <f t="shared" si="49"/>
        <v>3533.7142857142858</v>
      </c>
      <c r="F240" s="88">
        <f t="shared" si="42"/>
        <v>0.73737258972457564</v>
      </c>
      <c r="G240" s="197">
        <f t="shared" si="43"/>
        <v>755.60670449863107</v>
      </c>
      <c r="H240" s="197">
        <f t="shared" si="44"/>
        <v>1322.3117328726044</v>
      </c>
      <c r="I240" s="197">
        <f t="shared" si="45"/>
        <v>273.01351986178133</v>
      </c>
      <c r="J240" s="89">
        <f t="shared" si="46"/>
        <v>477.77365975811733</v>
      </c>
      <c r="K240" s="197">
        <f t="shared" si="50"/>
        <v>215.53854204130784</v>
      </c>
      <c r="L240" s="89">
        <f t="shared" si="47"/>
        <v>377.19244857228875</v>
      </c>
      <c r="M240" s="90">
        <f t="shared" si="51"/>
        <v>1699.5041814448932</v>
      </c>
      <c r="N240" s="90">
        <f t="shared" si="52"/>
        <v>7883.5041814448932</v>
      </c>
      <c r="O240" s="90">
        <f t="shared" si="53"/>
        <v>4504.8595322542242</v>
      </c>
      <c r="P240" s="91">
        <f t="shared" si="48"/>
        <v>0.94001938783579286</v>
      </c>
      <c r="Q240" s="206">
        <v>271.96065946129625</v>
      </c>
      <c r="R240" s="91">
        <f t="shared" si="54"/>
        <v>-7.5429305087465898E-3</v>
      </c>
      <c r="S240" s="91">
        <f t="shared" si="54"/>
        <v>-3.3630373478230925E-2</v>
      </c>
      <c r="T240" s="93">
        <v>1750</v>
      </c>
      <c r="U240" s="200">
        <v>6231</v>
      </c>
      <c r="V240" s="200">
        <v>3656.6901408450703</v>
      </c>
      <c r="W240" s="208"/>
      <c r="X240" s="90">
        <v>0</v>
      </c>
      <c r="Y240" s="90">
        <f t="shared" si="55"/>
        <v>0</v>
      </c>
    </row>
    <row r="241" spans="2:27" x14ac:dyDescent="0.25">
      <c r="B241" s="87">
        <v>4227</v>
      </c>
      <c r="C241" s="87" t="s">
        <v>257</v>
      </c>
      <c r="D241" s="1">
        <v>34701</v>
      </c>
      <c r="E241" s="87">
        <f t="shared" si="49"/>
        <v>5760.4581673306775</v>
      </c>
      <c r="F241" s="88">
        <f t="shared" si="42"/>
        <v>1.2020224651484852</v>
      </c>
      <c r="G241" s="197">
        <f t="shared" si="43"/>
        <v>-580.43962447120396</v>
      </c>
      <c r="H241" s="197">
        <f t="shared" si="44"/>
        <v>-3496.5682978145328</v>
      </c>
      <c r="I241" s="197">
        <f t="shared" si="45"/>
        <v>0</v>
      </c>
      <c r="J241" s="89">
        <f t="shared" si="46"/>
        <v>0</v>
      </c>
      <c r="K241" s="197">
        <f t="shared" si="50"/>
        <v>-57.474977820473484</v>
      </c>
      <c r="L241" s="89">
        <f t="shared" si="47"/>
        <v>-346.22926639053225</v>
      </c>
      <c r="M241" s="90">
        <f t="shared" si="51"/>
        <v>-3842.7975642050651</v>
      </c>
      <c r="N241" s="90">
        <f t="shared" si="52"/>
        <v>30858.202435794934</v>
      </c>
      <c r="O241" s="90">
        <f t="shared" si="53"/>
        <v>5122.543565039</v>
      </c>
      <c r="P241" s="91">
        <f t="shared" si="48"/>
        <v>1.0689101916926091</v>
      </c>
      <c r="Q241" s="206">
        <v>-8216.9606190254381</v>
      </c>
      <c r="R241" s="91">
        <f t="shared" si="54"/>
        <v>-1.8442564987412667E-2</v>
      </c>
      <c r="S241" s="91">
        <f t="shared" si="54"/>
        <v>-4.1417265906531955E-2</v>
      </c>
      <c r="T241" s="93">
        <v>6024</v>
      </c>
      <c r="U241" s="200">
        <v>35353</v>
      </c>
      <c r="V241" s="200">
        <v>6009.3489716131226</v>
      </c>
      <c r="W241" s="208"/>
      <c r="X241" s="90">
        <v>0</v>
      </c>
      <c r="Y241" s="90">
        <f t="shared" si="55"/>
        <v>0</v>
      </c>
    </row>
    <row r="242" spans="2:27" x14ac:dyDescent="0.25">
      <c r="B242" s="87">
        <v>4228</v>
      </c>
      <c r="C242" s="87" t="s">
        <v>258</v>
      </c>
      <c r="D242" s="1">
        <v>30300</v>
      </c>
      <c r="E242" s="87">
        <f t="shared" si="49"/>
        <v>16494.284158954815</v>
      </c>
      <c r="F242" s="88">
        <f t="shared" si="42"/>
        <v>3.4418269397473678</v>
      </c>
      <c r="G242" s="197">
        <f t="shared" si="43"/>
        <v>-7020.7352194456871</v>
      </c>
      <c r="H242" s="197">
        <f t="shared" si="44"/>
        <v>-12897.090598121727</v>
      </c>
      <c r="I242" s="197">
        <f t="shared" si="45"/>
        <v>0</v>
      </c>
      <c r="J242" s="89">
        <f t="shared" si="46"/>
        <v>0</v>
      </c>
      <c r="K242" s="197">
        <f t="shared" si="50"/>
        <v>-57.474977820473484</v>
      </c>
      <c r="L242" s="89">
        <f t="shared" si="47"/>
        <v>-105.58153425620979</v>
      </c>
      <c r="M242" s="90">
        <f t="shared" si="51"/>
        <v>-13002.672132377937</v>
      </c>
      <c r="N242" s="90">
        <f t="shared" si="52"/>
        <v>17297.327867622065</v>
      </c>
      <c r="O242" s="90">
        <f t="shared" si="53"/>
        <v>9416.0739616886585</v>
      </c>
      <c r="P242" s="91">
        <f t="shared" si="48"/>
        <v>1.9648319815321633</v>
      </c>
      <c r="Q242" s="206">
        <v>-11828.172077012046</v>
      </c>
      <c r="R242" s="91">
        <f t="shared" si="54"/>
        <v>2.6005688744412839E-2</v>
      </c>
      <c r="S242" s="91">
        <f t="shared" si="54"/>
        <v>1.0925583357314562E-2</v>
      </c>
      <c r="T242" s="93">
        <v>1837</v>
      </c>
      <c r="U242" s="200">
        <v>29532</v>
      </c>
      <c r="V242" s="200">
        <v>16316.022099447515</v>
      </c>
      <c r="W242" s="208"/>
      <c r="X242" s="90">
        <v>0</v>
      </c>
      <c r="Y242" s="90">
        <f t="shared" si="55"/>
        <v>0</v>
      </c>
    </row>
    <row r="243" spans="2:27" ht="30.6" customHeight="1" x14ac:dyDescent="0.25">
      <c r="B243" s="87">
        <v>4601</v>
      </c>
      <c r="C243" s="87" t="s">
        <v>259</v>
      </c>
      <c r="D243" s="1">
        <v>1437848</v>
      </c>
      <c r="E243" s="87">
        <f t="shared" si="49"/>
        <v>4969.577990529845</v>
      </c>
      <c r="F243" s="88">
        <f t="shared" si="42"/>
        <v>1.0369911929579039</v>
      </c>
      <c r="G243" s="197">
        <f t="shared" si="43"/>
        <v>-105.91151839070444</v>
      </c>
      <c r="H243" s="197">
        <f t="shared" si="44"/>
        <v>-30643.379615982518</v>
      </c>
      <c r="I243" s="197">
        <f t="shared" si="45"/>
        <v>0</v>
      </c>
      <c r="J243" s="89">
        <f t="shared" si="46"/>
        <v>0</v>
      </c>
      <c r="K243" s="197">
        <f t="shared" si="50"/>
        <v>-57.474977820473484</v>
      </c>
      <c r="L243" s="89">
        <f t="shared" si="47"/>
        <v>-16629.235332797594</v>
      </c>
      <c r="M243" s="90">
        <f t="shared" si="51"/>
        <v>-47272.614948780116</v>
      </c>
      <c r="N243" s="90">
        <f t="shared" si="52"/>
        <v>1390575.38505122</v>
      </c>
      <c r="O243" s="90">
        <f t="shared" si="53"/>
        <v>4806.1914943186666</v>
      </c>
      <c r="P243" s="91">
        <f t="shared" si="48"/>
        <v>1.0028976828163767</v>
      </c>
      <c r="Q243" s="206">
        <v>24016.122350628211</v>
      </c>
      <c r="R243" s="91">
        <f t="shared" si="54"/>
        <v>-3.9582643488814476E-3</v>
      </c>
      <c r="S243" s="91">
        <f t="shared" si="54"/>
        <v>-1.2220456881846109E-2</v>
      </c>
      <c r="T243" s="93">
        <v>289330</v>
      </c>
      <c r="U243" s="200">
        <v>1443562</v>
      </c>
      <c r="V243" s="200">
        <v>5031.0598403791864</v>
      </c>
      <c r="W243" s="208"/>
      <c r="X243" s="90">
        <v>0</v>
      </c>
      <c r="Y243" s="90">
        <f t="shared" si="55"/>
        <v>0</v>
      </c>
    </row>
    <row r="244" spans="2:27" x14ac:dyDescent="0.25">
      <c r="B244" s="87">
        <v>4602</v>
      </c>
      <c r="C244" s="87" t="s">
        <v>260</v>
      </c>
      <c r="D244" s="1">
        <v>84071</v>
      </c>
      <c r="E244" s="87">
        <f t="shared" si="49"/>
        <v>4893.8238547063274</v>
      </c>
      <c r="F244" s="88">
        <f t="shared" si="42"/>
        <v>1.0211837397236809</v>
      </c>
      <c r="G244" s="197">
        <f t="shared" si="43"/>
        <v>-60.459036896593894</v>
      </c>
      <c r="H244" s="197">
        <f t="shared" si="44"/>
        <v>-1038.6257948465866</v>
      </c>
      <c r="I244" s="197">
        <f t="shared" si="45"/>
        <v>0</v>
      </c>
      <c r="J244" s="89">
        <f t="shared" si="46"/>
        <v>0</v>
      </c>
      <c r="K244" s="197">
        <f t="shared" si="50"/>
        <v>-57.474977820473484</v>
      </c>
      <c r="L244" s="89">
        <f t="shared" si="47"/>
        <v>-987.36264397791399</v>
      </c>
      <c r="M244" s="90">
        <f t="shared" si="51"/>
        <v>-2025.9884388245005</v>
      </c>
      <c r="N244" s="90">
        <f t="shared" si="52"/>
        <v>82045.011561175503</v>
      </c>
      <c r="O244" s="90">
        <f t="shared" si="53"/>
        <v>4775.8898399892605</v>
      </c>
      <c r="P244" s="91">
        <f t="shared" si="48"/>
        <v>0.99657470152268757</v>
      </c>
      <c r="Q244" s="206">
        <v>466.29694556886852</v>
      </c>
      <c r="R244" s="94">
        <f t="shared" si="54"/>
        <v>-4.1215715344699776E-2</v>
      </c>
      <c r="S244" s="94">
        <f t="shared" si="54"/>
        <v>-4.3894663226616913E-2</v>
      </c>
      <c r="T244" s="93">
        <v>17179</v>
      </c>
      <c r="U244" s="200">
        <v>87685</v>
      </c>
      <c r="V244" s="200">
        <v>5118.4986282178506</v>
      </c>
      <c r="W244" s="208"/>
      <c r="X244" s="90">
        <v>0</v>
      </c>
      <c r="Y244" s="90">
        <f t="shared" si="55"/>
        <v>0</v>
      </c>
      <c r="Z244" s="1"/>
      <c r="AA244" s="1"/>
    </row>
    <row r="245" spans="2:27" x14ac:dyDescent="0.25">
      <c r="B245" s="87">
        <v>4611</v>
      </c>
      <c r="C245" s="87" t="s">
        <v>261</v>
      </c>
      <c r="D245" s="1">
        <v>16344</v>
      </c>
      <c r="E245" s="87">
        <f t="shared" si="49"/>
        <v>4012.7670022096736</v>
      </c>
      <c r="F245" s="88">
        <f t="shared" si="42"/>
        <v>0.83733549380112715</v>
      </c>
      <c r="G245" s="197">
        <f t="shared" si="43"/>
        <v>468.17507460139836</v>
      </c>
      <c r="H245" s="197">
        <f t="shared" si="44"/>
        <v>1906.8770788514955</v>
      </c>
      <c r="I245" s="197">
        <f t="shared" si="45"/>
        <v>105.34506908839562</v>
      </c>
      <c r="J245" s="89">
        <f t="shared" si="46"/>
        <v>429.07046639703532</v>
      </c>
      <c r="K245" s="197">
        <f t="shared" si="50"/>
        <v>47.870091267922135</v>
      </c>
      <c r="L245" s="89">
        <f t="shared" si="47"/>
        <v>194.97488173424685</v>
      </c>
      <c r="M245" s="90">
        <f t="shared" si="51"/>
        <v>2101.8519605857423</v>
      </c>
      <c r="N245" s="90">
        <f t="shared" si="52"/>
        <v>18445.851960585744</v>
      </c>
      <c r="O245" s="90">
        <f t="shared" si="53"/>
        <v>4528.8121680789945</v>
      </c>
      <c r="P245" s="91">
        <f t="shared" si="48"/>
        <v>0.94501753303962066</v>
      </c>
      <c r="Q245" s="206">
        <v>-10.652190865222565</v>
      </c>
      <c r="R245" s="94">
        <f t="shared" si="54"/>
        <v>-0.38004020786708642</v>
      </c>
      <c r="S245" s="94">
        <f t="shared" si="54"/>
        <v>-0.38460657019558819</v>
      </c>
      <c r="T245" s="93">
        <v>4073</v>
      </c>
      <c r="U245" s="200">
        <v>26363</v>
      </c>
      <c r="V245" s="200">
        <v>6520.652980460055</v>
      </c>
      <c r="W245" s="208"/>
      <c r="X245" s="90">
        <v>0</v>
      </c>
      <c r="Y245" s="90">
        <f t="shared" si="55"/>
        <v>0</v>
      </c>
      <c r="Z245" s="1"/>
    </row>
    <row r="246" spans="2:27" x14ac:dyDescent="0.25">
      <c r="B246" s="87">
        <v>4612</v>
      </c>
      <c r="C246" s="87" t="s">
        <v>262</v>
      </c>
      <c r="D246" s="1">
        <v>22471</v>
      </c>
      <c r="E246" s="87">
        <f t="shared" si="49"/>
        <v>3920.2721563154223</v>
      </c>
      <c r="F246" s="88">
        <f t="shared" si="42"/>
        <v>0.81803479246006405</v>
      </c>
      <c r="G246" s="197">
        <f t="shared" si="43"/>
        <v>523.67198213794916</v>
      </c>
      <c r="H246" s="197">
        <f t="shared" si="44"/>
        <v>3001.6878016147248</v>
      </c>
      <c r="I246" s="197">
        <f t="shared" si="45"/>
        <v>137.71826515138355</v>
      </c>
      <c r="J246" s="89">
        <f t="shared" si="46"/>
        <v>789.40109584773052</v>
      </c>
      <c r="K246" s="197">
        <f t="shared" si="50"/>
        <v>80.243287330910064</v>
      </c>
      <c r="L246" s="89">
        <f t="shared" si="47"/>
        <v>459.95452298077652</v>
      </c>
      <c r="M246" s="90">
        <f t="shared" si="51"/>
        <v>3461.6423245955011</v>
      </c>
      <c r="N246" s="90">
        <f t="shared" si="52"/>
        <v>25932.642324595501</v>
      </c>
      <c r="O246" s="90">
        <f t="shared" si="53"/>
        <v>4524.187425784281</v>
      </c>
      <c r="P246" s="91">
        <f t="shared" si="48"/>
        <v>0.94405249797256729</v>
      </c>
      <c r="Q246" s="206">
        <v>927.96691430408737</v>
      </c>
      <c r="R246" s="94">
        <f t="shared" si="54"/>
        <v>-0.52526724975704564</v>
      </c>
      <c r="S246" s="94">
        <f t="shared" si="54"/>
        <v>-0.52170592591537668</v>
      </c>
      <c r="T246" s="93">
        <v>5732</v>
      </c>
      <c r="U246" s="200">
        <v>47334</v>
      </c>
      <c r="V246" s="200">
        <v>8196.3636363636379</v>
      </c>
      <c r="W246" s="208"/>
      <c r="X246" s="90">
        <v>0</v>
      </c>
      <c r="Y246" s="90">
        <f t="shared" si="55"/>
        <v>0</v>
      </c>
      <c r="Z246" s="1"/>
    </row>
    <row r="247" spans="2:27" x14ac:dyDescent="0.25">
      <c r="B247" s="87">
        <v>4613</v>
      </c>
      <c r="C247" s="87" t="s">
        <v>263</v>
      </c>
      <c r="D247" s="1">
        <v>58392</v>
      </c>
      <c r="E247" s="87">
        <f t="shared" si="49"/>
        <v>4813.0563798219582</v>
      </c>
      <c r="F247" s="88">
        <f t="shared" si="42"/>
        <v>1.0043301637677051</v>
      </c>
      <c r="G247" s="197">
        <f t="shared" si="43"/>
        <v>-11.998551965972364</v>
      </c>
      <c r="H247" s="197">
        <f t="shared" si="44"/>
        <v>-145.56643245117672</v>
      </c>
      <c r="I247" s="197">
        <f t="shared" si="45"/>
        <v>0</v>
      </c>
      <c r="J247" s="89">
        <f t="shared" si="46"/>
        <v>0</v>
      </c>
      <c r="K247" s="197">
        <f t="shared" si="50"/>
        <v>-57.474977820473484</v>
      </c>
      <c r="L247" s="89">
        <f t="shared" si="47"/>
        <v>-697.28643091798438</v>
      </c>
      <c r="M247" s="90">
        <f t="shared" si="51"/>
        <v>-842.85286336916113</v>
      </c>
      <c r="N247" s="90">
        <f t="shared" si="52"/>
        <v>57549.14713663084</v>
      </c>
      <c r="O247" s="90">
        <f t="shared" si="53"/>
        <v>4743.5828500355128</v>
      </c>
      <c r="P247" s="91">
        <f t="shared" si="48"/>
        <v>0.98983327114029729</v>
      </c>
      <c r="Q247" s="206">
        <v>133.43666940109745</v>
      </c>
      <c r="R247" s="94">
        <f t="shared" si="54"/>
        <v>1.4965844501225426E-2</v>
      </c>
      <c r="S247" s="94">
        <f t="shared" si="54"/>
        <v>9.0259685566501484E-3</v>
      </c>
      <c r="T247" s="93">
        <v>12132</v>
      </c>
      <c r="U247" s="200">
        <v>57531</v>
      </c>
      <c r="V247" s="200">
        <v>4770.0024873559405</v>
      </c>
      <c r="W247" s="208"/>
      <c r="X247" s="90">
        <v>0</v>
      </c>
      <c r="Y247" s="90">
        <f t="shared" si="55"/>
        <v>0</v>
      </c>
      <c r="Z247" s="1"/>
    </row>
    <row r="248" spans="2:27" x14ac:dyDescent="0.25">
      <c r="B248" s="87">
        <v>4614</v>
      </c>
      <c r="C248" s="87" t="s">
        <v>264</v>
      </c>
      <c r="D248" s="1">
        <v>88860</v>
      </c>
      <c r="E248" s="87">
        <f t="shared" si="49"/>
        <v>4652.8432296575556</v>
      </c>
      <c r="F248" s="88">
        <f t="shared" si="42"/>
        <v>0.97089882894749968</v>
      </c>
      <c r="G248" s="197">
        <f t="shared" si="43"/>
        <v>84.129338132669176</v>
      </c>
      <c r="H248" s="197">
        <f t="shared" si="44"/>
        <v>1606.702099657716</v>
      </c>
      <c r="I248" s="197">
        <f t="shared" si="45"/>
        <v>0</v>
      </c>
      <c r="J248" s="89">
        <f t="shared" si="46"/>
        <v>0</v>
      </c>
      <c r="K248" s="197">
        <f t="shared" si="50"/>
        <v>-57.474977820473484</v>
      </c>
      <c r="L248" s="89">
        <f t="shared" si="47"/>
        <v>-1097.6571264154027</v>
      </c>
      <c r="M248" s="90">
        <f t="shared" si="51"/>
        <v>509.04497324231329</v>
      </c>
      <c r="N248" s="90">
        <f t="shared" si="52"/>
        <v>89369.044973242315</v>
      </c>
      <c r="O248" s="90">
        <f t="shared" si="53"/>
        <v>4679.497589969752</v>
      </c>
      <c r="P248" s="91">
        <f t="shared" si="48"/>
        <v>0.97646073721221516</v>
      </c>
      <c r="Q248" s="206">
        <v>2109.1678134044132</v>
      </c>
      <c r="R248" s="94">
        <f t="shared" si="54"/>
        <v>-4.6341411062697201E-2</v>
      </c>
      <c r="S248" s="94">
        <f t="shared" si="54"/>
        <v>-5.5279775677828567E-2</v>
      </c>
      <c r="T248" s="93">
        <v>19098</v>
      </c>
      <c r="U248" s="200">
        <v>93178</v>
      </c>
      <c r="V248" s="200">
        <v>4925.1017495639308</v>
      </c>
      <c r="W248" s="208"/>
      <c r="X248" s="90">
        <v>0</v>
      </c>
      <c r="Y248" s="90">
        <f t="shared" si="55"/>
        <v>0</v>
      </c>
      <c r="Z248" s="1"/>
    </row>
    <row r="249" spans="2:27" x14ac:dyDescent="0.25">
      <c r="B249" s="87">
        <v>4615</v>
      </c>
      <c r="C249" s="87" t="s">
        <v>265</v>
      </c>
      <c r="D249" s="1">
        <v>13257</v>
      </c>
      <c r="E249" s="87">
        <f t="shared" si="49"/>
        <v>4167.5573718956302</v>
      </c>
      <c r="F249" s="88">
        <f t="shared" si="42"/>
        <v>0.86963526863611695</v>
      </c>
      <c r="G249" s="197">
        <f t="shared" si="43"/>
        <v>375.30085278982443</v>
      </c>
      <c r="H249" s="197">
        <f t="shared" si="44"/>
        <v>1193.8320127244315</v>
      </c>
      <c r="I249" s="197">
        <f t="shared" si="45"/>
        <v>51.168439698310792</v>
      </c>
      <c r="J249" s="89">
        <f t="shared" si="46"/>
        <v>162.76680668032665</v>
      </c>
      <c r="K249" s="197">
        <f t="shared" si="50"/>
        <v>-6.3065381221626922</v>
      </c>
      <c r="L249" s="89">
        <f t="shared" si="47"/>
        <v>-20.061097766599524</v>
      </c>
      <c r="M249" s="90">
        <f t="shared" si="51"/>
        <v>1173.770914957832</v>
      </c>
      <c r="N249" s="90">
        <f t="shared" si="52"/>
        <v>14430.770914957831</v>
      </c>
      <c r="O249" s="90">
        <f t="shared" si="53"/>
        <v>4536.5516865632917</v>
      </c>
      <c r="P249" s="91">
        <f t="shared" si="48"/>
        <v>0.94663252178137003</v>
      </c>
      <c r="Q249" s="206">
        <v>538.9320457816051</v>
      </c>
      <c r="R249" s="94">
        <f t="shared" si="54"/>
        <v>-3.2053154205607476E-2</v>
      </c>
      <c r="S249" s="94">
        <f t="shared" si="54"/>
        <v>-5.1527721363998157E-2</v>
      </c>
      <c r="T249" s="93">
        <v>3181</v>
      </c>
      <c r="U249" s="200">
        <v>13696</v>
      </c>
      <c r="V249" s="200">
        <v>4393.968559512351</v>
      </c>
      <c r="W249" s="208"/>
      <c r="X249" s="90">
        <v>0</v>
      </c>
      <c r="Y249" s="90">
        <f t="shared" si="55"/>
        <v>0</v>
      </c>
      <c r="Z249" s="1"/>
    </row>
    <row r="250" spans="2:27" x14ac:dyDescent="0.25">
      <c r="B250" s="87">
        <v>4616</v>
      </c>
      <c r="C250" s="87" t="s">
        <v>266</v>
      </c>
      <c r="D250" s="1">
        <v>13732</v>
      </c>
      <c r="E250" s="87">
        <f t="shared" si="49"/>
        <v>4718.9003436426119</v>
      </c>
      <c r="F250" s="88">
        <f t="shared" si="42"/>
        <v>0.98468282540861896</v>
      </c>
      <c r="G250" s="197">
        <f t="shared" si="43"/>
        <v>44.495069741635412</v>
      </c>
      <c r="H250" s="197">
        <f t="shared" si="44"/>
        <v>129.48065294815905</v>
      </c>
      <c r="I250" s="197">
        <f t="shared" si="45"/>
        <v>0</v>
      </c>
      <c r="J250" s="89">
        <f t="shared" si="46"/>
        <v>0</v>
      </c>
      <c r="K250" s="197">
        <f t="shared" si="50"/>
        <v>-57.474977820473484</v>
      </c>
      <c r="L250" s="89">
        <f t="shared" si="47"/>
        <v>-167.25218545757784</v>
      </c>
      <c r="M250" s="90">
        <f t="shared" si="51"/>
        <v>-37.77153250941879</v>
      </c>
      <c r="N250" s="90">
        <f t="shared" si="52"/>
        <v>13694.22846749058</v>
      </c>
      <c r="O250" s="90">
        <f t="shared" si="53"/>
        <v>4705.920435563773</v>
      </c>
      <c r="P250" s="91">
        <f t="shared" si="48"/>
        <v>0.98197433579666249</v>
      </c>
      <c r="Q250" s="206">
        <v>294.29475007889891</v>
      </c>
      <c r="R250" s="94">
        <f t="shared" si="54"/>
        <v>2.4393882879522565E-2</v>
      </c>
      <c r="S250" s="94">
        <f t="shared" si="54"/>
        <v>1.4889197368269172E-2</v>
      </c>
      <c r="T250" s="93">
        <v>2910</v>
      </c>
      <c r="U250" s="200">
        <v>13405</v>
      </c>
      <c r="V250" s="200">
        <v>4649.6704821366638</v>
      </c>
      <c r="W250" s="208"/>
      <c r="X250" s="90">
        <v>0</v>
      </c>
      <c r="Y250" s="90">
        <f t="shared" si="55"/>
        <v>0</v>
      </c>
      <c r="Z250" s="1"/>
    </row>
    <row r="251" spans="2:27" x14ac:dyDescent="0.25">
      <c r="B251" s="87">
        <v>4617</v>
      </c>
      <c r="C251" s="87" t="s">
        <v>267</v>
      </c>
      <c r="D251" s="1">
        <v>63201</v>
      </c>
      <c r="E251" s="87">
        <f t="shared" si="49"/>
        <v>4840.0214427936899</v>
      </c>
      <c r="F251" s="88">
        <f t="shared" si="42"/>
        <v>1.0099569056907673</v>
      </c>
      <c r="G251" s="197">
        <f t="shared" si="43"/>
        <v>-28.17758974901135</v>
      </c>
      <c r="H251" s="197">
        <f t="shared" si="44"/>
        <v>-367.9429669425902</v>
      </c>
      <c r="I251" s="197">
        <f t="shared" si="45"/>
        <v>0</v>
      </c>
      <c r="J251" s="89">
        <f t="shared" si="46"/>
        <v>0</v>
      </c>
      <c r="K251" s="197">
        <f t="shared" si="50"/>
        <v>-57.474977820473484</v>
      </c>
      <c r="L251" s="89">
        <f t="shared" si="47"/>
        <v>-750.50826037974275</v>
      </c>
      <c r="M251" s="90">
        <f t="shared" si="51"/>
        <v>-1118.4512273223329</v>
      </c>
      <c r="N251" s="90">
        <f t="shared" si="52"/>
        <v>62082.54877267767</v>
      </c>
      <c r="O251" s="90">
        <f t="shared" si="53"/>
        <v>4754.3688752242051</v>
      </c>
      <c r="P251" s="91">
        <f t="shared" si="48"/>
        <v>0.99208396790952202</v>
      </c>
      <c r="Q251" s="206">
        <v>-3853.3759290274079</v>
      </c>
      <c r="R251" s="94">
        <f t="shared" si="54"/>
        <v>-0.10126276272005916</v>
      </c>
      <c r="S251" s="94">
        <f t="shared" si="54"/>
        <v>-0.1040846517328082</v>
      </c>
      <c r="T251" s="93">
        <v>13058</v>
      </c>
      <c r="U251" s="200">
        <v>70322</v>
      </c>
      <c r="V251" s="200">
        <v>5402.3200430206653</v>
      </c>
      <c r="W251" s="208"/>
      <c r="X251" s="90">
        <v>0</v>
      </c>
      <c r="Y251" s="90">
        <f t="shared" si="55"/>
        <v>0</v>
      </c>
      <c r="Z251" s="1"/>
    </row>
    <row r="252" spans="2:27" x14ac:dyDescent="0.25">
      <c r="B252" s="87">
        <v>4618</v>
      </c>
      <c r="C252" s="87" t="s">
        <v>268</v>
      </c>
      <c r="D252" s="1">
        <v>67831</v>
      </c>
      <c r="E252" s="87">
        <f t="shared" si="49"/>
        <v>6084.589163975601</v>
      </c>
      <c r="F252" s="88">
        <f t="shared" si="42"/>
        <v>1.2696581858326106</v>
      </c>
      <c r="G252" s="197">
        <f t="shared" si="43"/>
        <v>-774.91822245815797</v>
      </c>
      <c r="H252" s="197">
        <f t="shared" si="44"/>
        <v>-8638.7883439635443</v>
      </c>
      <c r="I252" s="197">
        <f t="shared" si="45"/>
        <v>0</v>
      </c>
      <c r="J252" s="89">
        <f t="shared" si="46"/>
        <v>0</v>
      </c>
      <c r="K252" s="197">
        <f t="shared" si="50"/>
        <v>-57.474977820473484</v>
      </c>
      <c r="L252" s="89">
        <f t="shared" si="47"/>
        <v>-640.73105274263844</v>
      </c>
      <c r="M252" s="90">
        <f t="shared" si="51"/>
        <v>-9279.5193967061823</v>
      </c>
      <c r="N252" s="90">
        <f t="shared" si="52"/>
        <v>58551.480603293821</v>
      </c>
      <c r="O252" s="90">
        <f t="shared" si="53"/>
        <v>5252.1959636969696</v>
      </c>
      <c r="P252" s="91">
        <f t="shared" si="48"/>
        <v>1.0959644799662593</v>
      </c>
      <c r="Q252" s="206">
        <v>-11882.373735208426</v>
      </c>
      <c r="R252" s="94">
        <f t="shared" si="54"/>
        <v>-6.4451616462539996E-2</v>
      </c>
      <c r="S252" s="94">
        <f t="shared" si="54"/>
        <v>-8.6858453420245507E-2</v>
      </c>
      <c r="T252" s="93">
        <v>11148</v>
      </c>
      <c r="U252" s="200">
        <v>72504</v>
      </c>
      <c r="V252" s="200">
        <v>6663.3581472291144</v>
      </c>
      <c r="W252" s="208"/>
      <c r="X252" s="90">
        <v>0</v>
      </c>
      <c r="Y252" s="90">
        <f t="shared" si="55"/>
        <v>0</v>
      </c>
      <c r="Z252" s="1"/>
      <c r="AA252" s="1"/>
    </row>
    <row r="253" spans="2:27" x14ac:dyDescent="0.25">
      <c r="B253" s="87">
        <v>4619</v>
      </c>
      <c r="C253" s="87" t="s">
        <v>269</v>
      </c>
      <c r="D253" s="1">
        <v>17016</v>
      </c>
      <c r="E253" s="87">
        <f t="shared" si="49"/>
        <v>17688.14968814969</v>
      </c>
      <c r="F253" s="88">
        <f t="shared" si="42"/>
        <v>3.6909483021065723</v>
      </c>
      <c r="G253" s="197">
        <f t="shared" si="43"/>
        <v>-7737.0545369626116</v>
      </c>
      <c r="H253" s="197">
        <f t="shared" si="44"/>
        <v>-7443.0464645580323</v>
      </c>
      <c r="I253" s="197">
        <f t="shared" si="45"/>
        <v>0</v>
      </c>
      <c r="J253" s="89">
        <f t="shared" si="46"/>
        <v>0</v>
      </c>
      <c r="K253" s="197">
        <f t="shared" si="50"/>
        <v>-57.474977820473484</v>
      </c>
      <c r="L253" s="89">
        <f t="shared" si="47"/>
        <v>-55.290928663295489</v>
      </c>
      <c r="M253" s="90">
        <f t="shared" si="51"/>
        <v>-7498.3373932213281</v>
      </c>
      <c r="N253" s="90">
        <f t="shared" si="52"/>
        <v>9517.662606778671</v>
      </c>
      <c r="O253" s="90">
        <f t="shared" si="53"/>
        <v>9893.6201733666021</v>
      </c>
      <c r="P253" s="91">
        <f t="shared" si="48"/>
        <v>2.0644805264758439</v>
      </c>
      <c r="Q253" s="206">
        <v>-7147.1400860563917</v>
      </c>
      <c r="R253" s="94">
        <f t="shared" si="54"/>
        <v>-3.5137034434293743E-3</v>
      </c>
      <c r="S253" s="94">
        <f t="shared" si="54"/>
        <v>-2.9409916971406654E-2</v>
      </c>
      <c r="T253" s="93">
        <v>962</v>
      </c>
      <c r="U253" s="200">
        <v>17076</v>
      </c>
      <c r="V253" s="200">
        <v>18224.119530416221</v>
      </c>
      <c r="W253" s="208"/>
      <c r="X253" s="90">
        <v>0</v>
      </c>
      <c r="Y253" s="90">
        <f t="shared" si="55"/>
        <v>0</v>
      </c>
      <c r="Z253" s="1"/>
    </row>
    <row r="254" spans="2:27" x14ac:dyDescent="0.25">
      <c r="B254" s="87">
        <v>4620</v>
      </c>
      <c r="C254" s="87" t="s">
        <v>270</v>
      </c>
      <c r="D254" s="1">
        <v>8574</v>
      </c>
      <c r="E254" s="87">
        <f t="shared" si="49"/>
        <v>8119.318181818182</v>
      </c>
      <c r="F254" s="88">
        <f t="shared" si="42"/>
        <v>1.6942407309862444</v>
      </c>
      <c r="G254" s="197">
        <f t="shared" si="43"/>
        <v>-1995.7556331637065</v>
      </c>
      <c r="H254" s="197">
        <f t="shared" si="44"/>
        <v>-2107.517948620874</v>
      </c>
      <c r="I254" s="197">
        <f t="shared" si="45"/>
        <v>0</v>
      </c>
      <c r="J254" s="89">
        <f t="shared" si="46"/>
        <v>0</v>
      </c>
      <c r="K254" s="197">
        <f t="shared" si="50"/>
        <v>-57.474977820473484</v>
      </c>
      <c r="L254" s="89">
        <f t="shared" si="47"/>
        <v>-60.69357657842</v>
      </c>
      <c r="M254" s="90">
        <f t="shared" si="51"/>
        <v>-2168.2115251992941</v>
      </c>
      <c r="N254" s="90">
        <f t="shared" si="52"/>
        <v>6405.7884748007054</v>
      </c>
      <c r="O254" s="90">
        <f t="shared" si="53"/>
        <v>6066.0875708340009</v>
      </c>
      <c r="P254" s="91">
        <f t="shared" si="48"/>
        <v>1.2657974980277127</v>
      </c>
      <c r="Q254" s="206">
        <v>-3107.4164033351362</v>
      </c>
      <c r="R254" s="94">
        <f t="shared" si="54"/>
        <v>-1.0730356524749048E-2</v>
      </c>
      <c r="S254" s="94">
        <f t="shared" si="54"/>
        <v>-1.5414398397264386E-2</v>
      </c>
      <c r="T254" s="93">
        <v>1056</v>
      </c>
      <c r="U254" s="200">
        <v>8667</v>
      </c>
      <c r="V254" s="200">
        <v>8246.4319695528065</v>
      </c>
      <c r="W254" s="208"/>
      <c r="X254" s="90">
        <v>0</v>
      </c>
      <c r="Y254" s="90">
        <f t="shared" si="55"/>
        <v>0</v>
      </c>
      <c r="Z254" s="1"/>
    </row>
    <row r="255" spans="2:27" x14ac:dyDescent="0.25">
      <c r="B255" s="87">
        <v>4621</v>
      </c>
      <c r="C255" s="87" t="s">
        <v>271</v>
      </c>
      <c r="D255" s="1">
        <v>70009</v>
      </c>
      <c r="E255" s="87">
        <f t="shared" si="49"/>
        <v>4336.5336967294352</v>
      </c>
      <c r="F255" s="88">
        <f t="shared" si="42"/>
        <v>0.90489519634123938</v>
      </c>
      <c r="G255" s="197">
        <f t="shared" si="43"/>
        <v>273.91505788954146</v>
      </c>
      <c r="H255" s="197">
        <f t="shared" si="44"/>
        <v>4422.0846945687572</v>
      </c>
      <c r="I255" s="197">
        <f t="shared" si="45"/>
        <v>0</v>
      </c>
      <c r="J255" s="89">
        <f t="shared" si="46"/>
        <v>0</v>
      </c>
      <c r="K255" s="197">
        <f t="shared" si="50"/>
        <v>-57.474977820473484</v>
      </c>
      <c r="L255" s="89">
        <f t="shared" si="47"/>
        <v>-927.87604193372397</v>
      </c>
      <c r="M255" s="90">
        <f t="shared" si="51"/>
        <v>3494.2086526350331</v>
      </c>
      <c r="N255" s="90">
        <f t="shared" si="52"/>
        <v>73503.208652635032</v>
      </c>
      <c r="O255" s="90">
        <f t="shared" si="53"/>
        <v>4552.9737767985025</v>
      </c>
      <c r="P255" s="91">
        <f t="shared" si="48"/>
        <v>0.95005928416971075</v>
      </c>
      <c r="Q255" s="206">
        <v>-3109.4636509871689</v>
      </c>
      <c r="R255" s="94">
        <f t="shared" si="54"/>
        <v>-4.3462221614974726E-2</v>
      </c>
      <c r="S255" s="94">
        <f t="shared" si="54"/>
        <v>-5.9400567897530017E-2</v>
      </c>
      <c r="T255" s="93">
        <v>16144</v>
      </c>
      <c r="U255" s="200">
        <v>73190</v>
      </c>
      <c r="V255" s="200">
        <v>4610.3937007874019</v>
      </c>
      <c r="W255" s="208"/>
      <c r="X255" s="90">
        <v>0</v>
      </c>
      <c r="Y255" s="90">
        <f t="shared" si="55"/>
        <v>0</v>
      </c>
      <c r="Z255" s="1"/>
      <c r="AA255" s="1"/>
    </row>
    <row r="256" spans="2:27" x14ac:dyDescent="0.25">
      <c r="B256" s="87">
        <v>4622</v>
      </c>
      <c r="C256" s="87" t="s">
        <v>272</v>
      </c>
      <c r="D256" s="1">
        <v>37598</v>
      </c>
      <c r="E256" s="87">
        <f t="shared" si="49"/>
        <v>4407.220724416833</v>
      </c>
      <c r="F256" s="88">
        <f t="shared" si="42"/>
        <v>0.91964530697596303</v>
      </c>
      <c r="G256" s="197">
        <f t="shared" si="43"/>
        <v>231.50284127710273</v>
      </c>
      <c r="H256" s="197">
        <f t="shared" si="44"/>
        <v>1974.9507389349635</v>
      </c>
      <c r="I256" s="197">
        <f t="shared" si="45"/>
        <v>0</v>
      </c>
      <c r="J256" s="89">
        <f t="shared" si="46"/>
        <v>0</v>
      </c>
      <c r="K256" s="197">
        <f t="shared" si="50"/>
        <v>-57.474977820473484</v>
      </c>
      <c r="L256" s="89">
        <f t="shared" si="47"/>
        <v>-490.31903578645927</v>
      </c>
      <c r="M256" s="90">
        <f t="shared" si="51"/>
        <v>1484.6317031485041</v>
      </c>
      <c r="N256" s="90">
        <f t="shared" si="52"/>
        <v>39082.631703148501</v>
      </c>
      <c r="O256" s="90">
        <f t="shared" si="53"/>
        <v>4581.2485878734615</v>
      </c>
      <c r="P256" s="91">
        <f t="shared" si="48"/>
        <v>0.95595932842360021</v>
      </c>
      <c r="Q256" s="206">
        <v>-1628.2095519432301</v>
      </c>
      <c r="R256" s="91">
        <f t="shared" si="54"/>
        <v>6.6129420899038848E-3</v>
      </c>
      <c r="S256" s="91">
        <f t="shared" si="54"/>
        <v>2.6011216666175156E-3</v>
      </c>
      <c r="T256" s="93">
        <v>8531</v>
      </c>
      <c r="U256" s="200">
        <v>37351</v>
      </c>
      <c r="V256" s="200">
        <v>4395.7867482640931</v>
      </c>
      <c r="W256" s="208"/>
      <c r="X256" s="90">
        <v>0</v>
      </c>
      <c r="Y256" s="90">
        <f t="shared" si="55"/>
        <v>0</v>
      </c>
    </row>
    <row r="257" spans="2:27" x14ac:dyDescent="0.25">
      <c r="B257" s="87">
        <v>4623</v>
      </c>
      <c r="C257" s="87" t="s">
        <v>273</v>
      </c>
      <c r="D257" s="1">
        <v>11860</v>
      </c>
      <c r="E257" s="87">
        <f t="shared" si="49"/>
        <v>4753.5070140280559</v>
      </c>
      <c r="F257" s="88">
        <f t="shared" si="42"/>
        <v>0.9919041251800863</v>
      </c>
      <c r="G257" s="197">
        <f t="shared" si="43"/>
        <v>23.73106751036903</v>
      </c>
      <c r="H257" s="197">
        <f t="shared" si="44"/>
        <v>59.209013438370732</v>
      </c>
      <c r="I257" s="197">
        <f t="shared" si="45"/>
        <v>0</v>
      </c>
      <c r="J257" s="89">
        <f t="shared" si="46"/>
        <v>0</v>
      </c>
      <c r="K257" s="197">
        <f t="shared" si="50"/>
        <v>-57.474977820473484</v>
      </c>
      <c r="L257" s="89">
        <f t="shared" si="47"/>
        <v>-143.40006966208134</v>
      </c>
      <c r="M257" s="90">
        <f t="shared" si="51"/>
        <v>-84.191056223710603</v>
      </c>
      <c r="N257" s="90">
        <f t="shared" si="52"/>
        <v>11775.80894377629</v>
      </c>
      <c r="O257" s="90">
        <f t="shared" si="53"/>
        <v>4719.7631037179517</v>
      </c>
      <c r="P257" s="91">
        <f t="shared" si="48"/>
        <v>0.98486285570524967</v>
      </c>
      <c r="Q257" s="206">
        <v>-1280.3936328798918</v>
      </c>
      <c r="R257" s="91">
        <f t="shared" si="54"/>
        <v>-3.2626427406199018E-2</v>
      </c>
      <c r="S257" s="91">
        <f t="shared" si="54"/>
        <v>-3.0300078133428426E-2</v>
      </c>
      <c r="T257" s="93">
        <v>2495</v>
      </c>
      <c r="U257" s="200">
        <v>12260</v>
      </c>
      <c r="V257" s="200">
        <v>4902.0391843262696</v>
      </c>
      <c r="W257" s="208"/>
      <c r="X257" s="90">
        <v>0</v>
      </c>
      <c r="Y257" s="90">
        <f t="shared" si="55"/>
        <v>0</v>
      </c>
    </row>
    <row r="258" spans="2:27" x14ac:dyDescent="0.25">
      <c r="B258" s="87">
        <v>4624</v>
      </c>
      <c r="C258" s="87" t="s">
        <v>274</v>
      </c>
      <c r="D258" s="1">
        <v>113941</v>
      </c>
      <c r="E258" s="87">
        <f t="shared" si="49"/>
        <v>4451.5158618534151</v>
      </c>
      <c r="F258" s="88">
        <f t="shared" si="42"/>
        <v>0.92888827841139032</v>
      </c>
      <c r="G258" s="197">
        <f t="shared" si="43"/>
        <v>204.9257588151535</v>
      </c>
      <c r="H258" s="197">
        <f t="shared" si="44"/>
        <v>5245.2797226326693</v>
      </c>
      <c r="I258" s="197">
        <f t="shared" si="45"/>
        <v>0</v>
      </c>
      <c r="J258" s="89">
        <f t="shared" si="46"/>
        <v>0</v>
      </c>
      <c r="K258" s="197">
        <f t="shared" si="50"/>
        <v>-57.474977820473484</v>
      </c>
      <c r="L258" s="89">
        <f t="shared" si="47"/>
        <v>-1471.1295322928395</v>
      </c>
      <c r="M258" s="90">
        <f t="shared" si="51"/>
        <v>3774.1501903398298</v>
      </c>
      <c r="N258" s="90">
        <f t="shared" si="52"/>
        <v>117715.15019033983</v>
      </c>
      <c r="O258" s="90">
        <f t="shared" si="53"/>
        <v>4598.966642848095</v>
      </c>
      <c r="P258" s="91">
        <f t="shared" si="48"/>
        <v>0.95965651699777121</v>
      </c>
      <c r="Q258" s="206">
        <v>2458.7562965702646</v>
      </c>
      <c r="R258" s="91">
        <f t="shared" si="54"/>
        <v>-4.35166333155655E-3</v>
      </c>
      <c r="S258" s="91">
        <f t="shared" si="54"/>
        <v>-1.9249823705990411E-2</v>
      </c>
      <c r="T258" s="93">
        <v>25596</v>
      </c>
      <c r="U258" s="200">
        <v>114439</v>
      </c>
      <c r="V258" s="200">
        <v>4538.8886685440048</v>
      </c>
      <c r="W258" s="208"/>
      <c r="X258" s="90">
        <v>0</v>
      </c>
      <c r="Y258" s="90">
        <f t="shared" si="55"/>
        <v>0</v>
      </c>
      <c r="Z258" s="1"/>
      <c r="AA258" s="1"/>
    </row>
    <row r="259" spans="2:27" x14ac:dyDescent="0.25">
      <c r="B259" s="87">
        <v>4625</v>
      </c>
      <c r="C259" s="87" t="s">
        <v>275</v>
      </c>
      <c r="D259" s="1">
        <v>57514</v>
      </c>
      <c r="E259" s="87">
        <f t="shared" si="49"/>
        <v>10857.844062676988</v>
      </c>
      <c r="F259" s="88">
        <f t="shared" si="42"/>
        <v>2.2656830598015913</v>
      </c>
      <c r="G259" s="197">
        <f t="shared" si="43"/>
        <v>-3638.8711616789901</v>
      </c>
      <c r="H259" s="197">
        <f t="shared" si="44"/>
        <v>-19275.10054341361</v>
      </c>
      <c r="I259" s="197">
        <f t="shared" si="45"/>
        <v>0</v>
      </c>
      <c r="J259" s="89">
        <f t="shared" si="46"/>
        <v>0</v>
      </c>
      <c r="K259" s="197">
        <f t="shared" si="50"/>
        <v>-57.474977820473484</v>
      </c>
      <c r="L259" s="89">
        <f t="shared" si="47"/>
        <v>-304.44495751504803</v>
      </c>
      <c r="M259" s="90">
        <f t="shared" si="51"/>
        <v>-19579.545500928656</v>
      </c>
      <c r="N259" s="90">
        <f t="shared" si="52"/>
        <v>37934.454499071348</v>
      </c>
      <c r="O259" s="90">
        <f t="shared" si="53"/>
        <v>7161.4979231775242</v>
      </c>
      <c r="P259" s="91">
        <f t="shared" si="48"/>
        <v>1.4943744295538519</v>
      </c>
      <c r="Q259" s="206">
        <v>-663.09172124813267</v>
      </c>
      <c r="R259" s="91">
        <f t="shared" si="54"/>
        <v>-4.6328845260993567E-2</v>
      </c>
      <c r="S259" s="91">
        <f t="shared" si="54"/>
        <v>-4.8849403344124721E-2</v>
      </c>
      <c r="T259" s="93">
        <v>5297</v>
      </c>
      <c r="U259" s="200">
        <v>60308</v>
      </c>
      <c r="V259" s="200">
        <v>11415.483626727239</v>
      </c>
      <c r="W259" s="208"/>
      <c r="X259" s="90">
        <v>0</v>
      </c>
      <c r="Y259" s="90">
        <f t="shared" si="55"/>
        <v>0</v>
      </c>
    </row>
    <row r="260" spans="2:27" x14ac:dyDescent="0.25">
      <c r="B260" s="87">
        <v>4626</v>
      </c>
      <c r="C260" s="87" t="s">
        <v>276</v>
      </c>
      <c r="D260" s="1">
        <v>174725</v>
      </c>
      <c r="E260" s="87">
        <f t="shared" si="49"/>
        <v>4438.249339565129</v>
      </c>
      <c r="F260" s="88">
        <f t="shared" si="42"/>
        <v>0.92611998162636178</v>
      </c>
      <c r="G260" s="197">
        <f t="shared" si="43"/>
        <v>212.88567218812514</v>
      </c>
      <c r="H260" s="197">
        <f t="shared" si="44"/>
        <v>8380.8831427021105</v>
      </c>
      <c r="I260" s="197">
        <f t="shared" si="45"/>
        <v>0</v>
      </c>
      <c r="J260" s="89">
        <f t="shared" si="46"/>
        <v>0</v>
      </c>
      <c r="K260" s="197">
        <f t="shared" si="50"/>
        <v>-57.474977820473484</v>
      </c>
      <c r="L260" s="89">
        <f t="shared" si="47"/>
        <v>-2262.6749268364001</v>
      </c>
      <c r="M260" s="90">
        <f t="shared" si="51"/>
        <v>6118.2082158657104</v>
      </c>
      <c r="N260" s="90">
        <f t="shared" si="52"/>
        <v>180843.20821586571</v>
      </c>
      <c r="O260" s="90">
        <f t="shared" si="53"/>
        <v>4593.6600339327806</v>
      </c>
      <c r="P260" s="91">
        <f t="shared" si="48"/>
        <v>0.95854919828375984</v>
      </c>
      <c r="Q260" s="206">
        <v>3707.4518629230543</v>
      </c>
      <c r="R260" s="91">
        <f t="shared" si="54"/>
        <v>-1.3583167260389203E-2</v>
      </c>
      <c r="S260" s="91">
        <f t="shared" si="54"/>
        <v>-2.2002087596716041E-2</v>
      </c>
      <c r="T260" s="93">
        <v>39368</v>
      </c>
      <c r="U260" s="200">
        <v>177131</v>
      </c>
      <c r="V260" s="200">
        <v>4538.0969460955121</v>
      </c>
      <c r="W260" s="208"/>
      <c r="X260" s="90">
        <v>0</v>
      </c>
      <c r="Y260" s="90">
        <f t="shared" si="55"/>
        <v>0</v>
      </c>
      <c r="Z260" s="1"/>
      <c r="AA260" s="1"/>
    </row>
    <row r="261" spans="2:27" x14ac:dyDescent="0.25">
      <c r="B261" s="87">
        <v>4627</v>
      </c>
      <c r="C261" s="87" t="s">
        <v>277</v>
      </c>
      <c r="D261" s="1">
        <v>124238</v>
      </c>
      <c r="E261" s="87">
        <f t="shared" si="49"/>
        <v>4142.7856880856307</v>
      </c>
      <c r="F261" s="88">
        <f t="shared" si="42"/>
        <v>0.86446621444385774</v>
      </c>
      <c r="G261" s="197">
        <f t="shared" si="43"/>
        <v>390.16386307582417</v>
      </c>
      <c r="H261" s="197">
        <f t="shared" si="44"/>
        <v>11700.624089780891</v>
      </c>
      <c r="I261" s="197">
        <f t="shared" si="45"/>
        <v>59.838529031810637</v>
      </c>
      <c r="J261" s="89">
        <f t="shared" si="46"/>
        <v>1794.4976471349692</v>
      </c>
      <c r="K261" s="197">
        <f t="shared" si="50"/>
        <v>2.3635512113371533</v>
      </c>
      <c r="L261" s="89">
        <f t="shared" si="47"/>
        <v>70.880537276789894</v>
      </c>
      <c r="M261" s="90">
        <f t="shared" si="51"/>
        <v>11771.50462705768</v>
      </c>
      <c r="N261" s="90">
        <f t="shared" si="52"/>
        <v>136009.50462705767</v>
      </c>
      <c r="O261" s="90">
        <f t="shared" si="53"/>
        <v>4535.3131023727919</v>
      </c>
      <c r="P261" s="91">
        <f t="shared" si="48"/>
        <v>0.94637406907175714</v>
      </c>
      <c r="Q261" s="206">
        <v>4251.4716666199074</v>
      </c>
      <c r="R261" s="91">
        <f t="shared" si="54"/>
        <v>6.1210354214655044E-4</v>
      </c>
      <c r="S261" s="91">
        <f t="shared" si="54"/>
        <v>-5.1602094363722775E-3</v>
      </c>
      <c r="T261" s="93">
        <v>29989</v>
      </c>
      <c r="U261" s="200">
        <v>124162</v>
      </c>
      <c r="V261" s="200">
        <v>4164.2742151864777</v>
      </c>
      <c r="W261" s="208"/>
      <c r="X261" s="90">
        <v>0</v>
      </c>
      <c r="Y261" s="90">
        <f t="shared" si="55"/>
        <v>0</v>
      </c>
    </row>
    <row r="262" spans="2:27" x14ac:dyDescent="0.25">
      <c r="B262" s="87">
        <v>4628</v>
      </c>
      <c r="C262" s="87" t="s">
        <v>278</v>
      </c>
      <c r="D262" s="1">
        <v>21701</v>
      </c>
      <c r="E262" s="87">
        <f t="shared" si="49"/>
        <v>5600.2580645161288</v>
      </c>
      <c r="F262" s="88">
        <f t="shared" si="42"/>
        <v>1.1685938528908224</v>
      </c>
      <c r="G262" s="197">
        <f t="shared" si="43"/>
        <v>-484.31956278247469</v>
      </c>
      <c r="H262" s="197">
        <f t="shared" si="44"/>
        <v>-1876.7383057820896</v>
      </c>
      <c r="I262" s="197">
        <f t="shared" si="45"/>
        <v>0</v>
      </c>
      <c r="J262" s="89">
        <f t="shared" si="46"/>
        <v>0</v>
      </c>
      <c r="K262" s="197">
        <f t="shared" si="50"/>
        <v>-57.474977820473484</v>
      </c>
      <c r="L262" s="89">
        <f t="shared" si="47"/>
        <v>-222.71553905433476</v>
      </c>
      <c r="M262" s="90">
        <f t="shared" si="51"/>
        <v>-2099.4538448364242</v>
      </c>
      <c r="N262" s="90">
        <f t="shared" si="52"/>
        <v>19601.546155163574</v>
      </c>
      <c r="O262" s="90">
        <f t="shared" si="53"/>
        <v>5058.4635239131803</v>
      </c>
      <c r="P262" s="91">
        <f t="shared" si="48"/>
        <v>1.0555387467895441</v>
      </c>
      <c r="Q262" s="206">
        <v>-5235.7531372383073</v>
      </c>
      <c r="R262" s="91">
        <f t="shared" si="54"/>
        <v>-1.4263002498296616E-2</v>
      </c>
      <c r="S262" s="91">
        <f t="shared" si="54"/>
        <v>-1.6298072428622704E-2</v>
      </c>
      <c r="T262" s="93">
        <v>3875</v>
      </c>
      <c r="U262" s="200">
        <v>22015</v>
      </c>
      <c r="V262" s="200">
        <v>5693.0437031290403</v>
      </c>
      <c r="W262" s="208"/>
      <c r="X262" s="90">
        <v>0</v>
      </c>
      <c r="Y262" s="90">
        <f t="shared" si="55"/>
        <v>0</v>
      </c>
    </row>
    <row r="263" spans="2:27" x14ac:dyDescent="0.25">
      <c r="B263" s="87">
        <v>4629</v>
      </c>
      <c r="C263" s="87" t="s">
        <v>279</v>
      </c>
      <c r="D263" s="1">
        <v>9471</v>
      </c>
      <c r="E263" s="87">
        <f t="shared" si="49"/>
        <v>24923.684210526313</v>
      </c>
      <c r="F263" s="88">
        <f t="shared" ref="F263:F326" si="56">E263/E$364</f>
        <v>5.2007717902067077</v>
      </c>
      <c r="G263" s="197">
        <f t="shared" ref="G263:G326" si="57">($E$364+$Y$364-E263-Y263)*0.6</f>
        <v>-12078.375250388586</v>
      </c>
      <c r="H263" s="197">
        <f t="shared" ref="H263:H326" si="58">G263*T263/1000</f>
        <v>-4589.7825951476625</v>
      </c>
      <c r="I263" s="197">
        <f t="shared" ref="I263:I326" si="59">IF(E263+Y263&lt;(E$364+Y$364)*0.9,((E$364+Y$364)*0.9-E263-Y263)*0.35,0)</f>
        <v>0</v>
      </c>
      <c r="J263" s="89">
        <f t="shared" ref="J263:J326" si="60">I263*T263/1000</f>
        <v>0</v>
      </c>
      <c r="K263" s="197">
        <f t="shared" si="50"/>
        <v>-57.474977820473484</v>
      </c>
      <c r="L263" s="89">
        <f t="shared" ref="L263:L326" si="61">K263*T263/1000</f>
        <v>-21.840491571779925</v>
      </c>
      <c r="M263" s="90">
        <f t="shared" si="51"/>
        <v>-4611.6230867194427</v>
      </c>
      <c r="N263" s="90">
        <f t="shared" si="52"/>
        <v>4859.3769132805573</v>
      </c>
      <c r="O263" s="90">
        <f t="shared" si="53"/>
        <v>12787.833982317256</v>
      </c>
      <c r="P263" s="91">
        <f t="shared" ref="P263:P326" si="62">O263/O$364</f>
        <v>2.6684099217158992</v>
      </c>
      <c r="Q263" s="206">
        <v>-4767.2845012001435</v>
      </c>
      <c r="R263" s="91">
        <f t="shared" si="54"/>
        <v>-1.5386214783241502E-2</v>
      </c>
      <c r="S263" s="91">
        <f t="shared" si="54"/>
        <v>-2.0568392600171865E-2</v>
      </c>
      <c r="T263" s="93">
        <v>380</v>
      </c>
      <c r="U263" s="200">
        <v>9619</v>
      </c>
      <c r="V263" s="200">
        <v>25447.089947089946</v>
      </c>
      <c r="W263" s="208"/>
      <c r="X263" s="90">
        <v>0</v>
      </c>
      <c r="Y263" s="90">
        <f t="shared" si="55"/>
        <v>0</v>
      </c>
    </row>
    <row r="264" spans="2:27" x14ac:dyDescent="0.25">
      <c r="B264" s="87">
        <v>4630</v>
      </c>
      <c r="C264" s="87" t="s">
        <v>280</v>
      </c>
      <c r="D264" s="1">
        <v>31674</v>
      </c>
      <c r="E264" s="87">
        <f t="shared" ref="E264:E327" si="63">D264/T264*1000</f>
        <v>3885.4268891069673</v>
      </c>
      <c r="F264" s="88">
        <f t="shared" si="56"/>
        <v>0.81076370520068486</v>
      </c>
      <c r="G264" s="197">
        <f t="shared" si="57"/>
        <v>544.57914246302209</v>
      </c>
      <c r="H264" s="197">
        <f t="shared" si="58"/>
        <v>4439.409169358556</v>
      </c>
      <c r="I264" s="197">
        <f t="shared" si="59"/>
        <v>149.9141086743428</v>
      </c>
      <c r="J264" s="89">
        <f t="shared" si="60"/>
        <v>1222.0998139132423</v>
      </c>
      <c r="K264" s="197">
        <f t="shared" ref="K264:K327" si="64">I264+J$366</f>
        <v>92.439130853869315</v>
      </c>
      <c r="L264" s="89">
        <f t="shared" si="61"/>
        <v>753.56379472074264</v>
      </c>
      <c r="M264" s="90">
        <f t="shared" ref="M264:M327" si="65">+H264+L264</f>
        <v>5192.9729640792984</v>
      </c>
      <c r="N264" s="90">
        <f t="shared" ref="N264:N327" si="66">D264+M264</f>
        <v>36866.972964079301</v>
      </c>
      <c r="O264" s="90">
        <f t="shared" ref="O264:O327" si="67">N264/T264*1000</f>
        <v>4522.4451624238591</v>
      </c>
      <c r="P264" s="91">
        <f t="shared" si="62"/>
        <v>0.94368894360959854</v>
      </c>
      <c r="Q264" s="206">
        <v>1253.8516548162843</v>
      </c>
      <c r="R264" s="91">
        <f t="shared" ref="R264:S327" si="68">(D264-U264)/U264</f>
        <v>1.5582916506348595E-2</v>
      </c>
      <c r="S264" s="91">
        <f t="shared" si="68"/>
        <v>1.2966719101216898E-2</v>
      </c>
      <c r="T264" s="93">
        <v>8152</v>
      </c>
      <c r="U264" s="200">
        <v>31188</v>
      </c>
      <c r="V264" s="200">
        <v>3835.6905669659327</v>
      </c>
      <c r="W264" s="208"/>
      <c r="X264" s="90">
        <v>0</v>
      </c>
      <c r="Y264" s="90">
        <f t="shared" ref="Y264:Y327" si="69">X264*1000/T264</f>
        <v>0</v>
      </c>
    </row>
    <row r="265" spans="2:27" x14ac:dyDescent="0.25">
      <c r="B265" s="87">
        <v>4631</v>
      </c>
      <c r="C265" s="87" t="s">
        <v>281</v>
      </c>
      <c r="D265" s="1">
        <v>124070</v>
      </c>
      <c r="E265" s="87">
        <f t="shared" si="63"/>
        <v>4146.7245989304811</v>
      </c>
      <c r="F265" s="88">
        <f t="shared" si="56"/>
        <v>0.86528813853152475</v>
      </c>
      <c r="G265" s="197">
        <f t="shared" si="57"/>
        <v>387.80051656891391</v>
      </c>
      <c r="H265" s="197">
        <f t="shared" si="58"/>
        <v>11602.991455741905</v>
      </c>
      <c r="I265" s="197">
        <f t="shared" si="59"/>
        <v>58.459910236112997</v>
      </c>
      <c r="J265" s="89">
        <f t="shared" si="60"/>
        <v>1749.120514264501</v>
      </c>
      <c r="K265" s="197">
        <f t="shared" si="64"/>
        <v>0.98493241563951273</v>
      </c>
      <c r="L265" s="89">
        <f t="shared" si="61"/>
        <v>29.469177875934221</v>
      </c>
      <c r="M265" s="90">
        <f t="shared" si="65"/>
        <v>11632.460633617839</v>
      </c>
      <c r="N265" s="90">
        <f t="shared" si="66"/>
        <v>135702.46063361783</v>
      </c>
      <c r="O265" s="90">
        <f t="shared" si="67"/>
        <v>4535.5100479150342</v>
      </c>
      <c r="P265" s="91">
        <f t="shared" si="62"/>
        <v>0.94641516527614034</v>
      </c>
      <c r="Q265" s="206">
        <v>3649.5522463325615</v>
      </c>
      <c r="R265" s="91">
        <f t="shared" si="68"/>
        <v>9.4542259250821759E-3</v>
      </c>
      <c r="S265" s="91">
        <f t="shared" si="68"/>
        <v>-1.5782450601285181E-3</v>
      </c>
      <c r="T265" s="93">
        <v>29920</v>
      </c>
      <c r="U265" s="200">
        <v>122908</v>
      </c>
      <c r="V265" s="200">
        <v>4153.2794917717029</v>
      </c>
      <c r="W265" s="208"/>
      <c r="X265" s="90">
        <v>0</v>
      </c>
      <c r="Y265" s="90">
        <f t="shared" si="69"/>
        <v>0</v>
      </c>
      <c r="Z265" s="1"/>
      <c r="AA265" s="1"/>
    </row>
    <row r="266" spans="2:27" x14ac:dyDescent="0.25">
      <c r="B266" s="87">
        <v>4632</v>
      </c>
      <c r="C266" s="87" t="s">
        <v>282</v>
      </c>
      <c r="D266" s="1">
        <v>16528</v>
      </c>
      <c r="E266" s="87">
        <f t="shared" si="63"/>
        <v>5787.1148459383749</v>
      </c>
      <c r="F266" s="88">
        <f t="shared" si="56"/>
        <v>1.2075848571669561</v>
      </c>
      <c r="G266" s="197">
        <f t="shared" si="57"/>
        <v>-596.43363163582228</v>
      </c>
      <c r="H266" s="197">
        <f t="shared" si="58"/>
        <v>-1703.4144519519084</v>
      </c>
      <c r="I266" s="197">
        <f t="shared" si="59"/>
        <v>0</v>
      </c>
      <c r="J266" s="89">
        <f t="shared" si="60"/>
        <v>0</v>
      </c>
      <c r="K266" s="197">
        <f t="shared" si="64"/>
        <v>-57.474977820473484</v>
      </c>
      <c r="L266" s="89">
        <f t="shared" si="61"/>
        <v>-164.14853665527227</v>
      </c>
      <c r="M266" s="90">
        <f t="shared" si="65"/>
        <v>-1867.5629886071806</v>
      </c>
      <c r="N266" s="90">
        <f t="shared" si="66"/>
        <v>14660.43701139282</v>
      </c>
      <c r="O266" s="90">
        <f t="shared" si="67"/>
        <v>5133.2062364820795</v>
      </c>
      <c r="P266" s="91">
        <f t="shared" si="62"/>
        <v>1.0711351484999976</v>
      </c>
      <c r="Q266" s="206">
        <v>57.48598152073464</v>
      </c>
      <c r="R266" s="91">
        <f t="shared" si="68"/>
        <v>7.9696890514763516E-2</v>
      </c>
      <c r="S266" s="91">
        <f t="shared" si="68"/>
        <v>9.2172379795921522E-2</v>
      </c>
      <c r="T266" s="93">
        <v>2856</v>
      </c>
      <c r="U266" s="200">
        <v>15308</v>
      </c>
      <c r="V266" s="200">
        <v>5298.7192800276907</v>
      </c>
      <c r="W266" s="208"/>
      <c r="X266" s="90">
        <v>0</v>
      </c>
      <c r="Y266" s="90">
        <f t="shared" si="69"/>
        <v>0</v>
      </c>
    </row>
    <row r="267" spans="2:27" x14ac:dyDescent="0.25">
      <c r="B267" s="87">
        <v>4633</v>
      </c>
      <c r="C267" s="87" t="s">
        <v>283</v>
      </c>
      <c r="D267" s="1">
        <v>2110</v>
      </c>
      <c r="E267" s="87">
        <f t="shared" si="63"/>
        <v>4113.0604288499026</v>
      </c>
      <c r="F267" s="88">
        <f t="shared" si="56"/>
        <v>0.85826350827955544</v>
      </c>
      <c r="G267" s="197">
        <f t="shared" si="57"/>
        <v>407.99901861726102</v>
      </c>
      <c r="H267" s="197">
        <f t="shared" si="58"/>
        <v>209.3034965506549</v>
      </c>
      <c r="I267" s="197">
        <f t="shared" si="59"/>
        <v>70.24236976431547</v>
      </c>
      <c r="J267" s="89">
        <f t="shared" si="60"/>
        <v>36.034335689093837</v>
      </c>
      <c r="K267" s="197">
        <f t="shared" si="64"/>
        <v>12.767391943841986</v>
      </c>
      <c r="L267" s="89">
        <f t="shared" si="61"/>
        <v>6.5496720671909392</v>
      </c>
      <c r="M267" s="90">
        <f t="shared" si="65"/>
        <v>215.85316861784582</v>
      </c>
      <c r="N267" s="90">
        <f t="shared" si="66"/>
        <v>2325.8531686178458</v>
      </c>
      <c r="O267" s="90">
        <f t="shared" si="67"/>
        <v>4533.8268394110055</v>
      </c>
      <c r="P267" s="91">
        <f t="shared" si="62"/>
        <v>0.94606393376354192</v>
      </c>
      <c r="Q267" s="206">
        <v>-31.783875255060053</v>
      </c>
      <c r="R267" s="91">
        <f t="shared" si="68"/>
        <v>-6.3470927652019532E-2</v>
      </c>
      <c r="S267" s="91">
        <f t="shared" si="68"/>
        <v>-8.3552447721859185E-2</v>
      </c>
      <c r="T267" s="93">
        <v>513</v>
      </c>
      <c r="U267" s="200">
        <v>2253</v>
      </c>
      <c r="V267" s="200">
        <v>4488.0478087649399</v>
      </c>
      <c r="W267" s="208"/>
      <c r="X267" s="90">
        <v>0</v>
      </c>
      <c r="Y267" s="90">
        <f t="shared" si="69"/>
        <v>0</v>
      </c>
    </row>
    <row r="268" spans="2:27" x14ac:dyDescent="0.25">
      <c r="B268" s="87">
        <v>4634</v>
      </c>
      <c r="C268" s="87" t="s">
        <v>284</v>
      </c>
      <c r="D268" s="1">
        <v>12736</v>
      </c>
      <c r="E268" s="87">
        <f t="shared" si="63"/>
        <v>7700.1209189842812</v>
      </c>
      <c r="F268" s="88">
        <f t="shared" si="56"/>
        <v>1.6067677361969086</v>
      </c>
      <c r="G268" s="197">
        <f t="shared" si="57"/>
        <v>-1744.2372754633661</v>
      </c>
      <c r="H268" s="197">
        <f t="shared" si="58"/>
        <v>-2884.9684536164077</v>
      </c>
      <c r="I268" s="197">
        <f t="shared" si="59"/>
        <v>0</v>
      </c>
      <c r="J268" s="89">
        <f t="shared" si="60"/>
        <v>0</v>
      </c>
      <c r="K268" s="197">
        <f t="shared" si="64"/>
        <v>-57.474977820473484</v>
      </c>
      <c r="L268" s="89">
        <f t="shared" si="61"/>
        <v>-95.063613315063137</v>
      </c>
      <c r="M268" s="90">
        <f t="shared" si="65"/>
        <v>-2980.032066931471</v>
      </c>
      <c r="N268" s="90">
        <f t="shared" si="66"/>
        <v>9755.9679330685285</v>
      </c>
      <c r="O268" s="90">
        <f t="shared" si="67"/>
        <v>5898.40866570044</v>
      </c>
      <c r="P268" s="91">
        <f t="shared" si="62"/>
        <v>1.2308083001119783</v>
      </c>
      <c r="Q268" s="206">
        <v>-3316.3240149036092</v>
      </c>
      <c r="R268" s="91">
        <f t="shared" si="68"/>
        <v>-3.7412138160380921E-2</v>
      </c>
      <c r="S268" s="91">
        <f t="shared" si="68"/>
        <v>-5.1961531477182854E-2</v>
      </c>
      <c r="T268" s="93">
        <v>1654</v>
      </c>
      <c r="U268" s="200">
        <v>13231</v>
      </c>
      <c r="V268" s="200">
        <v>8122.1608348680174</v>
      </c>
      <c r="W268" s="208"/>
      <c r="X268" s="90">
        <v>0</v>
      </c>
      <c r="Y268" s="90">
        <f t="shared" si="69"/>
        <v>0</v>
      </c>
    </row>
    <row r="269" spans="2:27" x14ac:dyDescent="0.25">
      <c r="B269" s="87">
        <v>4635</v>
      </c>
      <c r="C269" s="87" t="s">
        <v>285</v>
      </c>
      <c r="D269" s="1">
        <v>11416</v>
      </c>
      <c r="E269" s="87">
        <f t="shared" si="63"/>
        <v>5123.8779174147212</v>
      </c>
      <c r="F269" s="88">
        <f t="shared" si="56"/>
        <v>1.0691886281442677</v>
      </c>
      <c r="G269" s="197">
        <f t="shared" si="57"/>
        <v>-198.49147452163015</v>
      </c>
      <c r="H269" s="197">
        <f t="shared" si="58"/>
        <v>-442.23900523419201</v>
      </c>
      <c r="I269" s="197">
        <f t="shared" si="59"/>
        <v>0</v>
      </c>
      <c r="J269" s="89">
        <f t="shared" si="60"/>
        <v>0</v>
      </c>
      <c r="K269" s="197">
        <f t="shared" si="64"/>
        <v>-57.474977820473484</v>
      </c>
      <c r="L269" s="89">
        <f t="shared" si="61"/>
        <v>-128.05425058401494</v>
      </c>
      <c r="M269" s="90">
        <f t="shared" si="65"/>
        <v>-570.29325581820694</v>
      </c>
      <c r="N269" s="90">
        <f t="shared" si="66"/>
        <v>10845.706744181793</v>
      </c>
      <c r="O269" s="90">
        <f t="shared" si="67"/>
        <v>4867.9114650726178</v>
      </c>
      <c r="P269" s="91">
        <f t="shared" si="62"/>
        <v>1.0157766568909223</v>
      </c>
      <c r="Q269" s="206">
        <v>-35.423400970518514</v>
      </c>
      <c r="R269" s="91">
        <f t="shared" si="68"/>
        <v>-5.1512130275839146E-2</v>
      </c>
      <c r="S269" s="91">
        <f t="shared" si="68"/>
        <v>-5.0660704899067037E-2</v>
      </c>
      <c r="T269" s="93">
        <v>2228</v>
      </c>
      <c r="U269" s="200">
        <v>12036</v>
      </c>
      <c r="V269" s="200">
        <v>5397.3094170403583</v>
      </c>
      <c r="W269" s="208"/>
      <c r="X269" s="90">
        <v>0</v>
      </c>
      <c r="Y269" s="90">
        <f t="shared" si="69"/>
        <v>0</v>
      </c>
    </row>
    <row r="270" spans="2:27" x14ac:dyDescent="0.25">
      <c r="B270" s="87">
        <v>4636</v>
      </c>
      <c r="C270" s="87" t="s">
        <v>286</v>
      </c>
      <c r="D270" s="1">
        <v>4411</v>
      </c>
      <c r="E270" s="87">
        <f t="shared" si="63"/>
        <v>5834.6560846560842</v>
      </c>
      <c r="F270" s="88">
        <f t="shared" si="56"/>
        <v>1.217505185602594</v>
      </c>
      <c r="G270" s="197">
        <f t="shared" si="57"/>
        <v>-624.95837486644791</v>
      </c>
      <c r="H270" s="197">
        <f t="shared" si="58"/>
        <v>-472.46853139903459</v>
      </c>
      <c r="I270" s="197">
        <f t="shared" si="59"/>
        <v>0</v>
      </c>
      <c r="J270" s="89">
        <f t="shared" si="60"/>
        <v>0</v>
      </c>
      <c r="K270" s="197">
        <f t="shared" si="64"/>
        <v>-57.474977820473484</v>
      </c>
      <c r="L270" s="89">
        <f t="shared" si="61"/>
        <v>-43.451083232277952</v>
      </c>
      <c r="M270" s="90">
        <f t="shared" si="65"/>
        <v>-515.91961463131258</v>
      </c>
      <c r="N270" s="90">
        <f t="shared" si="66"/>
        <v>3895.0803853686875</v>
      </c>
      <c r="O270" s="90">
        <f t="shared" si="67"/>
        <v>5152.2227319691638</v>
      </c>
      <c r="P270" s="91">
        <f t="shared" si="62"/>
        <v>1.075103279874253</v>
      </c>
      <c r="Q270" s="206">
        <v>-318.8772401856877</v>
      </c>
      <c r="R270" s="91">
        <f t="shared" si="68"/>
        <v>6.1357074109720883E-2</v>
      </c>
      <c r="S270" s="91">
        <f t="shared" si="68"/>
        <v>7.8204011794002146E-2</v>
      </c>
      <c r="T270" s="93">
        <v>756</v>
      </c>
      <c r="U270" s="200">
        <v>4156</v>
      </c>
      <c r="V270" s="200">
        <v>5411.458333333333</v>
      </c>
      <c r="W270" s="208"/>
      <c r="X270" s="90">
        <v>0</v>
      </c>
      <c r="Y270" s="90">
        <f t="shared" si="69"/>
        <v>0</v>
      </c>
    </row>
    <row r="271" spans="2:27" x14ac:dyDescent="0.25">
      <c r="B271" s="87">
        <v>4637</v>
      </c>
      <c r="C271" s="87" t="s">
        <v>287</v>
      </c>
      <c r="D271" s="1">
        <v>6134</v>
      </c>
      <c r="E271" s="87">
        <f t="shared" si="63"/>
        <v>4837.5394321766562</v>
      </c>
      <c r="F271" s="88">
        <f t="shared" si="56"/>
        <v>1.0094389898525218</v>
      </c>
      <c r="G271" s="197">
        <f t="shared" si="57"/>
        <v>-26.688383378791148</v>
      </c>
      <c r="H271" s="197">
        <f t="shared" si="58"/>
        <v>-33.84087012430718</v>
      </c>
      <c r="I271" s="197">
        <f t="shared" si="59"/>
        <v>0</v>
      </c>
      <c r="J271" s="89">
        <f t="shared" si="60"/>
        <v>0</v>
      </c>
      <c r="K271" s="197">
        <f t="shared" si="64"/>
        <v>-57.474977820473484</v>
      </c>
      <c r="L271" s="89">
        <f t="shared" si="61"/>
        <v>-72.878271876360373</v>
      </c>
      <c r="M271" s="90">
        <f t="shared" si="65"/>
        <v>-106.71914200066755</v>
      </c>
      <c r="N271" s="90">
        <f t="shared" si="66"/>
        <v>6027.2808579993325</v>
      </c>
      <c r="O271" s="90">
        <f t="shared" si="67"/>
        <v>4753.3760709773915</v>
      </c>
      <c r="P271" s="91">
        <f t="shared" si="62"/>
        <v>0.99187680157422387</v>
      </c>
      <c r="Q271" s="206">
        <v>-6.4237308934554704</v>
      </c>
      <c r="R271" s="91">
        <f t="shared" si="68"/>
        <v>-0.16064586754241927</v>
      </c>
      <c r="S271" s="91">
        <f t="shared" si="68"/>
        <v>-0.14608294095403848</v>
      </c>
      <c r="T271" s="93">
        <v>1268</v>
      </c>
      <c r="U271" s="200">
        <v>7308</v>
      </c>
      <c r="V271" s="200">
        <v>5665.1162790697672</v>
      </c>
      <c r="W271" s="208"/>
      <c r="X271" s="90">
        <v>0</v>
      </c>
      <c r="Y271" s="90">
        <f t="shared" si="69"/>
        <v>0</v>
      </c>
    </row>
    <row r="272" spans="2:27" x14ac:dyDescent="0.25">
      <c r="B272" s="87">
        <v>4638</v>
      </c>
      <c r="C272" s="87" t="s">
        <v>288</v>
      </c>
      <c r="D272" s="1">
        <v>24350</v>
      </c>
      <c r="E272" s="87">
        <f t="shared" si="63"/>
        <v>6166.1180045581159</v>
      </c>
      <c r="F272" s="88">
        <f t="shared" si="56"/>
        <v>1.2866706343377448</v>
      </c>
      <c r="G272" s="197">
        <f t="shared" si="57"/>
        <v>-823.83552680766695</v>
      </c>
      <c r="H272" s="197">
        <f t="shared" si="58"/>
        <v>-3253.3264953634766</v>
      </c>
      <c r="I272" s="197">
        <f t="shared" si="59"/>
        <v>0</v>
      </c>
      <c r="J272" s="89">
        <f t="shared" si="60"/>
        <v>0</v>
      </c>
      <c r="K272" s="197">
        <f t="shared" si="64"/>
        <v>-57.474977820473484</v>
      </c>
      <c r="L272" s="89">
        <f t="shared" si="61"/>
        <v>-226.96868741304976</v>
      </c>
      <c r="M272" s="90">
        <f t="shared" si="65"/>
        <v>-3480.2951827765264</v>
      </c>
      <c r="N272" s="90">
        <f t="shared" si="66"/>
        <v>20869.704817223472</v>
      </c>
      <c r="O272" s="90">
        <f t="shared" si="67"/>
        <v>5284.8074999299752</v>
      </c>
      <c r="P272" s="91">
        <f t="shared" si="62"/>
        <v>1.1027694593683131</v>
      </c>
      <c r="Q272" s="206">
        <v>-4679.0524874720213</v>
      </c>
      <c r="R272" s="94">
        <f t="shared" si="68"/>
        <v>-1.3534019603822335E-3</v>
      </c>
      <c r="S272" s="94">
        <f t="shared" si="68"/>
        <v>2.6927731646199968E-3</v>
      </c>
      <c r="T272" s="93">
        <v>3949</v>
      </c>
      <c r="U272" s="200">
        <v>24383</v>
      </c>
      <c r="V272" s="200">
        <v>6149.5586380832283</v>
      </c>
      <c r="W272" s="208"/>
      <c r="X272" s="90">
        <v>0</v>
      </c>
      <c r="Y272" s="90">
        <f t="shared" si="69"/>
        <v>0</v>
      </c>
      <c r="Z272" s="1"/>
    </row>
    <row r="273" spans="2:28" x14ac:dyDescent="0.25">
      <c r="B273" s="87">
        <v>4639</v>
      </c>
      <c r="C273" s="87" t="s">
        <v>289</v>
      </c>
      <c r="D273" s="1">
        <v>15905</v>
      </c>
      <c r="E273" s="87">
        <f t="shared" si="63"/>
        <v>6210.464662241312</v>
      </c>
      <c r="F273" s="88">
        <f t="shared" si="56"/>
        <v>1.2959243563926612</v>
      </c>
      <c r="G273" s="197">
        <f t="shared" si="57"/>
        <v>-850.44352141758463</v>
      </c>
      <c r="H273" s="197">
        <f t="shared" si="58"/>
        <v>-2177.9858583504342</v>
      </c>
      <c r="I273" s="197">
        <f t="shared" si="59"/>
        <v>0</v>
      </c>
      <c r="J273" s="89">
        <f t="shared" si="60"/>
        <v>0</v>
      </c>
      <c r="K273" s="197">
        <f t="shared" si="64"/>
        <v>-57.474977820473484</v>
      </c>
      <c r="L273" s="89">
        <f t="shared" si="61"/>
        <v>-147.19341819823259</v>
      </c>
      <c r="M273" s="90">
        <f t="shared" si="65"/>
        <v>-2325.1792765486666</v>
      </c>
      <c r="N273" s="90">
        <f t="shared" si="66"/>
        <v>13579.820723451334</v>
      </c>
      <c r="O273" s="90">
        <f t="shared" si="67"/>
        <v>5302.5461630032542</v>
      </c>
      <c r="P273" s="91">
        <f t="shared" si="62"/>
        <v>1.1064709481902797</v>
      </c>
      <c r="Q273" s="206">
        <v>-3500.2227830883376</v>
      </c>
      <c r="R273" s="94">
        <f t="shared" si="68"/>
        <v>5.9452280058187338E-3</v>
      </c>
      <c r="S273" s="94">
        <f t="shared" si="68"/>
        <v>5.5524340862537925E-3</v>
      </c>
      <c r="T273" s="93">
        <v>2561</v>
      </c>
      <c r="U273" s="200">
        <v>15811</v>
      </c>
      <c r="V273" s="200">
        <v>6176.171875</v>
      </c>
      <c r="W273" s="208"/>
      <c r="X273" s="90">
        <v>0</v>
      </c>
      <c r="Y273" s="90">
        <f t="shared" si="69"/>
        <v>0</v>
      </c>
      <c r="Z273" s="1"/>
    </row>
    <row r="274" spans="2:28" x14ac:dyDescent="0.25">
      <c r="B274" s="87">
        <v>4640</v>
      </c>
      <c r="C274" s="87" t="s">
        <v>290</v>
      </c>
      <c r="D274" s="1">
        <v>51207</v>
      </c>
      <c r="E274" s="87">
        <f t="shared" si="63"/>
        <v>4197.9832759468763</v>
      </c>
      <c r="F274" s="88">
        <f t="shared" si="56"/>
        <v>0.87598417685308216</v>
      </c>
      <c r="G274" s="197">
        <f t="shared" si="57"/>
        <v>357.04531035907672</v>
      </c>
      <c r="H274" s="197">
        <f t="shared" si="58"/>
        <v>4355.2386957600183</v>
      </c>
      <c r="I274" s="197">
        <f t="shared" si="59"/>
        <v>40.519373280374651</v>
      </c>
      <c r="J274" s="89">
        <f t="shared" si="60"/>
        <v>494.25531527401</v>
      </c>
      <c r="K274" s="197">
        <f t="shared" si="64"/>
        <v>-16.955604540098832</v>
      </c>
      <c r="L274" s="89">
        <f t="shared" si="61"/>
        <v>-206.82446418012557</v>
      </c>
      <c r="M274" s="90">
        <f t="shared" si="65"/>
        <v>4148.4142315798927</v>
      </c>
      <c r="N274" s="90">
        <f t="shared" si="66"/>
        <v>55355.414231579896</v>
      </c>
      <c r="O274" s="90">
        <f t="shared" si="67"/>
        <v>4538.0729817658548</v>
      </c>
      <c r="P274" s="91">
        <f t="shared" si="62"/>
        <v>0.94694996719221847</v>
      </c>
      <c r="Q274" s="206">
        <v>-1039.3777005092034</v>
      </c>
      <c r="R274" s="94">
        <f t="shared" si="68"/>
        <v>-9.880505820023977E-3</v>
      </c>
      <c r="S274" s="94">
        <f t="shared" si="68"/>
        <v>-1.8078740687393839E-2</v>
      </c>
      <c r="T274" s="93">
        <v>12198</v>
      </c>
      <c r="U274" s="200">
        <v>51718</v>
      </c>
      <c r="V274" s="200">
        <v>4275.2748615359178</v>
      </c>
      <c r="W274" s="208"/>
      <c r="X274" s="90">
        <v>0</v>
      </c>
      <c r="Y274" s="90">
        <f t="shared" si="69"/>
        <v>0</v>
      </c>
      <c r="Z274" s="1"/>
      <c r="AA274" s="1"/>
    </row>
    <row r="275" spans="2:28" x14ac:dyDescent="0.25">
      <c r="B275" s="87">
        <v>4641</v>
      </c>
      <c r="C275" s="87" t="s">
        <v>291</v>
      </c>
      <c r="D275" s="1">
        <v>24028</v>
      </c>
      <c r="E275" s="87">
        <f t="shared" si="63"/>
        <v>13536.901408450705</v>
      </c>
      <c r="F275" s="88">
        <f t="shared" si="56"/>
        <v>2.824716216800164</v>
      </c>
      <c r="G275" s="197">
        <f t="shared" si="57"/>
        <v>-5246.3055691432201</v>
      </c>
      <c r="H275" s="197">
        <f t="shared" si="58"/>
        <v>-9312.1923852292148</v>
      </c>
      <c r="I275" s="197">
        <f t="shared" si="59"/>
        <v>0</v>
      </c>
      <c r="J275" s="89">
        <f t="shared" si="60"/>
        <v>0</v>
      </c>
      <c r="K275" s="197">
        <f t="shared" si="64"/>
        <v>-57.474977820473484</v>
      </c>
      <c r="L275" s="89">
        <f t="shared" si="61"/>
        <v>-102.01808563134044</v>
      </c>
      <c r="M275" s="90">
        <f t="shared" si="65"/>
        <v>-9414.2104708605548</v>
      </c>
      <c r="N275" s="90">
        <f t="shared" si="66"/>
        <v>14613.789529139445</v>
      </c>
      <c r="O275" s="90">
        <f t="shared" si="67"/>
        <v>8233.1208614870102</v>
      </c>
      <c r="P275" s="91">
        <f t="shared" si="62"/>
        <v>1.7179876923532809</v>
      </c>
      <c r="Q275" s="206">
        <v>-9680.4191816529037</v>
      </c>
      <c r="R275" s="94">
        <f t="shared" si="68"/>
        <v>1.5712145532370252</v>
      </c>
      <c r="S275" s="94">
        <f t="shared" si="68"/>
        <v>1.5581774090234295</v>
      </c>
      <c r="T275" s="93">
        <v>1775</v>
      </c>
      <c r="U275" s="200">
        <v>9345</v>
      </c>
      <c r="V275" s="200">
        <v>5291.619479048697</v>
      </c>
      <c r="W275" s="208"/>
      <c r="X275" s="90">
        <v>0</v>
      </c>
      <c r="Y275" s="90">
        <f t="shared" si="69"/>
        <v>0</v>
      </c>
    </row>
    <row r="276" spans="2:28" x14ac:dyDescent="0.25">
      <c r="B276" s="87">
        <v>4642</v>
      </c>
      <c r="C276" s="87" t="s">
        <v>292</v>
      </c>
      <c r="D276" s="1">
        <v>11269</v>
      </c>
      <c r="E276" s="87">
        <f t="shared" si="63"/>
        <v>5293.0953499295438</v>
      </c>
      <c r="F276" s="88">
        <f t="shared" si="56"/>
        <v>1.1044988672726632</v>
      </c>
      <c r="G276" s="197">
        <f t="shared" si="57"/>
        <v>-300.02193403052371</v>
      </c>
      <c r="H276" s="197">
        <f t="shared" si="58"/>
        <v>-638.746697550985</v>
      </c>
      <c r="I276" s="197">
        <f t="shared" si="59"/>
        <v>0</v>
      </c>
      <c r="J276" s="89">
        <f t="shared" si="60"/>
        <v>0</v>
      </c>
      <c r="K276" s="197">
        <f t="shared" si="64"/>
        <v>-57.474977820473484</v>
      </c>
      <c r="L276" s="89">
        <f t="shared" si="61"/>
        <v>-122.36422777978805</v>
      </c>
      <c r="M276" s="90">
        <f t="shared" si="65"/>
        <v>-761.11092533077306</v>
      </c>
      <c r="N276" s="90">
        <f t="shared" si="66"/>
        <v>10507.889074669227</v>
      </c>
      <c r="O276" s="90">
        <f t="shared" si="67"/>
        <v>4935.5984380785476</v>
      </c>
      <c r="P276" s="91">
        <f t="shared" si="62"/>
        <v>1.0299007525422805</v>
      </c>
      <c r="Q276" s="206">
        <v>-1821.431981723963</v>
      </c>
      <c r="R276" s="94">
        <f t="shared" si="68"/>
        <v>-0.28218357857188359</v>
      </c>
      <c r="S276" s="94">
        <f t="shared" si="68"/>
        <v>-0.28622951424926146</v>
      </c>
      <c r="T276" s="93">
        <v>2129</v>
      </c>
      <c r="U276" s="200">
        <v>15699</v>
      </c>
      <c r="V276" s="200">
        <v>7415.6825696740671</v>
      </c>
      <c r="W276" s="208"/>
      <c r="X276" s="90">
        <v>0</v>
      </c>
      <c r="Y276" s="90">
        <f t="shared" si="69"/>
        <v>0</v>
      </c>
    </row>
    <row r="277" spans="2:28" x14ac:dyDescent="0.25">
      <c r="B277" s="87">
        <v>4643</v>
      </c>
      <c r="C277" s="87" t="s">
        <v>293</v>
      </c>
      <c r="D277" s="1">
        <v>32735</v>
      </c>
      <c r="E277" s="87">
        <f t="shared" si="63"/>
        <v>6329.2730085073472</v>
      </c>
      <c r="F277" s="88">
        <f t="shared" si="56"/>
        <v>1.3207158394848977</v>
      </c>
      <c r="G277" s="197">
        <f t="shared" si="57"/>
        <v>-921.7285291772057</v>
      </c>
      <c r="H277" s="197">
        <f t="shared" si="58"/>
        <v>-4767.1799529045074</v>
      </c>
      <c r="I277" s="197">
        <f t="shared" si="59"/>
        <v>0</v>
      </c>
      <c r="J277" s="89">
        <f t="shared" si="60"/>
        <v>0</v>
      </c>
      <c r="K277" s="197">
        <f t="shared" si="64"/>
        <v>-57.474977820473484</v>
      </c>
      <c r="L277" s="89">
        <f t="shared" si="61"/>
        <v>-297.26058528748888</v>
      </c>
      <c r="M277" s="90">
        <f t="shared" si="65"/>
        <v>-5064.440538191996</v>
      </c>
      <c r="N277" s="90">
        <f t="shared" si="66"/>
        <v>27670.559461808003</v>
      </c>
      <c r="O277" s="90">
        <f t="shared" si="67"/>
        <v>5350.069501509668</v>
      </c>
      <c r="P277" s="91">
        <f t="shared" si="62"/>
        <v>1.1163875414271742</v>
      </c>
      <c r="Q277" s="206">
        <v>-4854.115722540183</v>
      </c>
      <c r="R277" s="94">
        <f t="shared" si="68"/>
        <v>-4.2500292500292497E-2</v>
      </c>
      <c r="S277" s="94">
        <f t="shared" si="68"/>
        <v>-3.6576087040124085E-2</v>
      </c>
      <c r="T277" s="93">
        <v>5172</v>
      </c>
      <c r="U277" s="200">
        <v>34188</v>
      </c>
      <c r="V277" s="200">
        <v>6569.5618754803991</v>
      </c>
      <c r="W277" s="208"/>
      <c r="X277" s="90">
        <v>0</v>
      </c>
      <c r="Y277" s="90">
        <f t="shared" si="69"/>
        <v>0</v>
      </c>
    </row>
    <row r="278" spans="2:28" x14ac:dyDescent="0.25">
      <c r="B278" s="87">
        <v>4644</v>
      </c>
      <c r="C278" s="87" t="s">
        <v>294</v>
      </c>
      <c r="D278" s="1">
        <v>36150</v>
      </c>
      <c r="E278" s="87">
        <f t="shared" si="63"/>
        <v>6818.181818181818</v>
      </c>
      <c r="F278" s="88">
        <f t="shared" si="56"/>
        <v>1.4227353934104221</v>
      </c>
      <c r="G278" s="197">
        <f t="shared" si="57"/>
        <v>-1215.0738149818883</v>
      </c>
      <c r="H278" s="197">
        <f t="shared" si="58"/>
        <v>-6442.3213670339719</v>
      </c>
      <c r="I278" s="197">
        <f t="shared" si="59"/>
        <v>0</v>
      </c>
      <c r="J278" s="89">
        <f t="shared" si="60"/>
        <v>0</v>
      </c>
      <c r="K278" s="197">
        <f t="shared" si="64"/>
        <v>-57.474977820473484</v>
      </c>
      <c r="L278" s="89">
        <f t="shared" si="61"/>
        <v>-304.73233240415038</v>
      </c>
      <c r="M278" s="90">
        <f t="shared" si="65"/>
        <v>-6747.0536994381218</v>
      </c>
      <c r="N278" s="90">
        <f t="shared" si="66"/>
        <v>29402.946300561878</v>
      </c>
      <c r="O278" s="90">
        <f t="shared" si="67"/>
        <v>5545.6330253794567</v>
      </c>
      <c r="P278" s="91">
        <f t="shared" si="62"/>
        <v>1.1571953629973841</v>
      </c>
      <c r="Q278" s="206">
        <v>-10693.125066745164</v>
      </c>
      <c r="R278" s="94">
        <f t="shared" si="68"/>
        <v>5.2586421632393231E-4</v>
      </c>
      <c r="S278" s="94">
        <f t="shared" si="68"/>
        <v>-1.0041742044731232E-2</v>
      </c>
      <c r="T278" s="93">
        <v>5302</v>
      </c>
      <c r="U278" s="200">
        <v>36131</v>
      </c>
      <c r="V278" s="200">
        <v>6887.3427373236755</v>
      </c>
      <c r="W278" s="208"/>
      <c r="X278" s="90">
        <v>0</v>
      </c>
      <c r="Y278" s="90">
        <f t="shared" si="69"/>
        <v>0</v>
      </c>
    </row>
    <row r="279" spans="2:28" x14ac:dyDescent="0.25">
      <c r="B279" s="87">
        <v>4645</v>
      </c>
      <c r="C279" s="87" t="s">
        <v>295</v>
      </c>
      <c r="D279" s="1">
        <v>12820</v>
      </c>
      <c r="E279" s="87">
        <f t="shared" si="63"/>
        <v>4347.236351305527</v>
      </c>
      <c r="F279" s="88">
        <f t="shared" si="56"/>
        <v>0.9071284963433377</v>
      </c>
      <c r="G279" s="197">
        <f t="shared" si="57"/>
        <v>267.49346514388634</v>
      </c>
      <c r="H279" s="197">
        <f t="shared" si="58"/>
        <v>788.83822870932079</v>
      </c>
      <c r="I279" s="197">
        <f t="shared" si="59"/>
        <v>0</v>
      </c>
      <c r="J279" s="89">
        <f t="shared" si="60"/>
        <v>0</v>
      </c>
      <c r="K279" s="197">
        <f t="shared" si="64"/>
        <v>-57.474977820473484</v>
      </c>
      <c r="L279" s="89">
        <f t="shared" si="61"/>
        <v>-169.49370959257632</v>
      </c>
      <c r="M279" s="90">
        <f t="shared" si="65"/>
        <v>619.34451911674444</v>
      </c>
      <c r="N279" s="90">
        <f t="shared" si="66"/>
        <v>13439.344519116745</v>
      </c>
      <c r="O279" s="90">
        <f t="shared" si="67"/>
        <v>4557.25483862894</v>
      </c>
      <c r="P279" s="91">
        <f t="shared" si="62"/>
        <v>0.95095260417055016</v>
      </c>
      <c r="Q279" s="206">
        <v>69.55663848201948</v>
      </c>
      <c r="R279" s="94">
        <f t="shared" si="68"/>
        <v>-4.8043365263236056E-2</v>
      </c>
      <c r="S279" s="94">
        <f t="shared" si="68"/>
        <v>-4.7397752082675292E-2</v>
      </c>
      <c r="T279" s="93">
        <v>2949</v>
      </c>
      <c r="U279" s="200">
        <v>13467</v>
      </c>
      <c r="V279" s="200">
        <v>4563.5377838021004</v>
      </c>
      <c r="W279" s="208"/>
      <c r="X279" s="90">
        <v>0</v>
      </c>
      <c r="Y279" s="90">
        <f t="shared" si="69"/>
        <v>0</v>
      </c>
    </row>
    <row r="280" spans="2:28" x14ac:dyDescent="0.25">
      <c r="B280" s="87">
        <v>4646</v>
      </c>
      <c r="C280" s="87" t="s">
        <v>296</v>
      </c>
      <c r="D280" s="1">
        <v>10153</v>
      </c>
      <c r="E280" s="87">
        <f t="shared" si="63"/>
        <v>3485.4102300034333</v>
      </c>
      <c r="F280" s="88">
        <f t="shared" si="56"/>
        <v>0.72729308590116115</v>
      </c>
      <c r="G280" s="197">
        <f t="shared" si="57"/>
        <v>784.58913792514261</v>
      </c>
      <c r="H280" s="197">
        <f t="shared" si="58"/>
        <v>2285.5081587759405</v>
      </c>
      <c r="I280" s="197">
        <f t="shared" si="59"/>
        <v>289.91993936057969</v>
      </c>
      <c r="J280" s="89">
        <f t="shared" si="60"/>
        <v>844.53678335736868</v>
      </c>
      <c r="K280" s="197">
        <f t="shared" si="64"/>
        <v>232.44496154010619</v>
      </c>
      <c r="L280" s="89">
        <f t="shared" si="61"/>
        <v>677.11217296632935</v>
      </c>
      <c r="M280" s="90">
        <f t="shared" si="65"/>
        <v>2962.6203317422696</v>
      </c>
      <c r="N280" s="90">
        <f t="shared" si="66"/>
        <v>13115.62033174227</v>
      </c>
      <c r="O280" s="90">
        <f t="shared" si="67"/>
        <v>4502.4443294686816</v>
      </c>
      <c r="P280" s="91">
        <f t="shared" si="62"/>
        <v>0.93951541264462213</v>
      </c>
      <c r="Q280" s="206">
        <v>336.63074343471635</v>
      </c>
      <c r="R280" s="94">
        <f t="shared" si="68"/>
        <v>-4.3613413715146945E-2</v>
      </c>
      <c r="S280" s="94">
        <f t="shared" si="68"/>
        <v>-4.7553214276567453E-2</v>
      </c>
      <c r="T280" s="93">
        <v>2913</v>
      </c>
      <c r="U280" s="200">
        <v>10616</v>
      </c>
      <c r="V280" s="200">
        <v>3659.4277835229232</v>
      </c>
      <c r="W280" s="208"/>
      <c r="X280" s="90">
        <v>0</v>
      </c>
      <c r="Y280" s="90">
        <f t="shared" si="69"/>
        <v>0</v>
      </c>
    </row>
    <row r="281" spans="2:28" x14ac:dyDescent="0.25">
      <c r="B281" s="87">
        <v>4647</v>
      </c>
      <c r="C281" s="87" t="s">
        <v>297</v>
      </c>
      <c r="D281" s="1">
        <v>98821</v>
      </c>
      <c r="E281" s="87">
        <f t="shared" si="63"/>
        <v>4448.3907269862702</v>
      </c>
      <c r="F281" s="88">
        <f t="shared" si="56"/>
        <v>0.92823616321363911</v>
      </c>
      <c r="G281" s="197">
        <f t="shared" si="57"/>
        <v>206.80083973544041</v>
      </c>
      <c r="H281" s="197">
        <f t="shared" si="58"/>
        <v>4594.0806547228085</v>
      </c>
      <c r="I281" s="197">
        <f t="shared" si="59"/>
        <v>0</v>
      </c>
      <c r="J281" s="89">
        <f t="shared" si="60"/>
        <v>0</v>
      </c>
      <c r="K281" s="197">
        <f t="shared" si="64"/>
        <v>-57.474977820473484</v>
      </c>
      <c r="L281" s="89">
        <f t="shared" si="61"/>
        <v>-1276.8066322818183</v>
      </c>
      <c r="M281" s="90">
        <f t="shared" si="65"/>
        <v>3317.2740224409899</v>
      </c>
      <c r="N281" s="90">
        <f t="shared" si="66"/>
        <v>102138.27402244099</v>
      </c>
      <c r="O281" s="90">
        <f t="shared" si="67"/>
        <v>4597.7165889012376</v>
      </c>
      <c r="P281" s="91">
        <f t="shared" si="62"/>
        <v>0.95939567091867084</v>
      </c>
      <c r="Q281" s="206">
        <v>-223.47049037706165</v>
      </c>
      <c r="R281" s="94">
        <f t="shared" si="68"/>
        <v>-2.345965709768269E-2</v>
      </c>
      <c r="S281" s="94">
        <f t="shared" si="68"/>
        <v>-2.7811558693331278E-2</v>
      </c>
      <c r="T281" s="93">
        <v>22215</v>
      </c>
      <c r="U281" s="200">
        <v>101195</v>
      </c>
      <c r="V281" s="200">
        <v>4575.6465907035636</v>
      </c>
      <c r="W281" s="208"/>
      <c r="X281" s="90">
        <v>0</v>
      </c>
      <c r="Y281" s="90">
        <f t="shared" si="69"/>
        <v>0</v>
      </c>
      <c r="Z281" s="1"/>
      <c r="AA281" s="1"/>
    </row>
    <row r="282" spans="2:28" x14ac:dyDescent="0.25">
      <c r="B282" s="87">
        <v>4648</v>
      </c>
      <c r="C282" s="87" t="s">
        <v>298</v>
      </c>
      <c r="D282" s="1">
        <v>22986</v>
      </c>
      <c r="E282" s="87">
        <f t="shared" si="63"/>
        <v>6601.3785180930499</v>
      </c>
      <c r="F282" s="88">
        <f t="shared" si="56"/>
        <v>1.3774955132385662</v>
      </c>
      <c r="G282" s="197">
        <f t="shared" si="57"/>
        <v>-1084.9918349286274</v>
      </c>
      <c r="H282" s="197">
        <f t="shared" si="58"/>
        <v>-3777.9415692214807</v>
      </c>
      <c r="I282" s="197">
        <f t="shared" si="59"/>
        <v>0</v>
      </c>
      <c r="J282" s="89">
        <f t="shared" si="60"/>
        <v>0</v>
      </c>
      <c r="K282" s="197">
        <f t="shared" si="64"/>
        <v>-57.474977820473484</v>
      </c>
      <c r="L282" s="89">
        <f t="shared" si="61"/>
        <v>-200.12787277088867</v>
      </c>
      <c r="M282" s="90">
        <f t="shared" si="65"/>
        <v>-3978.0694419923693</v>
      </c>
      <c r="N282" s="90">
        <f t="shared" si="66"/>
        <v>19007.930558007632</v>
      </c>
      <c r="O282" s="90">
        <f t="shared" si="67"/>
        <v>5458.9117053439504</v>
      </c>
      <c r="P282" s="91">
        <f t="shared" si="62"/>
        <v>1.1390994109286419</v>
      </c>
      <c r="Q282" s="206">
        <v>-4221.4642200086846</v>
      </c>
      <c r="R282" s="94">
        <f t="shared" si="68"/>
        <v>1.2108669807582229E-2</v>
      </c>
      <c r="S282" s="94">
        <f t="shared" si="68"/>
        <v>2.3444751979464964E-2</v>
      </c>
      <c r="T282" s="93">
        <v>3482</v>
      </c>
      <c r="U282" s="200">
        <v>22711</v>
      </c>
      <c r="V282" s="200">
        <v>6450.1562056234025</v>
      </c>
      <c r="W282" s="208"/>
      <c r="X282" s="90">
        <v>0</v>
      </c>
      <c r="Y282" s="90">
        <f t="shared" si="69"/>
        <v>0</v>
      </c>
    </row>
    <row r="283" spans="2:28" x14ac:dyDescent="0.25">
      <c r="B283" s="87">
        <v>4649</v>
      </c>
      <c r="C283" s="87" t="s">
        <v>299</v>
      </c>
      <c r="D283" s="1">
        <v>40009</v>
      </c>
      <c r="E283" s="87">
        <f t="shared" si="63"/>
        <v>4192.4971183066118</v>
      </c>
      <c r="F283" s="88">
        <f t="shared" si="56"/>
        <v>0.8748393920912827</v>
      </c>
      <c r="G283" s="197">
        <f t="shared" si="57"/>
        <v>360.33700494323546</v>
      </c>
      <c r="H283" s="197">
        <f t="shared" si="58"/>
        <v>3438.6960381732961</v>
      </c>
      <c r="I283" s="197">
        <f t="shared" si="59"/>
        <v>42.439528454467244</v>
      </c>
      <c r="J283" s="89">
        <f t="shared" si="60"/>
        <v>405.00042004098088</v>
      </c>
      <c r="K283" s="197">
        <f t="shared" si="64"/>
        <v>-15.03544936600624</v>
      </c>
      <c r="L283" s="89">
        <f t="shared" si="61"/>
        <v>-143.48329329979754</v>
      </c>
      <c r="M283" s="90">
        <f t="shared" si="65"/>
        <v>3295.2127448734987</v>
      </c>
      <c r="N283" s="90">
        <f t="shared" si="66"/>
        <v>43304.212744873497</v>
      </c>
      <c r="O283" s="90">
        <f t="shared" si="67"/>
        <v>4537.7986738838417</v>
      </c>
      <c r="P283" s="91">
        <f t="shared" si="62"/>
        <v>0.94689272795412849</v>
      </c>
      <c r="Q283" s="206">
        <v>759.20112756523667</v>
      </c>
      <c r="R283" s="94">
        <f t="shared" si="68"/>
        <v>8.6217762875942221E-3</v>
      </c>
      <c r="S283" s="94">
        <f t="shared" si="68"/>
        <v>6.9306992237147674E-3</v>
      </c>
      <c r="T283" s="93">
        <v>9543</v>
      </c>
      <c r="U283" s="200">
        <v>39667</v>
      </c>
      <c r="V283" s="200">
        <v>4163.640180539519</v>
      </c>
      <c r="W283" s="208"/>
      <c r="X283" s="90">
        <v>0</v>
      </c>
      <c r="Y283" s="90">
        <f t="shared" si="69"/>
        <v>0</v>
      </c>
      <c r="Z283" s="1"/>
      <c r="AA283" s="1"/>
    </row>
    <row r="284" spans="2:28" x14ac:dyDescent="0.25">
      <c r="B284" s="87">
        <v>4650</v>
      </c>
      <c r="C284" s="87" t="s">
        <v>300</v>
      </c>
      <c r="D284" s="1">
        <v>21980</v>
      </c>
      <c r="E284" s="87">
        <f t="shared" si="63"/>
        <v>3730.4820095044129</v>
      </c>
      <c r="F284" s="88">
        <f t="shared" si="56"/>
        <v>0.77843168911240523</v>
      </c>
      <c r="G284" s="197">
        <f t="shared" si="57"/>
        <v>637.5460702245548</v>
      </c>
      <c r="H284" s="197">
        <f t="shared" si="58"/>
        <v>3756.4214457630765</v>
      </c>
      <c r="I284" s="197">
        <f t="shared" si="59"/>
        <v>204.14481653523686</v>
      </c>
      <c r="J284" s="89">
        <f t="shared" si="60"/>
        <v>1202.8212590256157</v>
      </c>
      <c r="K284" s="197">
        <f t="shared" si="64"/>
        <v>146.66983871476339</v>
      </c>
      <c r="L284" s="89">
        <f t="shared" si="61"/>
        <v>864.17868970738584</v>
      </c>
      <c r="M284" s="90">
        <f t="shared" si="65"/>
        <v>4620.6001354704622</v>
      </c>
      <c r="N284" s="90">
        <f t="shared" si="66"/>
        <v>26600.600135470464</v>
      </c>
      <c r="O284" s="90">
        <f t="shared" si="67"/>
        <v>4514.6979184437305</v>
      </c>
      <c r="P284" s="91">
        <f t="shared" si="62"/>
        <v>0.94207234280518437</v>
      </c>
      <c r="Q284" s="206">
        <v>411.97788888340256</v>
      </c>
      <c r="R284" s="94">
        <f t="shared" si="68"/>
        <v>-4.3599338612827429E-2</v>
      </c>
      <c r="S284" s="94">
        <f t="shared" si="68"/>
        <v>-4.6358810989538445E-2</v>
      </c>
      <c r="T284" s="93">
        <v>5892</v>
      </c>
      <c r="U284" s="200">
        <v>22982</v>
      </c>
      <c r="V284" s="200">
        <v>3911.8297872340422</v>
      </c>
      <c r="W284" s="208"/>
      <c r="X284" s="90">
        <v>0</v>
      </c>
      <c r="Y284" s="90">
        <f t="shared" si="69"/>
        <v>0</v>
      </c>
    </row>
    <row r="285" spans="2:28" x14ac:dyDescent="0.25">
      <c r="B285" s="87">
        <v>4651</v>
      </c>
      <c r="C285" s="87" t="s">
        <v>301</v>
      </c>
      <c r="D285" s="1">
        <v>27134</v>
      </c>
      <c r="E285" s="87">
        <f t="shared" si="63"/>
        <v>3745.7205963556048</v>
      </c>
      <c r="F285" s="88">
        <f t="shared" si="56"/>
        <v>0.78161149238502181</v>
      </c>
      <c r="G285" s="197">
        <f t="shared" si="57"/>
        <v>628.40291811383963</v>
      </c>
      <c r="H285" s="197">
        <f t="shared" si="58"/>
        <v>4552.1507388166547</v>
      </c>
      <c r="I285" s="197">
        <f t="shared" si="59"/>
        <v>198.81131113731968</v>
      </c>
      <c r="J285" s="89">
        <f t="shared" si="60"/>
        <v>1440.1891378787436</v>
      </c>
      <c r="K285" s="197">
        <f t="shared" si="64"/>
        <v>141.33633331684621</v>
      </c>
      <c r="L285" s="89">
        <f t="shared" si="61"/>
        <v>1023.8403985472339</v>
      </c>
      <c r="M285" s="90">
        <f t="shared" si="65"/>
        <v>5575.9911373638888</v>
      </c>
      <c r="N285" s="90">
        <f t="shared" si="66"/>
        <v>32709.99113736389</v>
      </c>
      <c r="O285" s="90">
        <f t="shared" si="67"/>
        <v>4515.459847786291</v>
      </c>
      <c r="P285" s="91">
        <f t="shared" si="62"/>
        <v>0.94223133296881534</v>
      </c>
      <c r="Q285" s="206">
        <v>439.5881240786448</v>
      </c>
      <c r="R285" s="94">
        <f t="shared" si="68"/>
        <v>-7.3482209929659217E-2</v>
      </c>
      <c r="S285" s="94">
        <f t="shared" si="68"/>
        <v>-7.8214561977229952E-2</v>
      </c>
      <c r="T285" s="93">
        <v>7244</v>
      </c>
      <c r="U285" s="200">
        <v>29286</v>
      </c>
      <c r="V285" s="200">
        <v>4063.5493270431525</v>
      </c>
      <c r="W285" s="208"/>
      <c r="X285" s="90">
        <v>0</v>
      </c>
      <c r="Y285" s="90">
        <f t="shared" si="69"/>
        <v>0</v>
      </c>
    </row>
    <row r="286" spans="2:28" ht="27.95" customHeight="1" x14ac:dyDescent="0.25">
      <c r="B286" s="87">
        <v>5001</v>
      </c>
      <c r="C286" s="87" t="s">
        <v>302</v>
      </c>
      <c r="D286" s="1">
        <v>1042517</v>
      </c>
      <c r="E286" s="87">
        <f t="shared" si="63"/>
        <v>4902.271231073074</v>
      </c>
      <c r="F286" s="88">
        <f t="shared" si="56"/>
        <v>1.0229464356533171</v>
      </c>
      <c r="G286" s="197">
        <f t="shared" si="57"/>
        <v>-65.527462716641821</v>
      </c>
      <c r="H286" s="197">
        <f t="shared" si="58"/>
        <v>-13935.07022132105</v>
      </c>
      <c r="I286" s="197">
        <f t="shared" si="59"/>
        <v>0</v>
      </c>
      <c r="J286" s="89">
        <f t="shared" si="60"/>
        <v>0</v>
      </c>
      <c r="K286" s="197">
        <f t="shared" si="64"/>
        <v>-57.474977820473484</v>
      </c>
      <c r="L286" s="89">
        <f t="shared" si="61"/>
        <v>-12222.628783301892</v>
      </c>
      <c r="M286" s="90">
        <f t="shared" si="65"/>
        <v>-26157.69900462294</v>
      </c>
      <c r="N286" s="90">
        <f t="shared" si="66"/>
        <v>1016359.300995377</v>
      </c>
      <c r="O286" s="90">
        <f t="shared" si="67"/>
        <v>4779.2687905359589</v>
      </c>
      <c r="P286" s="91">
        <f t="shared" si="62"/>
        <v>0.99727977989454208</v>
      </c>
      <c r="Q286" s="206">
        <v>17305.568918136982</v>
      </c>
      <c r="R286" s="94">
        <f t="shared" si="68"/>
        <v>7.1880082993524608E-2</v>
      </c>
      <c r="S286" s="94">
        <f t="shared" si="68"/>
        <v>6.0972773205139379E-2</v>
      </c>
      <c r="T286" s="93">
        <v>212660</v>
      </c>
      <c r="U286" s="200">
        <v>972606</v>
      </c>
      <c r="V286" s="200">
        <v>4620.5438583155974</v>
      </c>
      <c r="W286" s="208"/>
      <c r="X286" s="90">
        <v>0</v>
      </c>
      <c r="Y286" s="90">
        <f t="shared" si="69"/>
        <v>0</v>
      </c>
      <c r="Z286" s="1"/>
      <c r="AA286" s="1"/>
    </row>
    <row r="287" spans="2:28" x14ac:dyDescent="0.25">
      <c r="B287" s="87">
        <v>5006</v>
      </c>
      <c r="C287" s="87" t="s">
        <v>303</v>
      </c>
      <c r="D287" s="1">
        <v>85398</v>
      </c>
      <c r="E287" s="87">
        <f t="shared" si="63"/>
        <v>3564.9342517219789</v>
      </c>
      <c r="F287" s="88">
        <f t="shared" si="56"/>
        <v>0.74388719314887386</v>
      </c>
      <c r="G287" s="197">
        <f t="shared" si="57"/>
        <v>736.87472489401523</v>
      </c>
      <c r="H287" s="197">
        <f t="shared" si="58"/>
        <v>17651.834034836134</v>
      </c>
      <c r="I287" s="197">
        <f t="shared" si="59"/>
        <v>262.08653175908876</v>
      </c>
      <c r="J287" s="89">
        <f t="shared" si="60"/>
        <v>6278.2828682889713</v>
      </c>
      <c r="K287" s="197">
        <f t="shared" si="64"/>
        <v>204.61155393861526</v>
      </c>
      <c r="L287" s="89">
        <f t="shared" si="61"/>
        <v>4901.469774599529</v>
      </c>
      <c r="M287" s="90">
        <f t="shared" si="65"/>
        <v>22553.303809435663</v>
      </c>
      <c r="N287" s="90">
        <f t="shared" si="66"/>
        <v>107951.30380943566</v>
      </c>
      <c r="O287" s="90">
        <f t="shared" si="67"/>
        <v>4506.4205305546093</v>
      </c>
      <c r="P287" s="91">
        <f t="shared" si="62"/>
        <v>0.94034511800700782</v>
      </c>
      <c r="Q287" s="206">
        <v>2189.3009127973419</v>
      </c>
      <c r="R287" s="94">
        <f t="shared" si="68"/>
        <v>-4.513892771286409E-2</v>
      </c>
      <c r="S287" s="94">
        <f t="shared" si="68"/>
        <v>-4.318575749612142E-2</v>
      </c>
      <c r="T287" s="93">
        <v>23955</v>
      </c>
      <c r="U287" s="200">
        <v>89435</v>
      </c>
      <c r="V287" s="200">
        <v>3725.8373604399267</v>
      </c>
      <c r="W287" s="208"/>
      <c r="X287" s="90">
        <v>0</v>
      </c>
      <c r="Y287" s="90">
        <f t="shared" si="69"/>
        <v>0</v>
      </c>
      <c r="Z287" s="1"/>
      <c r="AA287" s="1"/>
      <c r="AB287" s="46"/>
    </row>
    <row r="288" spans="2:28" x14ac:dyDescent="0.25">
      <c r="B288" s="87">
        <v>5007</v>
      </c>
      <c r="C288" s="87" t="s">
        <v>304</v>
      </c>
      <c r="D288" s="1">
        <v>57458</v>
      </c>
      <c r="E288" s="87">
        <f t="shared" si="63"/>
        <v>3850.2981974133886</v>
      </c>
      <c r="F288" s="88">
        <f t="shared" si="56"/>
        <v>0.80343347636117524</v>
      </c>
      <c r="G288" s="197">
        <f t="shared" si="57"/>
        <v>565.6563574791694</v>
      </c>
      <c r="H288" s="197">
        <f t="shared" si="58"/>
        <v>8441.2898226616453</v>
      </c>
      <c r="I288" s="197">
        <f t="shared" si="59"/>
        <v>162.20915076709537</v>
      </c>
      <c r="J288" s="89">
        <f t="shared" si="60"/>
        <v>2420.6471568973643</v>
      </c>
      <c r="K288" s="197">
        <f t="shared" si="64"/>
        <v>104.73417294662188</v>
      </c>
      <c r="L288" s="89">
        <f t="shared" si="61"/>
        <v>1562.9480628824383</v>
      </c>
      <c r="M288" s="90">
        <f t="shared" si="65"/>
        <v>10004.237885544084</v>
      </c>
      <c r="N288" s="90">
        <f t="shared" si="66"/>
        <v>67462.237885544077</v>
      </c>
      <c r="O288" s="90">
        <f t="shared" si="67"/>
        <v>4520.6887278391796</v>
      </c>
      <c r="P288" s="91">
        <f t="shared" si="62"/>
        <v>0.9433224321676229</v>
      </c>
      <c r="Q288" s="206">
        <v>1973.6138977948194</v>
      </c>
      <c r="R288" s="94">
        <f t="shared" si="68"/>
        <v>-4.3402980104886371E-2</v>
      </c>
      <c r="S288" s="94">
        <f t="shared" si="68"/>
        <v>-3.8403009083522295E-2</v>
      </c>
      <c r="T288" s="93">
        <v>14923</v>
      </c>
      <c r="U288" s="200">
        <v>60065</v>
      </c>
      <c r="V288" s="200">
        <v>4004.0663955736291</v>
      </c>
      <c r="W288" s="208"/>
      <c r="X288" s="90">
        <v>0</v>
      </c>
      <c r="Y288" s="90">
        <f t="shared" si="69"/>
        <v>0</v>
      </c>
      <c r="Z288" s="1"/>
      <c r="AA288" s="1"/>
    </row>
    <row r="289" spans="2:25" x14ac:dyDescent="0.25">
      <c r="B289" s="87">
        <v>5014</v>
      </c>
      <c r="C289" s="87" t="s">
        <v>305</v>
      </c>
      <c r="D289" s="1">
        <v>179965</v>
      </c>
      <c r="E289" s="87">
        <f t="shared" si="63"/>
        <v>33382.489334075311</v>
      </c>
      <c r="F289" s="88">
        <f t="shared" si="56"/>
        <v>6.9658525340411126</v>
      </c>
      <c r="G289" s="197">
        <f t="shared" si="57"/>
        <v>-17153.658324517983</v>
      </c>
      <c r="H289" s="197">
        <f t="shared" si="58"/>
        <v>-92475.372027476449</v>
      </c>
      <c r="I289" s="197">
        <f t="shared" si="59"/>
        <v>0</v>
      </c>
      <c r="J289" s="89">
        <f t="shared" si="60"/>
        <v>0</v>
      </c>
      <c r="K289" s="197">
        <f t="shared" si="64"/>
        <v>-57.474977820473484</v>
      </c>
      <c r="L289" s="89">
        <f t="shared" si="61"/>
        <v>-309.84760543017251</v>
      </c>
      <c r="M289" s="90">
        <f t="shared" si="65"/>
        <v>-92785.219632906621</v>
      </c>
      <c r="N289" s="90">
        <f t="shared" si="66"/>
        <v>87179.780367093379</v>
      </c>
      <c r="O289" s="90">
        <f t="shared" si="67"/>
        <v>16171.356031736852</v>
      </c>
      <c r="P289" s="91">
        <f t="shared" si="62"/>
        <v>3.3744422192496604</v>
      </c>
      <c r="Q289" s="206">
        <v>368.5087277234561</v>
      </c>
      <c r="R289" s="91">
        <f t="shared" si="68"/>
        <v>3.0386212158614034</v>
      </c>
      <c r="S289" s="91">
        <f t="shared" si="68"/>
        <v>2.9442294011334247</v>
      </c>
      <c r="T289" s="93">
        <v>5391</v>
      </c>
      <c r="U289" s="200">
        <v>44561</v>
      </c>
      <c r="V289" s="200">
        <v>8463.6277302943963</v>
      </c>
      <c r="W289" s="208"/>
      <c r="X289" s="90">
        <v>0</v>
      </c>
      <c r="Y289" s="90">
        <f t="shared" si="69"/>
        <v>0</v>
      </c>
    </row>
    <row r="290" spans="2:25" x14ac:dyDescent="0.25">
      <c r="B290" s="87">
        <v>5020</v>
      </c>
      <c r="C290" s="87" t="s">
        <v>306</v>
      </c>
      <c r="D290" s="1">
        <v>4054</v>
      </c>
      <c r="E290" s="87">
        <f t="shared" si="63"/>
        <v>4484.5132743362828</v>
      </c>
      <c r="F290" s="88">
        <f t="shared" si="56"/>
        <v>0.93577377778384008</v>
      </c>
      <c r="G290" s="197">
        <f t="shared" si="57"/>
        <v>185.12731132543286</v>
      </c>
      <c r="H290" s="197">
        <f t="shared" si="58"/>
        <v>167.3550894381913</v>
      </c>
      <c r="I290" s="197">
        <f t="shared" si="59"/>
        <v>0</v>
      </c>
      <c r="J290" s="89">
        <f t="shared" si="60"/>
        <v>0</v>
      </c>
      <c r="K290" s="197">
        <f t="shared" si="64"/>
        <v>-57.474977820473484</v>
      </c>
      <c r="L290" s="89">
        <f t="shared" si="61"/>
        <v>-51.957379949708034</v>
      </c>
      <c r="M290" s="90">
        <f t="shared" si="65"/>
        <v>115.39770948848326</v>
      </c>
      <c r="N290" s="90">
        <f t="shared" si="66"/>
        <v>4169.3977094884831</v>
      </c>
      <c r="O290" s="90">
        <f t="shared" si="67"/>
        <v>4612.1656078412425</v>
      </c>
      <c r="P290" s="91">
        <f t="shared" si="62"/>
        <v>0.96241071674675116</v>
      </c>
      <c r="Q290" s="206">
        <v>99.931977344097987</v>
      </c>
      <c r="R290" s="91">
        <f t="shared" si="68"/>
        <v>5.9553349875930521E-3</v>
      </c>
      <c r="S290" s="91">
        <f t="shared" si="68"/>
        <v>5.9553349875929784E-3</v>
      </c>
      <c r="T290" s="93">
        <v>904</v>
      </c>
      <c r="U290" s="200">
        <v>4030</v>
      </c>
      <c r="V290" s="200">
        <v>4457.9646017699115</v>
      </c>
      <c r="W290" s="208"/>
      <c r="X290" s="90">
        <v>0</v>
      </c>
      <c r="Y290" s="90">
        <f t="shared" si="69"/>
        <v>0</v>
      </c>
    </row>
    <row r="291" spans="2:25" x14ac:dyDescent="0.25">
      <c r="B291" s="87">
        <v>5021</v>
      </c>
      <c r="C291" s="87" t="s">
        <v>307</v>
      </c>
      <c r="D291" s="1">
        <v>29930</v>
      </c>
      <c r="E291" s="87">
        <f t="shared" si="63"/>
        <v>4124.8621830209477</v>
      </c>
      <c r="F291" s="88">
        <f t="shared" si="56"/>
        <v>0.86072615503953176</v>
      </c>
      <c r="G291" s="197">
        <f t="shared" si="57"/>
        <v>400.91796611463394</v>
      </c>
      <c r="H291" s="197">
        <f t="shared" si="58"/>
        <v>2909.0607621277841</v>
      </c>
      <c r="I291" s="197">
        <f t="shared" si="59"/>
        <v>66.111755804449686</v>
      </c>
      <c r="J291" s="89">
        <f t="shared" si="60"/>
        <v>479.70690011708695</v>
      </c>
      <c r="K291" s="197">
        <f t="shared" si="64"/>
        <v>8.6367779839762022</v>
      </c>
      <c r="L291" s="89">
        <f t="shared" si="61"/>
        <v>62.668461051731327</v>
      </c>
      <c r="M291" s="90">
        <f t="shared" si="65"/>
        <v>2971.7292231795154</v>
      </c>
      <c r="N291" s="90">
        <f t="shared" si="66"/>
        <v>32901.729223179515</v>
      </c>
      <c r="O291" s="90">
        <f t="shared" si="67"/>
        <v>4534.4169271195578</v>
      </c>
      <c r="P291" s="91">
        <f t="shared" si="62"/>
        <v>0.9461870661015408</v>
      </c>
      <c r="Q291" s="206">
        <v>-1270.8498028278996</v>
      </c>
      <c r="R291" s="91">
        <f t="shared" si="68"/>
        <v>-1.0611219463819379E-2</v>
      </c>
      <c r="S291" s="91">
        <f t="shared" si="68"/>
        <v>-3.6518588303658839E-2</v>
      </c>
      <c r="T291" s="93">
        <v>7256</v>
      </c>
      <c r="U291" s="200">
        <v>30251</v>
      </c>
      <c r="V291" s="200">
        <v>4281.2057741296348</v>
      </c>
      <c r="W291" s="208"/>
      <c r="X291" s="90">
        <v>0</v>
      </c>
      <c r="Y291" s="90">
        <f t="shared" si="69"/>
        <v>0</v>
      </c>
    </row>
    <row r="292" spans="2:25" x14ac:dyDescent="0.25">
      <c r="B292" s="87">
        <v>5022</v>
      </c>
      <c r="C292" s="87" t="s">
        <v>308</v>
      </c>
      <c r="D292" s="1">
        <v>11028</v>
      </c>
      <c r="E292" s="87">
        <f t="shared" si="63"/>
        <v>4444.9818621523582</v>
      </c>
      <c r="F292" s="88">
        <f t="shared" si="56"/>
        <v>0.92752484269155711</v>
      </c>
      <c r="G292" s="197">
        <f t="shared" si="57"/>
        <v>208.84615863578765</v>
      </c>
      <c r="H292" s="197">
        <f t="shared" si="58"/>
        <v>518.14731957538913</v>
      </c>
      <c r="I292" s="197">
        <f t="shared" si="59"/>
        <v>0</v>
      </c>
      <c r="J292" s="89">
        <f t="shared" si="60"/>
        <v>0</v>
      </c>
      <c r="K292" s="197">
        <f t="shared" si="64"/>
        <v>-57.474977820473484</v>
      </c>
      <c r="L292" s="89">
        <f t="shared" si="61"/>
        <v>-142.5954199725947</v>
      </c>
      <c r="M292" s="90">
        <f t="shared" si="65"/>
        <v>375.55189960279444</v>
      </c>
      <c r="N292" s="90">
        <f t="shared" si="66"/>
        <v>11403.551899602795</v>
      </c>
      <c r="O292" s="90">
        <f t="shared" si="67"/>
        <v>4596.353042967673</v>
      </c>
      <c r="P292" s="91">
        <f t="shared" si="62"/>
        <v>0.9591111427098381</v>
      </c>
      <c r="Q292" s="206">
        <v>-2628.6707828356753</v>
      </c>
      <c r="R292" s="91">
        <f t="shared" si="68"/>
        <v>-1.4036656236030398E-2</v>
      </c>
      <c r="S292" s="91">
        <f t="shared" si="68"/>
        <v>-2.9138069804362093E-2</v>
      </c>
      <c r="T292" s="93">
        <v>2481</v>
      </c>
      <c r="U292" s="200">
        <v>11185</v>
      </c>
      <c r="V292" s="200">
        <v>4578.3872288170287</v>
      </c>
      <c r="W292" s="208"/>
      <c r="X292" s="90">
        <v>0</v>
      </c>
      <c r="Y292" s="90">
        <f t="shared" si="69"/>
        <v>0</v>
      </c>
    </row>
    <row r="293" spans="2:25" x14ac:dyDescent="0.25">
      <c r="B293" s="87">
        <v>5025</v>
      </c>
      <c r="C293" s="87" t="s">
        <v>309</v>
      </c>
      <c r="D293" s="1">
        <v>21987</v>
      </c>
      <c r="E293" s="87">
        <f t="shared" si="63"/>
        <v>3927.6527331189709</v>
      </c>
      <c r="F293" s="88">
        <f t="shared" si="56"/>
        <v>0.81957488161025227</v>
      </c>
      <c r="G293" s="197">
        <f t="shared" si="57"/>
        <v>519.24363605582005</v>
      </c>
      <c r="H293" s="197">
        <f t="shared" si="58"/>
        <v>2906.7258746404805</v>
      </c>
      <c r="I293" s="197">
        <f t="shared" si="59"/>
        <v>135.13506327014156</v>
      </c>
      <c r="J293" s="89">
        <f t="shared" si="60"/>
        <v>756.48608418625247</v>
      </c>
      <c r="K293" s="197">
        <f t="shared" si="64"/>
        <v>77.660085449668074</v>
      </c>
      <c r="L293" s="89">
        <f t="shared" si="61"/>
        <v>434.74115834724188</v>
      </c>
      <c r="M293" s="90">
        <f t="shared" si="65"/>
        <v>3341.4670329877222</v>
      </c>
      <c r="N293" s="90">
        <f t="shared" si="66"/>
        <v>25328.467032987723</v>
      </c>
      <c r="O293" s="90">
        <f t="shared" si="67"/>
        <v>4524.5564546244595</v>
      </c>
      <c r="P293" s="91">
        <f t="shared" si="62"/>
        <v>0.94412950243007698</v>
      </c>
      <c r="Q293" s="206">
        <v>175.23209809390846</v>
      </c>
      <c r="R293" s="91">
        <f t="shared" si="68"/>
        <v>-6.8031536113936933E-2</v>
      </c>
      <c r="S293" s="91">
        <f t="shared" si="68"/>
        <v>-7.2360078461389157E-2</v>
      </c>
      <c r="T293" s="93">
        <v>5598</v>
      </c>
      <c r="U293" s="200">
        <v>23592</v>
      </c>
      <c r="V293" s="200">
        <v>4234.0272792534097</v>
      </c>
      <c r="W293" s="208"/>
      <c r="X293" s="90">
        <v>0</v>
      </c>
      <c r="Y293" s="90">
        <f t="shared" si="69"/>
        <v>0</v>
      </c>
    </row>
    <row r="294" spans="2:25" x14ac:dyDescent="0.25">
      <c r="B294" s="87">
        <v>5026</v>
      </c>
      <c r="C294" s="87" t="s">
        <v>310</v>
      </c>
      <c r="D294" s="1">
        <v>6768</v>
      </c>
      <c r="E294" s="87">
        <f t="shared" si="63"/>
        <v>3389.083625438157</v>
      </c>
      <c r="F294" s="88">
        <f t="shared" si="56"/>
        <v>0.7071928196869911</v>
      </c>
      <c r="G294" s="197">
        <f t="shared" si="57"/>
        <v>842.38510066430831</v>
      </c>
      <c r="H294" s="197">
        <f t="shared" si="58"/>
        <v>1682.2430460266239</v>
      </c>
      <c r="I294" s="197">
        <f t="shared" si="59"/>
        <v>323.63425095842638</v>
      </c>
      <c r="J294" s="89">
        <f t="shared" si="60"/>
        <v>646.29759916397745</v>
      </c>
      <c r="K294" s="197">
        <f t="shared" si="64"/>
        <v>266.15927313795288</v>
      </c>
      <c r="L294" s="89">
        <f t="shared" si="61"/>
        <v>531.52006845649191</v>
      </c>
      <c r="M294" s="90">
        <f t="shared" si="65"/>
        <v>2213.7631144831157</v>
      </c>
      <c r="N294" s="90">
        <f t="shared" si="66"/>
        <v>8981.7631144831157</v>
      </c>
      <c r="O294" s="90">
        <f t="shared" si="67"/>
        <v>4497.6279992404188</v>
      </c>
      <c r="P294" s="91">
        <f t="shared" si="62"/>
        <v>0.93851039933391389</v>
      </c>
      <c r="Q294" s="206">
        <v>334.90916396811917</v>
      </c>
      <c r="R294" s="91">
        <f t="shared" si="68"/>
        <v>-6.0261038600388783E-2</v>
      </c>
      <c r="S294" s="91">
        <f t="shared" si="68"/>
        <v>-8.0966353723865542E-2</v>
      </c>
      <c r="T294" s="93">
        <v>1997</v>
      </c>
      <c r="U294" s="200">
        <v>7202</v>
      </c>
      <c r="V294" s="200">
        <v>3687.6600102406555</v>
      </c>
      <c r="W294" s="208"/>
      <c r="X294" s="90">
        <v>0</v>
      </c>
      <c r="Y294" s="90">
        <f t="shared" si="69"/>
        <v>0</v>
      </c>
    </row>
    <row r="295" spans="2:25" x14ac:dyDescent="0.25">
      <c r="B295" s="87">
        <v>5027</v>
      </c>
      <c r="C295" s="87" t="s">
        <v>311</v>
      </c>
      <c r="D295" s="1">
        <v>21818</v>
      </c>
      <c r="E295" s="87">
        <f t="shared" si="63"/>
        <v>3557.4759497798796</v>
      </c>
      <c r="F295" s="88">
        <f t="shared" si="56"/>
        <v>0.74233088526053481</v>
      </c>
      <c r="G295" s="197">
        <f t="shared" si="57"/>
        <v>741.34970605927481</v>
      </c>
      <c r="H295" s="197">
        <f t="shared" si="58"/>
        <v>4546.6977472615326</v>
      </c>
      <c r="I295" s="197">
        <f t="shared" si="59"/>
        <v>264.69693743882351</v>
      </c>
      <c r="J295" s="89">
        <f t="shared" si="60"/>
        <v>1623.3863173123045</v>
      </c>
      <c r="K295" s="197">
        <f t="shared" si="64"/>
        <v>207.22195961835001</v>
      </c>
      <c r="L295" s="89">
        <f t="shared" si="61"/>
        <v>1270.8922783393407</v>
      </c>
      <c r="M295" s="90">
        <f t="shared" si="65"/>
        <v>5817.5900256008736</v>
      </c>
      <c r="N295" s="90">
        <f t="shared" si="66"/>
        <v>27635.590025600875</v>
      </c>
      <c r="O295" s="90">
        <f t="shared" si="67"/>
        <v>4506.0476154575044</v>
      </c>
      <c r="P295" s="91">
        <f t="shared" si="62"/>
        <v>0.94026730261259095</v>
      </c>
      <c r="Q295" s="206">
        <v>90.870356843503032</v>
      </c>
      <c r="R295" s="91">
        <f t="shared" si="68"/>
        <v>-4.9986937211530087E-2</v>
      </c>
      <c r="S295" s="91">
        <f t="shared" si="68"/>
        <v>-5.2000661297010246E-2</v>
      </c>
      <c r="T295" s="93">
        <v>6133</v>
      </c>
      <c r="U295" s="200">
        <v>22966</v>
      </c>
      <c r="V295" s="200">
        <v>3752.6143790849674</v>
      </c>
      <c r="W295" s="208"/>
      <c r="X295" s="90">
        <v>0</v>
      </c>
      <c r="Y295" s="90">
        <f t="shared" si="69"/>
        <v>0</v>
      </c>
    </row>
    <row r="296" spans="2:25" x14ac:dyDescent="0.25">
      <c r="B296" s="87">
        <v>5028</v>
      </c>
      <c r="C296" s="87" t="s">
        <v>312</v>
      </c>
      <c r="D296" s="1">
        <v>67160</v>
      </c>
      <c r="E296" s="87">
        <f t="shared" si="63"/>
        <v>3873.125720876586</v>
      </c>
      <c r="F296" s="88">
        <f t="shared" si="56"/>
        <v>0.80819684677884152</v>
      </c>
      <c r="G296" s="197">
        <f t="shared" si="57"/>
        <v>551.95984340125096</v>
      </c>
      <c r="H296" s="197">
        <f t="shared" si="58"/>
        <v>9570.9836845776917</v>
      </c>
      <c r="I296" s="197">
        <f t="shared" si="59"/>
        <v>154.21951755497628</v>
      </c>
      <c r="J296" s="89">
        <f t="shared" si="60"/>
        <v>2674.1664344032888</v>
      </c>
      <c r="K296" s="197">
        <f t="shared" si="64"/>
        <v>96.744539734502794</v>
      </c>
      <c r="L296" s="89">
        <f t="shared" si="61"/>
        <v>1677.5503189962783</v>
      </c>
      <c r="M296" s="90">
        <f t="shared" si="65"/>
        <v>11248.53400357397</v>
      </c>
      <c r="N296" s="90">
        <f t="shared" si="66"/>
        <v>78408.534003573965</v>
      </c>
      <c r="O296" s="90">
        <f t="shared" si="67"/>
        <v>4521.8301040123397</v>
      </c>
      <c r="P296" s="91">
        <f t="shared" si="62"/>
        <v>0.94356060068850622</v>
      </c>
      <c r="Q296" s="206">
        <v>1805.8456200336441</v>
      </c>
      <c r="R296" s="91">
        <f t="shared" si="68"/>
        <v>-2.9778743932580925E-5</v>
      </c>
      <c r="S296" s="91">
        <f t="shared" si="68"/>
        <v>-1.254382361201592E-2</v>
      </c>
      <c r="T296" s="93">
        <v>17340</v>
      </c>
      <c r="U296" s="200">
        <v>67162</v>
      </c>
      <c r="V296" s="200">
        <v>3922.3266950884772</v>
      </c>
      <c r="W296" s="208"/>
      <c r="X296" s="90">
        <v>0</v>
      </c>
      <c r="Y296" s="90">
        <f t="shared" si="69"/>
        <v>0</v>
      </c>
    </row>
    <row r="297" spans="2:25" x14ac:dyDescent="0.25">
      <c r="B297" s="87">
        <v>5029</v>
      </c>
      <c r="C297" s="87" t="s">
        <v>313</v>
      </c>
      <c r="D297" s="1">
        <v>33173</v>
      </c>
      <c r="E297" s="87">
        <f t="shared" si="63"/>
        <v>3929.9845989811633</v>
      </c>
      <c r="F297" s="88">
        <f t="shared" si="56"/>
        <v>0.82006146706416028</v>
      </c>
      <c r="G297" s="197">
        <f t="shared" si="57"/>
        <v>517.84451653850454</v>
      </c>
      <c r="H297" s="197">
        <f t="shared" si="58"/>
        <v>4371.1255641015168</v>
      </c>
      <c r="I297" s="197">
        <f t="shared" si="59"/>
        <v>134.31891021837419</v>
      </c>
      <c r="J297" s="89">
        <f t="shared" si="60"/>
        <v>1133.7859211532964</v>
      </c>
      <c r="K297" s="197">
        <f t="shared" si="64"/>
        <v>76.843932397900701</v>
      </c>
      <c r="L297" s="89">
        <f t="shared" si="61"/>
        <v>648.6396333706798</v>
      </c>
      <c r="M297" s="90">
        <f t="shared" si="65"/>
        <v>5019.7651974721966</v>
      </c>
      <c r="N297" s="90">
        <f t="shared" si="66"/>
        <v>38192.765197472196</v>
      </c>
      <c r="O297" s="90">
        <f t="shared" si="67"/>
        <v>4524.6730479175685</v>
      </c>
      <c r="P297" s="91">
        <f t="shared" si="62"/>
        <v>0.94415383170277223</v>
      </c>
      <c r="Q297" s="206">
        <v>1212.1924151501703</v>
      </c>
      <c r="R297" s="91">
        <f t="shared" si="68"/>
        <v>6.032636563810213E-4</v>
      </c>
      <c r="S297" s="91">
        <f t="shared" si="68"/>
        <v>-8.9985447023640565E-3</v>
      </c>
      <c r="T297" s="93">
        <v>8441</v>
      </c>
      <c r="U297" s="200">
        <v>33153</v>
      </c>
      <c r="V297" s="200">
        <v>3965.6698564593303</v>
      </c>
      <c r="W297" s="208"/>
      <c r="X297" s="90">
        <v>0</v>
      </c>
      <c r="Y297" s="90">
        <f t="shared" si="69"/>
        <v>0</v>
      </c>
    </row>
    <row r="298" spans="2:25" x14ac:dyDescent="0.25">
      <c r="B298" s="87">
        <v>5031</v>
      </c>
      <c r="C298" s="87" t="s">
        <v>314</v>
      </c>
      <c r="D298" s="1">
        <v>64764</v>
      </c>
      <c r="E298" s="87">
        <f t="shared" si="63"/>
        <v>4417.1327240485616</v>
      </c>
      <c r="F298" s="88">
        <f t="shared" si="56"/>
        <v>0.92171362270464097</v>
      </c>
      <c r="G298" s="197">
        <f t="shared" si="57"/>
        <v>225.5556414980656</v>
      </c>
      <c r="H298" s="197">
        <f t="shared" si="58"/>
        <v>3307.0968156446379</v>
      </c>
      <c r="I298" s="197">
        <f t="shared" si="59"/>
        <v>0</v>
      </c>
      <c r="J298" s="89">
        <f t="shared" si="60"/>
        <v>0</v>
      </c>
      <c r="K298" s="197">
        <f t="shared" si="64"/>
        <v>-57.474977820473484</v>
      </c>
      <c r="L298" s="89">
        <f t="shared" si="61"/>
        <v>-842.69812480378221</v>
      </c>
      <c r="M298" s="90">
        <f t="shared" si="65"/>
        <v>2464.3986908408556</v>
      </c>
      <c r="N298" s="90">
        <f t="shared" si="66"/>
        <v>67228.398690840855</v>
      </c>
      <c r="O298" s="90">
        <f t="shared" si="67"/>
        <v>4585.2133877261531</v>
      </c>
      <c r="P298" s="91">
        <f t="shared" si="62"/>
        <v>0.95678665471507141</v>
      </c>
      <c r="Q298" s="206">
        <v>1259.8104555521618</v>
      </c>
      <c r="R298" s="91">
        <f t="shared" si="68"/>
        <v>2.827747169871235E-2</v>
      </c>
      <c r="S298" s="91">
        <f t="shared" si="68"/>
        <v>1.1656153952661882E-2</v>
      </c>
      <c r="T298" s="93">
        <v>14662</v>
      </c>
      <c r="U298" s="200">
        <v>62983</v>
      </c>
      <c r="V298" s="200">
        <v>4366.2391681109184</v>
      </c>
      <c r="W298" s="208"/>
      <c r="X298" s="90">
        <v>0</v>
      </c>
      <c r="Y298" s="90">
        <f t="shared" si="69"/>
        <v>0</v>
      </c>
    </row>
    <row r="299" spans="2:25" x14ac:dyDescent="0.25">
      <c r="B299" s="87">
        <v>5032</v>
      </c>
      <c r="C299" s="87" t="s">
        <v>315</v>
      </c>
      <c r="D299" s="1">
        <v>17134</v>
      </c>
      <c r="E299" s="87">
        <f t="shared" si="63"/>
        <v>4134.6525096525093</v>
      </c>
      <c r="F299" s="88">
        <f t="shared" si="56"/>
        <v>0.86276908152392495</v>
      </c>
      <c r="G299" s="197">
        <f t="shared" si="57"/>
        <v>395.043770135697</v>
      </c>
      <c r="H299" s="197">
        <f t="shared" si="58"/>
        <v>1637.0613834423284</v>
      </c>
      <c r="I299" s="197">
        <f t="shared" si="59"/>
        <v>62.685141483403136</v>
      </c>
      <c r="J299" s="89">
        <f t="shared" si="60"/>
        <v>259.76722630722259</v>
      </c>
      <c r="K299" s="197">
        <f t="shared" si="64"/>
        <v>5.2101636629296522</v>
      </c>
      <c r="L299" s="89">
        <f t="shared" si="61"/>
        <v>21.59091821918048</v>
      </c>
      <c r="M299" s="90">
        <f t="shared" si="65"/>
        <v>1658.6523016615088</v>
      </c>
      <c r="N299" s="90">
        <f t="shared" si="66"/>
        <v>18792.65230166151</v>
      </c>
      <c r="O299" s="90">
        <f t="shared" si="67"/>
        <v>4534.9064434511365</v>
      </c>
      <c r="P299" s="91">
        <f t="shared" si="62"/>
        <v>0.94628921242576058</v>
      </c>
      <c r="Q299" s="206">
        <v>-1544.8807583956493</v>
      </c>
      <c r="R299" s="91">
        <f t="shared" si="68"/>
        <v>1.4206227062862556E-2</v>
      </c>
      <c r="S299" s="91">
        <f t="shared" si="68"/>
        <v>9.9021927777677736E-4</v>
      </c>
      <c r="T299" s="93">
        <v>4144</v>
      </c>
      <c r="U299" s="200">
        <v>16894</v>
      </c>
      <c r="V299" s="200">
        <v>4130.5623471882645</v>
      </c>
      <c r="W299" s="208"/>
      <c r="X299" s="90">
        <v>0</v>
      </c>
      <c r="Y299" s="90">
        <f t="shared" si="69"/>
        <v>0</v>
      </c>
    </row>
    <row r="300" spans="2:25" x14ac:dyDescent="0.25">
      <c r="B300" s="87">
        <v>5033</v>
      </c>
      <c r="C300" s="87" t="s">
        <v>316</v>
      </c>
      <c r="D300" s="1">
        <v>9677</v>
      </c>
      <c r="E300" s="87">
        <f t="shared" si="63"/>
        <v>12851.261620185924</v>
      </c>
      <c r="F300" s="88">
        <f t="shared" si="56"/>
        <v>2.6816452310289369</v>
      </c>
      <c r="G300" s="197">
        <f t="shared" si="57"/>
        <v>-4834.9216961843513</v>
      </c>
      <c r="H300" s="197">
        <f t="shared" si="58"/>
        <v>-3640.6960372268168</v>
      </c>
      <c r="I300" s="197">
        <f t="shared" si="59"/>
        <v>0</v>
      </c>
      <c r="J300" s="89">
        <f t="shared" si="60"/>
        <v>0</v>
      </c>
      <c r="K300" s="197">
        <f t="shared" si="64"/>
        <v>-57.474977820473484</v>
      </c>
      <c r="L300" s="89">
        <f t="shared" si="61"/>
        <v>-43.278658298816531</v>
      </c>
      <c r="M300" s="90">
        <f t="shared" si="65"/>
        <v>-3683.9746955256333</v>
      </c>
      <c r="N300" s="90">
        <f t="shared" si="66"/>
        <v>5993.0253044743667</v>
      </c>
      <c r="O300" s="90">
        <f t="shared" si="67"/>
        <v>7958.8649461810983</v>
      </c>
      <c r="P300" s="91">
        <f t="shared" si="62"/>
        <v>1.6607592980447901</v>
      </c>
      <c r="Q300" s="206">
        <v>-4336.9075773781797</v>
      </c>
      <c r="R300" s="91">
        <f t="shared" si="68"/>
        <v>-3.5011842240757905E-3</v>
      </c>
      <c r="S300" s="91">
        <f t="shared" si="68"/>
        <v>-7.4712990279638802E-3</v>
      </c>
      <c r="T300" s="93">
        <v>753</v>
      </c>
      <c r="U300" s="200">
        <v>9711</v>
      </c>
      <c r="V300" s="200">
        <v>12948</v>
      </c>
      <c r="W300" s="208"/>
      <c r="X300" s="90">
        <v>0</v>
      </c>
      <c r="Y300" s="90">
        <f t="shared" si="69"/>
        <v>0</v>
      </c>
    </row>
    <row r="301" spans="2:25" x14ac:dyDescent="0.25">
      <c r="B301" s="87">
        <v>5034</v>
      </c>
      <c r="C301" s="87" t="s">
        <v>317</v>
      </c>
      <c r="D301" s="1">
        <v>10691</v>
      </c>
      <c r="E301" s="87">
        <f t="shared" si="63"/>
        <v>4406.8425391591099</v>
      </c>
      <c r="F301" s="88">
        <f t="shared" si="56"/>
        <v>0.91956639186842015</v>
      </c>
      <c r="G301" s="197">
        <f t="shared" si="57"/>
        <v>231.72975243173659</v>
      </c>
      <c r="H301" s="197">
        <f t="shared" si="58"/>
        <v>562.176379399393</v>
      </c>
      <c r="I301" s="197">
        <f t="shared" si="59"/>
        <v>0</v>
      </c>
      <c r="J301" s="89">
        <f t="shared" si="60"/>
        <v>0</v>
      </c>
      <c r="K301" s="197">
        <f t="shared" si="64"/>
        <v>-57.474977820473484</v>
      </c>
      <c r="L301" s="89">
        <f t="shared" si="61"/>
        <v>-139.43429619246868</v>
      </c>
      <c r="M301" s="90">
        <f t="shared" si="65"/>
        <v>422.74208320692435</v>
      </c>
      <c r="N301" s="90">
        <f t="shared" si="66"/>
        <v>11113.742083206924</v>
      </c>
      <c r="O301" s="90">
        <f t="shared" si="67"/>
        <v>4581.0973137703722</v>
      </c>
      <c r="P301" s="91">
        <f t="shared" si="62"/>
        <v>0.95592776238058308</v>
      </c>
      <c r="Q301" s="206">
        <v>-2727.8381576619722</v>
      </c>
      <c r="R301" s="91">
        <f t="shared" si="68"/>
        <v>-3.5543527289129455E-2</v>
      </c>
      <c r="S301" s="91">
        <f t="shared" si="68"/>
        <v>-4.6277379211303163E-2</v>
      </c>
      <c r="T301" s="93">
        <v>2426</v>
      </c>
      <c r="U301" s="200">
        <v>11085</v>
      </c>
      <c r="V301" s="200">
        <v>4620.6752813672365</v>
      </c>
      <c r="W301" s="208"/>
      <c r="X301" s="90">
        <v>0</v>
      </c>
      <c r="Y301" s="90">
        <f t="shared" si="69"/>
        <v>0</v>
      </c>
    </row>
    <row r="302" spans="2:25" x14ac:dyDescent="0.25">
      <c r="B302" s="87">
        <v>5035</v>
      </c>
      <c r="C302" s="87" t="s">
        <v>318</v>
      </c>
      <c r="D302" s="1">
        <v>94599</v>
      </c>
      <c r="E302" s="87">
        <f t="shared" si="63"/>
        <v>3854.7328959700094</v>
      </c>
      <c r="F302" s="88">
        <f t="shared" si="56"/>
        <v>0.80435885540853136</v>
      </c>
      <c r="G302" s="197">
        <f t="shared" si="57"/>
        <v>562.99553834519691</v>
      </c>
      <c r="H302" s="197">
        <f t="shared" si="58"/>
        <v>13816.473506529477</v>
      </c>
      <c r="I302" s="197">
        <f t="shared" si="59"/>
        <v>160.65700627227807</v>
      </c>
      <c r="J302" s="89">
        <f t="shared" si="60"/>
        <v>3942.6835909279762</v>
      </c>
      <c r="K302" s="197">
        <f t="shared" si="64"/>
        <v>103.18202845180458</v>
      </c>
      <c r="L302" s="89">
        <f t="shared" si="61"/>
        <v>2532.1901602357366</v>
      </c>
      <c r="M302" s="90">
        <f t="shared" si="65"/>
        <v>16348.663666765213</v>
      </c>
      <c r="N302" s="90">
        <f t="shared" si="66"/>
        <v>110947.66366676521</v>
      </c>
      <c r="O302" s="90">
        <f t="shared" si="67"/>
        <v>4520.9104627670104</v>
      </c>
      <c r="P302" s="91">
        <f t="shared" si="62"/>
        <v>0.9433687011199906</v>
      </c>
      <c r="Q302" s="206">
        <v>4228.9404821941007</v>
      </c>
      <c r="R302" s="91">
        <f t="shared" si="68"/>
        <v>9.2067082017581285E-3</v>
      </c>
      <c r="S302" s="91">
        <f t="shared" si="68"/>
        <v>-1.2386079582698177E-3</v>
      </c>
      <c r="T302" s="93">
        <v>24541</v>
      </c>
      <c r="U302" s="200">
        <v>93736</v>
      </c>
      <c r="V302" s="200">
        <v>3859.5133198830649</v>
      </c>
      <c r="W302" s="208"/>
      <c r="X302" s="90">
        <v>0</v>
      </c>
      <c r="Y302" s="90">
        <f t="shared" si="69"/>
        <v>0</v>
      </c>
    </row>
    <row r="303" spans="2:25" x14ac:dyDescent="0.25">
      <c r="B303" s="87">
        <v>5036</v>
      </c>
      <c r="C303" s="87" t="s">
        <v>319</v>
      </c>
      <c r="D303" s="1">
        <v>10160</v>
      </c>
      <c r="E303" s="87">
        <f t="shared" si="63"/>
        <v>3841.2098298676747</v>
      </c>
      <c r="F303" s="88">
        <f t="shared" si="56"/>
        <v>0.80153702617541911</v>
      </c>
      <c r="G303" s="197">
        <f t="shared" si="57"/>
        <v>571.10937800659769</v>
      </c>
      <c r="H303" s="197">
        <f t="shared" si="58"/>
        <v>1510.584304827451</v>
      </c>
      <c r="I303" s="197">
        <f t="shared" si="59"/>
        <v>165.39007940809523</v>
      </c>
      <c r="J303" s="89">
        <f t="shared" si="60"/>
        <v>437.4567600344119</v>
      </c>
      <c r="K303" s="197">
        <f t="shared" si="64"/>
        <v>107.91510158762175</v>
      </c>
      <c r="L303" s="89">
        <f t="shared" si="61"/>
        <v>285.43544369925957</v>
      </c>
      <c r="M303" s="90">
        <f t="shared" si="65"/>
        <v>1796.0197485267106</v>
      </c>
      <c r="N303" s="90">
        <f t="shared" si="66"/>
        <v>11956.019748526711</v>
      </c>
      <c r="O303" s="90">
        <f t="shared" si="67"/>
        <v>4520.2343094618946</v>
      </c>
      <c r="P303" s="91">
        <f t="shared" si="62"/>
        <v>0.94322760965833519</v>
      </c>
      <c r="Q303" s="206">
        <v>367.31111101436045</v>
      </c>
      <c r="R303" s="91">
        <f t="shared" si="68"/>
        <v>0.14919126795611357</v>
      </c>
      <c r="S303" s="91">
        <f t="shared" si="68"/>
        <v>0.13311562451022446</v>
      </c>
      <c r="T303" s="93">
        <v>2645</v>
      </c>
      <c r="U303" s="200">
        <v>8841</v>
      </c>
      <c r="V303" s="200">
        <v>3389.9539877300617</v>
      </c>
      <c r="W303" s="208"/>
      <c r="X303" s="90">
        <v>0</v>
      </c>
      <c r="Y303" s="90">
        <f t="shared" si="69"/>
        <v>0</v>
      </c>
    </row>
    <row r="304" spans="2:25" x14ac:dyDescent="0.25">
      <c r="B304" s="87">
        <v>5037</v>
      </c>
      <c r="C304" s="87" t="s">
        <v>320</v>
      </c>
      <c r="D304" s="1">
        <v>73745</v>
      </c>
      <c r="E304" s="87">
        <f t="shared" si="63"/>
        <v>3624.9016909162406</v>
      </c>
      <c r="F304" s="88">
        <f t="shared" si="56"/>
        <v>0.75640047021730716</v>
      </c>
      <c r="G304" s="197">
        <f t="shared" si="57"/>
        <v>700.89426137745818</v>
      </c>
      <c r="H304" s="197">
        <f t="shared" si="58"/>
        <v>14258.992853463009</v>
      </c>
      <c r="I304" s="197">
        <f t="shared" si="59"/>
        <v>241.09792804109716</v>
      </c>
      <c r="J304" s="89">
        <f t="shared" si="60"/>
        <v>4904.8962480680802</v>
      </c>
      <c r="K304" s="197">
        <f t="shared" si="64"/>
        <v>183.62295022062369</v>
      </c>
      <c r="L304" s="89">
        <f t="shared" si="61"/>
        <v>3735.6252992883683</v>
      </c>
      <c r="M304" s="90">
        <f t="shared" si="65"/>
        <v>17994.618152751376</v>
      </c>
      <c r="N304" s="90">
        <f t="shared" si="66"/>
        <v>91739.618152751384</v>
      </c>
      <c r="O304" s="90">
        <f t="shared" si="67"/>
        <v>4509.4189025143232</v>
      </c>
      <c r="P304" s="91">
        <f t="shared" si="62"/>
        <v>0.94097078186042971</v>
      </c>
      <c r="Q304" s="206">
        <v>2536.0179177603532</v>
      </c>
      <c r="R304" s="91">
        <f t="shared" si="68"/>
        <v>-4.4246296608302337E-2</v>
      </c>
      <c r="S304" s="91">
        <f t="shared" si="68"/>
        <v>-5.2373773539425211E-2</v>
      </c>
      <c r="T304" s="93">
        <v>20344</v>
      </c>
      <c r="U304" s="200">
        <v>77159</v>
      </c>
      <c r="V304" s="200">
        <v>3825.2441624113826</v>
      </c>
      <c r="W304" s="208"/>
      <c r="X304" s="90">
        <v>0</v>
      </c>
      <c r="Y304" s="90">
        <f t="shared" si="69"/>
        <v>0</v>
      </c>
    </row>
    <row r="305" spans="2:27" x14ac:dyDescent="0.25">
      <c r="B305" s="87">
        <v>5038</v>
      </c>
      <c r="C305" s="87" t="s">
        <v>321</v>
      </c>
      <c r="D305" s="1">
        <v>52145</v>
      </c>
      <c r="E305" s="87">
        <f t="shared" si="63"/>
        <v>3475.8698840154648</v>
      </c>
      <c r="F305" s="88">
        <f t="shared" si="56"/>
        <v>0.7253023223421331</v>
      </c>
      <c r="G305" s="197">
        <f t="shared" si="57"/>
        <v>790.31334551792372</v>
      </c>
      <c r="H305" s="197">
        <f t="shared" si="58"/>
        <v>11856.280809459891</v>
      </c>
      <c r="I305" s="197">
        <f t="shared" si="59"/>
        <v>293.25906045636867</v>
      </c>
      <c r="J305" s="89">
        <f t="shared" si="60"/>
        <v>4399.4724249664423</v>
      </c>
      <c r="K305" s="197">
        <f t="shared" si="64"/>
        <v>235.78408263589517</v>
      </c>
      <c r="L305" s="89">
        <f t="shared" si="61"/>
        <v>3537.2328077036996</v>
      </c>
      <c r="M305" s="90">
        <f t="shared" si="65"/>
        <v>15393.513617163591</v>
      </c>
      <c r="N305" s="90">
        <f t="shared" si="66"/>
        <v>67538.513617163597</v>
      </c>
      <c r="O305" s="90">
        <f t="shared" si="67"/>
        <v>4501.967312169284</v>
      </c>
      <c r="P305" s="91">
        <f t="shared" si="62"/>
        <v>0.93941587446667096</v>
      </c>
      <c r="Q305" s="206">
        <v>2092.0933789933533</v>
      </c>
      <c r="R305" s="91">
        <f t="shared" si="68"/>
        <v>-3.3653935249532071E-2</v>
      </c>
      <c r="S305" s="91">
        <f t="shared" si="68"/>
        <v>-3.6681415921660541E-2</v>
      </c>
      <c r="T305" s="93">
        <v>15002</v>
      </c>
      <c r="U305" s="200">
        <v>53961</v>
      </c>
      <c r="V305" s="200">
        <v>3608.2246740220662</v>
      </c>
      <c r="W305" s="208"/>
      <c r="X305" s="90">
        <v>0</v>
      </c>
      <c r="Y305" s="90">
        <f t="shared" si="69"/>
        <v>0</v>
      </c>
    </row>
    <row r="306" spans="2:27" x14ac:dyDescent="0.25">
      <c r="B306" s="87">
        <v>5041</v>
      </c>
      <c r="C306" s="87" t="s">
        <v>322</v>
      </c>
      <c r="D306" s="1">
        <v>7061</v>
      </c>
      <c r="E306" s="87">
        <f t="shared" si="63"/>
        <v>3493.8149430974763</v>
      </c>
      <c r="F306" s="88">
        <f t="shared" si="56"/>
        <v>0.7290468793770799</v>
      </c>
      <c r="G306" s="197">
        <f t="shared" si="57"/>
        <v>779.54631006871671</v>
      </c>
      <c r="H306" s="197">
        <f t="shared" si="58"/>
        <v>1575.4630926488765</v>
      </c>
      <c r="I306" s="197">
        <f t="shared" si="59"/>
        <v>286.97828977766466</v>
      </c>
      <c r="J306" s="89">
        <f t="shared" si="60"/>
        <v>579.98312364066032</v>
      </c>
      <c r="K306" s="197">
        <f t="shared" si="64"/>
        <v>229.50331195719116</v>
      </c>
      <c r="L306" s="89">
        <f t="shared" si="61"/>
        <v>463.8261934654833</v>
      </c>
      <c r="M306" s="90">
        <f t="shared" si="65"/>
        <v>2039.2892861143598</v>
      </c>
      <c r="N306" s="90">
        <f t="shared" si="66"/>
        <v>9100.2892861143591</v>
      </c>
      <c r="O306" s="90">
        <f t="shared" si="67"/>
        <v>4502.8645651233846</v>
      </c>
      <c r="P306" s="91">
        <f t="shared" si="62"/>
        <v>0.93960310231841826</v>
      </c>
      <c r="Q306" s="206">
        <v>-374.66668984498278</v>
      </c>
      <c r="R306" s="91">
        <f t="shared" si="68"/>
        <v>-2.4049758120248791E-2</v>
      </c>
      <c r="S306" s="91">
        <f t="shared" si="68"/>
        <v>-1.8254902651393255E-2</v>
      </c>
      <c r="T306" s="93">
        <v>2021</v>
      </c>
      <c r="U306" s="200">
        <v>7235</v>
      </c>
      <c r="V306" s="200">
        <v>3558.7801278898178</v>
      </c>
      <c r="W306" s="208"/>
      <c r="X306" s="90">
        <v>0</v>
      </c>
      <c r="Y306" s="90">
        <f t="shared" si="69"/>
        <v>0</v>
      </c>
    </row>
    <row r="307" spans="2:27" x14ac:dyDescent="0.25">
      <c r="B307" s="87">
        <v>5042</v>
      </c>
      <c r="C307" s="87" t="s">
        <v>323</v>
      </c>
      <c r="D307" s="1">
        <v>5533</v>
      </c>
      <c r="E307" s="87">
        <f t="shared" si="63"/>
        <v>4272.5868725868722</v>
      </c>
      <c r="F307" s="88">
        <f t="shared" si="56"/>
        <v>0.89155154954067961</v>
      </c>
      <c r="G307" s="197">
        <f t="shared" si="57"/>
        <v>312.28315237507923</v>
      </c>
      <c r="H307" s="197">
        <f t="shared" si="58"/>
        <v>404.40668232572762</v>
      </c>
      <c r="I307" s="197">
        <f t="shared" si="59"/>
        <v>14.408114456376095</v>
      </c>
      <c r="J307" s="89">
        <f t="shared" si="60"/>
        <v>18.658508221007043</v>
      </c>
      <c r="K307" s="197">
        <f t="shared" si="64"/>
        <v>-43.066863364097387</v>
      </c>
      <c r="L307" s="89">
        <f t="shared" si="61"/>
        <v>-55.771588056506118</v>
      </c>
      <c r="M307" s="90">
        <f t="shared" si="65"/>
        <v>348.6350942692215</v>
      </c>
      <c r="N307" s="90">
        <f t="shared" si="66"/>
        <v>5881.6350942692216</v>
      </c>
      <c r="O307" s="90">
        <f t="shared" si="67"/>
        <v>4541.8031615978553</v>
      </c>
      <c r="P307" s="91">
        <f t="shared" si="62"/>
        <v>0.94772833582659843</v>
      </c>
      <c r="Q307" s="206">
        <v>-854.0471119986405</v>
      </c>
      <c r="R307" s="91">
        <f t="shared" si="68"/>
        <v>-8.6006092098190288E-3</v>
      </c>
      <c r="S307" s="91">
        <f t="shared" si="68"/>
        <v>2.1172220419665645E-3</v>
      </c>
      <c r="T307" s="93">
        <v>1295</v>
      </c>
      <c r="U307" s="200">
        <v>5581</v>
      </c>
      <c r="V307" s="200">
        <v>4263.5599694423227</v>
      </c>
      <c r="W307" s="208"/>
      <c r="X307" s="90">
        <v>0</v>
      </c>
      <c r="Y307" s="90">
        <f t="shared" si="69"/>
        <v>0</v>
      </c>
    </row>
    <row r="308" spans="2:27" x14ac:dyDescent="0.25">
      <c r="B308" s="87">
        <v>5043</v>
      </c>
      <c r="C308" s="87" t="s">
        <v>324</v>
      </c>
      <c r="D308" s="1">
        <v>2971</v>
      </c>
      <c r="E308" s="87">
        <f t="shared" si="63"/>
        <v>6925.4079254079252</v>
      </c>
      <c r="F308" s="88">
        <f t="shared" si="56"/>
        <v>1.4451100354948252</v>
      </c>
      <c r="G308" s="197">
        <f t="shared" si="57"/>
        <v>-1279.4094793175525</v>
      </c>
      <c r="H308" s="197">
        <f t="shared" si="58"/>
        <v>-548.86666662722996</v>
      </c>
      <c r="I308" s="197">
        <f t="shared" si="59"/>
        <v>0</v>
      </c>
      <c r="J308" s="89">
        <f t="shared" si="60"/>
        <v>0</v>
      </c>
      <c r="K308" s="197">
        <f t="shared" si="64"/>
        <v>-57.474977820473484</v>
      </c>
      <c r="L308" s="89">
        <f t="shared" si="61"/>
        <v>-24.656765484983122</v>
      </c>
      <c r="M308" s="90">
        <f t="shared" si="65"/>
        <v>-573.52343211221307</v>
      </c>
      <c r="N308" s="90">
        <f t="shared" si="66"/>
        <v>2397.476567887787</v>
      </c>
      <c r="O308" s="90">
        <f t="shared" si="67"/>
        <v>5588.5234682698992</v>
      </c>
      <c r="P308" s="91">
        <f t="shared" si="62"/>
        <v>1.1661452198311453</v>
      </c>
      <c r="Q308" s="206">
        <v>-1088.1644763548993</v>
      </c>
      <c r="R308" s="91">
        <f t="shared" si="68"/>
        <v>-2.8132155708210663E-2</v>
      </c>
      <c r="S308" s="91">
        <f t="shared" si="68"/>
        <v>-9.4704118256624134E-4</v>
      </c>
      <c r="T308" s="93">
        <v>429</v>
      </c>
      <c r="U308" s="200">
        <v>3057</v>
      </c>
      <c r="V308" s="200">
        <v>6931.9727891156463</v>
      </c>
      <c r="W308" s="208"/>
      <c r="X308" s="90">
        <v>0</v>
      </c>
      <c r="Y308" s="90">
        <f t="shared" si="69"/>
        <v>0</v>
      </c>
    </row>
    <row r="309" spans="2:27" x14ac:dyDescent="0.25">
      <c r="B309" s="87">
        <v>5044</v>
      </c>
      <c r="C309" s="87" t="s">
        <v>325</v>
      </c>
      <c r="D309" s="1">
        <v>7922</v>
      </c>
      <c r="E309" s="87">
        <f t="shared" si="63"/>
        <v>9732.1867321867321</v>
      </c>
      <c r="F309" s="88">
        <f t="shared" si="56"/>
        <v>2.0307945561436691</v>
      </c>
      <c r="G309" s="197">
        <f t="shared" si="57"/>
        <v>-2963.4767633848364</v>
      </c>
      <c r="H309" s="197">
        <f t="shared" si="58"/>
        <v>-2412.270085395257</v>
      </c>
      <c r="I309" s="197">
        <f t="shared" si="59"/>
        <v>0</v>
      </c>
      <c r="J309" s="89">
        <f t="shared" si="60"/>
        <v>0</v>
      </c>
      <c r="K309" s="197">
        <f t="shared" si="64"/>
        <v>-57.474977820473484</v>
      </c>
      <c r="L309" s="89">
        <f t="shared" si="61"/>
        <v>-46.784631945865421</v>
      </c>
      <c r="M309" s="90">
        <f t="shared" si="65"/>
        <v>-2459.0547173411223</v>
      </c>
      <c r="N309" s="90">
        <f t="shared" si="66"/>
        <v>5462.9452826588777</v>
      </c>
      <c r="O309" s="90">
        <f t="shared" si="67"/>
        <v>6711.234990981422</v>
      </c>
      <c r="P309" s="91">
        <f t="shared" si="62"/>
        <v>1.400419028090683</v>
      </c>
      <c r="Q309" s="206">
        <v>-2887.7928525708348</v>
      </c>
      <c r="R309" s="91">
        <f t="shared" si="68"/>
        <v>1.1491317671092951E-2</v>
      </c>
      <c r="S309" s="91">
        <f t="shared" si="68"/>
        <v>1.6461790976602123E-2</v>
      </c>
      <c r="T309" s="93">
        <v>814</v>
      </c>
      <c r="U309" s="200">
        <v>7832</v>
      </c>
      <c r="V309" s="200">
        <v>9574.5721271393631</v>
      </c>
      <c r="W309" s="208"/>
      <c r="X309" s="90">
        <v>0</v>
      </c>
      <c r="Y309" s="90">
        <f t="shared" si="69"/>
        <v>0</v>
      </c>
    </row>
    <row r="310" spans="2:27" x14ac:dyDescent="0.25">
      <c r="B310" s="87">
        <v>5045</v>
      </c>
      <c r="C310" s="87" t="s">
        <v>326</v>
      </c>
      <c r="D310" s="1">
        <v>10085</v>
      </c>
      <c r="E310" s="87">
        <f t="shared" si="63"/>
        <v>4392.4216027874563</v>
      </c>
      <c r="F310" s="88">
        <f t="shared" si="56"/>
        <v>0.91655720596971646</v>
      </c>
      <c r="G310" s="197">
        <f t="shared" si="57"/>
        <v>240.38231425472875</v>
      </c>
      <c r="H310" s="197">
        <f t="shared" si="58"/>
        <v>551.91779352885715</v>
      </c>
      <c r="I310" s="197">
        <f t="shared" si="59"/>
        <v>0</v>
      </c>
      <c r="J310" s="89">
        <f t="shared" si="60"/>
        <v>0</v>
      </c>
      <c r="K310" s="197">
        <f t="shared" si="64"/>
        <v>-57.474977820473484</v>
      </c>
      <c r="L310" s="89">
        <f t="shared" si="61"/>
        <v>-131.96254907580712</v>
      </c>
      <c r="M310" s="90">
        <f t="shared" si="65"/>
        <v>419.95524445305</v>
      </c>
      <c r="N310" s="90">
        <f t="shared" si="66"/>
        <v>10504.955244453049</v>
      </c>
      <c r="O310" s="90">
        <f t="shared" si="67"/>
        <v>4575.3289392217112</v>
      </c>
      <c r="P310" s="91">
        <f t="shared" si="62"/>
        <v>0.95472408802110165</v>
      </c>
      <c r="Q310" s="206">
        <v>-1909.0974072513948</v>
      </c>
      <c r="R310" s="91">
        <f t="shared" si="68"/>
        <v>-0.10862648046667846</v>
      </c>
      <c r="S310" s="91">
        <f t="shared" si="68"/>
        <v>-0.11212054043000587</v>
      </c>
      <c r="T310" s="93">
        <v>2296</v>
      </c>
      <c r="U310" s="200">
        <v>11314</v>
      </c>
      <c r="V310" s="200">
        <v>4947.0922606034101</v>
      </c>
      <c r="W310" s="208"/>
      <c r="X310" s="90">
        <v>0</v>
      </c>
      <c r="Y310" s="90">
        <f t="shared" si="69"/>
        <v>0</v>
      </c>
    </row>
    <row r="311" spans="2:27" x14ac:dyDescent="0.25">
      <c r="B311" s="87">
        <v>5046</v>
      </c>
      <c r="C311" s="87" t="s">
        <v>327</v>
      </c>
      <c r="D311" s="1">
        <v>3687</v>
      </c>
      <c r="E311" s="87">
        <f t="shared" si="63"/>
        <v>3032.0723684210525</v>
      </c>
      <c r="F311" s="88">
        <f t="shared" si="56"/>
        <v>0.63269604551037817</v>
      </c>
      <c r="G311" s="197">
        <f t="shared" si="57"/>
        <v>1056.591854874571</v>
      </c>
      <c r="H311" s="197">
        <f t="shared" si="58"/>
        <v>1284.8156955274783</v>
      </c>
      <c r="I311" s="197">
        <f t="shared" si="59"/>
        <v>448.58819091441296</v>
      </c>
      <c r="J311" s="89">
        <f t="shared" si="60"/>
        <v>545.48324015192622</v>
      </c>
      <c r="K311" s="197">
        <f t="shared" si="64"/>
        <v>391.11321309393946</v>
      </c>
      <c r="L311" s="89">
        <f t="shared" si="61"/>
        <v>475.59366712223039</v>
      </c>
      <c r="M311" s="90">
        <f t="shared" si="65"/>
        <v>1760.4093626497088</v>
      </c>
      <c r="N311" s="90">
        <f t="shared" si="66"/>
        <v>5447.4093626497088</v>
      </c>
      <c r="O311" s="90">
        <f t="shared" si="67"/>
        <v>4479.7774363895633</v>
      </c>
      <c r="P311" s="91">
        <f t="shared" si="62"/>
        <v>0.93478556062508311</v>
      </c>
      <c r="Q311" s="206">
        <v>263.42340680282109</v>
      </c>
      <c r="R311" s="91">
        <f t="shared" si="68"/>
        <v>-5.0231839258114377E-2</v>
      </c>
      <c r="S311" s="91">
        <f t="shared" si="68"/>
        <v>-6.8196204140567832E-2</v>
      </c>
      <c r="T311" s="93">
        <v>1216</v>
      </c>
      <c r="U311" s="200">
        <v>3882</v>
      </c>
      <c r="V311" s="200">
        <v>3253.9815590947192</v>
      </c>
      <c r="W311" s="208"/>
      <c r="X311" s="90">
        <v>0</v>
      </c>
      <c r="Y311" s="90">
        <f t="shared" si="69"/>
        <v>0</v>
      </c>
    </row>
    <row r="312" spans="2:27" x14ac:dyDescent="0.25">
      <c r="B312" s="87">
        <v>5047</v>
      </c>
      <c r="C312" s="87" t="s">
        <v>328</v>
      </c>
      <c r="D312" s="1">
        <v>14015</v>
      </c>
      <c r="E312" s="87">
        <f t="shared" si="63"/>
        <v>3618.6418796798348</v>
      </c>
      <c r="F312" s="88">
        <f t="shared" si="56"/>
        <v>0.75509424881699883</v>
      </c>
      <c r="G312" s="197">
        <f t="shared" si="57"/>
        <v>704.65014811930166</v>
      </c>
      <c r="H312" s="197">
        <f t="shared" si="58"/>
        <v>2729.1100236660554</v>
      </c>
      <c r="I312" s="197">
        <f t="shared" si="59"/>
        <v>243.28886197383918</v>
      </c>
      <c r="J312" s="89">
        <f t="shared" si="60"/>
        <v>942.25776242467907</v>
      </c>
      <c r="K312" s="197">
        <f t="shared" si="64"/>
        <v>185.81388415336568</v>
      </c>
      <c r="L312" s="89">
        <f t="shared" si="61"/>
        <v>719.65717332598535</v>
      </c>
      <c r="M312" s="90">
        <f t="shared" si="65"/>
        <v>3448.7671969920407</v>
      </c>
      <c r="N312" s="90">
        <f t="shared" si="66"/>
        <v>17463.767196992041</v>
      </c>
      <c r="O312" s="90">
        <f t="shared" si="67"/>
        <v>4509.1059119525016</v>
      </c>
      <c r="P312" s="91">
        <f t="shared" si="62"/>
        <v>0.94090547079041398</v>
      </c>
      <c r="Q312" s="206">
        <v>412.74659091062995</v>
      </c>
      <c r="R312" s="91">
        <f t="shared" si="68"/>
        <v>-5.9648416532474505E-2</v>
      </c>
      <c r="S312" s="91">
        <f t="shared" si="68"/>
        <v>-7.3245031217261863E-2</v>
      </c>
      <c r="T312" s="93">
        <v>3873</v>
      </c>
      <c r="U312" s="200">
        <v>14904</v>
      </c>
      <c r="V312" s="200">
        <v>3904.637149593922</v>
      </c>
      <c r="W312" s="208"/>
      <c r="X312" s="90">
        <v>0</v>
      </c>
      <c r="Y312" s="90">
        <f t="shared" si="69"/>
        <v>0</v>
      </c>
    </row>
    <row r="313" spans="2:27" x14ac:dyDescent="0.25">
      <c r="B313" s="87">
        <v>5049</v>
      </c>
      <c r="C313" s="87" t="s">
        <v>329</v>
      </c>
      <c r="D313" s="1">
        <v>5395</v>
      </c>
      <c r="E313" s="87">
        <f t="shared" si="63"/>
        <v>4869.13357400722</v>
      </c>
      <c r="F313" s="88">
        <f t="shared" si="56"/>
        <v>1.0160316717441815</v>
      </c>
      <c r="G313" s="197">
        <f t="shared" si="57"/>
        <v>-45.644868477129421</v>
      </c>
      <c r="H313" s="197">
        <f t="shared" si="58"/>
        <v>-50.5745142726594</v>
      </c>
      <c r="I313" s="197">
        <f t="shared" si="59"/>
        <v>0</v>
      </c>
      <c r="J313" s="89">
        <f t="shared" si="60"/>
        <v>0</v>
      </c>
      <c r="K313" s="197">
        <f t="shared" si="64"/>
        <v>-57.474977820473484</v>
      </c>
      <c r="L313" s="89">
        <f t="shared" si="61"/>
        <v>-63.682275425084619</v>
      </c>
      <c r="M313" s="90">
        <f t="shared" si="65"/>
        <v>-114.25678969774401</v>
      </c>
      <c r="N313" s="90">
        <f t="shared" si="66"/>
        <v>5280.7432103022556</v>
      </c>
      <c r="O313" s="90">
        <f t="shared" si="67"/>
        <v>4766.0137277096173</v>
      </c>
      <c r="P313" s="91">
        <f t="shared" si="62"/>
        <v>0.99451387433088789</v>
      </c>
      <c r="Q313" s="206">
        <v>-281.59045254727801</v>
      </c>
      <c r="R313" s="91">
        <f t="shared" si="68"/>
        <v>-9.5405767940979214E-2</v>
      </c>
      <c r="S313" s="91">
        <f t="shared" si="68"/>
        <v>-0.10112071345037729</v>
      </c>
      <c r="T313" s="93">
        <v>1108</v>
      </c>
      <c r="U313" s="200">
        <v>5964</v>
      </c>
      <c r="V313" s="200">
        <v>5416.8937329700266</v>
      </c>
      <c r="W313" s="208"/>
      <c r="X313" s="90">
        <v>0</v>
      </c>
      <c r="Y313" s="90">
        <f t="shared" si="69"/>
        <v>0</v>
      </c>
    </row>
    <row r="314" spans="2:27" x14ac:dyDescent="0.25">
      <c r="B314" s="87">
        <v>5052</v>
      </c>
      <c r="C314" s="87" t="s">
        <v>330</v>
      </c>
      <c r="D314" s="1">
        <v>1907</v>
      </c>
      <c r="E314" s="87">
        <f t="shared" si="63"/>
        <v>3276.6323024054982</v>
      </c>
      <c r="F314" s="88">
        <f t="shared" si="56"/>
        <v>0.68372784301421352</v>
      </c>
      <c r="G314" s="197">
        <f t="shared" si="57"/>
        <v>909.85589448390363</v>
      </c>
      <c r="H314" s="197">
        <f t="shared" si="58"/>
        <v>529.53613058963197</v>
      </c>
      <c r="I314" s="197">
        <f t="shared" si="59"/>
        <v>362.99221401985699</v>
      </c>
      <c r="J314" s="89">
        <f t="shared" si="60"/>
        <v>211.26146855955676</v>
      </c>
      <c r="K314" s="197">
        <f t="shared" si="64"/>
        <v>305.51723619938349</v>
      </c>
      <c r="L314" s="89">
        <f t="shared" si="61"/>
        <v>177.81103146804119</v>
      </c>
      <c r="M314" s="90">
        <f t="shared" si="65"/>
        <v>707.34716205767313</v>
      </c>
      <c r="N314" s="90">
        <f t="shared" si="66"/>
        <v>2614.3471620576729</v>
      </c>
      <c r="O314" s="90">
        <f t="shared" si="67"/>
        <v>4492.0054330887851</v>
      </c>
      <c r="P314" s="91">
        <f t="shared" si="62"/>
        <v>0.93733715050027488</v>
      </c>
      <c r="Q314" s="206">
        <v>-11.264454967728739</v>
      </c>
      <c r="R314" s="91">
        <f t="shared" si="68"/>
        <v>-0.14979937583593403</v>
      </c>
      <c r="S314" s="91">
        <f t="shared" si="68"/>
        <v>-0.16732928561251273</v>
      </c>
      <c r="T314" s="93">
        <v>582</v>
      </c>
      <c r="U314" s="200">
        <v>2243</v>
      </c>
      <c r="V314" s="200">
        <v>3935.0877192982457</v>
      </c>
      <c r="W314" s="208"/>
      <c r="X314" s="90">
        <v>0</v>
      </c>
      <c r="Y314" s="90">
        <f t="shared" si="69"/>
        <v>0</v>
      </c>
    </row>
    <row r="315" spans="2:27" x14ac:dyDescent="0.25">
      <c r="B315" s="87">
        <v>5053</v>
      </c>
      <c r="C315" s="87" t="s">
        <v>331</v>
      </c>
      <c r="D315" s="1">
        <v>26132</v>
      </c>
      <c r="E315" s="87">
        <f t="shared" si="63"/>
        <v>3819.9093699751497</v>
      </c>
      <c r="F315" s="88">
        <f t="shared" si="56"/>
        <v>0.79709230484161697</v>
      </c>
      <c r="G315" s="197">
        <f t="shared" si="57"/>
        <v>583.88965394211266</v>
      </c>
      <c r="H315" s="197">
        <f t="shared" si="58"/>
        <v>3994.3891226179926</v>
      </c>
      <c r="I315" s="197">
        <f t="shared" si="59"/>
        <v>172.84524037047896</v>
      </c>
      <c r="J315" s="89">
        <f t="shared" si="60"/>
        <v>1182.4342893744465</v>
      </c>
      <c r="K315" s="197">
        <f t="shared" si="64"/>
        <v>115.37026255000548</v>
      </c>
      <c r="L315" s="89">
        <f t="shared" si="61"/>
        <v>789.24796610458748</v>
      </c>
      <c r="M315" s="90">
        <f t="shared" si="65"/>
        <v>4783.6370887225803</v>
      </c>
      <c r="N315" s="90">
        <f t="shared" si="66"/>
        <v>30915.637088722578</v>
      </c>
      <c r="O315" s="90">
        <f t="shared" si="67"/>
        <v>4519.1692864672677</v>
      </c>
      <c r="P315" s="91">
        <f t="shared" si="62"/>
        <v>0.94300537359164505</v>
      </c>
      <c r="Q315" s="206">
        <v>596.08266935698975</v>
      </c>
      <c r="R315" s="91">
        <f t="shared" si="68"/>
        <v>1.9785365853658535E-2</v>
      </c>
      <c r="S315" s="91">
        <f t="shared" si="68"/>
        <v>1.2779093057996819E-2</v>
      </c>
      <c r="T315" s="93">
        <v>6841</v>
      </c>
      <c r="U315" s="200">
        <v>25625</v>
      </c>
      <c r="V315" s="200">
        <v>3771.7103326464526</v>
      </c>
      <c r="W315" s="208"/>
      <c r="X315" s="90">
        <v>0</v>
      </c>
      <c r="Y315" s="90">
        <f t="shared" si="69"/>
        <v>0</v>
      </c>
    </row>
    <row r="316" spans="2:27" x14ac:dyDescent="0.25">
      <c r="B316" s="87">
        <v>5054</v>
      </c>
      <c r="C316" s="87" t="s">
        <v>332</v>
      </c>
      <c r="D316" s="1">
        <v>33553</v>
      </c>
      <c r="E316" s="87">
        <f t="shared" si="63"/>
        <v>3363.0349804550469</v>
      </c>
      <c r="F316" s="88">
        <f t="shared" si="56"/>
        <v>0.70175730474237263</v>
      </c>
      <c r="G316" s="197">
        <f t="shared" si="57"/>
        <v>858.01428765417438</v>
      </c>
      <c r="H316" s="197">
        <f t="shared" si="58"/>
        <v>8560.4085479256973</v>
      </c>
      <c r="I316" s="197">
        <f t="shared" si="59"/>
        <v>332.75127670251493</v>
      </c>
      <c r="J316" s="89">
        <f t="shared" si="60"/>
        <v>3319.8594876609914</v>
      </c>
      <c r="K316" s="197">
        <f t="shared" si="64"/>
        <v>275.27629888204143</v>
      </c>
      <c r="L316" s="89">
        <f t="shared" si="61"/>
        <v>2746.4316339461275</v>
      </c>
      <c r="M316" s="90">
        <f t="shared" si="65"/>
        <v>11306.840181871825</v>
      </c>
      <c r="N316" s="90">
        <f t="shared" si="66"/>
        <v>44859.840181871827</v>
      </c>
      <c r="O316" s="90">
        <f t="shared" si="67"/>
        <v>4496.3255669912623</v>
      </c>
      <c r="P316" s="91">
        <f t="shared" si="62"/>
        <v>0.93823862358668275</v>
      </c>
      <c r="Q316" s="206">
        <v>1272.0377711116271</v>
      </c>
      <c r="R316" s="94">
        <f t="shared" si="68"/>
        <v>-5.3004431147864864E-2</v>
      </c>
      <c r="S316" s="94">
        <f t="shared" si="68"/>
        <v>-6.0408024850427358E-2</v>
      </c>
      <c r="T316" s="93">
        <v>9977</v>
      </c>
      <c r="U316" s="200">
        <v>35431</v>
      </c>
      <c r="V316" s="200">
        <v>3579.2504293362967</v>
      </c>
      <c r="W316" s="208"/>
      <c r="X316" s="90">
        <v>0</v>
      </c>
      <c r="Y316" s="90">
        <f t="shared" si="69"/>
        <v>0</v>
      </c>
      <c r="Z316" s="1"/>
    </row>
    <row r="317" spans="2:27" x14ac:dyDescent="0.25">
      <c r="B317" s="87">
        <v>5055</v>
      </c>
      <c r="C317" s="87" t="s">
        <v>333</v>
      </c>
      <c r="D317" s="1">
        <v>23848</v>
      </c>
      <c r="E317" s="87">
        <f t="shared" si="63"/>
        <v>4055.7823129251701</v>
      </c>
      <c r="F317" s="88">
        <f t="shared" si="56"/>
        <v>0.8463114065364381</v>
      </c>
      <c r="G317" s="197">
        <f t="shared" si="57"/>
        <v>442.36588817210048</v>
      </c>
      <c r="H317" s="197">
        <f t="shared" si="58"/>
        <v>2601.1114224519506</v>
      </c>
      <c r="I317" s="197">
        <f t="shared" si="59"/>
        <v>90.289710337971826</v>
      </c>
      <c r="J317" s="89">
        <f t="shared" si="60"/>
        <v>530.90349678727432</v>
      </c>
      <c r="K317" s="197">
        <f t="shared" si="64"/>
        <v>32.814732517498342</v>
      </c>
      <c r="L317" s="89">
        <f t="shared" si="61"/>
        <v>192.95062720289027</v>
      </c>
      <c r="M317" s="90">
        <f t="shared" si="65"/>
        <v>2794.0620496548408</v>
      </c>
      <c r="N317" s="90">
        <f t="shared" si="66"/>
        <v>26642.06204965484</v>
      </c>
      <c r="O317" s="90">
        <f t="shared" si="67"/>
        <v>4530.9629336147682</v>
      </c>
      <c r="P317" s="91">
        <f t="shared" si="62"/>
        <v>0.94546632867638591</v>
      </c>
      <c r="Q317" s="206">
        <v>246.16581578995374</v>
      </c>
      <c r="R317" s="94">
        <f t="shared" si="68"/>
        <v>-2.4661568034027238E-2</v>
      </c>
      <c r="S317" s="94">
        <f t="shared" si="68"/>
        <v>-2.3998072502077691E-2</v>
      </c>
      <c r="T317" s="93">
        <v>5880</v>
      </c>
      <c r="U317" s="200">
        <v>24451</v>
      </c>
      <c r="V317" s="200">
        <v>4155.5064581917068</v>
      </c>
      <c r="W317" s="208"/>
      <c r="X317" s="90">
        <v>0</v>
      </c>
      <c r="Y317" s="90">
        <f t="shared" si="69"/>
        <v>0</v>
      </c>
      <c r="Z317" s="1"/>
      <c r="AA317" s="1"/>
    </row>
    <row r="318" spans="2:27" x14ac:dyDescent="0.25">
      <c r="B318" s="87">
        <v>5056</v>
      </c>
      <c r="C318" s="87" t="s">
        <v>334</v>
      </c>
      <c r="D318" s="1">
        <v>21589</v>
      </c>
      <c r="E318" s="87">
        <f t="shared" si="63"/>
        <v>4088.0515053967051</v>
      </c>
      <c r="F318" s="88">
        <f t="shared" si="56"/>
        <v>0.85304494979918855</v>
      </c>
      <c r="G318" s="197">
        <f t="shared" si="57"/>
        <v>423.00437268917949</v>
      </c>
      <c r="H318" s="197">
        <f t="shared" si="58"/>
        <v>2233.8860921715568</v>
      </c>
      <c r="I318" s="197">
        <f t="shared" si="59"/>
        <v>78.995492972934585</v>
      </c>
      <c r="J318" s="89">
        <f t="shared" si="60"/>
        <v>417.17519839006758</v>
      </c>
      <c r="K318" s="197">
        <f t="shared" si="64"/>
        <v>21.520515152461101</v>
      </c>
      <c r="L318" s="89">
        <f t="shared" si="61"/>
        <v>113.64984052014708</v>
      </c>
      <c r="M318" s="90">
        <f t="shared" si="65"/>
        <v>2347.5359326917037</v>
      </c>
      <c r="N318" s="90">
        <f t="shared" si="66"/>
        <v>23936.535932691702</v>
      </c>
      <c r="O318" s="90">
        <f t="shared" si="67"/>
        <v>4532.5763932383452</v>
      </c>
      <c r="P318" s="91">
        <f t="shared" si="62"/>
        <v>0.94580300583952348</v>
      </c>
      <c r="Q318" s="206">
        <v>979.81316720863242</v>
      </c>
      <c r="R318" s="94">
        <f t="shared" si="68"/>
        <v>-5.282323520379064E-2</v>
      </c>
      <c r="S318" s="94">
        <f t="shared" si="68"/>
        <v>-7.5242681444943046E-2</v>
      </c>
      <c r="T318" s="93">
        <v>5281</v>
      </c>
      <c r="U318" s="200">
        <v>22793</v>
      </c>
      <c r="V318" s="200">
        <v>4420.6749418153604</v>
      </c>
      <c r="W318" s="208"/>
      <c r="X318" s="90">
        <v>0</v>
      </c>
      <c r="Y318" s="90">
        <f t="shared" si="69"/>
        <v>0</v>
      </c>
      <c r="Z318" s="1"/>
      <c r="AA318" s="1"/>
    </row>
    <row r="319" spans="2:27" x14ac:dyDescent="0.25">
      <c r="B319" s="87">
        <v>5057</v>
      </c>
      <c r="C319" s="87" t="s">
        <v>335</v>
      </c>
      <c r="D319" s="1">
        <v>41178</v>
      </c>
      <c r="E319" s="87">
        <f t="shared" si="63"/>
        <v>3932.2001527883881</v>
      </c>
      <c r="F319" s="88">
        <f t="shared" si="56"/>
        <v>0.82052378193073328</v>
      </c>
      <c r="G319" s="197">
        <f t="shared" si="57"/>
        <v>516.51518425416964</v>
      </c>
      <c r="H319" s="197">
        <f t="shared" si="58"/>
        <v>5408.947009509664</v>
      </c>
      <c r="I319" s="197">
        <f t="shared" si="59"/>
        <v>133.54346638584553</v>
      </c>
      <c r="J319" s="89">
        <f t="shared" si="60"/>
        <v>1398.4671799925745</v>
      </c>
      <c r="K319" s="197">
        <f t="shared" si="64"/>
        <v>76.06848856537205</v>
      </c>
      <c r="L319" s="89">
        <f t="shared" si="61"/>
        <v>796.58921225657605</v>
      </c>
      <c r="M319" s="90">
        <f t="shared" si="65"/>
        <v>6205.5362217662405</v>
      </c>
      <c r="N319" s="90">
        <f t="shared" si="66"/>
        <v>47383.53622176624</v>
      </c>
      <c r="O319" s="90">
        <f t="shared" si="67"/>
        <v>4524.7838256079294</v>
      </c>
      <c r="P319" s="91">
        <f t="shared" si="62"/>
        <v>0.94417694744610081</v>
      </c>
      <c r="Q319" s="206">
        <v>1278.4357862163961</v>
      </c>
      <c r="R319" s="94">
        <f t="shared" si="68"/>
        <v>-2.0115847895106759E-3</v>
      </c>
      <c r="S319" s="94">
        <f t="shared" si="68"/>
        <v>-1.1636950520627942E-2</v>
      </c>
      <c r="T319" s="93">
        <v>10472</v>
      </c>
      <c r="U319" s="200">
        <v>41261</v>
      </c>
      <c r="V319" s="200">
        <v>3978.4977340661462</v>
      </c>
      <c r="W319" s="208"/>
      <c r="X319" s="90">
        <v>0</v>
      </c>
      <c r="Y319" s="90">
        <f t="shared" si="69"/>
        <v>0</v>
      </c>
      <c r="Z319" s="1"/>
      <c r="AA319" s="1"/>
    </row>
    <row r="320" spans="2:27" x14ac:dyDescent="0.25">
      <c r="B320" s="87">
        <v>5058</v>
      </c>
      <c r="C320" s="87" t="s">
        <v>336</v>
      </c>
      <c r="D320" s="1">
        <v>17968</v>
      </c>
      <c r="E320" s="87">
        <f t="shared" si="63"/>
        <v>4225.7761053621825</v>
      </c>
      <c r="F320" s="88">
        <f t="shared" si="56"/>
        <v>0.88178364702660117</v>
      </c>
      <c r="G320" s="197">
        <f t="shared" si="57"/>
        <v>340.36961270989303</v>
      </c>
      <c r="H320" s="197">
        <f t="shared" si="58"/>
        <v>1447.2515932424653</v>
      </c>
      <c r="I320" s="197">
        <f t="shared" si="59"/>
        <v>30.791882985017491</v>
      </c>
      <c r="J320" s="89">
        <f t="shared" si="60"/>
        <v>130.92708645229436</v>
      </c>
      <c r="K320" s="197">
        <f t="shared" si="64"/>
        <v>-26.683094835455993</v>
      </c>
      <c r="L320" s="89">
        <f t="shared" si="61"/>
        <v>-113.45651924035889</v>
      </c>
      <c r="M320" s="90">
        <f t="shared" si="65"/>
        <v>1333.7950740021065</v>
      </c>
      <c r="N320" s="90">
        <f t="shared" si="66"/>
        <v>19301.795074002108</v>
      </c>
      <c r="O320" s="90">
        <f t="shared" si="67"/>
        <v>4539.4626232366199</v>
      </c>
      <c r="P320" s="91">
        <f t="shared" si="62"/>
        <v>0.94723994070089435</v>
      </c>
      <c r="Q320" s="206">
        <v>22.477899445389539</v>
      </c>
      <c r="R320" s="94">
        <f t="shared" si="68"/>
        <v>-5.8280922431865827E-2</v>
      </c>
      <c r="S320" s="94">
        <f t="shared" si="68"/>
        <v>-5.8280922431865834E-2</v>
      </c>
      <c r="T320" s="93">
        <v>4252</v>
      </c>
      <c r="U320" s="200">
        <v>19080</v>
      </c>
      <c r="V320" s="200">
        <v>4487.3000940733773</v>
      </c>
      <c r="W320" s="208"/>
      <c r="X320" s="90">
        <v>0</v>
      </c>
      <c r="Y320" s="90">
        <f t="shared" si="69"/>
        <v>0</v>
      </c>
      <c r="Z320" s="1"/>
      <c r="AA320" s="1"/>
    </row>
    <row r="321" spans="2:27" x14ac:dyDescent="0.25">
      <c r="B321" s="87">
        <v>5059</v>
      </c>
      <c r="C321" s="87" t="s">
        <v>337</v>
      </c>
      <c r="D321" s="1">
        <v>69448</v>
      </c>
      <c r="E321" s="87">
        <f t="shared" si="63"/>
        <v>3715.7838416265381</v>
      </c>
      <c r="F321" s="88">
        <f t="shared" si="56"/>
        <v>0.77536465390921128</v>
      </c>
      <c r="G321" s="197">
        <f t="shared" si="57"/>
        <v>646.3649709512797</v>
      </c>
      <c r="H321" s="197">
        <f t="shared" si="58"/>
        <v>12080.561307079417</v>
      </c>
      <c r="I321" s="197">
        <f t="shared" si="59"/>
        <v>209.28917529249304</v>
      </c>
      <c r="J321" s="89">
        <f t="shared" si="60"/>
        <v>3911.6146862166947</v>
      </c>
      <c r="K321" s="197">
        <f t="shared" si="64"/>
        <v>151.81419747201954</v>
      </c>
      <c r="L321" s="89">
        <f t="shared" si="61"/>
        <v>2837.4073507520452</v>
      </c>
      <c r="M321" s="90">
        <f t="shared" si="65"/>
        <v>14917.968657831461</v>
      </c>
      <c r="N321" s="90">
        <f t="shared" si="66"/>
        <v>84365.968657831458</v>
      </c>
      <c r="O321" s="90">
        <f t="shared" si="67"/>
        <v>4513.9630100498371</v>
      </c>
      <c r="P321" s="91">
        <f t="shared" si="62"/>
        <v>0.94191899104502474</v>
      </c>
      <c r="Q321" s="206">
        <v>1302.9538430466419</v>
      </c>
      <c r="R321" s="94">
        <f t="shared" si="68"/>
        <v>-5.6840146037654806E-3</v>
      </c>
      <c r="S321" s="94">
        <f t="shared" si="68"/>
        <v>-1.5685694927708379E-2</v>
      </c>
      <c r="T321" s="93">
        <v>18690</v>
      </c>
      <c r="U321" s="200">
        <v>69845</v>
      </c>
      <c r="V321" s="200">
        <v>3774.9972975894498</v>
      </c>
      <c r="W321" s="208"/>
      <c r="X321" s="90">
        <v>0</v>
      </c>
      <c r="Y321" s="90">
        <f t="shared" si="69"/>
        <v>0</v>
      </c>
      <c r="Z321" s="1"/>
      <c r="AA321" s="1"/>
    </row>
    <row r="322" spans="2:27" x14ac:dyDescent="0.25">
      <c r="B322" s="87">
        <v>5060</v>
      </c>
      <c r="C322" s="87" t="s">
        <v>338</v>
      </c>
      <c r="D322" s="1">
        <v>43790</v>
      </c>
      <c r="E322" s="87">
        <f t="shared" si="63"/>
        <v>4427.7047522750254</v>
      </c>
      <c r="F322" s="88">
        <f t="shared" si="56"/>
        <v>0.92391966518620317</v>
      </c>
      <c r="G322" s="197">
        <f t="shared" si="57"/>
        <v>219.21242456218732</v>
      </c>
      <c r="H322" s="197">
        <f t="shared" si="58"/>
        <v>2168.0108789200326</v>
      </c>
      <c r="I322" s="197">
        <f t="shared" si="59"/>
        <v>0</v>
      </c>
      <c r="J322" s="89">
        <f t="shared" si="60"/>
        <v>0</v>
      </c>
      <c r="K322" s="197">
        <f t="shared" si="64"/>
        <v>-57.474977820473484</v>
      </c>
      <c r="L322" s="89">
        <f t="shared" si="61"/>
        <v>-568.42753064448266</v>
      </c>
      <c r="M322" s="90">
        <f t="shared" si="65"/>
        <v>1599.58334827555</v>
      </c>
      <c r="N322" s="90">
        <f t="shared" si="66"/>
        <v>45389.583348275548</v>
      </c>
      <c r="O322" s="90">
        <f t="shared" si="67"/>
        <v>4589.4421990167393</v>
      </c>
      <c r="P322" s="91">
        <f t="shared" si="62"/>
        <v>0.95766907170769644</v>
      </c>
      <c r="Q322" s="206">
        <v>642.84298222691211</v>
      </c>
      <c r="R322" s="94">
        <f t="shared" si="68"/>
        <v>5.4185608669697384E-3</v>
      </c>
      <c r="S322" s="94">
        <f t="shared" si="68"/>
        <v>-1.064373767873106E-2</v>
      </c>
      <c r="T322" s="93">
        <v>9890</v>
      </c>
      <c r="U322" s="200">
        <v>43554</v>
      </c>
      <c r="V322" s="200">
        <v>4475.3390875462392</v>
      </c>
      <c r="W322" s="208"/>
      <c r="X322" s="90">
        <v>0</v>
      </c>
      <c r="Y322" s="90">
        <f t="shared" si="69"/>
        <v>0</v>
      </c>
      <c r="Z322" s="1"/>
      <c r="AA322" s="1"/>
    </row>
    <row r="323" spans="2:27" x14ac:dyDescent="0.25">
      <c r="B323" s="87">
        <v>5061</v>
      </c>
      <c r="C323" s="87" t="s">
        <v>339</v>
      </c>
      <c r="D323" s="1">
        <v>8092</v>
      </c>
      <c r="E323" s="87">
        <f t="shared" si="63"/>
        <v>4134.9003576903424</v>
      </c>
      <c r="F323" s="88">
        <f t="shared" si="56"/>
        <v>0.86282079944301471</v>
      </c>
      <c r="G323" s="197">
        <f t="shared" si="57"/>
        <v>394.89506131299714</v>
      </c>
      <c r="H323" s="197">
        <f t="shared" si="58"/>
        <v>772.80963498953543</v>
      </c>
      <c r="I323" s="197">
        <f t="shared" si="59"/>
        <v>62.598394670161539</v>
      </c>
      <c r="J323" s="89">
        <f t="shared" si="60"/>
        <v>122.50505836950613</v>
      </c>
      <c r="K323" s="197">
        <f t="shared" si="64"/>
        <v>5.1234168496880557</v>
      </c>
      <c r="L323" s="89">
        <f t="shared" si="61"/>
        <v>10.026526774839525</v>
      </c>
      <c r="M323" s="90">
        <f t="shared" si="65"/>
        <v>782.83616176437499</v>
      </c>
      <c r="N323" s="90">
        <f t="shared" si="66"/>
        <v>8874.836161764375</v>
      </c>
      <c r="O323" s="90">
        <f t="shared" si="67"/>
        <v>4534.9188358530282</v>
      </c>
      <c r="P323" s="91">
        <f t="shared" si="62"/>
        <v>0.94629179832171506</v>
      </c>
      <c r="Q323" s="206">
        <v>-1378.3810796767102</v>
      </c>
      <c r="R323" s="91">
        <f t="shared" si="68"/>
        <v>8.2252240203290083E-2</v>
      </c>
      <c r="S323" s="91">
        <f t="shared" si="68"/>
        <v>9.4971607359486135E-2</v>
      </c>
      <c r="T323" s="93">
        <v>1957</v>
      </c>
      <c r="U323" s="200">
        <v>7477</v>
      </c>
      <c r="V323" s="200">
        <v>3776.2626262626263</v>
      </c>
      <c r="W323" s="208"/>
      <c r="X323" s="90">
        <v>0</v>
      </c>
      <c r="Y323" s="90">
        <f t="shared" si="69"/>
        <v>0</v>
      </c>
    </row>
    <row r="324" spans="2:27" ht="28.5" customHeight="1" x14ac:dyDescent="0.25">
      <c r="B324" s="87">
        <v>5401</v>
      </c>
      <c r="C324" s="87" t="s">
        <v>340</v>
      </c>
      <c r="D324" s="1">
        <v>371128</v>
      </c>
      <c r="E324" s="87">
        <f t="shared" si="63"/>
        <v>4758.5393373679353</v>
      </c>
      <c r="F324" s="88">
        <f t="shared" si="56"/>
        <v>0.99295420931067369</v>
      </c>
      <c r="G324" s="197">
        <f t="shared" si="57"/>
        <v>20.711673506441365</v>
      </c>
      <c r="H324" s="197">
        <f t="shared" si="58"/>
        <v>1615.3448401143748</v>
      </c>
      <c r="I324" s="197">
        <f t="shared" si="59"/>
        <v>0</v>
      </c>
      <c r="J324" s="89">
        <f t="shared" si="60"/>
        <v>0</v>
      </c>
      <c r="K324" s="197">
        <f t="shared" si="64"/>
        <v>-57.474977820473484</v>
      </c>
      <c r="L324" s="89">
        <f t="shared" si="61"/>
        <v>-4482.5884701743671</v>
      </c>
      <c r="M324" s="90">
        <f t="shared" si="65"/>
        <v>-2867.243630059992</v>
      </c>
      <c r="N324" s="90">
        <f t="shared" si="66"/>
        <v>368260.75636994001</v>
      </c>
      <c r="O324" s="90">
        <f t="shared" si="67"/>
        <v>4721.7760330539031</v>
      </c>
      <c r="P324" s="91">
        <f t="shared" si="62"/>
        <v>0.98528288935748454</v>
      </c>
      <c r="Q324" s="206">
        <v>6511.9384701558565</v>
      </c>
      <c r="R324" s="91">
        <f t="shared" si="68"/>
        <v>-4.3642285808526429E-2</v>
      </c>
      <c r="S324" s="91">
        <f t="shared" si="68"/>
        <v>-4.9135775601809997E-2</v>
      </c>
      <c r="T324" s="93">
        <v>77992</v>
      </c>
      <c r="U324" s="200">
        <v>388064</v>
      </c>
      <c r="V324" s="200">
        <v>5004.4361910657171</v>
      </c>
      <c r="W324" s="208"/>
      <c r="X324" s="90">
        <v>0</v>
      </c>
      <c r="Y324" s="90">
        <f t="shared" si="69"/>
        <v>0</v>
      </c>
    </row>
    <row r="325" spans="2:27" x14ac:dyDescent="0.25">
      <c r="B325" s="87">
        <v>5402</v>
      </c>
      <c r="C325" s="87" t="s">
        <v>341</v>
      </c>
      <c r="D325" s="1">
        <v>106046</v>
      </c>
      <c r="E325" s="87">
        <f t="shared" si="63"/>
        <v>4258.3624462916114</v>
      </c>
      <c r="F325" s="88">
        <f t="shared" si="56"/>
        <v>0.88858336897863321</v>
      </c>
      <c r="G325" s="197">
        <f t="shared" si="57"/>
        <v>320.81780815223573</v>
      </c>
      <c r="H325" s="197">
        <f t="shared" si="58"/>
        <v>7989.325876415126</v>
      </c>
      <c r="I325" s="197">
        <f t="shared" si="59"/>
        <v>19.386663659717396</v>
      </c>
      <c r="J325" s="89">
        <f t="shared" si="60"/>
        <v>482.78608511794232</v>
      </c>
      <c r="K325" s="197">
        <f t="shared" si="64"/>
        <v>-38.088314160756084</v>
      </c>
      <c r="L325" s="89">
        <f t="shared" si="61"/>
        <v>-948.5132875453088</v>
      </c>
      <c r="M325" s="90">
        <f t="shared" si="65"/>
        <v>7040.8125888698169</v>
      </c>
      <c r="N325" s="90">
        <f t="shared" si="66"/>
        <v>113086.81258886981</v>
      </c>
      <c r="O325" s="90">
        <f t="shared" si="67"/>
        <v>4541.0919402830914</v>
      </c>
      <c r="P325" s="91">
        <f t="shared" si="62"/>
        <v>0.9475799267984959</v>
      </c>
      <c r="Q325" s="206">
        <v>2670.1890242374429</v>
      </c>
      <c r="R325" s="91">
        <f t="shared" si="68"/>
        <v>-3.4862850860294878E-3</v>
      </c>
      <c r="S325" s="91">
        <f t="shared" si="68"/>
        <v>-7.4478502700027196E-3</v>
      </c>
      <c r="T325" s="93">
        <v>24903</v>
      </c>
      <c r="U325" s="200">
        <v>106417</v>
      </c>
      <c r="V325" s="200">
        <v>4290.3160780519274</v>
      </c>
      <c r="W325" s="208"/>
      <c r="X325" s="90">
        <v>0</v>
      </c>
      <c r="Y325" s="90">
        <f t="shared" si="69"/>
        <v>0</v>
      </c>
    </row>
    <row r="326" spans="2:27" x14ac:dyDescent="0.25">
      <c r="B326" s="87">
        <v>5403</v>
      </c>
      <c r="C326" s="87" t="s">
        <v>342</v>
      </c>
      <c r="D326" s="1">
        <v>96914</v>
      </c>
      <c r="E326" s="87">
        <f t="shared" si="63"/>
        <v>4546.3245297180656</v>
      </c>
      <c r="F326" s="88">
        <f t="shared" si="56"/>
        <v>0.94867180002611629</v>
      </c>
      <c r="G326" s="197">
        <f t="shared" si="57"/>
        <v>148.04055809636318</v>
      </c>
      <c r="H326" s="197">
        <f t="shared" si="58"/>
        <v>3155.7805769401743</v>
      </c>
      <c r="I326" s="197">
        <f t="shared" si="59"/>
        <v>0</v>
      </c>
      <c r="J326" s="89">
        <f t="shared" si="60"/>
        <v>0</v>
      </c>
      <c r="K326" s="197">
        <f t="shared" si="64"/>
        <v>-57.474977820473484</v>
      </c>
      <c r="L326" s="89">
        <f t="shared" si="61"/>
        <v>-1225.1941021990333</v>
      </c>
      <c r="M326" s="90">
        <f t="shared" si="65"/>
        <v>1930.586474741141</v>
      </c>
      <c r="N326" s="90">
        <f t="shared" si="66"/>
        <v>98844.58647474114</v>
      </c>
      <c r="O326" s="90">
        <f t="shared" si="67"/>
        <v>4636.8901099939558</v>
      </c>
      <c r="P326" s="91">
        <f t="shared" si="62"/>
        <v>0.96756992564366173</v>
      </c>
      <c r="Q326" s="206">
        <v>-859.02371565915155</v>
      </c>
      <c r="R326" s="91">
        <f t="shared" si="68"/>
        <v>-3.0346984332726393E-3</v>
      </c>
      <c r="S326" s="91">
        <f t="shared" si="68"/>
        <v>-1.112565856701778E-2</v>
      </c>
      <c r="T326" s="93">
        <v>21317</v>
      </c>
      <c r="U326" s="200">
        <v>97209</v>
      </c>
      <c r="V326" s="200">
        <v>4597.4744608399551</v>
      </c>
      <c r="W326" s="208"/>
      <c r="X326" s="90">
        <v>0</v>
      </c>
      <c r="Y326" s="90">
        <f t="shared" si="69"/>
        <v>0</v>
      </c>
    </row>
    <row r="327" spans="2:27" x14ac:dyDescent="0.25">
      <c r="B327" s="87">
        <v>5404</v>
      </c>
      <c r="C327" s="87" t="s">
        <v>343</v>
      </c>
      <c r="D327" s="1">
        <v>7736</v>
      </c>
      <c r="E327" s="87">
        <f t="shared" si="63"/>
        <v>4002.069322296948</v>
      </c>
      <c r="F327" s="88">
        <f t="shared" ref="F327:F362" si="70">E327/E$364</f>
        <v>0.83510323185137636</v>
      </c>
      <c r="G327" s="197">
        <f t="shared" ref="G327:G362" si="71">($E$364+$Y$364-E327-Y327)*0.6</f>
        <v>474.5936825490337</v>
      </c>
      <c r="H327" s="197">
        <f t="shared" ref="H327:H362" si="72">G327*T327/1000</f>
        <v>917.38958836728216</v>
      </c>
      <c r="I327" s="197">
        <f t="shared" ref="I327:I362" si="73">IF(E327+Y327&lt;(E$364+Y$364)*0.9,((E$364+Y$364)*0.9-E327-Y327)*0.35,0)</f>
        <v>109.08925705784957</v>
      </c>
      <c r="J327" s="89">
        <f t="shared" ref="J327:J362" si="74">I327*T327/1000</f>
        <v>210.8695338928232</v>
      </c>
      <c r="K327" s="197">
        <f t="shared" si="64"/>
        <v>51.614279237376081</v>
      </c>
      <c r="L327" s="89">
        <f t="shared" ref="L327:L362" si="75">K327*T327/1000</f>
        <v>99.770401765847978</v>
      </c>
      <c r="M327" s="90">
        <f t="shared" si="65"/>
        <v>1017.1599901331301</v>
      </c>
      <c r="N327" s="90">
        <f t="shared" si="66"/>
        <v>8753.1599901331301</v>
      </c>
      <c r="O327" s="90">
        <f t="shared" si="67"/>
        <v>4528.2772840833577</v>
      </c>
      <c r="P327" s="91">
        <f t="shared" ref="P327:P362" si="76">O327/O$364</f>
        <v>0.94490591994213302</v>
      </c>
      <c r="Q327" s="206">
        <v>62.694774136391061</v>
      </c>
      <c r="R327" s="91">
        <f t="shared" si="68"/>
        <v>8.4080717488789244E-2</v>
      </c>
      <c r="S327" s="91">
        <f t="shared" si="68"/>
        <v>6.3890905885273311E-2</v>
      </c>
      <c r="T327" s="93">
        <v>1933</v>
      </c>
      <c r="U327" s="200">
        <v>7136</v>
      </c>
      <c r="V327" s="200">
        <v>3761.7290458618872</v>
      </c>
      <c r="W327" s="208"/>
      <c r="X327" s="90">
        <v>0</v>
      </c>
      <c r="Y327" s="90">
        <f t="shared" si="69"/>
        <v>0</v>
      </c>
    </row>
    <row r="328" spans="2:27" x14ac:dyDescent="0.25">
      <c r="B328" s="87">
        <v>5405</v>
      </c>
      <c r="C328" s="87" t="s">
        <v>344</v>
      </c>
      <c r="D328" s="1">
        <v>23618</v>
      </c>
      <c r="E328" s="87">
        <f t="shared" ref="E328:E362" si="77">D328/T328*1000</f>
        <v>4222.7784730913645</v>
      </c>
      <c r="F328" s="88">
        <f t="shared" si="70"/>
        <v>0.88115813752247651</v>
      </c>
      <c r="G328" s="197">
        <f t="shared" si="71"/>
        <v>342.16819207238387</v>
      </c>
      <c r="H328" s="197">
        <f t="shared" si="72"/>
        <v>1913.746698260843</v>
      </c>
      <c r="I328" s="197">
        <f t="shared" si="73"/>
        <v>31.841054279803799</v>
      </c>
      <c r="J328" s="89">
        <f t="shared" si="74"/>
        <v>178.08701658694267</v>
      </c>
      <c r="K328" s="197">
        <f t="shared" ref="K328:K362" si="78">I328+J$366</f>
        <v>-25.633923540669684</v>
      </c>
      <c r="L328" s="89">
        <f t="shared" si="75"/>
        <v>-143.37053436296554</v>
      </c>
      <c r="M328" s="90">
        <f t="shared" ref="M328:M362" si="79">+H328+L328</f>
        <v>1770.3761638978774</v>
      </c>
      <c r="N328" s="90">
        <f t="shared" ref="N328:N362" si="80">D328+M328</f>
        <v>25388.376163897876</v>
      </c>
      <c r="O328" s="90">
        <f t="shared" ref="O328:O362" si="81">N328/T328*1000</f>
        <v>4539.3127416230782</v>
      </c>
      <c r="P328" s="91">
        <f t="shared" si="76"/>
        <v>0.94720866522568792</v>
      </c>
      <c r="Q328" s="206">
        <v>801.23237411396201</v>
      </c>
      <c r="R328" s="91">
        <f t="shared" ref="R328:S362" si="82">(D328-U328)/U328</f>
        <v>-5.2627356598475734E-2</v>
      </c>
      <c r="S328" s="91">
        <f t="shared" si="82"/>
        <v>-5.6861992050833761E-2</v>
      </c>
      <c r="T328" s="93">
        <v>5593</v>
      </c>
      <c r="U328" s="200">
        <v>24930</v>
      </c>
      <c r="V328" s="200">
        <v>4477.370689655173</v>
      </c>
      <c r="W328" s="208"/>
      <c r="X328" s="90">
        <v>0</v>
      </c>
      <c r="Y328" s="90">
        <f t="shared" ref="Y328:Y362" si="83">X328*1000/T328</f>
        <v>0</v>
      </c>
    </row>
    <row r="329" spans="2:27" x14ac:dyDescent="0.25">
      <c r="B329" s="87">
        <v>5406</v>
      </c>
      <c r="C329" s="87" t="s">
        <v>345</v>
      </c>
      <c r="D329" s="1">
        <v>56774</v>
      </c>
      <c r="E329" s="87">
        <f t="shared" si="77"/>
        <v>5019.8054818744477</v>
      </c>
      <c r="F329" s="88">
        <f t="shared" si="70"/>
        <v>1.0474720559744373</v>
      </c>
      <c r="G329" s="197">
        <f t="shared" si="71"/>
        <v>-136.04801319746602</v>
      </c>
      <c r="H329" s="197">
        <f t="shared" si="72"/>
        <v>-1538.7030292633406</v>
      </c>
      <c r="I329" s="197">
        <f t="shared" si="73"/>
        <v>0</v>
      </c>
      <c r="J329" s="89">
        <f t="shared" si="74"/>
        <v>0</v>
      </c>
      <c r="K329" s="197">
        <f t="shared" si="78"/>
        <v>-57.474977820473484</v>
      </c>
      <c r="L329" s="89">
        <f t="shared" si="75"/>
        <v>-650.04199914955507</v>
      </c>
      <c r="M329" s="90">
        <f t="shared" si="79"/>
        <v>-2188.7450284128954</v>
      </c>
      <c r="N329" s="90">
        <f t="shared" si="80"/>
        <v>54585.254971587106</v>
      </c>
      <c r="O329" s="90">
        <f t="shared" si="81"/>
        <v>4826.282490856508</v>
      </c>
      <c r="P329" s="91">
        <f t="shared" si="76"/>
        <v>1.00709002802299</v>
      </c>
      <c r="Q329" s="206">
        <v>86.147636904585852</v>
      </c>
      <c r="R329" s="91">
        <f>(D329-U329)/U329</f>
        <v>-1.2935081191974685E-2</v>
      </c>
      <c r="S329" s="91">
        <f t="shared" si="82"/>
        <v>-1.6076932392424539E-2</v>
      </c>
      <c r="T329" s="93">
        <v>11310</v>
      </c>
      <c r="U329" s="200">
        <v>57518</v>
      </c>
      <c r="V329" s="200">
        <v>5101.8272130565902</v>
      </c>
      <c r="W329" s="208"/>
      <c r="X329" s="90">
        <v>0</v>
      </c>
      <c r="Y329" s="90">
        <f t="shared" si="83"/>
        <v>0</v>
      </c>
    </row>
    <row r="330" spans="2:27" x14ac:dyDescent="0.25">
      <c r="B330" s="87">
        <v>5411</v>
      </c>
      <c r="C330" s="87" t="s">
        <v>346</v>
      </c>
      <c r="D330" s="1">
        <v>9788</v>
      </c>
      <c r="E330" s="87">
        <f t="shared" si="77"/>
        <v>3415.2128401953942</v>
      </c>
      <c r="F330" s="88">
        <f t="shared" si="70"/>
        <v>0.71264514695377212</v>
      </c>
      <c r="G330" s="197">
        <f t="shared" si="71"/>
        <v>826.707571809966</v>
      </c>
      <c r="H330" s="197">
        <f t="shared" si="72"/>
        <v>2369.3439008073624</v>
      </c>
      <c r="I330" s="197">
        <f t="shared" si="73"/>
        <v>314.48902579339341</v>
      </c>
      <c r="J330" s="89">
        <f t="shared" si="74"/>
        <v>901.32554792386554</v>
      </c>
      <c r="K330" s="197">
        <f t="shared" si="78"/>
        <v>257.01404797291991</v>
      </c>
      <c r="L330" s="89">
        <f t="shared" si="75"/>
        <v>736.6022614903884</v>
      </c>
      <c r="M330" s="90">
        <f t="shared" si="79"/>
        <v>3105.9461622977506</v>
      </c>
      <c r="N330" s="90">
        <f t="shared" si="80"/>
        <v>12893.946162297751</v>
      </c>
      <c r="O330" s="90">
        <f t="shared" si="81"/>
        <v>4498.9344599782798</v>
      </c>
      <c r="P330" s="91">
        <f t="shared" si="76"/>
        <v>0.93878301569725275</v>
      </c>
      <c r="Q330" s="206">
        <v>472.53345715204432</v>
      </c>
      <c r="R330" s="91">
        <f t="shared" si="82"/>
        <v>-2.6747539027543003E-2</v>
      </c>
      <c r="S330" s="91">
        <f t="shared" si="82"/>
        <v>-5.2895633757089056E-2</v>
      </c>
      <c r="T330" s="93">
        <v>2866</v>
      </c>
      <c r="U330" s="200">
        <v>10057</v>
      </c>
      <c r="V330" s="200">
        <v>3605.9519541054137</v>
      </c>
      <c r="W330" s="208"/>
      <c r="X330" s="90">
        <v>0</v>
      </c>
      <c r="Y330" s="90">
        <f t="shared" si="83"/>
        <v>0</v>
      </c>
    </row>
    <row r="331" spans="2:27" x14ac:dyDescent="0.25">
      <c r="B331" s="87">
        <v>5412</v>
      </c>
      <c r="C331" s="87" t="s">
        <v>347</v>
      </c>
      <c r="D331" s="1">
        <v>15369</v>
      </c>
      <c r="E331" s="87">
        <f t="shared" si="77"/>
        <v>3654.0656205420828</v>
      </c>
      <c r="F331" s="88">
        <f t="shared" si="70"/>
        <v>0.76248604493445093</v>
      </c>
      <c r="G331" s="197">
        <f t="shared" si="71"/>
        <v>683.39590360195291</v>
      </c>
      <c r="H331" s="197">
        <f t="shared" si="72"/>
        <v>2874.3631705498142</v>
      </c>
      <c r="I331" s="197">
        <f t="shared" si="73"/>
        <v>230.89055267205239</v>
      </c>
      <c r="J331" s="89">
        <f t="shared" si="74"/>
        <v>971.12566453865236</v>
      </c>
      <c r="K331" s="197">
        <f t="shared" si="78"/>
        <v>173.41557485157892</v>
      </c>
      <c r="L331" s="89">
        <f t="shared" si="75"/>
        <v>729.38590782574101</v>
      </c>
      <c r="M331" s="90">
        <f t="shared" si="79"/>
        <v>3603.7490783755552</v>
      </c>
      <c r="N331" s="90">
        <f t="shared" si="80"/>
        <v>18972.749078375557</v>
      </c>
      <c r="O331" s="90">
        <f t="shared" si="81"/>
        <v>4510.8770989956147</v>
      </c>
      <c r="P331" s="91">
        <f t="shared" si="76"/>
        <v>0.94127506059628674</v>
      </c>
      <c r="Q331" s="206">
        <v>654.48161925383738</v>
      </c>
      <c r="R331" s="91">
        <f t="shared" si="82"/>
        <v>-2.4004572299485615E-2</v>
      </c>
      <c r="S331" s="91">
        <f t="shared" si="82"/>
        <v>-2.5164814129847557E-2</v>
      </c>
      <c r="T331" s="93">
        <v>4206</v>
      </c>
      <c r="U331" s="200">
        <v>15747</v>
      </c>
      <c r="V331" s="200">
        <v>3748.393239704832</v>
      </c>
      <c r="W331" s="208"/>
      <c r="X331" s="90">
        <v>0</v>
      </c>
      <c r="Y331" s="90">
        <f t="shared" si="83"/>
        <v>0</v>
      </c>
    </row>
    <row r="332" spans="2:27" x14ac:dyDescent="0.25">
      <c r="B332" s="87">
        <v>5413</v>
      </c>
      <c r="C332" s="87" t="s">
        <v>348</v>
      </c>
      <c r="D332" s="1">
        <v>5236</v>
      </c>
      <c r="E332" s="87">
        <f t="shared" si="77"/>
        <v>4093.8232994526979</v>
      </c>
      <c r="F332" s="88">
        <f t="shared" si="70"/>
        <v>0.85424933769993927</v>
      </c>
      <c r="G332" s="197">
        <f t="shared" si="71"/>
        <v>419.5412962555838</v>
      </c>
      <c r="H332" s="197">
        <f t="shared" si="72"/>
        <v>536.59331791089176</v>
      </c>
      <c r="I332" s="197">
        <f t="shared" si="73"/>
        <v>76.9753650533371</v>
      </c>
      <c r="J332" s="89">
        <f t="shared" si="74"/>
        <v>98.451491903218155</v>
      </c>
      <c r="K332" s="197">
        <f t="shared" si="78"/>
        <v>19.500387232863616</v>
      </c>
      <c r="L332" s="89">
        <f t="shared" si="75"/>
        <v>24.940995270832566</v>
      </c>
      <c r="M332" s="90">
        <f t="shared" si="79"/>
        <v>561.53431318172431</v>
      </c>
      <c r="N332" s="90">
        <f t="shared" si="80"/>
        <v>5797.5343131817244</v>
      </c>
      <c r="O332" s="90">
        <f t="shared" si="81"/>
        <v>4532.8649829411452</v>
      </c>
      <c r="P332" s="91">
        <f t="shared" si="76"/>
        <v>0.94586322523456112</v>
      </c>
      <c r="Q332" s="206">
        <v>-349.96320945657305</v>
      </c>
      <c r="R332" s="91">
        <f t="shared" si="82"/>
        <v>-5.7425742574257428E-2</v>
      </c>
      <c r="S332" s="91">
        <f t="shared" si="82"/>
        <v>-5.0056123673352389E-2</v>
      </c>
      <c r="T332" s="93">
        <v>1279</v>
      </c>
      <c r="U332" s="200">
        <v>5555</v>
      </c>
      <c r="V332" s="200">
        <v>4309.5422808378589</v>
      </c>
      <c r="W332" s="208"/>
      <c r="X332" s="90">
        <v>0</v>
      </c>
      <c r="Y332" s="90">
        <f t="shared" si="83"/>
        <v>0</v>
      </c>
    </row>
    <row r="333" spans="2:27" x14ac:dyDescent="0.25">
      <c r="B333" s="87">
        <v>5414</v>
      </c>
      <c r="C333" s="87" t="s">
        <v>349</v>
      </c>
      <c r="D333" s="1">
        <v>5130</v>
      </c>
      <c r="E333" s="87">
        <f t="shared" si="77"/>
        <v>4754.4022242817427</v>
      </c>
      <c r="F333" s="88">
        <f t="shared" si="70"/>
        <v>0.99209092678591437</v>
      </c>
      <c r="G333" s="197">
        <f t="shared" si="71"/>
        <v>23.193941358156916</v>
      </c>
      <c r="H333" s="197">
        <f t="shared" si="72"/>
        <v>25.026262725451314</v>
      </c>
      <c r="I333" s="197">
        <f t="shared" si="73"/>
        <v>0</v>
      </c>
      <c r="J333" s="89">
        <f t="shared" si="74"/>
        <v>0</v>
      </c>
      <c r="K333" s="197">
        <f t="shared" si="78"/>
        <v>-57.474977820473484</v>
      </c>
      <c r="L333" s="89">
        <f t="shared" si="75"/>
        <v>-62.015501068290888</v>
      </c>
      <c r="M333" s="90">
        <f t="shared" si="79"/>
        <v>-36.98923834283957</v>
      </c>
      <c r="N333" s="90">
        <f t="shared" si="80"/>
        <v>5093.0107616571604</v>
      </c>
      <c r="O333" s="90">
        <f t="shared" si="81"/>
        <v>4720.1211878194254</v>
      </c>
      <c r="P333" s="91">
        <f t="shared" si="76"/>
        <v>0.98493757634758072</v>
      </c>
      <c r="Q333" s="206">
        <v>-56.754420847033906</v>
      </c>
      <c r="R333" s="91">
        <f t="shared" si="82"/>
        <v>0.10918918918918918</v>
      </c>
      <c r="S333" s="91">
        <f t="shared" si="82"/>
        <v>9.9937379455451752E-2</v>
      </c>
      <c r="T333" s="93">
        <v>1079</v>
      </c>
      <c r="U333" s="200">
        <v>4625</v>
      </c>
      <c r="V333" s="200">
        <v>4322.4299065420564</v>
      </c>
      <c r="W333" s="208"/>
      <c r="X333" s="90">
        <v>0</v>
      </c>
      <c r="Y333" s="90">
        <f t="shared" si="83"/>
        <v>0</v>
      </c>
    </row>
    <row r="334" spans="2:27" x14ac:dyDescent="0.25">
      <c r="B334" s="87">
        <v>5415</v>
      </c>
      <c r="C334" s="87" t="s">
        <v>350</v>
      </c>
      <c r="D334" s="1">
        <v>3107</v>
      </c>
      <c r="E334" s="87">
        <f t="shared" si="77"/>
        <v>3160.7324516785347</v>
      </c>
      <c r="F334" s="88">
        <f t="shared" si="70"/>
        <v>0.65954326945524566</v>
      </c>
      <c r="G334" s="197">
        <f t="shared" si="71"/>
        <v>979.39580492008167</v>
      </c>
      <c r="H334" s="197">
        <f t="shared" si="72"/>
        <v>962.74607623644033</v>
      </c>
      <c r="I334" s="197">
        <f t="shared" si="73"/>
        <v>403.55716177429417</v>
      </c>
      <c r="J334" s="89">
        <f t="shared" si="74"/>
        <v>396.69669002413116</v>
      </c>
      <c r="K334" s="197">
        <f t="shared" si="78"/>
        <v>346.08218395382067</v>
      </c>
      <c r="L334" s="89">
        <f t="shared" si="75"/>
        <v>340.19878682660573</v>
      </c>
      <c r="M334" s="90">
        <f t="shared" si="79"/>
        <v>1302.9448630630461</v>
      </c>
      <c r="N334" s="90">
        <f t="shared" si="80"/>
        <v>4409.9448630630459</v>
      </c>
      <c r="O334" s="90">
        <f t="shared" si="81"/>
        <v>4486.2104405524369</v>
      </c>
      <c r="P334" s="91">
        <f t="shared" si="76"/>
        <v>0.9361279218223264</v>
      </c>
      <c r="Q334" s="206">
        <v>124.43898757168881</v>
      </c>
      <c r="R334" s="91">
        <f t="shared" si="82"/>
        <v>-0.1815068493150685</v>
      </c>
      <c r="S334" s="91">
        <f t="shared" si="82"/>
        <v>-0.19233127551944712</v>
      </c>
      <c r="T334" s="93">
        <v>983</v>
      </c>
      <c r="U334" s="200">
        <v>3796</v>
      </c>
      <c r="V334" s="200">
        <v>3913.4020618556701</v>
      </c>
      <c r="W334" s="208"/>
      <c r="X334" s="90">
        <v>0</v>
      </c>
      <c r="Y334" s="90">
        <f t="shared" si="83"/>
        <v>0</v>
      </c>
    </row>
    <row r="335" spans="2:27" x14ac:dyDescent="0.25">
      <c r="B335" s="87">
        <v>5416</v>
      </c>
      <c r="C335" s="87" t="s">
        <v>351</v>
      </c>
      <c r="D335" s="1">
        <v>24594</v>
      </c>
      <c r="E335" s="87">
        <f t="shared" si="77"/>
        <v>6227.9057989364392</v>
      </c>
      <c r="F335" s="88">
        <f t="shared" si="70"/>
        <v>1.2995637610226896</v>
      </c>
      <c r="G335" s="197">
        <f t="shared" si="71"/>
        <v>-860.90820343466089</v>
      </c>
      <c r="H335" s="197">
        <f t="shared" si="72"/>
        <v>-3399.7264953634758</v>
      </c>
      <c r="I335" s="197">
        <f t="shared" si="73"/>
        <v>0</v>
      </c>
      <c r="J335" s="89">
        <f t="shared" si="74"/>
        <v>0</v>
      </c>
      <c r="K335" s="197">
        <f t="shared" si="78"/>
        <v>-57.474977820473484</v>
      </c>
      <c r="L335" s="89">
        <f t="shared" si="75"/>
        <v>-226.96868741304976</v>
      </c>
      <c r="M335" s="90">
        <f t="shared" si="79"/>
        <v>-3626.6951827765256</v>
      </c>
      <c r="N335" s="90">
        <f t="shared" si="80"/>
        <v>20967.304817223474</v>
      </c>
      <c r="O335" s="90">
        <f t="shared" si="81"/>
        <v>5309.5226176813057</v>
      </c>
      <c r="P335" s="91">
        <f t="shared" si="76"/>
        <v>1.1079267100422912</v>
      </c>
      <c r="Q335" s="206">
        <v>-3099.4513511815899</v>
      </c>
      <c r="R335" s="91">
        <f t="shared" si="82"/>
        <v>-2.3621422049307238E-2</v>
      </c>
      <c r="S335" s="91">
        <f t="shared" si="82"/>
        <v>-1.2742552099995896E-2</v>
      </c>
      <c r="T335" s="93">
        <v>3949</v>
      </c>
      <c r="U335" s="200">
        <v>25189</v>
      </c>
      <c r="V335" s="200">
        <v>6308.2895066366136</v>
      </c>
      <c r="W335" s="208"/>
      <c r="X335" s="90">
        <v>0</v>
      </c>
      <c r="Y335" s="90">
        <f t="shared" si="83"/>
        <v>0</v>
      </c>
    </row>
    <row r="336" spans="2:27" x14ac:dyDescent="0.25">
      <c r="B336" s="87">
        <v>5417</v>
      </c>
      <c r="C336" s="87" t="s">
        <v>352</v>
      </c>
      <c r="D336" s="1">
        <v>7730</v>
      </c>
      <c r="E336" s="87">
        <f t="shared" si="77"/>
        <v>3774.4140625</v>
      </c>
      <c r="F336" s="88">
        <f t="shared" si="70"/>
        <v>0.78759889649536585</v>
      </c>
      <c r="G336" s="197">
        <f t="shared" si="71"/>
        <v>611.18683842720259</v>
      </c>
      <c r="H336" s="197">
        <f t="shared" si="72"/>
        <v>1251.7106450989108</v>
      </c>
      <c r="I336" s="197">
        <f t="shared" si="73"/>
        <v>188.76859798678137</v>
      </c>
      <c r="J336" s="89">
        <f t="shared" si="74"/>
        <v>386.59808867692823</v>
      </c>
      <c r="K336" s="197">
        <f t="shared" si="78"/>
        <v>131.2936201663079</v>
      </c>
      <c r="L336" s="89">
        <f t="shared" si="75"/>
        <v>268.8893341005986</v>
      </c>
      <c r="M336" s="90">
        <f t="shared" si="79"/>
        <v>1520.5999791995096</v>
      </c>
      <c r="N336" s="90">
        <f t="shared" si="80"/>
        <v>9250.5999791995091</v>
      </c>
      <c r="O336" s="90">
        <f t="shared" si="81"/>
        <v>4516.8945210935099</v>
      </c>
      <c r="P336" s="91">
        <f t="shared" si="76"/>
        <v>0.94253070317433241</v>
      </c>
      <c r="Q336" s="206">
        <v>272.96047461527769</v>
      </c>
      <c r="R336" s="91">
        <f t="shared" si="82"/>
        <v>-6.4051337934374619E-2</v>
      </c>
      <c r="S336" s="91">
        <f t="shared" si="82"/>
        <v>-4.6228096811054664E-2</v>
      </c>
      <c r="T336" s="93">
        <v>2048</v>
      </c>
      <c r="U336" s="200">
        <v>8259</v>
      </c>
      <c r="V336" s="200">
        <v>3957.3550551030189</v>
      </c>
      <c r="W336" s="208"/>
      <c r="X336" s="90">
        <v>0</v>
      </c>
      <c r="Y336" s="90">
        <f t="shared" si="83"/>
        <v>0</v>
      </c>
    </row>
    <row r="337" spans="2:25" x14ac:dyDescent="0.25">
      <c r="B337" s="87">
        <v>5418</v>
      </c>
      <c r="C337" s="87" t="s">
        <v>353</v>
      </c>
      <c r="D337" s="1">
        <v>33446</v>
      </c>
      <c r="E337" s="87">
        <f t="shared" si="77"/>
        <v>4931.5836036567389</v>
      </c>
      <c r="F337" s="88">
        <f t="shared" si="70"/>
        <v>1.0290629856444604</v>
      </c>
      <c r="G337" s="197">
        <f t="shared" si="71"/>
        <v>-83.11488626684077</v>
      </c>
      <c r="H337" s="197">
        <f t="shared" si="72"/>
        <v>-563.68515866171401</v>
      </c>
      <c r="I337" s="197">
        <f t="shared" si="73"/>
        <v>0</v>
      </c>
      <c r="J337" s="89">
        <f t="shared" si="74"/>
        <v>0</v>
      </c>
      <c r="K337" s="197">
        <f t="shared" si="78"/>
        <v>-57.474977820473484</v>
      </c>
      <c r="L337" s="89">
        <f t="shared" si="75"/>
        <v>-389.79529957845114</v>
      </c>
      <c r="M337" s="90">
        <f t="shared" si="79"/>
        <v>-953.48045824016515</v>
      </c>
      <c r="N337" s="90">
        <f t="shared" si="80"/>
        <v>32492.519541759833</v>
      </c>
      <c r="O337" s="90">
        <f t="shared" si="81"/>
        <v>4790.9937395694242</v>
      </c>
      <c r="P337" s="91">
        <f t="shared" si="76"/>
        <v>0.99972639989099921</v>
      </c>
      <c r="Q337" s="206">
        <v>-752.3505858985942</v>
      </c>
      <c r="R337" s="91">
        <f t="shared" si="82"/>
        <v>8.1384133108271042E-3</v>
      </c>
      <c r="S337" s="91">
        <f t="shared" si="82"/>
        <v>-1.9064377847515603E-2</v>
      </c>
      <c r="T337" s="93">
        <v>6782</v>
      </c>
      <c r="U337" s="200">
        <v>33176</v>
      </c>
      <c r="V337" s="200">
        <v>5027.4283982421575</v>
      </c>
      <c r="W337" s="208"/>
      <c r="X337" s="90">
        <v>0</v>
      </c>
      <c r="Y337" s="90">
        <f t="shared" si="83"/>
        <v>0</v>
      </c>
    </row>
    <row r="338" spans="2:25" x14ac:dyDescent="0.25">
      <c r="B338" s="87">
        <v>5419</v>
      </c>
      <c r="C338" s="87" t="s">
        <v>354</v>
      </c>
      <c r="D338" s="1">
        <v>13937</v>
      </c>
      <c r="E338" s="87">
        <f t="shared" si="77"/>
        <v>4065.6359393232206</v>
      </c>
      <c r="F338" s="88">
        <f t="shared" si="70"/>
        <v>0.84836754164749739</v>
      </c>
      <c r="G338" s="197">
        <f t="shared" si="71"/>
        <v>436.45371233327023</v>
      </c>
      <c r="H338" s="197">
        <f t="shared" si="72"/>
        <v>1496.1633258784505</v>
      </c>
      <c r="I338" s="197">
        <f t="shared" si="73"/>
        <v>86.840941098654184</v>
      </c>
      <c r="J338" s="89">
        <f t="shared" si="74"/>
        <v>297.69074608618655</v>
      </c>
      <c r="K338" s="197">
        <f t="shared" si="78"/>
        <v>29.365963278180701</v>
      </c>
      <c r="L338" s="89">
        <f t="shared" si="75"/>
        <v>100.66652211760344</v>
      </c>
      <c r="M338" s="90">
        <f t="shared" si="79"/>
        <v>1596.8298479960538</v>
      </c>
      <c r="N338" s="90">
        <f t="shared" si="80"/>
        <v>15533.829847996054</v>
      </c>
      <c r="O338" s="90">
        <f t="shared" si="81"/>
        <v>4531.4556149346718</v>
      </c>
      <c r="P338" s="91">
        <f t="shared" si="76"/>
        <v>0.9455691354319391</v>
      </c>
      <c r="Q338" s="206">
        <v>575.9988803618993</v>
      </c>
      <c r="R338" s="91">
        <f t="shared" si="82"/>
        <v>-7.8545454545454543E-2</v>
      </c>
      <c r="S338" s="91">
        <f t="shared" si="82"/>
        <v>-8.2308687811604941E-2</v>
      </c>
      <c r="T338" s="93">
        <v>3428</v>
      </c>
      <c r="U338" s="200">
        <v>15125</v>
      </c>
      <c r="V338" s="200">
        <v>4430.2870533099003</v>
      </c>
      <c r="W338" s="208"/>
      <c r="X338" s="90">
        <v>0</v>
      </c>
      <c r="Y338" s="90">
        <f t="shared" si="83"/>
        <v>0</v>
      </c>
    </row>
    <row r="339" spans="2:25" x14ac:dyDescent="0.25">
      <c r="B339" s="87">
        <v>5420</v>
      </c>
      <c r="C339" s="87" t="s">
        <v>355</v>
      </c>
      <c r="D339" s="1">
        <v>4164</v>
      </c>
      <c r="E339" s="87">
        <f t="shared" si="77"/>
        <v>3943.1818181818185</v>
      </c>
      <c r="F339" s="88">
        <f t="shared" si="70"/>
        <v>0.82281530252236079</v>
      </c>
      <c r="G339" s="197">
        <f t="shared" si="71"/>
        <v>509.92618501811148</v>
      </c>
      <c r="H339" s="197">
        <f t="shared" si="72"/>
        <v>538.48205137912566</v>
      </c>
      <c r="I339" s="197">
        <f t="shared" si="73"/>
        <v>129.69988349814491</v>
      </c>
      <c r="J339" s="89">
        <f t="shared" si="74"/>
        <v>136.96307697404103</v>
      </c>
      <c r="K339" s="197">
        <f t="shared" si="78"/>
        <v>72.22490567767143</v>
      </c>
      <c r="L339" s="89">
        <f t="shared" si="75"/>
        <v>76.269500395621023</v>
      </c>
      <c r="M339" s="90">
        <f t="shared" si="79"/>
        <v>614.75155177474664</v>
      </c>
      <c r="N339" s="90">
        <f t="shared" si="80"/>
        <v>4778.751551774747</v>
      </c>
      <c r="O339" s="90">
        <f t="shared" si="81"/>
        <v>4525.3329088776009</v>
      </c>
      <c r="P339" s="91">
        <f t="shared" si="76"/>
        <v>0.94429152347568213</v>
      </c>
      <c r="Q339" s="206">
        <v>262.61243222350186</v>
      </c>
      <c r="R339" s="91">
        <f t="shared" si="82"/>
        <v>1.0679611650485437E-2</v>
      </c>
      <c r="S339" s="91">
        <f t="shared" si="82"/>
        <v>2.2164607237422872E-2</v>
      </c>
      <c r="T339" s="93">
        <v>1056</v>
      </c>
      <c r="U339" s="200">
        <v>4120</v>
      </c>
      <c r="V339" s="200">
        <v>3857.6779026217228</v>
      </c>
      <c r="W339" s="208"/>
      <c r="X339" s="90">
        <v>0</v>
      </c>
      <c r="Y339" s="90">
        <f t="shared" si="83"/>
        <v>0</v>
      </c>
    </row>
    <row r="340" spans="2:25" x14ac:dyDescent="0.25">
      <c r="B340" s="87">
        <v>5421</v>
      </c>
      <c r="C340" s="87" t="s">
        <v>356</v>
      </c>
      <c r="D340" s="1">
        <v>68607</v>
      </c>
      <c r="E340" s="87">
        <f t="shared" si="77"/>
        <v>4619.6889098377214</v>
      </c>
      <c r="F340" s="88">
        <f t="shared" si="70"/>
        <v>0.96398058805718767</v>
      </c>
      <c r="G340" s="197">
        <f t="shared" si="71"/>
        <v>104.0219300245697</v>
      </c>
      <c r="H340" s="197">
        <f t="shared" si="72"/>
        <v>1544.8296827948845</v>
      </c>
      <c r="I340" s="197">
        <f t="shared" si="73"/>
        <v>0</v>
      </c>
      <c r="J340" s="89">
        <f t="shared" si="74"/>
        <v>0</v>
      </c>
      <c r="K340" s="197">
        <f t="shared" si="78"/>
        <v>-57.474977820473484</v>
      </c>
      <c r="L340" s="89">
        <f t="shared" si="75"/>
        <v>-853.56089561185172</v>
      </c>
      <c r="M340" s="90">
        <f t="shared" si="79"/>
        <v>691.26878718303283</v>
      </c>
      <c r="N340" s="90">
        <f t="shared" si="80"/>
        <v>69298.268787183028</v>
      </c>
      <c r="O340" s="90">
        <f t="shared" si="81"/>
        <v>4666.2358620418172</v>
      </c>
      <c r="P340" s="91">
        <f t="shared" si="76"/>
        <v>0.97369344085609011</v>
      </c>
      <c r="Q340" s="206">
        <v>660.34114550574964</v>
      </c>
      <c r="R340" s="91">
        <f t="shared" si="82"/>
        <v>4.1646422932102516E-2</v>
      </c>
      <c r="S340" s="91">
        <f t="shared" si="82"/>
        <v>3.3720623606041854E-2</v>
      </c>
      <c r="T340" s="93">
        <v>14851</v>
      </c>
      <c r="U340" s="200">
        <v>65864</v>
      </c>
      <c r="V340" s="200">
        <v>4468.9917220789794</v>
      </c>
      <c r="W340" s="208"/>
      <c r="X340" s="90">
        <v>0</v>
      </c>
      <c r="Y340" s="90">
        <f t="shared" si="83"/>
        <v>0</v>
      </c>
    </row>
    <row r="341" spans="2:25" x14ac:dyDescent="0.25">
      <c r="B341" s="87">
        <v>5422</v>
      </c>
      <c r="C341" s="87" t="s">
        <v>357</v>
      </c>
      <c r="D341" s="1">
        <v>20747</v>
      </c>
      <c r="E341" s="87">
        <f t="shared" si="77"/>
        <v>3760.5582744245057</v>
      </c>
      <c r="F341" s="88">
        <f t="shared" si="70"/>
        <v>0.78470763888090445</v>
      </c>
      <c r="G341" s="197">
        <f t="shared" si="71"/>
        <v>619.50031127249906</v>
      </c>
      <c r="H341" s="197">
        <f t="shared" si="72"/>
        <v>3417.7832172903773</v>
      </c>
      <c r="I341" s="197">
        <f t="shared" si="73"/>
        <v>193.61812381320436</v>
      </c>
      <c r="J341" s="89">
        <f t="shared" si="74"/>
        <v>1068.1911890774486</v>
      </c>
      <c r="K341" s="197">
        <f t="shared" si="78"/>
        <v>136.14314599273087</v>
      </c>
      <c r="L341" s="89">
        <f t="shared" si="75"/>
        <v>751.10173644189615</v>
      </c>
      <c r="M341" s="90">
        <f t="shared" si="79"/>
        <v>4168.8849537322731</v>
      </c>
      <c r="N341" s="90">
        <f t="shared" si="80"/>
        <v>24915.884953732275</v>
      </c>
      <c r="O341" s="90">
        <f t="shared" si="81"/>
        <v>4516.2017316897363</v>
      </c>
      <c r="P341" s="91">
        <f t="shared" si="76"/>
        <v>0.94238614029360956</v>
      </c>
      <c r="Q341" s="206">
        <v>520.90060471312836</v>
      </c>
      <c r="R341" s="91">
        <f t="shared" si="82"/>
        <v>-1.3477737665463297E-3</v>
      </c>
      <c r="S341" s="91">
        <f t="shared" si="82"/>
        <v>9.3320307191838946E-3</v>
      </c>
      <c r="T341" s="93">
        <v>5517</v>
      </c>
      <c r="U341" s="200">
        <v>20775</v>
      </c>
      <c r="V341" s="200">
        <v>3725.7890961262551</v>
      </c>
      <c r="W341" s="208"/>
      <c r="X341" s="90">
        <v>0</v>
      </c>
      <c r="Y341" s="90">
        <f t="shared" si="83"/>
        <v>0</v>
      </c>
    </row>
    <row r="342" spans="2:25" x14ac:dyDescent="0.25">
      <c r="B342" s="87">
        <v>5423</v>
      </c>
      <c r="C342" s="87" t="s">
        <v>358</v>
      </c>
      <c r="D342" s="1">
        <v>8710</v>
      </c>
      <c r="E342" s="87">
        <f t="shared" si="77"/>
        <v>4011.9760479041915</v>
      </c>
      <c r="F342" s="88">
        <f t="shared" si="70"/>
        <v>0.83717044706066346</v>
      </c>
      <c r="G342" s="197">
        <f t="shared" si="71"/>
        <v>468.64964718468764</v>
      </c>
      <c r="H342" s="197">
        <f t="shared" si="72"/>
        <v>1017.4383840379568</v>
      </c>
      <c r="I342" s="197">
        <f t="shared" si="73"/>
        <v>105.62190309531434</v>
      </c>
      <c r="J342" s="89">
        <f t="shared" si="74"/>
        <v>229.30515161992744</v>
      </c>
      <c r="K342" s="197">
        <f t="shared" si="78"/>
        <v>48.146925274840854</v>
      </c>
      <c r="L342" s="89">
        <f t="shared" si="75"/>
        <v>104.52697477167949</v>
      </c>
      <c r="M342" s="90">
        <f t="shared" si="79"/>
        <v>1121.9653588096362</v>
      </c>
      <c r="N342" s="90">
        <f t="shared" si="80"/>
        <v>9831.9653588096371</v>
      </c>
      <c r="O342" s="90">
        <f t="shared" si="81"/>
        <v>4528.7726203637203</v>
      </c>
      <c r="P342" s="91">
        <f t="shared" si="76"/>
        <v>0.94500928070259749</v>
      </c>
      <c r="Q342" s="206">
        <v>114.33422382312847</v>
      </c>
      <c r="R342" s="91">
        <f t="shared" si="82"/>
        <v>3.7769569879661624E-2</v>
      </c>
      <c r="S342" s="91">
        <f t="shared" si="82"/>
        <v>4.1593686212705074E-2</v>
      </c>
      <c r="T342" s="93">
        <v>2171</v>
      </c>
      <c r="U342" s="200">
        <v>8393</v>
      </c>
      <c r="V342" s="200">
        <v>3851.7668655346488</v>
      </c>
      <c r="W342" s="208"/>
      <c r="X342" s="90">
        <v>0</v>
      </c>
      <c r="Y342" s="90">
        <f t="shared" si="83"/>
        <v>0</v>
      </c>
    </row>
    <row r="343" spans="2:25" x14ac:dyDescent="0.25">
      <c r="B343" s="87">
        <v>5424</v>
      </c>
      <c r="C343" s="87" t="s">
        <v>359</v>
      </c>
      <c r="D343" s="1">
        <v>8112</v>
      </c>
      <c r="E343" s="87">
        <f t="shared" si="77"/>
        <v>2988.9462048636701</v>
      </c>
      <c r="F343" s="88">
        <f t="shared" si="70"/>
        <v>0.62369700135003092</v>
      </c>
      <c r="G343" s="197">
        <f t="shared" si="71"/>
        <v>1082.4675530090005</v>
      </c>
      <c r="H343" s="197">
        <f t="shared" si="72"/>
        <v>2937.8169388664278</v>
      </c>
      <c r="I343" s="197">
        <f t="shared" si="73"/>
        <v>463.68234815949683</v>
      </c>
      <c r="J343" s="89">
        <f t="shared" si="74"/>
        <v>1258.4338929048745</v>
      </c>
      <c r="K343" s="197">
        <f t="shared" si="78"/>
        <v>406.20737033902333</v>
      </c>
      <c r="L343" s="89">
        <f t="shared" si="75"/>
        <v>1102.4468031001093</v>
      </c>
      <c r="M343" s="90">
        <f t="shared" si="79"/>
        <v>4040.2637419665371</v>
      </c>
      <c r="N343" s="90">
        <f t="shared" si="80"/>
        <v>12152.263741966537</v>
      </c>
      <c r="O343" s="90">
        <f t="shared" si="81"/>
        <v>4477.6211282116938</v>
      </c>
      <c r="P343" s="91">
        <f t="shared" si="76"/>
        <v>0.93433560841706575</v>
      </c>
      <c r="Q343" s="206">
        <v>451.48053130169092</v>
      </c>
      <c r="R343" s="91">
        <f t="shared" si="82"/>
        <v>-0.19691119691119691</v>
      </c>
      <c r="S343" s="91">
        <f t="shared" si="82"/>
        <v>-0.19247260735838476</v>
      </c>
      <c r="T343" s="93">
        <v>2714</v>
      </c>
      <c r="U343" s="200">
        <v>10101</v>
      </c>
      <c r="V343" s="200">
        <v>3701.3558079882741</v>
      </c>
      <c r="W343" s="208"/>
      <c r="X343" s="90">
        <v>0</v>
      </c>
      <c r="Y343" s="90">
        <f t="shared" si="83"/>
        <v>0</v>
      </c>
    </row>
    <row r="344" spans="2:25" x14ac:dyDescent="0.25">
      <c r="B344" s="87">
        <v>5425</v>
      </c>
      <c r="C344" s="87" t="s">
        <v>360</v>
      </c>
      <c r="D344" s="1">
        <v>8572</v>
      </c>
      <c r="E344" s="87">
        <f t="shared" si="77"/>
        <v>4668.8453159041392</v>
      </c>
      <c r="F344" s="88">
        <f t="shared" si="70"/>
        <v>0.97423795000330793</v>
      </c>
      <c r="G344" s="197">
        <f t="shared" si="71"/>
        <v>74.52808638471906</v>
      </c>
      <c r="H344" s="197">
        <f t="shared" si="72"/>
        <v>136.83356660234418</v>
      </c>
      <c r="I344" s="197">
        <f t="shared" si="73"/>
        <v>0</v>
      </c>
      <c r="J344" s="89">
        <f t="shared" si="74"/>
        <v>0</v>
      </c>
      <c r="K344" s="197">
        <f t="shared" si="78"/>
        <v>-57.474977820473484</v>
      </c>
      <c r="L344" s="89">
        <f t="shared" si="75"/>
        <v>-105.52405927838932</v>
      </c>
      <c r="M344" s="90">
        <f t="shared" si="79"/>
        <v>31.309507323954861</v>
      </c>
      <c r="N344" s="90">
        <f t="shared" si="80"/>
        <v>8603.3095073239547</v>
      </c>
      <c r="O344" s="90">
        <f t="shared" si="81"/>
        <v>4685.8984244683852</v>
      </c>
      <c r="P344" s="91">
        <f t="shared" si="76"/>
        <v>0.97779638563453841</v>
      </c>
      <c r="Q344" s="206">
        <v>-1460.4109057985893</v>
      </c>
      <c r="R344" s="91">
        <f t="shared" si="82"/>
        <v>-5.7814904374587819E-2</v>
      </c>
      <c r="S344" s="91">
        <f t="shared" si="82"/>
        <v>-5.7814904374587833E-2</v>
      </c>
      <c r="T344" s="93">
        <v>1836</v>
      </c>
      <c r="U344" s="200">
        <v>9098</v>
      </c>
      <c r="V344" s="200">
        <v>4955.3376906318081</v>
      </c>
      <c r="W344" s="208"/>
      <c r="X344" s="90">
        <v>0</v>
      </c>
      <c r="Y344" s="90">
        <f t="shared" si="83"/>
        <v>0</v>
      </c>
    </row>
    <row r="345" spans="2:25" x14ac:dyDescent="0.25">
      <c r="B345" s="87">
        <v>5426</v>
      </c>
      <c r="C345" s="87" t="s">
        <v>361</v>
      </c>
      <c r="D345" s="1">
        <v>8748</v>
      </c>
      <c r="E345" s="87">
        <f t="shared" si="77"/>
        <v>4374</v>
      </c>
      <c r="F345" s="88">
        <f t="shared" si="70"/>
        <v>0.91271320958065394</v>
      </c>
      <c r="G345" s="197">
        <f t="shared" si="71"/>
        <v>251.43527592720255</v>
      </c>
      <c r="H345" s="197">
        <f t="shared" si="72"/>
        <v>502.87055185440511</v>
      </c>
      <c r="I345" s="197">
        <f t="shared" si="73"/>
        <v>0</v>
      </c>
      <c r="J345" s="89">
        <f t="shared" si="74"/>
        <v>0</v>
      </c>
      <c r="K345" s="197">
        <f t="shared" si="78"/>
        <v>-57.474977820473484</v>
      </c>
      <c r="L345" s="89">
        <f t="shared" si="75"/>
        <v>-114.94995564094697</v>
      </c>
      <c r="M345" s="90">
        <f t="shared" si="79"/>
        <v>387.92059621345811</v>
      </c>
      <c r="N345" s="90">
        <f t="shared" si="80"/>
        <v>9135.9205962134583</v>
      </c>
      <c r="O345" s="90">
        <f t="shared" si="81"/>
        <v>4567.9602981067292</v>
      </c>
      <c r="P345" s="91">
        <f t="shared" si="76"/>
        <v>0.95318648946547668</v>
      </c>
      <c r="Q345" s="206">
        <v>-1567.8500063165463</v>
      </c>
      <c r="R345" s="91">
        <f t="shared" si="82"/>
        <v>-0.16158711903392756</v>
      </c>
      <c r="S345" s="91">
        <f t="shared" si="82"/>
        <v>-0.15655664174813119</v>
      </c>
      <c r="T345" s="93">
        <v>2000</v>
      </c>
      <c r="U345" s="200">
        <v>10434</v>
      </c>
      <c r="V345" s="200">
        <v>5185.8846918489071</v>
      </c>
      <c r="W345" s="208"/>
      <c r="X345" s="90">
        <v>0</v>
      </c>
      <c r="Y345" s="90">
        <f t="shared" si="83"/>
        <v>0</v>
      </c>
    </row>
    <row r="346" spans="2:25" x14ac:dyDescent="0.25">
      <c r="B346" s="87">
        <v>5427</v>
      </c>
      <c r="C346" s="87" t="s">
        <v>362</v>
      </c>
      <c r="D346" s="1">
        <v>11403</v>
      </c>
      <c r="E346" s="87">
        <f t="shared" si="77"/>
        <v>4087.0967741935483</v>
      </c>
      <c r="F346" s="88">
        <f t="shared" si="70"/>
        <v>0.85284572808434633</v>
      </c>
      <c r="G346" s="197">
        <f t="shared" si="71"/>
        <v>423.57721141107356</v>
      </c>
      <c r="H346" s="197">
        <f t="shared" si="72"/>
        <v>1181.7804198368954</v>
      </c>
      <c r="I346" s="197">
        <f t="shared" si="73"/>
        <v>79.329648894039465</v>
      </c>
      <c r="J346" s="89">
        <f t="shared" si="74"/>
        <v>221.32972041437009</v>
      </c>
      <c r="K346" s="197">
        <f t="shared" si="78"/>
        <v>21.854671073565981</v>
      </c>
      <c r="L346" s="89">
        <f t="shared" si="75"/>
        <v>60.974532295249091</v>
      </c>
      <c r="M346" s="90">
        <f t="shared" si="79"/>
        <v>1242.7549521321444</v>
      </c>
      <c r="N346" s="90">
        <f t="shared" si="80"/>
        <v>12645.754952132145</v>
      </c>
      <c r="O346" s="90">
        <f t="shared" si="81"/>
        <v>4532.5286566781888</v>
      </c>
      <c r="P346" s="91">
        <f t="shared" si="76"/>
        <v>0.94579304475378168</v>
      </c>
      <c r="Q346" s="206">
        <v>551.30699422686757</v>
      </c>
      <c r="R346" s="91">
        <f t="shared" si="82"/>
        <v>-6.3100813408922846E-2</v>
      </c>
      <c r="S346" s="91">
        <f t="shared" si="82"/>
        <v>-5.839952716796401E-2</v>
      </c>
      <c r="T346" s="93">
        <v>2790</v>
      </c>
      <c r="U346" s="200">
        <v>12171</v>
      </c>
      <c r="V346" s="200">
        <v>4340.5848787446503</v>
      </c>
      <c r="W346" s="208"/>
      <c r="X346" s="90">
        <v>0</v>
      </c>
      <c r="Y346" s="90">
        <f t="shared" si="83"/>
        <v>0</v>
      </c>
    </row>
    <row r="347" spans="2:25" x14ac:dyDescent="0.25">
      <c r="B347" s="87">
        <v>5428</v>
      </c>
      <c r="C347" s="87" t="s">
        <v>363</v>
      </c>
      <c r="D347" s="1">
        <v>21242</v>
      </c>
      <c r="E347" s="87">
        <f t="shared" si="77"/>
        <v>4451.3830678960603</v>
      </c>
      <c r="F347" s="88">
        <f t="shared" si="70"/>
        <v>0.92886056858079358</v>
      </c>
      <c r="G347" s="197">
        <f t="shared" si="71"/>
        <v>205.00543518956638</v>
      </c>
      <c r="H347" s="197">
        <f t="shared" si="72"/>
        <v>978.28593672461079</v>
      </c>
      <c r="I347" s="197">
        <f t="shared" si="73"/>
        <v>0</v>
      </c>
      <c r="J347" s="89">
        <f t="shared" si="74"/>
        <v>0</v>
      </c>
      <c r="K347" s="197">
        <f t="shared" si="78"/>
        <v>-57.474977820473484</v>
      </c>
      <c r="L347" s="89">
        <f t="shared" si="75"/>
        <v>-274.27059415929943</v>
      </c>
      <c r="M347" s="90">
        <f t="shared" si="79"/>
        <v>704.01534256531136</v>
      </c>
      <c r="N347" s="90">
        <f t="shared" si="80"/>
        <v>21946.015342565312</v>
      </c>
      <c r="O347" s="90">
        <f t="shared" si="81"/>
        <v>4598.913525265154</v>
      </c>
      <c r="P347" s="91">
        <f t="shared" si="76"/>
        <v>0.95964543306553274</v>
      </c>
      <c r="Q347" s="206">
        <v>-485.62431507127974</v>
      </c>
      <c r="R347" s="91">
        <f t="shared" si="82"/>
        <v>7.7344423593853018E-2</v>
      </c>
      <c r="S347" s="91">
        <f t="shared" si="82"/>
        <v>7.147456713671968E-2</v>
      </c>
      <c r="T347" s="93">
        <v>4772</v>
      </c>
      <c r="U347" s="200">
        <v>19717</v>
      </c>
      <c r="V347" s="200">
        <v>4154.4458491361147</v>
      </c>
      <c r="W347" s="208"/>
      <c r="X347" s="90">
        <v>0</v>
      </c>
      <c r="Y347" s="90">
        <f t="shared" si="83"/>
        <v>0</v>
      </c>
    </row>
    <row r="348" spans="2:25" x14ac:dyDescent="0.25">
      <c r="B348" s="87">
        <v>5429</v>
      </c>
      <c r="C348" s="87" t="s">
        <v>364</v>
      </c>
      <c r="D348" s="1">
        <v>5958</v>
      </c>
      <c r="E348" s="87">
        <f t="shared" si="77"/>
        <v>5329.1592128801431</v>
      </c>
      <c r="F348" s="88">
        <f t="shared" si="70"/>
        <v>1.1120242362949582</v>
      </c>
      <c r="G348" s="197">
        <f t="shared" si="71"/>
        <v>-321.66025180088326</v>
      </c>
      <c r="H348" s="197">
        <f t="shared" si="72"/>
        <v>-359.61616151338745</v>
      </c>
      <c r="I348" s="197">
        <f t="shared" si="73"/>
        <v>0</v>
      </c>
      <c r="J348" s="89">
        <f t="shared" si="74"/>
        <v>0</v>
      </c>
      <c r="K348" s="197">
        <f t="shared" si="78"/>
        <v>-57.474977820473484</v>
      </c>
      <c r="L348" s="89">
        <f t="shared" si="75"/>
        <v>-64.257025203289359</v>
      </c>
      <c r="M348" s="90">
        <f t="shared" si="79"/>
        <v>-423.8731867166768</v>
      </c>
      <c r="N348" s="90">
        <f t="shared" si="80"/>
        <v>5534.1268132833229</v>
      </c>
      <c r="O348" s="90">
        <f t="shared" si="81"/>
        <v>4950.0239832587858</v>
      </c>
      <c r="P348" s="91">
        <f t="shared" si="76"/>
        <v>1.0329109001511982</v>
      </c>
      <c r="Q348" s="206">
        <v>-1384.3104535309499</v>
      </c>
      <c r="R348" s="91">
        <f t="shared" si="82"/>
        <v>9.2008797653958946E-2</v>
      </c>
      <c r="S348" s="91">
        <f t="shared" si="82"/>
        <v>0.13205563191497174</v>
      </c>
      <c r="T348" s="93">
        <v>1118</v>
      </c>
      <c r="U348" s="200">
        <v>5456</v>
      </c>
      <c r="V348" s="200">
        <v>4707.5064710957722</v>
      </c>
      <c r="W348" s="208"/>
      <c r="X348" s="90">
        <v>0</v>
      </c>
      <c r="Y348" s="90">
        <f t="shared" si="83"/>
        <v>0</v>
      </c>
    </row>
    <row r="349" spans="2:25" x14ac:dyDescent="0.25">
      <c r="B349" s="87">
        <v>5430</v>
      </c>
      <c r="C349" s="87" t="s">
        <v>365</v>
      </c>
      <c r="D349" s="1">
        <v>9682</v>
      </c>
      <c r="E349" s="87">
        <f t="shared" si="77"/>
        <v>3400.7727432384968</v>
      </c>
      <c r="F349" s="88">
        <f t="shared" si="70"/>
        <v>0.7096319628567932</v>
      </c>
      <c r="G349" s="197">
        <f t="shared" si="71"/>
        <v>835.37162998410452</v>
      </c>
      <c r="H349" s="197">
        <f t="shared" si="72"/>
        <v>2378.3030305647453</v>
      </c>
      <c r="I349" s="197">
        <f t="shared" si="73"/>
        <v>319.54305972830747</v>
      </c>
      <c r="J349" s="89">
        <f t="shared" si="74"/>
        <v>909.73909104649135</v>
      </c>
      <c r="K349" s="197">
        <f t="shared" si="78"/>
        <v>262.06808190783397</v>
      </c>
      <c r="L349" s="89">
        <f t="shared" si="75"/>
        <v>746.1078291916034</v>
      </c>
      <c r="M349" s="90">
        <f t="shared" si="79"/>
        <v>3124.4108597563486</v>
      </c>
      <c r="N349" s="90">
        <f t="shared" si="80"/>
        <v>12806.410859756348</v>
      </c>
      <c r="O349" s="90">
        <f t="shared" si="81"/>
        <v>4498.212455130435</v>
      </c>
      <c r="P349" s="91">
        <f t="shared" si="76"/>
        <v>0.93863235649240384</v>
      </c>
      <c r="Q349" s="206">
        <v>-387.23565857925041</v>
      </c>
      <c r="R349" s="91">
        <f t="shared" si="82"/>
        <v>-1.3952540991954374E-2</v>
      </c>
      <c r="S349" s="91">
        <f t="shared" si="82"/>
        <v>-3.5621568085186508E-3</v>
      </c>
      <c r="T349" s="93">
        <v>2847</v>
      </c>
      <c r="U349" s="200">
        <v>9819</v>
      </c>
      <c r="V349" s="200">
        <v>3412.9301355578727</v>
      </c>
      <c r="W349" s="208"/>
      <c r="X349" s="90">
        <v>0</v>
      </c>
      <c r="Y349" s="90">
        <f t="shared" si="83"/>
        <v>0</v>
      </c>
    </row>
    <row r="350" spans="2:25" x14ac:dyDescent="0.25">
      <c r="B350" s="87">
        <v>5432</v>
      </c>
      <c r="C350" s="87" t="s">
        <v>366</v>
      </c>
      <c r="D350" s="1">
        <v>3172</v>
      </c>
      <c r="E350" s="87">
        <f t="shared" si="77"/>
        <v>3679.8143851508121</v>
      </c>
      <c r="F350" s="88">
        <f t="shared" si="70"/>
        <v>0.76785898448378109</v>
      </c>
      <c r="G350" s="197">
        <f t="shared" si="71"/>
        <v>667.94664483671534</v>
      </c>
      <c r="H350" s="197">
        <f t="shared" si="72"/>
        <v>575.7700078492486</v>
      </c>
      <c r="I350" s="197">
        <f t="shared" si="73"/>
        <v>221.87848505899714</v>
      </c>
      <c r="J350" s="89">
        <f t="shared" si="74"/>
        <v>191.25925412085553</v>
      </c>
      <c r="K350" s="197">
        <f t="shared" si="78"/>
        <v>164.40350723852367</v>
      </c>
      <c r="L350" s="89">
        <f t="shared" si="75"/>
        <v>141.7158232396074</v>
      </c>
      <c r="M350" s="90">
        <f t="shared" si="79"/>
        <v>717.485831088856</v>
      </c>
      <c r="N350" s="90">
        <f t="shared" si="80"/>
        <v>3889.4858310888558</v>
      </c>
      <c r="O350" s="90">
        <f t="shared" si="81"/>
        <v>4512.1645372260509</v>
      </c>
      <c r="P350" s="91">
        <f t="shared" si="76"/>
        <v>0.94154370757375327</v>
      </c>
      <c r="Q350" s="206">
        <v>173.26725054607869</v>
      </c>
      <c r="R350" s="91">
        <f t="shared" si="82"/>
        <v>-7.7102123945301138E-2</v>
      </c>
      <c r="S350" s="91">
        <f t="shared" si="82"/>
        <v>-8.0314065509296553E-2</v>
      </c>
      <c r="T350" s="93">
        <v>862</v>
      </c>
      <c r="U350" s="200">
        <v>3437</v>
      </c>
      <c r="V350" s="200">
        <v>4001.1641443538997</v>
      </c>
      <c r="W350" s="208"/>
      <c r="X350" s="90">
        <v>0</v>
      </c>
      <c r="Y350" s="90">
        <f t="shared" si="83"/>
        <v>0</v>
      </c>
    </row>
    <row r="351" spans="2:25" x14ac:dyDescent="0.25">
      <c r="B351" s="87">
        <v>5433</v>
      </c>
      <c r="C351" s="87" t="s">
        <v>367</v>
      </c>
      <c r="D351" s="1">
        <v>3919</v>
      </c>
      <c r="E351" s="87">
        <f t="shared" si="77"/>
        <v>4040.2061855670104</v>
      </c>
      <c r="F351" s="88">
        <f t="shared" si="70"/>
        <v>0.8430611694093455</v>
      </c>
      <c r="G351" s="197">
        <f t="shared" si="71"/>
        <v>451.7115645869963</v>
      </c>
      <c r="H351" s="197">
        <f t="shared" si="72"/>
        <v>438.16021764938642</v>
      </c>
      <c r="I351" s="197">
        <f t="shared" si="73"/>
        <v>95.74135491332774</v>
      </c>
      <c r="J351" s="89">
        <f t="shared" si="74"/>
        <v>92.869114265927919</v>
      </c>
      <c r="K351" s="197">
        <f t="shared" si="78"/>
        <v>38.266377092854256</v>
      </c>
      <c r="L351" s="89">
        <f t="shared" si="75"/>
        <v>37.118385780068628</v>
      </c>
      <c r="M351" s="90">
        <f t="shared" si="79"/>
        <v>475.27860342945507</v>
      </c>
      <c r="N351" s="90">
        <f t="shared" si="80"/>
        <v>4394.278603429455</v>
      </c>
      <c r="O351" s="90">
        <f t="shared" si="81"/>
        <v>4530.18412724686</v>
      </c>
      <c r="P351" s="91">
        <f t="shared" si="76"/>
        <v>0.94530381682003128</v>
      </c>
      <c r="Q351" s="206">
        <v>87.625908387118443</v>
      </c>
      <c r="R351" s="91">
        <f t="shared" si="82"/>
        <v>9.2861126603457897E-2</v>
      </c>
      <c r="S351" s="91">
        <f t="shared" si="82"/>
        <v>8.6101160871890084E-2</v>
      </c>
      <c r="T351" s="93">
        <v>970</v>
      </c>
      <c r="U351" s="200">
        <v>3586</v>
      </c>
      <c r="V351" s="200">
        <v>3719.9170124481329</v>
      </c>
      <c r="W351" s="208"/>
      <c r="X351" s="90">
        <v>0</v>
      </c>
      <c r="Y351" s="90">
        <f t="shared" si="83"/>
        <v>0</v>
      </c>
    </row>
    <row r="352" spans="2:25" x14ac:dyDescent="0.25">
      <c r="B352" s="87">
        <v>5434</v>
      </c>
      <c r="C352" s="87" t="s">
        <v>368</v>
      </c>
      <c r="D352" s="1">
        <v>5494</v>
      </c>
      <c r="E352" s="87">
        <f t="shared" si="77"/>
        <v>4909.7408400357463</v>
      </c>
      <c r="F352" s="88">
        <f t="shared" si="70"/>
        <v>1.024505102953416</v>
      </c>
      <c r="G352" s="197">
        <f t="shared" si="71"/>
        <v>-70.009228094245188</v>
      </c>
      <c r="H352" s="197">
        <f t="shared" si="72"/>
        <v>-78.34032623746036</v>
      </c>
      <c r="I352" s="197">
        <f t="shared" si="73"/>
        <v>0</v>
      </c>
      <c r="J352" s="89">
        <f t="shared" si="74"/>
        <v>0</v>
      </c>
      <c r="K352" s="197">
        <f t="shared" si="78"/>
        <v>-57.474977820473484</v>
      </c>
      <c r="L352" s="89">
        <f t="shared" si="75"/>
        <v>-64.314500181109821</v>
      </c>
      <c r="M352" s="90">
        <f t="shared" si="79"/>
        <v>-142.65482641857017</v>
      </c>
      <c r="N352" s="90">
        <f t="shared" si="80"/>
        <v>5351.3451735814297</v>
      </c>
      <c r="O352" s="90">
        <f t="shared" si="81"/>
        <v>4782.2566341210268</v>
      </c>
      <c r="P352" s="91">
        <f t="shared" si="76"/>
        <v>0.99790324681458142</v>
      </c>
      <c r="Q352" s="206">
        <v>-24.562740433578298</v>
      </c>
      <c r="R352" s="91">
        <f t="shared" si="82"/>
        <v>-4.7101449275362322E-3</v>
      </c>
      <c r="S352" s="91">
        <f t="shared" si="82"/>
        <v>3.3536024659698856E-2</v>
      </c>
      <c r="T352" s="93">
        <v>1119</v>
      </c>
      <c r="U352" s="200">
        <v>5520</v>
      </c>
      <c r="V352" s="200">
        <v>4750.4302925989668</v>
      </c>
      <c r="W352" s="208"/>
      <c r="X352" s="90">
        <v>0</v>
      </c>
      <c r="Y352" s="90">
        <f t="shared" si="83"/>
        <v>0</v>
      </c>
    </row>
    <row r="353" spans="2:28" x14ac:dyDescent="0.25">
      <c r="B353" s="87">
        <v>5435</v>
      </c>
      <c r="C353" s="87" t="s">
        <v>369</v>
      </c>
      <c r="D353" s="1">
        <v>14190</v>
      </c>
      <c r="E353" s="87">
        <f t="shared" si="77"/>
        <v>4839.6998635743521</v>
      </c>
      <c r="F353" s="88">
        <f t="shared" si="70"/>
        <v>1.0098898024439873</v>
      </c>
      <c r="G353" s="197">
        <f t="shared" si="71"/>
        <v>-27.984642217408691</v>
      </c>
      <c r="H353" s="197">
        <f t="shared" si="72"/>
        <v>-82.050970981442276</v>
      </c>
      <c r="I353" s="197">
        <f t="shared" si="73"/>
        <v>0</v>
      </c>
      <c r="J353" s="89">
        <f t="shared" si="74"/>
        <v>0</v>
      </c>
      <c r="K353" s="197">
        <f t="shared" si="78"/>
        <v>-57.474977820473484</v>
      </c>
      <c r="L353" s="89">
        <f t="shared" si="75"/>
        <v>-168.51663496962823</v>
      </c>
      <c r="M353" s="90">
        <f t="shared" si="79"/>
        <v>-250.5676059510705</v>
      </c>
      <c r="N353" s="90">
        <f t="shared" si="80"/>
        <v>13939.43239404893</v>
      </c>
      <c r="O353" s="90">
        <f t="shared" si="81"/>
        <v>4754.2402435364702</v>
      </c>
      <c r="P353" s="91">
        <f t="shared" si="76"/>
        <v>0.99205712661081003</v>
      </c>
      <c r="Q353" s="206">
        <v>-158.24982569369985</v>
      </c>
      <c r="R353" s="91">
        <f t="shared" si="82"/>
        <v>7.2886738242854979E-2</v>
      </c>
      <c r="S353" s="91">
        <f t="shared" si="82"/>
        <v>7.8375585812310231E-2</v>
      </c>
      <c r="T353" s="93">
        <v>2932</v>
      </c>
      <c r="U353" s="200">
        <v>13226</v>
      </c>
      <c r="V353" s="200">
        <v>4487.9538513742791</v>
      </c>
      <c r="W353" s="208"/>
      <c r="X353" s="90">
        <v>0</v>
      </c>
      <c r="Y353" s="90">
        <f t="shared" si="83"/>
        <v>0</v>
      </c>
    </row>
    <row r="354" spans="2:28" x14ac:dyDescent="0.25">
      <c r="B354" s="87">
        <v>5436</v>
      </c>
      <c r="C354" s="87" t="s">
        <v>370</v>
      </c>
      <c r="D354" s="1">
        <v>15852</v>
      </c>
      <c r="E354" s="87">
        <f t="shared" si="77"/>
        <v>4103.5464664768315</v>
      </c>
      <c r="F354" s="88">
        <f t="shared" si="70"/>
        <v>0.85627825013292647</v>
      </c>
      <c r="G354" s="197">
        <f t="shared" si="71"/>
        <v>413.70739604110366</v>
      </c>
      <c r="H354" s="197">
        <f t="shared" si="72"/>
        <v>1598.1516709067835</v>
      </c>
      <c r="I354" s="197">
        <f t="shared" si="73"/>
        <v>73.572256594890348</v>
      </c>
      <c r="J354" s="89">
        <f t="shared" si="74"/>
        <v>284.2096272260614</v>
      </c>
      <c r="K354" s="197">
        <f t="shared" si="78"/>
        <v>16.097278774416864</v>
      </c>
      <c r="L354" s="89">
        <f t="shared" si="75"/>
        <v>62.183787905572345</v>
      </c>
      <c r="M354" s="90">
        <f t="shared" si="79"/>
        <v>1660.3354588123559</v>
      </c>
      <c r="N354" s="90">
        <f t="shared" si="80"/>
        <v>17512.335458812355</v>
      </c>
      <c r="O354" s="90">
        <f t="shared" si="81"/>
        <v>4533.3511412923517</v>
      </c>
      <c r="P354" s="91">
        <f t="shared" si="76"/>
        <v>0.9459646708562105</v>
      </c>
      <c r="Q354" s="206">
        <v>367.03652999942187</v>
      </c>
      <c r="R354" s="91">
        <f t="shared" si="82"/>
        <v>-5.866983372921615E-2</v>
      </c>
      <c r="S354" s="91">
        <f t="shared" si="82"/>
        <v>-4.8679013947413925E-2</v>
      </c>
      <c r="T354" s="93">
        <v>3863</v>
      </c>
      <c r="U354" s="200">
        <v>16840</v>
      </c>
      <c r="V354" s="200">
        <v>4313.5245901639346</v>
      </c>
      <c r="W354" s="208"/>
      <c r="X354" s="90">
        <v>0</v>
      </c>
      <c r="Y354" s="90">
        <f t="shared" si="83"/>
        <v>0</v>
      </c>
    </row>
    <row r="355" spans="2:28" x14ac:dyDescent="0.25">
      <c r="B355" s="87">
        <v>5437</v>
      </c>
      <c r="C355" s="87" t="s">
        <v>371</v>
      </c>
      <c r="D355" s="1">
        <v>9432</v>
      </c>
      <c r="E355" s="87">
        <f t="shared" si="77"/>
        <v>3709.0051120723551</v>
      </c>
      <c r="F355" s="88">
        <f t="shared" si="70"/>
        <v>0.77395015093521091</v>
      </c>
      <c r="G355" s="197">
        <f t="shared" si="71"/>
        <v>650.43220868378944</v>
      </c>
      <c r="H355" s="197">
        <f t="shared" si="72"/>
        <v>1654.0491066828765</v>
      </c>
      <c r="I355" s="197">
        <f t="shared" si="73"/>
        <v>211.66173063645707</v>
      </c>
      <c r="J355" s="89">
        <f t="shared" si="74"/>
        <v>538.25578100851021</v>
      </c>
      <c r="K355" s="197">
        <f t="shared" si="78"/>
        <v>154.1867528159836</v>
      </c>
      <c r="L355" s="89">
        <f t="shared" si="75"/>
        <v>392.09691241104628</v>
      </c>
      <c r="M355" s="90">
        <f t="shared" si="79"/>
        <v>2046.1460190939229</v>
      </c>
      <c r="N355" s="90">
        <f t="shared" si="80"/>
        <v>11478.146019093923</v>
      </c>
      <c r="O355" s="90">
        <f t="shared" si="81"/>
        <v>4513.6240735721285</v>
      </c>
      <c r="P355" s="91">
        <f t="shared" si="76"/>
        <v>0.94184826589632487</v>
      </c>
      <c r="Q355" s="206">
        <v>309.75848972004587</v>
      </c>
      <c r="R355" s="91">
        <f t="shared" si="82"/>
        <v>-5.6988602279544089E-2</v>
      </c>
      <c r="S355" s="91">
        <f t="shared" si="82"/>
        <v>-4.1784722096084213E-2</v>
      </c>
      <c r="T355" s="93">
        <v>2543</v>
      </c>
      <c r="U355" s="200">
        <v>10002</v>
      </c>
      <c r="V355" s="200">
        <v>3870.7430340557275</v>
      </c>
      <c r="W355" s="208"/>
      <c r="X355" s="90">
        <v>0</v>
      </c>
      <c r="Y355" s="90">
        <f t="shared" si="83"/>
        <v>0</v>
      </c>
    </row>
    <row r="356" spans="2:28" x14ac:dyDescent="0.25">
      <c r="B356" s="87">
        <v>5438</v>
      </c>
      <c r="C356" s="87" t="s">
        <v>372</v>
      </c>
      <c r="D356" s="1">
        <v>6371</v>
      </c>
      <c r="E356" s="87">
        <f t="shared" si="77"/>
        <v>5196.5742251223492</v>
      </c>
      <c r="F356" s="88">
        <f t="shared" si="70"/>
        <v>1.0843580109363327</v>
      </c>
      <c r="G356" s="197">
        <f t="shared" si="71"/>
        <v>-242.10925914620691</v>
      </c>
      <c r="H356" s="197">
        <f t="shared" si="72"/>
        <v>-296.82595171324965</v>
      </c>
      <c r="I356" s="197">
        <f t="shared" si="73"/>
        <v>0</v>
      </c>
      <c r="J356" s="89">
        <f t="shared" si="74"/>
        <v>0</v>
      </c>
      <c r="K356" s="197">
        <f t="shared" si="78"/>
        <v>-57.474977820473484</v>
      </c>
      <c r="L356" s="89">
        <f t="shared" si="75"/>
        <v>-70.464322807900487</v>
      </c>
      <c r="M356" s="90">
        <f t="shared" si="79"/>
        <v>-367.29027452115014</v>
      </c>
      <c r="N356" s="90">
        <f t="shared" si="80"/>
        <v>6003.7097254788496</v>
      </c>
      <c r="O356" s="90">
        <f t="shared" si="81"/>
        <v>4896.9899881556685</v>
      </c>
      <c r="P356" s="91">
        <f t="shared" si="76"/>
        <v>1.0218444100077482</v>
      </c>
      <c r="Q356" s="206">
        <v>-750.3081538720437</v>
      </c>
      <c r="R356" s="91">
        <f t="shared" si="82"/>
        <v>-8.3704875593269099E-2</v>
      </c>
      <c r="S356" s="91">
        <f t="shared" si="82"/>
        <v>-8.7441805138157927E-2</v>
      </c>
      <c r="T356" s="93">
        <v>1226</v>
      </c>
      <c r="U356" s="200">
        <v>6953</v>
      </c>
      <c r="V356" s="200">
        <v>5694.5126945126949</v>
      </c>
      <c r="W356" s="208"/>
      <c r="X356" s="90">
        <v>0</v>
      </c>
      <c r="Y356" s="90">
        <f t="shared" si="83"/>
        <v>0</v>
      </c>
    </row>
    <row r="357" spans="2:28" x14ac:dyDescent="0.25">
      <c r="B357" s="87">
        <v>5439</v>
      </c>
      <c r="C357" s="87" t="s">
        <v>373</v>
      </c>
      <c r="D357" s="1">
        <v>4356</v>
      </c>
      <c r="E357" s="87">
        <f t="shared" si="77"/>
        <v>4132.8273244781785</v>
      </c>
      <c r="F357" s="88">
        <f t="shared" si="70"/>
        <v>0.8623882240436912</v>
      </c>
      <c r="G357" s="197">
        <f t="shared" si="71"/>
        <v>396.13888124029546</v>
      </c>
      <c r="H357" s="197">
        <f t="shared" si="72"/>
        <v>417.53038082727142</v>
      </c>
      <c r="I357" s="197">
        <f t="shared" si="73"/>
        <v>63.323956294418892</v>
      </c>
      <c r="J357" s="89">
        <f t="shared" si="74"/>
        <v>66.74344993431751</v>
      </c>
      <c r="K357" s="197">
        <f t="shared" si="78"/>
        <v>5.848978473945408</v>
      </c>
      <c r="L357" s="89">
        <f t="shared" si="75"/>
        <v>6.1648233115384601</v>
      </c>
      <c r="M357" s="90">
        <f t="shared" si="79"/>
        <v>423.69520413880986</v>
      </c>
      <c r="N357" s="90">
        <f t="shared" si="80"/>
        <v>4779.6952041388095</v>
      </c>
      <c r="O357" s="90">
        <f t="shared" si="81"/>
        <v>4534.8151841924191</v>
      </c>
      <c r="P357" s="91">
        <f t="shared" si="76"/>
        <v>0.9462701695517487</v>
      </c>
      <c r="Q357" s="206">
        <v>-11.389579958739716</v>
      </c>
      <c r="R357" s="91">
        <f t="shared" si="82"/>
        <v>-9.7576134244872589E-2</v>
      </c>
      <c r="S357" s="91">
        <f t="shared" si="82"/>
        <v>-9.5007565367011673E-2</v>
      </c>
      <c r="T357" s="93">
        <v>1054</v>
      </c>
      <c r="U357" s="200">
        <v>4827</v>
      </c>
      <c r="V357" s="200">
        <v>4566.6982024597919</v>
      </c>
      <c r="W357" s="208"/>
      <c r="X357" s="90">
        <v>0</v>
      </c>
      <c r="Y357" s="90">
        <f t="shared" si="83"/>
        <v>0</v>
      </c>
    </row>
    <row r="358" spans="2:28" x14ac:dyDescent="0.25">
      <c r="B358" s="87">
        <v>5440</v>
      </c>
      <c r="C358" s="87" t="s">
        <v>374</v>
      </c>
      <c r="D358" s="1">
        <v>4022</v>
      </c>
      <c r="E358" s="87">
        <f t="shared" si="77"/>
        <v>4429.5154185022029</v>
      </c>
      <c r="F358" s="88">
        <f t="shared" si="70"/>
        <v>0.92429749302883846</v>
      </c>
      <c r="G358" s="197">
        <f t="shared" si="71"/>
        <v>218.12602482588082</v>
      </c>
      <c r="H358" s="197">
        <f t="shared" si="72"/>
        <v>198.05843054189978</v>
      </c>
      <c r="I358" s="197">
        <f t="shared" si="73"/>
        <v>0</v>
      </c>
      <c r="J358" s="89">
        <f t="shared" si="74"/>
        <v>0</v>
      </c>
      <c r="K358" s="197">
        <f t="shared" si="78"/>
        <v>-57.474977820473484</v>
      </c>
      <c r="L358" s="89">
        <f t="shared" si="75"/>
        <v>-52.187279860989925</v>
      </c>
      <c r="M358" s="90">
        <f t="shared" si="79"/>
        <v>145.87115068090986</v>
      </c>
      <c r="N358" s="90">
        <f t="shared" si="80"/>
        <v>4167.8711506809095</v>
      </c>
      <c r="O358" s="90">
        <f t="shared" si="81"/>
        <v>4590.1664655076092</v>
      </c>
      <c r="P358" s="91">
        <f t="shared" si="76"/>
        <v>0.95782020284475033</v>
      </c>
      <c r="Q358" s="206">
        <v>149.65114538544304</v>
      </c>
      <c r="R358" s="91">
        <f t="shared" si="82"/>
        <v>-0.11875547765118318</v>
      </c>
      <c r="S358" s="91">
        <f t="shared" si="82"/>
        <v>-0.12069654488102645</v>
      </c>
      <c r="T358" s="93">
        <v>908</v>
      </c>
      <c r="U358" s="200">
        <v>4564</v>
      </c>
      <c r="V358" s="200">
        <v>5037.5275938189852</v>
      </c>
      <c r="W358" s="208"/>
      <c r="X358" s="90">
        <v>0</v>
      </c>
      <c r="Y358" s="90">
        <f t="shared" si="83"/>
        <v>0</v>
      </c>
    </row>
    <row r="359" spans="2:28" x14ac:dyDescent="0.25">
      <c r="B359" s="87">
        <v>5441</v>
      </c>
      <c r="C359" s="87" t="s">
        <v>375</v>
      </c>
      <c r="D359" s="1">
        <v>10655</v>
      </c>
      <c r="E359" s="87">
        <f t="shared" si="77"/>
        <v>3799.9286733238227</v>
      </c>
      <c r="F359" s="88">
        <f t="shared" si="70"/>
        <v>0.7929229756760271</v>
      </c>
      <c r="G359" s="197">
        <f t="shared" si="71"/>
        <v>595.87807193290894</v>
      </c>
      <c r="H359" s="197">
        <f t="shared" si="72"/>
        <v>1670.8421136998768</v>
      </c>
      <c r="I359" s="197">
        <f t="shared" si="73"/>
        <v>179.83848419844341</v>
      </c>
      <c r="J359" s="89">
        <f t="shared" si="74"/>
        <v>504.26710969243533</v>
      </c>
      <c r="K359" s="197">
        <f t="shared" si="78"/>
        <v>122.36350637796993</v>
      </c>
      <c r="L359" s="89">
        <f t="shared" si="75"/>
        <v>343.10727188382771</v>
      </c>
      <c r="M359" s="90">
        <f t="shared" si="79"/>
        <v>2013.9493855837045</v>
      </c>
      <c r="N359" s="90">
        <f t="shared" si="80"/>
        <v>12668.949385583704</v>
      </c>
      <c r="O359" s="90">
        <f t="shared" si="81"/>
        <v>4518.1702516347023</v>
      </c>
      <c r="P359" s="91">
        <f t="shared" si="76"/>
        <v>0.94279690713336572</v>
      </c>
      <c r="Q359" s="206">
        <v>182.67107950255831</v>
      </c>
      <c r="R359" s="91">
        <f t="shared" si="82"/>
        <v>-8.9316239316239318E-2</v>
      </c>
      <c r="S359" s="91">
        <f t="shared" si="82"/>
        <v>-8.3794975431922811E-2</v>
      </c>
      <c r="T359" s="93">
        <v>2804</v>
      </c>
      <c r="U359" s="200">
        <v>11700</v>
      </c>
      <c r="V359" s="200">
        <v>4147.4654377880188</v>
      </c>
      <c r="W359" s="208"/>
      <c r="X359" s="90">
        <v>0</v>
      </c>
      <c r="Y359" s="90">
        <f t="shared" si="83"/>
        <v>0</v>
      </c>
    </row>
    <row r="360" spans="2:28" x14ac:dyDescent="0.25">
      <c r="B360" s="87">
        <v>5442</v>
      </c>
      <c r="C360" s="87" t="s">
        <v>376</v>
      </c>
      <c r="D360" s="1">
        <v>3147</v>
      </c>
      <c r="E360" s="87">
        <f t="shared" si="77"/>
        <v>3642.3611111111113</v>
      </c>
      <c r="F360" s="88">
        <f t="shared" si="70"/>
        <v>0.76004369002605843</v>
      </c>
      <c r="G360" s="197">
        <f t="shared" si="71"/>
        <v>690.41860926053573</v>
      </c>
      <c r="H360" s="197">
        <f t="shared" si="72"/>
        <v>596.52167840110292</v>
      </c>
      <c r="I360" s="197">
        <f t="shared" si="73"/>
        <v>234.9871309728924</v>
      </c>
      <c r="J360" s="89">
        <f t="shared" si="74"/>
        <v>203.02888116057903</v>
      </c>
      <c r="K360" s="197">
        <f t="shared" si="78"/>
        <v>177.51215315241893</v>
      </c>
      <c r="L360" s="89">
        <f t="shared" si="75"/>
        <v>153.37050032368995</v>
      </c>
      <c r="M360" s="90">
        <f t="shared" si="79"/>
        <v>749.89217872479287</v>
      </c>
      <c r="N360" s="90">
        <f t="shared" si="80"/>
        <v>3896.8921787247928</v>
      </c>
      <c r="O360" s="90">
        <f t="shared" si="81"/>
        <v>4510.2918735240664</v>
      </c>
      <c r="P360" s="91">
        <f t="shared" si="76"/>
        <v>0.94115294285086726</v>
      </c>
      <c r="Q360" s="206">
        <v>72.019262728320086</v>
      </c>
      <c r="R360" s="91">
        <f t="shared" si="82"/>
        <v>9.3008338678640147E-3</v>
      </c>
      <c r="S360" s="91">
        <f t="shared" si="82"/>
        <v>-2.3808887463472508E-3</v>
      </c>
      <c r="T360" s="93">
        <v>864</v>
      </c>
      <c r="U360" s="200">
        <v>3118</v>
      </c>
      <c r="V360" s="200">
        <v>3651.053864168618</v>
      </c>
      <c r="W360" s="208"/>
      <c r="X360" s="90">
        <v>0</v>
      </c>
      <c r="Y360" s="90">
        <f t="shared" si="83"/>
        <v>0</v>
      </c>
    </row>
    <row r="361" spans="2:28" x14ac:dyDescent="0.25">
      <c r="B361" s="87">
        <v>5443</v>
      </c>
      <c r="C361" s="87" t="s">
        <v>377</v>
      </c>
      <c r="D361" s="1">
        <v>10430</v>
      </c>
      <c r="E361" s="87">
        <f t="shared" si="77"/>
        <v>4926.7831837505901</v>
      </c>
      <c r="F361" s="88">
        <f t="shared" si="70"/>
        <v>1.0280612923065831</v>
      </c>
      <c r="G361" s="197">
        <f t="shared" si="71"/>
        <v>-80.234634323151468</v>
      </c>
      <c r="H361" s="197">
        <f t="shared" si="72"/>
        <v>-169.85672086211167</v>
      </c>
      <c r="I361" s="197">
        <f t="shared" si="73"/>
        <v>0</v>
      </c>
      <c r="J361" s="89">
        <f t="shared" si="74"/>
        <v>0</v>
      </c>
      <c r="K361" s="197">
        <f t="shared" si="78"/>
        <v>-57.474977820473484</v>
      </c>
      <c r="L361" s="89">
        <f t="shared" si="75"/>
        <v>-121.67452804594237</v>
      </c>
      <c r="M361" s="90">
        <f t="shared" si="79"/>
        <v>-291.53124890805407</v>
      </c>
      <c r="N361" s="90">
        <f t="shared" si="80"/>
        <v>10138.468751091947</v>
      </c>
      <c r="O361" s="90">
        <f t="shared" si="81"/>
        <v>4789.0735716069657</v>
      </c>
      <c r="P361" s="91">
        <f t="shared" si="76"/>
        <v>0.99932572255584851</v>
      </c>
      <c r="Q361" s="206">
        <v>-87.630314117858887</v>
      </c>
      <c r="R361" s="91">
        <f t="shared" si="82"/>
        <v>-0.14801503022381965</v>
      </c>
      <c r="S361" s="91">
        <f t="shared" si="82"/>
        <v>-0.12869746832053361</v>
      </c>
      <c r="T361" s="93">
        <v>2117</v>
      </c>
      <c r="U361" s="200">
        <v>12242</v>
      </c>
      <c r="V361" s="200">
        <v>5654.5034642032333</v>
      </c>
      <c r="W361" s="208"/>
      <c r="X361" s="90">
        <v>0</v>
      </c>
      <c r="Y361" s="90">
        <f t="shared" si="83"/>
        <v>0</v>
      </c>
    </row>
    <row r="362" spans="2:28" x14ac:dyDescent="0.25">
      <c r="B362" s="87">
        <v>5444</v>
      </c>
      <c r="C362" s="87" t="s">
        <v>378</v>
      </c>
      <c r="D362" s="1">
        <v>43715</v>
      </c>
      <c r="E362" s="87">
        <f t="shared" si="77"/>
        <v>4438.0710659898477</v>
      </c>
      <c r="F362" s="88">
        <f t="shared" si="70"/>
        <v>0.9260827816613233</v>
      </c>
      <c r="G362" s="197">
        <f t="shared" si="71"/>
        <v>212.99263633329392</v>
      </c>
      <c r="H362" s="197">
        <f t="shared" si="72"/>
        <v>2097.9774678829453</v>
      </c>
      <c r="I362" s="197">
        <f t="shared" si="73"/>
        <v>0</v>
      </c>
      <c r="J362" s="89">
        <f t="shared" si="74"/>
        <v>0</v>
      </c>
      <c r="K362" s="197">
        <f t="shared" si="78"/>
        <v>-57.474977820473484</v>
      </c>
      <c r="L362" s="89">
        <f t="shared" si="75"/>
        <v>-566.12853153166384</v>
      </c>
      <c r="M362" s="90">
        <f t="shared" si="79"/>
        <v>1531.8489363512815</v>
      </c>
      <c r="N362" s="90">
        <f t="shared" si="80"/>
        <v>45246.848936351278</v>
      </c>
      <c r="O362" s="90">
        <f t="shared" si="81"/>
        <v>4593.5887245026679</v>
      </c>
      <c r="P362" s="91">
        <f t="shared" si="76"/>
        <v>0.95853431829774438</v>
      </c>
      <c r="Q362" s="206">
        <v>-520.34869818654079</v>
      </c>
      <c r="R362" s="91">
        <f t="shared" si="82"/>
        <v>-8.6587684657013317E-2</v>
      </c>
      <c r="S362" s="91">
        <f t="shared" si="82"/>
        <v>-7.9632768550340668E-2</v>
      </c>
      <c r="T362" s="93">
        <v>9850</v>
      </c>
      <c r="U362" s="200">
        <v>47859</v>
      </c>
      <c r="V362" s="200">
        <v>4822.0654911838783</v>
      </c>
      <c r="W362" s="208"/>
      <c r="X362" s="90">
        <v>0</v>
      </c>
      <c r="Y362" s="90">
        <f t="shared" si="83"/>
        <v>0</v>
      </c>
    </row>
    <row r="363" spans="2:28" x14ac:dyDescent="0.25">
      <c r="B363" s="87"/>
      <c r="C363" s="87"/>
      <c r="D363" s="87"/>
      <c r="E363" s="87"/>
      <c r="F363" s="88"/>
      <c r="G363" s="197"/>
      <c r="H363" s="197"/>
      <c r="I363" s="197"/>
      <c r="J363" s="89"/>
      <c r="K363" s="197"/>
      <c r="L363" s="89"/>
      <c r="M363" s="90"/>
      <c r="N363" s="90"/>
      <c r="O363" s="90"/>
      <c r="P363" s="91"/>
      <c r="Q363" s="92"/>
      <c r="R363" s="91"/>
      <c r="S363" s="91"/>
      <c r="T363" s="93"/>
      <c r="U363" s="1"/>
      <c r="V363" s="134"/>
      <c r="X363" s="90"/>
      <c r="Y363" s="90"/>
    </row>
    <row r="364" spans="2:28" ht="23.25" customHeight="1" x14ac:dyDescent="0.25">
      <c r="B364" s="215"/>
      <c r="C364" s="96" t="s">
        <v>380</v>
      </c>
      <c r="D364" s="97">
        <f>SUM(D7:D362)</f>
        <v>26304885</v>
      </c>
      <c r="E364" s="98">
        <f>D364/T364*1000</f>
        <v>4792.3049147164575</v>
      </c>
      <c r="F364" s="99">
        <f>E364/E$364</f>
        <v>1</v>
      </c>
      <c r="G364" s="100">
        <f>($E$364-E364)*0.6</f>
        <v>0</v>
      </c>
      <c r="H364" s="97">
        <f>SUM(H7:H362)</f>
        <v>-3.0559021979570389E-10</v>
      </c>
      <c r="I364" s="101">
        <f>IF(E364&lt;E$364*0.9,(E$364*0.9-E364)*0.35,0)</f>
        <v>0</v>
      </c>
      <c r="J364" s="97">
        <f>SUM(J7:J362)</f>
        <v>315479.23365693382</v>
      </c>
      <c r="K364" s="96"/>
      <c r="L364" s="97">
        <f>SUM(L7:L362)</f>
        <v>-1.3255885278340429E-10</v>
      </c>
      <c r="M364" s="97">
        <f>SUM(M7:M362)</f>
        <v>-3.1513991416431963E-10</v>
      </c>
      <c r="N364" s="97">
        <f>SUM(N7:N362)</f>
        <v>26304884.999999993</v>
      </c>
      <c r="O364" s="102">
        <f>N364/T364*1000</f>
        <v>4792.3049147164556</v>
      </c>
      <c r="P364" s="99">
        <f>O364/O$364</f>
        <v>1</v>
      </c>
      <c r="Q364" s="103">
        <f>SUM(Q7:Q362)</f>
        <v>6.9042016548337415E-10</v>
      </c>
      <c r="R364" s="99">
        <f>(D364-U364)/U364</f>
        <v>-1.6492121192155603E-3</v>
      </c>
      <c r="S364" s="99">
        <f>(E364-V364)/V364</f>
        <v>-1.3237681333014756E-2</v>
      </c>
      <c r="T364" s="104">
        <f>SUM(T7:T362)</f>
        <v>5488984</v>
      </c>
      <c r="U364" s="176">
        <f>SUM(U7:U362)</f>
        <v>26348339</v>
      </c>
      <c r="V364" s="176">
        <v>4856.5949713101836</v>
      </c>
      <c r="W364" s="216"/>
      <c r="X364" s="97">
        <f>SUM(X7:X362)</f>
        <v>4138.027</v>
      </c>
      <c r="Y364" s="102">
        <f>X364*1000/T364</f>
        <v>0.75387849554671682</v>
      </c>
      <c r="Z364" s="1"/>
      <c r="AA364" s="46"/>
      <c r="AB364" s="1"/>
    </row>
    <row r="366" spans="2:28" ht="19.5" customHeight="1" x14ac:dyDescent="0.25">
      <c r="B366" s="199" t="s">
        <v>421</v>
      </c>
      <c r="C366" s="109" t="s">
        <v>422</v>
      </c>
      <c r="D366" s="105"/>
      <c r="E366" s="105"/>
      <c r="F366" s="105"/>
      <c r="G366" s="105"/>
      <c r="H366" s="105"/>
      <c r="I366" s="105"/>
      <c r="J366" s="106">
        <f>-J364*1000/$T$364</f>
        <v>-57.474977820473484</v>
      </c>
      <c r="S366" s="107"/>
    </row>
    <row r="367" spans="2:28" ht="20.25" customHeight="1" x14ac:dyDescent="0.25">
      <c r="B367" s="108"/>
      <c r="C367" s="109" t="s">
        <v>419</v>
      </c>
      <c r="D367" s="109"/>
      <c r="E367" s="109"/>
      <c r="F367" s="109"/>
      <c r="G367" s="109"/>
      <c r="H367" s="109"/>
      <c r="I367" s="109"/>
      <c r="J367" s="110">
        <f>J364/D364</f>
        <v>1.1993180493164437E-2</v>
      </c>
    </row>
    <row r="368" spans="2:28" ht="21.75" customHeight="1" x14ac:dyDescent="0.25">
      <c r="B368" s="108" t="s">
        <v>420</v>
      </c>
      <c r="C368" s="109" t="s">
        <v>443</v>
      </c>
      <c r="D368" s="175"/>
      <c r="E368" s="111"/>
      <c r="F368" s="111"/>
      <c r="G368" s="111"/>
      <c r="H368" s="111"/>
      <c r="I368" s="111"/>
      <c r="J368" s="111"/>
    </row>
  </sheetData>
  <sheetProtection sheet="1" objects="1" scenarios="1"/>
  <mergeCells count="10">
    <mergeCell ref="R1:S1"/>
    <mergeCell ref="D2:F2"/>
    <mergeCell ref="G2:H2"/>
    <mergeCell ref="N2:P2"/>
    <mergeCell ref="G3:H3"/>
    <mergeCell ref="D1:F1"/>
    <mergeCell ref="G1:H1"/>
    <mergeCell ref="I1:L1"/>
    <mergeCell ref="N1:P1"/>
    <mergeCell ref="R2:S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90012-6A72-417C-A5EE-B33A081868F9}">
  <dimension ref="A1:T21"/>
  <sheetViews>
    <sheetView workbookViewId="0">
      <selection activeCell="Q7" sqref="Q7:R17"/>
    </sheetView>
  </sheetViews>
  <sheetFormatPr baseColWidth="10" defaultRowHeight="15" x14ac:dyDescent="0.25"/>
  <cols>
    <col min="2" max="2" width="18.85546875" customWidth="1"/>
    <col min="11" max="11" width="12.5703125" customWidth="1"/>
  </cols>
  <sheetData>
    <row r="1" spans="1:20" ht="33" customHeight="1" x14ac:dyDescent="0.25">
      <c r="A1" s="49"/>
      <c r="B1" s="2"/>
      <c r="C1" s="239" t="s">
        <v>433</v>
      </c>
      <c r="D1" s="239"/>
      <c r="E1" s="239"/>
      <c r="F1" s="240" t="s">
        <v>384</v>
      </c>
      <c r="G1" s="240"/>
      <c r="H1" s="240" t="s">
        <v>434</v>
      </c>
      <c r="I1" s="240"/>
      <c r="J1" s="240"/>
      <c r="K1" s="4" t="s">
        <v>385</v>
      </c>
      <c r="L1" s="50" t="s">
        <v>5</v>
      </c>
      <c r="M1" s="45"/>
      <c r="N1" s="241" t="s">
        <v>386</v>
      </c>
      <c r="O1" s="242"/>
      <c r="Q1" s="128"/>
    </row>
    <row r="2" spans="1:20" x14ac:dyDescent="0.25">
      <c r="A2" s="116"/>
      <c r="B2" s="117"/>
      <c r="C2" s="243" t="s">
        <v>403</v>
      </c>
      <c r="D2" s="243"/>
      <c r="E2" s="243"/>
      <c r="F2" s="244" t="str">
        <f>C2</f>
        <v>Februar</v>
      </c>
      <c r="G2" s="244"/>
      <c r="H2" s="244" t="str">
        <f>C2</f>
        <v>Februar</v>
      </c>
      <c r="I2" s="245"/>
      <c r="J2" s="245"/>
      <c r="K2" s="113" t="s">
        <v>387</v>
      </c>
      <c r="L2" s="114" t="s">
        <v>11</v>
      </c>
      <c r="M2" s="115"/>
      <c r="N2" s="246" t="str">
        <f>C2</f>
        <v>Februar</v>
      </c>
      <c r="O2" s="247"/>
      <c r="P2" s="27"/>
      <c r="Q2" s="229" t="s">
        <v>441</v>
      </c>
      <c r="R2" s="230"/>
      <c r="S2" s="231"/>
      <c r="T2" s="231"/>
    </row>
    <row r="3" spans="1:20" x14ac:dyDescent="0.25">
      <c r="C3" s="232"/>
      <c r="D3" s="233"/>
      <c r="E3" s="47" t="s">
        <v>13</v>
      </c>
      <c r="F3" s="3"/>
      <c r="G3" s="3"/>
      <c r="H3" s="234"/>
      <c r="I3" s="234"/>
      <c r="J3" s="48" t="s">
        <v>19</v>
      </c>
      <c r="K3" s="112" t="str">
        <f>LEFT(C2,3)</f>
        <v>Feb</v>
      </c>
      <c r="L3" s="203" t="s">
        <v>437</v>
      </c>
      <c r="M3" s="45"/>
      <c r="N3" s="125" t="s">
        <v>388</v>
      </c>
      <c r="O3" s="51" t="s">
        <v>388</v>
      </c>
      <c r="Q3" s="235" t="s">
        <v>423</v>
      </c>
      <c r="R3" s="236"/>
      <c r="S3" s="237"/>
      <c r="T3" s="238"/>
    </row>
    <row r="4" spans="1:20" x14ac:dyDescent="0.25">
      <c r="A4" s="49" t="s">
        <v>382</v>
      </c>
      <c r="B4" s="2" t="s">
        <v>383</v>
      </c>
      <c r="C4" s="118" t="s">
        <v>20</v>
      </c>
      <c r="D4" s="118" t="s">
        <v>21</v>
      </c>
      <c r="E4" s="118" t="s">
        <v>22</v>
      </c>
      <c r="F4" s="118" t="s">
        <v>21</v>
      </c>
      <c r="G4" s="118" t="s">
        <v>20</v>
      </c>
      <c r="H4" s="118" t="s">
        <v>20</v>
      </c>
      <c r="I4" s="118" t="s">
        <v>21</v>
      </c>
      <c r="J4" s="118" t="s">
        <v>24</v>
      </c>
      <c r="K4" s="119" t="s">
        <v>389</v>
      </c>
      <c r="L4" s="120"/>
      <c r="M4" s="121"/>
      <c r="N4" s="126" t="s">
        <v>25</v>
      </c>
      <c r="O4" s="122" t="s">
        <v>418</v>
      </c>
      <c r="P4" s="123"/>
      <c r="Q4" s="131" t="s">
        <v>25</v>
      </c>
      <c r="R4" s="124" t="s">
        <v>390</v>
      </c>
      <c r="S4" s="22"/>
      <c r="T4" s="22"/>
    </row>
    <row r="5" spans="1:20" x14ac:dyDescent="0.25">
      <c r="A5" s="5"/>
      <c r="B5" s="5"/>
      <c r="C5" s="6">
        <v>1</v>
      </c>
      <c r="D5" s="6">
        <v>2</v>
      </c>
      <c r="E5" s="6">
        <v>3</v>
      </c>
      <c r="F5" s="6"/>
      <c r="G5" s="6"/>
      <c r="H5" s="6"/>
      <c r="I5" s="6"/>
      <c r="J5" s="6"/>
      <c r="K5" s="217" t="s">
        <v>442</v>
      </c>
      <c r="L5" s="52"/>
      <c r="M5" s="30"/>
      <c r="N5" s="127"/>
      <c r="O5" s="6"/>
      <c r="Q5" s="132"/>
      <c r="R5" s="8"/>
      <c r="S5" s="23"/>
      <c r="T5" s="23"/>
    </row>
    <row r="6" spans="1:20" x14ac:dyDescent="0.25">
      <c r="A6" s="9"/>
      <c r="B6" s="10"/>
      <c r="C6" s="11"/>
      <c r="D6" s="11"/>
      <c r="E6" s="11"/>
      <c r="F6" s="11"/>
      <c r="G6" s="11"/>
      <c r="H6" s="11"/>
      <c r="I6" s="11"/>
      <c r="J6" s="11"/>
      <c r="K6" s="12"/>
      <c r="L6" s="13"/>
      <c r="N6" s="128"/>
      <c r="Q6" s="133"/>
      <c r="R6" s="24"/>
      <c r="S6" s="24"/>
      <c r="T6" s="24"/>
    </row>
    <row r="7" spans="1:20" x14ac:dyDescent="0.25">
      <c r="A7" s="20">
        <v>3</v>
      </c>
      <c r="B7" t="s">
        <v>26</v>
      </c>
      <c r="C7" s="204">
        <v>828903</v>
      </c>
      <c r="D7" s="53">
        <f t="shared" ref="D7:D17" si="0">C7*1000/L7</f>
        <v>1169.0546473597287</v>
      </c>
      <c r="E7" s="38">
        <f t="shared" ref="E7:E17" si="1">D7/D$19</f>
        <v>1.2270526714453893</v>
      </c>
      <c r="F7" s="54">
        <f t="shared" ref="F7:F17" si="2">($D$19-D7)*0.875</f>
        <v>-189.28067519832339</v>
      </c>
      <c r="G7" s="53">
        <f t="shared" ref="G7:G17" si="3">(F7*L7)/1000</f>
        <v>-134207.00210059361</v>
      </c>
      <c r="H7" s="53">
        <f>G7+C7</f>
        <v>694695.99789940636</v>
      </c>
      <c r="I7" s="55">
        <f t="shared" ref="I7:I17" si="4">H7*1000/L7</f>
        <v>979.77397216140525</v>
      </c>
      <c r="J7" s="38">
        <f t="shared" ref="J7:J17" si="5">I7/I$19</f>
        <v>1.0283815839306734</v>
      </c>
      <c r="K7" s="205">
        <v>6458.57456673673</v>
      </c>
      <c r="L7" s="64">
        <v>709037</v>
      </c>
      <c r="N7" s="129">
        <f>(C7-Q7)/Q7</f>
        <v>-2.5773595727476166E-2</v>
      </c>
      <c r="O7" s="28">
        <f>(D7-R7)/R7</f>
        <v>-3.8428259988085925E-2</v>
      </c>
      <c r="Q7" s="1">
        <v>850832</v>
      </c>
      <c r="R7" s="25">
        <v>1215.7747557610667</v>
      </c>
      <c r="S7" s="25"/>
      <c r="T7" s="1"/>
    </row>
    <row r="8" spans="1:20" x14ac:dyDescent="0.25">
      <c r="A8" s="20">
        <v>11</v>
      </c>
      <c r="B8" t="s">
        <v>392</v>
      </c>
      <c r="C8" s="204">
        <v>484644</v>
      </c>
      <c r="D8" s="53">
        <f t="shared" si="0"/>
        <v>984.34853254798418</v>
      </c>
      <c r="E8" s="38">
        <f t="shared" si="1"/>
        <v>1.0331830930437995</v>
      </c>
      <c r="F8" s="54">
        <f t="shared" si="2"/>
        <v>-27.662824738046908</v>
      </c>
      <c r="G8" s="53">
        <f t="shared" si="3"/>
        <v>-13619.791759777396</v>
      </c>
      <c r="H8" s="53">
        <f t="shared" ref="H8:H17" si="6">G8+C8</f>
        <v>471024.20824022259</v>
      </c>
      <c r="I8" s="55">
        <f t="shared" si="4"/>
        <v>956.68570780993718</v>
      </c>
      <c r="J8" s="38">
        <f t="shared" si="5"/>
        <v>1.0041478866304747</v>
      </c>
      <c r="K8" s="205">
        <v>4877.8280293311109</v>
      </c>
      <c r="L8" s="64">
        <v>492350</v>
      </c>
      <c r="N8" s="129">
        <f>(C8-Q8)/Q8</f>
        <v>-7.1445814988101944E-2</v>
      </c>
      <c r="O8" s="28">
        <f t="shared" ref="O8:O17" si="7">(D8-R8)/R8</f>
        <v>-8.3804534546105369E-2</v>
      </c>
      <c r="Q8" s="1">
        <v>521934</v>
      </c>
      <c r="R8" s="25">
        <v>1074.3870382073171</v>
      </c>
      <c r="S8" s="25"/>
      <c r="T8" s="1"/>
    </row>
    <row r="9" spans="1:20" x14ac:dyDescent="0.25">
      <c r="A9" s="21">
        <v>15</v>
      </c>
      <c r="B9" t="s">
        <v>393</v>
      </c>
      <c r="C9" s="204">
        <v>248225</v>
      </c>
      <c r="D9" s="53">
        <f t="shared" si="0"/>
        <v>924.9529558623517</v>
      </c>
      <c r="E9" s="38">
        <f t="shared" si="1"/>
        <v>0.97084083966090995</v>
      </c>
      <c r="F9" s="54">
        <f t="shared" si="2"/>
        <v>24.30830486188151</v>
      </c>
      <c r="G9" s="53">
        <f t="shared" si="3"/>
        <v>6523.4982342588319</v>
      </c>
      <c r="H9" s="53">
        <f t="shared" si="6"/>
        <v>254748.49823425882</v>
      </c>
      <c r="I9" s="55">
        <f t="shared" si="4"/>
        <v>949.26126072423313</v>
      </c>
      <c r="J9" s="38">
        <f t="shared" si="5"/>
        <v>0.99635510495761348</v>
      </c>
      <c r="K9" s="205">
        <v>-2736.4913088424255</v>
      </c>
      <c r="L9" s="64">
        <v>268365</v>
      </c>
      <c r="N9" s="129">
        <f t="shared" ref="N9:N17" si="8">(C9-Q9)/Q9</f>
        <v>-6.8755815000450193E-2</v>
      </c>
      <c r="O9" s="28">
        <f t="shared" si="7"/>
        <v>-7.7489970399417518E-2</v>
      </c>
      <c r="Q9" s="1">
        <v>266552</v>
      </c>
      <c r="R9" s="25">
        <v>1002.6481297583582</v>
      </c>
      <c r="S9" s="25"/>
      <c r="T9" s="1"/>
    </row>
    <row r="10" spans="1:20" x14ac:dyDescent="0.25">
      <c r="A10" s="21">
        <v>18</v>
      </c>
      <c r="B10" t="s">
        <v>394</v>
      </c>
      <c r="C10" s="204">
        <v>223905</v>
      </c>
      <c r="D10" s="53">
        <f t="shared" si="0"/>
        <v>928.74267890030035</v>
      </c>
      <c r="E10" s="38">
        <f t="shared" si="1"/>
        <v>0.97481857482346657</v>
      </c>
      <c r="F10" s="54">
        <f t="shared" si="2"/>
        <v>20.992297203676443</v>
      </c>
      <c r="G10" s="53">
        <f t="shared" si="3"/>
        <v>5060.9069790511321</v>
      </c>
      <c r="H10" s="53">
        <f t="shared" si="6"/>
        <v>228965.90697905113</v>
      </c>
      <c r="I10" s="55">
        <f t="shared" si="4"/>
        <v>949.73497610397669</v>
      </c>
      <c r="J10" s="38">
        <f t="shared" si="5"/>
        <v>0.99685232185293304</v>
      </c>
      <c r="K10" s="205">
        <v>-9178.2003836229269</v>
      </c>
      <c r="L10" s="64">
        <v>241084</v>
      </c>
      <c r="N10" s="129">
        <f t="shared" si="8"/>
        <v>-4.8455847042374427E-2</v>
      </c>
      <c r="O10" s="28">
        <f t="shared" si="7"/>
        <v>-5.1984411661943175E-2</v>
      </c>
      <c r="Q10" s="1">
        <v>235307</v>
      </c>
      <c r="R10" s="25">
        <v>979.6702610433407</v>
      </c>
      <c r="S10" s="25"/>
      <c r="T10" s="1"/>
    </row>
    <row r="11" spans="1:20" x14ac:dyDescent="0.25">
      <c r="A11" s="21">
        <v>30</v>
      </c>
      <c r="B11" t="s">
        <v>395</v>
      </c>
      <c r="C11" s="204">
        <v>1226556</v>
      </c>
      <c r="D11" s="53">
        <f t="shared" si="0"/>
        <v>949.16969822192607</v>
      </c>
      <c r="E11" s="38">
        <f t="shared" si="1"/>
        <v>0.9962589999437772</v>
      </c>
      <c r="F11" s="54">
        <f t="shared" si="2"/>
        <v>3.1186552972539374</v>
      </c>
      <c r="G11" s="53">
        <f t="shared" si="3"/>
        <v>4030.0542399787255</v>
      </c>
      <c r="H11" s="53">
        <f t="shared" si="6"/>
        <v>1230586.0542399788</v>
      </c>
      <c r="I11" s="55">
        <f t="shared" si="4"/>
        <v>952.28835351918008</v>
      </c>
      <c r="J11" s="38">
        <f t="shared" si="5"/>
        <v>0.99953237499297209</v>
      </c>
      <c r="K11" s="205">
        <v>11258.492174166506</v>
      </c>
      <c r="L11" s="64">
        <v>1292241</v>
      </c>
      <c r="N11" s="129">
        <f t="shared" si="8"/>
        <v>-2.9654124869466156E-2</v>
      </c>
      <c r="O11" s="28">
        <f t="shared" si="7"/>
        <v>-4.693312231083259E-2</v>
      </c>
      <c r="Q11" s="1">
        <v>1264040</v>
      </c>
      <c r="R11" s="25">
        <v>995.91090661267071</v>
      </c>
      <c r="S11" s="25"/>
      <c r="T11" s="1"/>
    </row>
    <row r="12" spans="1:20" x14ac:dyDescent="0.25">
      <c r="A12" s="21">
        <v>34</v>
      </c>
      <c r="B12" t="s">
        <v>396</v>
      </c>
      <c r="C12" s="204">
        <v>293610</v>
      </c>
      <c r="D12" s="53">
        <f t="shared" si="0"/>
        <v>785.83510871776207</v>
      </c>
      <c r="E12" s="38">
        <f t="shared" si="1"/>
        <v>0.82482121057852997</v>
      </c>
      <c r="F12" s="54">
        <f t="shared" si="2"/>
        <v>146.03642111339744</v>
      </c>
      <c r="G12" s="53">
        <f t="shared" si="3"/>
        <v>54563.295947756451</v>
      </c>
      <c r="H12" s="53">
        <f t="shared" si="6"/>
        <v>348173.29594775644</v>
      </c>
      <c r="I12" s="55">
        <f t="shared" si="4"/>
        <v>931.87152983115948</v>
      </c>
      <c r="J12" s="38">
        <f t="shared" si="5"/>
        <v>0.97810265132231611</v>
      </c>
      <c r="K12" s="205">
        <v>284.83977189583675</v>
      </c>
      <c r="L12" s="64">
        <v>373628</v>
      </c>
      <c r="N12" s="129">
        <f t="shared" si="8"/>
        <v>-4.4232058802466161E-2</v>
      </c>
      <c r="O12" s="28">
        <f t="shared" si="7"/>
        <v>-5.0307483718008236E-2</v>
      </c>
      <c r="Q12" s="1">
        <v>307198</v>
      </c>
      <c r="R12" s="25">
        <v>827.46267370230009</v>
      </c>
      <c r="S12" s="25"/>
      <c r="T12" s="1"/>
    </row>
    <row r="13" spans="1:20" x14ac:dyDescent="0.25">
      <c r="A13" s="21">
        <v>38</v>
      </c>
      <c r="B13" t="s">
        <v>397</v>
      </c>
      <c r="C13" s="204">
        <v>362286</v>
      </c>
      <c r="D13" s="53">
        <f t="shared" si="0"/>
        <v>844.29073807798159</v>
      </c>
      <c r="E13" s="38">
        <f t="shared" si="1"/>
        <v>0.886176884865848</v>
      </c>
      <c r="F13" s="54">
        <f t="shared" si="2"/>
        <v>94.887745423205359</v>
      </c>
      <c r="G13" s="53">
        <f t="shared" si="3"/>
        <v>40716.426448842845</v>
      </c>
      <c r="H13" s="53">
        <f t="shared" si="6"/>
        <v>403002.42644884286</v>
      </c>
      <c r="I13" s="55">
        <f t="shared" si="4"/>
        <v>939.17848350118709</v>
      </c>
      <c r="J13" s="38">
        <f t="shared" si="5"/>
        <v>0.985772110608231</v>
      </c>
      <c r="K13" s="205">
        <v>-1980.4987144023326</v>
      </c>
      <c r="L13" s="64">
        <v>429101</v>
      </c>
      <c r="N13" s="129">
        <f t="shared" si="8"/>
        <v>-5.6315868988762875E-2</v>
      </c>
      <c r="O13" s="28">
        <f t="shared" si="7"/>
        <v>-6.5704305639544436E-2</v>
      </c>
      <c r="Q13" s="1">
        <v>383906</v>
      </c>
      <c r="R13" s="25">
        <v>903.66544893040077</v>
      </c>
      <c r="S13" s="25"/>
      <c r="T13" s="1"/>
    </row>
    <row r="14" spans="1:20" x14ac:dyDescent="0.25">
      <c r="A14" s="21">
        <v>42</v>
      </c>
      <c r="B14" t="s">
        <v>398</v>
      </c>
      <c r="C14" s="204">
        <v>261396</v>
      </c>
      <c r="D14" s="53">
        <f t="shared" si="0"/>
        <v>827.06904898260086</v>
      </c>
      <c r="E14" s="38">
        <f t="shared" si="1"/>
        <v>0.86810080975762738</v>
      </c>
      <c r="F14" s="54">
        <f t="shared" si="2"/>
        <v>109.95672338166349</v>
      </c>
      <c r="G14" s="53">
        <f t="shared" si="3"/>
        <v>34751.932381498125</v>
      </c>
      <c r="H14" s="53">
        <f t="shared" si="6"/>
        <v>296147.9323814981</v>
      </c>
      <c r="I14" s="55">
        <f t="shared" si="4"/>
        <v>937.0257723642643</v>
      </c>
      <c r="J14" s="38">
        <f t="shared" si="5"/>
        <v>0.98351260121970319</v>
      </c>
      <c r="K14" s="205">
        <v>-6395.2835015778765</v>
      </c>
      <c r="L14" s="64">
        <v>316051</v>
      </c>
      <c r="N14" s="129">
        <f t="shared" si="8"/>
        <v>-4.9095644835062499E-2</v>
      </c>
      <c r="O14" s="28">
        <f t="shared" si="7"/>
        <v>-6.3889449361376346E-2</v>
      </c>
      <c r="Q14" s="1">
        <v>274892</v>
      </c>
      <c r="R14" s="25">
        <v>883.51642700572745</v>
      </c>
      <c r="S14" s="25"/>
      <c r="T14" s="1"/>
    </row>
    <row r="15" spans="1:20" x14ac:dyDescent="0.25">
      <c r="A15" s="21">
        <v>46</v>
      </c>
      <c r="B15" t="s">
        <v>399</v>
      </c>
      <c r="C15" s="204">
        <v>630657</v>
      </c>
      <c r="D15" s="53">
        <f t="shared" si="0"/>
        <v>975.93952383531541</v>
      </c>
      <c r="E15" s="38">
        <f t="shared" si="1"/>
        <v>1.0243569046116408</v>
      </c>
      <c r="F15" s="54">
        <f t="shared" si="2"/>
        <v>-20.304942114461738</v>
      </c>
      <c r="G15" s="53">
        <f t="shared" si="3"/>
        <v>-13121.155119075747</v>
      </c>
      <c r="H15" s="53">
        <f t="shared" si="6"/>
        <v>617535.84488092421</v>
      </c>
      <c r="I15" s="55">
        <f t="shared" si="4"/>
        <v>955.63458172085359</v>
      </c>
      <c r="J15" s="38">
        <f t="shared" si="5"/>
        <v>1.003044613076455</v>
      </c>
      <c r="K15" s="205">
        <v>-9589.9526623461061</v>
      </c>
      <c r="L15" s="64">
        <v>646205</v>
      </c>
      <c r="N15" s="129">
        <f t="shared" si="8"/>
        <v>-5.200570007846627E-2</v>
      </c>
      <c r="O15" s="28">
        <f t="shared" si="7"/>
        <v>-5.9213159004835592E-2</v>
      </c>
      <c r="Q15" s="1">
        <v>665254</v>
      </c>
      <c r="R15" s="25">
        <v>1037.365194014583</v>
      </c>
      <c r="S15" s="25"/>
      <c r="T15" s="1"/>
    </row>
    <row r="16" spans="1:20" x14ac:dyDescent="0.25">
      <c r="A16" s="21">
        <v>50</v>
      </c>
      <c r="B16" t="s">
        <v>400</v>
      </c>
      <c r="C16" s="204">
        <v>445040</v>
      </c>
      <c r="D16" s="53">
        <f t="shared" si="0"/>
        <v>930.13146069764036</v>
      </c>
      <c r="E16" s="38">
        <f t="shared" si="1"/>
        <v>0.9762762555386747</v>
      </c>
      <c r="F16" s="54">
        <f t="shared" si="2"/>
        <v>19.777113131003929</v>
      </c>
      <c r="G16" s="53">
        <f t="shared" si="3"/>
        <v>9462.7553197914494</v>
      </c>
      <c r="H16" s="53">
        <f t="shared" si="6"/>
        <v>454502.75531979144</v>
      </c>
      <c r="I16" s="55">
        <f t="shared" si="4"/>
        <v>949.90857382864431</v>
      </c>
      <c r="J16" s="38">
        <f t="shared" si="5"/>
        <v>0.99703453194233427</v>
      </c>
      <c r="K16" s="205">
        <v>5905.7209829268995</v>
      </c>
      <c r="L16" s="64">
        <v>478470</v>
      </c>
      <c r="N16" s="129">
        <f t="shared" si="8"/>
        <v>3.8837353700496263E-2</v>
      </c>
      <c r="O16" s="28">
        <f t="shared" si="7"/>
        <v>2.941666843766582E-2</v>
      </c>
      <c r="Q16" s="1">
        <v>428402</v>
      </c>
      <c r="R16" s="25">
        <v>903.55197192337141</v>
      </c>
      <c r="S16" s="25"/>
      <c r="T16" s="1"/>
    </row>
    <row r="17" spans="1:20" x14ac:dyDescent="0.25">
      <c r="A17" s="21">
        <v>54</v>
      </c>
      <c r="B17" t="s">
        <v>401</v>
      </c>
      <c r="C17" s="204">
        <v>224319</v>
      </c>
      <c r="D17" s="53">
        <f t="shared" si="0"/>
        <v>925.20993846204613</v>
      </c>
      <c r="E17" s="38">
        <f t="shared" si="1"/>
        <v>0.9711105714362227</v>
      </c>
      <c r="F17" s="54">
        <f t="shared" si="2"/>
        <v>24.083445087148888</v>
      </c>
      <c r="G17" s="53">
        <f t="shared" si="3"/>
        <v>5839.0794282694224</v>
      </c>
      <c r="H17" s="53">
        <f t="shared" si="6"/>
        <v>230158.07942826941</v>
      </c>
      <c r="I17" s="55">
        <f t="shared" si="4"/>
        <v>949.29338354919491</v>
      </c>
      <c r="J17" s="38">
        <f t="shared" si="5"/>
        <v>0.99638882142952767</v>
      </c>
      <c r="K17" s="205">
        <v>1094.9710457344972</v>
      </c>
      <c r="L17" s="64">
        <v>242452</v>
      </c>
      <c r="N17" s="129">
        <f t="shared" si="8"/>
        <v>-6.0986738555306251E-2</v>
      </c>
      <c r="O17" s="28">
        <f t="shared" si="7"/>
        <v>-6.3759796707824709E-2</v>
      </c>
      <c r="Q17" s="1">
        <v>238888</v>
      </c>
      <c r="R17" s="25">
        <v>988.21855247046369</v>
      </c>
      <c r="S17" s="25"/>
      <c r="T17" s="1"/>
    </row>
    <row r="18" spans="1:20" x14ac:dyDescent="0.25">
      <c r="A18" s="14"/>
      <c r="B18" s="9"/>
      <c r="C18" s="56"/>
      <c r="D18" s="53"/>
      <c r="E18" s="38"/>
      <c r="F18" s="57"/>
      <c r="G18" s="53"/>
      <c r="H18" s="53"/>
      <c r="I18" s="55"/>
      <c r="J18" s="38"/>
      <c r="K18" s="58"/>
      <c r="L18" s="15"/>
      <c r="N18" s="129"/>
      <c r="O18" s="28"/>
      <c r="Q18" s="16"/>
      <c r="R18" s="16"/>
      <c r="S18" s="16"/>
      <c r="T18" s="26"/>
    </row>
    <row r="19" spans="1:20" x14ac:dyDescent="0.25">
      <c r="A19" s="17" t="s">
        <v>380</v>
      </c>
      <c r="B19" s="18"/>
      <c r="C19" s="59">
        <f>SUM(C7:C17)</f>
        <v>5229541</v>
      </c>
      <c r="D19" s="59">
        <f>C19*1000/L19</f>
        <v>952.733875704502</v>
      </c>
      <c r="E19" s="60">
        <f>D19/D$19</f>
        <v>1</v>
      </c>
      <c r="F19" s="61"/>
      <c r="G19" s="59">
        <f>SUM(G7:G17)</f>
        <v>1.8735590856522322E-10</v>
      </c>
      <c r="H19" s="59">
        <f>SUM(H7:H18)</f>
        <v>5229541.0000000009</v>
      </c>
      <c r="I19" s="62">
        <f>H19*1000/L19</f>
        <v>952.73387570450211</v>
      </c>
      <c r="J19" s="60">
        <f>I19/I$19</f>
        <v>1</v>
      </c>
      <c r="K19" s="63">
        <f>SUM(K7:K17)</f>
        <v>-8.7311491370201111E-11</v>
      </c>
      <c r="L19" s="19">
        <f>SUM(L7:L17)</f>
        <v>5488984</v>
      </c>
      <c r="N19" s="130">
        <f>(C19-Q19)/Q19</f>
        <v>-3.8193152548046283E-2</v>
      </c>
      <c r="O19" s="136">
        <f>(D19-R19)/R19</f>
        <v>-4.9357433857402142E-2</v>
      </c>
      <c r="Q19" s="135">
        <f>SUM(Q7:Q17)</f>
        <v>5437205</v>
      </c>
      <c r="R19" s="135">
        <v>1002.1998905123615</v>
      </c>
      <c r="S19" s="16"/>
      <c r="T19" s="25"/>
    </row>
    <row r="21" spans="1:20" x14ac:dyDescent="0.25">
      <c r="A21" s="65" t="s">
        <v>421</v>
      </c>
      <c r="B21" s="182" t="str">
        <f>komm!C368</f>
        <v>Utbetales/trekkes ved 4. termin rammetilskudd i april</v>
      </c>
      <c r="C21" s="66"/>
      <c r="D21" s="66"/>
      <c r="E21" s="66"/>
      <c r="O21" s="67"/>
      <c r="Q21" s="46"/>
    </row>
  </sheetData>
  <sheetProtection sheet="1" objects="1" scenarios="1"/>
  <mergeCells count="14">
    <mergeCell ref="C1:E1"/>
    <mergeCell ref="F1:G1"/>
    <mergeCell ref="H1:J1"/>
    <mergeCell ref="N1:O1"/>
    <mergeCell ref="C2:E2"/>
    <mergeCell ref="F2:G2"/>
    <mergeCell ref="H2:J2"/>
    <mergeCell ref="N2:O2"/>
    <mergeCell ref="Q2:R2"/>
    <mergeCell ref="S2:T2"/>
    <mergeCell ref="C3:D3"/>
    <mergeCell ref="H3:I3"/>
    <mergeCell ref="Q3:R3"/>
    <mergeCell ref="S3:T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B731D-BFF1-46DE-95F0-186DFB26424E}">
  <dimension ref="A1:S63"/>
  <sheetViews>
    <sheetView tabSelected="1" zoomScale="90" zoomScaleNormal="90" workbookViewId="0">
      <selection activeCell="G35" sqref="G35"/>
    </sheetView>
  </sheetViews>
  <sheetFormatPr baseColWidth="10" defaultColWidth="11.5703125" defaultRowHeight="15" x14ac:dyDescent="0.25"/>
  <cols>
    <col min="1" max="1" width="23" style="30" customWidth="1"/>
    <col min="2" max="2" width="12.85546875" style="30" customWidth="1"/>
    <col min="3" max="4" width="13.85546875" style="30" customWidth="1"/>
    <col min="5" max="5" width="12.5703125" style="30" bestFit="1" customWidth="1"/>
    <col min="6" max="6" width="11.5703125" style="30" bestFit="1" customWidth="1"/>
    <col min="7" max="8" width="12.140625" style="30" customWidth="1"/>
    <col min="9" max="9" width="14.85546875" style="30" customWidth="1"/>
    <col min="10" max="12" width="14.5703125" style="30" customWidth="1"/>
    <col min="13" max="13" width="13.85546875" style="30" customWidth="1"/>
    <col min="14" max="14" width="11.5703125" style="30" bestFit="1" customWidth="1"/>
    <col min="15" max="15" width="12.42578125" style="30" bestFit="1" customWidth="1"/>
    <col min="16" max="16" width="11.5703125" style="30"/>
    <col min="17" max="17" width="13.85546875" style="30" bestFit="1" customWidth="1"/>
    <col min="18" max="18" width="12.28515625" style="30" customWidth="1"/>
    <col min="19" max="16384" width="11.5703125" style="30"/>
  </cols>
  <sheetData>
    <row r="1" spans="1:17" x14ac:dyDescent="0.25">
      <c r="A1" s="143" t="s">
        <v>402</v>
      </c>
      <c r="B1" s="249"/>
      <c r="C1" s="249"/>
      <c r="D1" s="138"/>
      <c r="E1" s="138"/>
      <c r="F1" s="249"/>
      <c r="G1" s="249"/>
      <c r="H1" s="138"/>
      <c r="I1" s="138"/>
      <c r="J1" s="249"/>
      <c r="K1" s="249"/>
      <c r="L1" s="166"/>
    </row>
    <row r="2" spans="1:17" x14ac:dyDescent="0.25">
      <c r="A2" s="144"/>
      <c r="B2" s="142">
        <v>2021</v>
      </c>
      <c r="C2" s="142">
        <v>2022</v>
      </c>
      <c r="D2" s="142">
        <v>2023</v>
      </c>
      <c r="E2" s="142"/>
      <c r="F2" s="142">
        <f>B2</f>
        <v>2021</v>
      </c>
      <c r="G2" s="142">
        <f>C2</f>
        <v>2022</v>
      </c>
      <c r="H2" s="142">
        <f>D2</f>
        <v>2023</v>
      </c>
      <c r="I2" s="142"/>
      <c r="J2" s="142">
        <f>F2</f>
        <v>2021</v>
      </c>
      <c r="K2" s="142">
        <f>G2</f>
        <v>2022</v>
      </c>
      <c r="L2" s="142">
        <f>H2</f>
        <v>2023</v>
      </c>
    </row>
    <row r="3" spans="1:17" x14ac:dyDescent="0.25">
      <c r="A3" s="7" t="s">
        <v>391</v>
      </c>
      <c r="B3" s="29">
        <v>21035195</v>
      </c>
      <c r="C3" s="29">
        <v>25046985</v>
      </c>
      <c r="D3" s="29">
        <f>25063955</f>
        <v>25063955</v>
      </c>
      <c r="E3" s="7"/>
      <c r="F3" s="29">
        <v>4256424</v>
      </c>
      <c r="G3" s="29">
        <v>5183875</v>
      </c>
      <c r="H3" s="29">
        <v>4993742</v>
      </c>
      <c r="I3" s="7"/>
      <c r="J3" s="29">
        <f t="shared" ref="J3:J14" si="0">B3+F3</f>
        <v>25291619</v>
      </c>
      <c r="K3" s="29">
        <f t="shared" ref="K3:K14" si="1">C3+G3</f>
        <v>30230860</v>
      </c>
      <c r="L3" s="29">
        <f t="shared" ref="L3:L14" si="2">D3+H3</f>
        <v>30057697</v>
      </c>
      <c r="O3" s="172"/>
      <c r="P3" s="172"/>
      <c r="Q3" s="172"/>
    </row>
    <row r="4" spans="1:17" x14ac:dyDescent="0.25">
      <c r="A4" s="7" t="s">
        <v>403</v>
      </c>
      <c r="B4" s="29">
        <v>22196274</v>
      </c>
      <c r="C4" s="29">
        <v>26348339</v>
      </c>
      <c r="D4" s="29">
        <v>26304885</v>
      </c>
      <c r="E4" s="7"/>
      <c r="F4" s="29">
        <v>4477215</v>
      </c>
      <c r="G4" s="29">
        <v>5437205</v>
      </c>
      <c r="H4" s="218">
        <v>5229541</v>
      </c>
      <c r="I4" s="29"/>
      <c r="J4" s="29">
        <f t="shared" si="0"/>
        <v>26673489</v>
      </c>
      <c r="K4" s="29">
        <f t="shared" si="1"/>
        <v>31785544</v>
      </c>
      <c r="L4" s="29">
        <f t="shared" si="2"/>
        <v>31534426</v>
      </c>
      <c r="N4" s="172"/>
      <c r="O4" s="172"/>
      <c r="P4" s="172"/>
    </row>
    <row r="5" spans="1:17" x14ac:dyDescent="0.25">
      <c r="A5" s="7" t="s">
        <v>404</v>
      </c>
      <c r="B5" s="29">
        <v>53484714</v>
      </c>
      <c r="C5" s="29">
        <f>58238448</f>
        <v>58238448</v>
      </c>
      <c r="D5" s="29"/>
      <c r="E5" s="29"/>
      <c r="F5" s="29">
        <v>10944789</v>
      </c>
      <c r="G5" s="29">
        <v>11795438</v>
      </c>
      <c r="H5" s="29"/>
      <c r="I5" s="29"/>
      <c r="J5" s="29">
        <f t="shared" si="0"/>
        <v>64429503</v>
      </c>
      <c r="K5" s="29">
        <f t="shared" si="1"/>
        <v>70033886</v>
      </c>
      <c r="L5" s="29">
        <f t="shared" si="2"/>
        <v>0</v>
      </c>
      <c r="N5" s="172"/>
      <c r="O5" s="172"/>
    </row>
    <row r="6" spans="1:17" x14ac:dyDescent="0.25">
      <c r="A6" s="7" t="s">
        <v>405</v>
      </c>
      <c r="B6" s="29">
        <v>55218728</v>
      </c>
      <c r="C6" s="29">
        <v>60397398</v>
      </c>
      <c r="D6" s="29"/>
      <c r="E6" s="29"/>
      <c r="F6" s="29">
        <v>11281613</v>
      </c>
      <c r="G6" s="29">
        <v>12221762</v>
      </c>
      <c r="H6" s="29"/>
      <c r="I6" s="29"/>
      <c r="J6" s="29">
        <f t="shared" si="0"/>
        <v>66500341</v>
      </c>
      <c r="K6" s="29">
        <f t="shared" si="1"/>
        <v>72619160</v>
      </c>
      <c r="L6" s="29">
        <f t="shared" si="2"/>
        <v>0</v>
      </c>
      <c r="O6" s="172"/>
    </row>
    <row r="7" spans="1:17" x14ac:dyDescent="0.25">
      <c r="A7" s="7" t="s">
        <v>406</v>
      </c>
      <c r="B7" s="29">
        <v>86991741</v>
      </c>
      <c r="C7" s="29">
        <v>97791092</v>
      </c>
      <c r="D7" s="29"/>
      <c r="E7" s="29"/>
      <c r="F7" s="29">
        <v>17844123</v>
      </c>
      <c r="G7" s="29">
        <v>19699908</v>
      </c>
      <c r="H7" s="29"/>
      <c r="I7" s="29"/>
      <c r="J7" s="29">
        <f t="shared" si="0"/>
        <v>104835864</v>
      </c>
      <c r="K7" s="29">
        <f t="shared" si="1"/>
        <v>117491000</v>
      </c>
      <c r="L7" s="29">
        <f t="shared" si="2"/>
        <v>0</v>
      </c>
      <c r="O7" s="172"/>
      <c r="P7" s="172"/>
    </row>
    <row r="8" spans="1:17" x14ac:dyDescent="0.25">
      <c r="A8" s="7" t="s">
        <v>407</v>
      </c>
      <c r="B8" s="29">
        <v>90692438</v>
      </c>
      <c r="C8" s="29">
        <v>102840296</v>
      </c>
      <c r="D8" s="29"/>
      <c r="E8" s="29"/>
      <c r="F8" s="29">
        <v>18598039</v>
      </c>
      <c r="G8" s="29">
        <v>20707889</v>
      </c>
      <c r="H8" s="29"/>
      <c r="I8" s="29"/>
      <c r="J8" s="29">
        <f t="shared" si="0"/>
        <v>109290477</v>
      </c>
      <c r="K8" s="29">
        <f t="shared" si="1"/>
        <v>123548185</v>
      </c>
      <c r="L8" s="29">
        <f t="shared" si="2"/>
        <v>0</v>
      </c>
      <c r="N8" s="172"/>
      <c r="O8" s="172"/>
      <c r="P8" s="172"/>
      <c r="Q8" s="172"/>
    </row>
    <row r="9" spans="1:17" x14ac:dyDescent="0.25">
      <c r="A9" s="7" t="s">
        <v>408</v>
      </c>
      <c r="B9" s="29">
        <v>112974018</v>
      </c>
      <c r="C9" s="29">
        <v>124903414</v>
      </c>
      <c r="D9" s="29"/>
      <c r="E9" s="29"/>
      <c r="F9" s="29">
        <v>23210943</v>
      </c>
      <c r="G9" s="29">
        <v>25114257</v>
      </c>
      <c r="H9" s="29"/>
      <c r="I9" s="29"/>
      <c r="J9" s="29">
        <f t="shared" si="0"/>
        <v>136184961</v>
      </c>
      <c r="K9" s="29">
        <f t="shared" si="1"/>
        <v>150017671</v>
      </c>
      <c r="L9" s="29">
        <f t="shared" si="2"/>
        <v>0</v>
      </c>
      <c r="N9" s="172"/>
      <c r="O9" s="172"/>
      <c r="P9" s="172"/>
      <c r="Q9" s="172"/>
    </row>
    <row r="10" spans="1:17" x14ac:dyDescent="0.25">
      <c r="A10" s="7" t="s">
        <v>409</v>
      </c>
      <c r="B10" s="29">
        <v>115926311</v>
      </c>
      <c r="C10" s="29">
        <v>129404724</v>
      </c>
      <c r="D10" s="29"/>
      <c r="E10" s="29"/>
      <c r="F10" s="29">
        <v>23805587</v>
      </c>
      <c r="G10" s="29">
        <v>26034503</v>
      </c>
      <c r="H10" s="29"/>
      <c r="I10" s="29"/>
      <c r="J10" s="29">
        <f t="shared" si="0"/>
        <v>139731898</v>
      </c>
      <c r="K10" s="29">
        <f t="shared" si="1"/>
        <v>155439227</v>
      </c>
      <c r="L10" s="29">
        <f t="shared" si="2"/>
        <v>0</v>
      </c>
      <c r="O10" s="172"/>
      <c r="P10" s="172"/>
    </row>
    <row r="11" spans="1:17" x14ac:dyDescent="0.25">
      <c r="A11" s="7" t="s">
        <v>410</v>
      </c>
      <c r="B11" s="29">
        <v>150576254</v>
      </c>
      <c r="C11" s="29">
        <v>165668406</v>
      </c>
      <c r="D11" s="29"/>
      <c r="E11" s="29"/>
      <c r="F11" s="29">
        <v>30954025</v>
      </c>
      <c r="G11" s="29">
        <v>33286461</v>
      </c>
      <c r="H11" s="29"/>
      <c r="I11" s="29"/>
      <c r="J11" s="29">
        <f t="shared" si="0"/>
        <v>181530279</v>
      </c>
      <c r="K11" s="29">
        <f t="shared" si="1"/>
        <v>198954867</v>
      </c>
      <c r="L11" s="29">
        <f t="shared" si="2"/>
        <v>0</v>
      </c>
    </row>
    <row r="12" spans="1:17" ht="15.75" thickBot="1" x14ac:dyDescent="0.3">
      <c r="A12" s="7" t="s">
        <v>411</v>
      </c>
      <c r="B12" s="29">
        <v>152418472</v>
      </c>
      <c r="C12" s="29">
        <v>167290401</v>
      </c>
      <c r="D12" s="29"/>
      <c r="E12" s="29"/>
      <c r="F12" s="29">
        <v>31323277</v>
      </c>
      <c r="G12" s="29">
        <v>33623340</v>
      </c>
      <c r="H12" s="29"/>
      <c r="I12" s="29"/>
      <c r="J12" s="29">
        <f t="shared" si="0"/>
        <v>183741749</v>
      </c>
      <c r="K12" s="29">
        <f t="shared" si="1"/>
        <v>200913741</v>
      </c>
      <c r="L12" s="29">
        <f t="shared" si="2"/>
        <v>0</v>
      </c>
    </row>
    <row r="13" spans="1:17" x14ac:dyDescent="0.25">
      <c r="A13" s="7" t="s">
        <v>412</v>
      </c>
      <c r="B13" s="29">
        <v>190287729</v>
      </c>
      <c r="C13" s="29">
        <v>216186638</v>
      </c>
      <c r="D13" s="29"/>
      <c r="E13" s="31" t="s">
        <v>21</v>
      </c>
      <c r="F13" s="29">
        <v>39300433</v>
      </c>
      <c r="G13" s="29">
        <v>43645701</v>
      </c>
      <c r="H13" s="29"/>
      <c r="I13" s="31" t="s">
        <v>21</v>
      </c>
      <c r="J13" s="29">
        <f t="shared" si="0"/>
        <v>229588162</v>
      </c>
      <c r="K13" s="29">
        <f t="shared" si="1"/>
        <v>259832339</v>
      </c>
      <c r="L13" s="29">
        <f t="shared" si="2"/>
        <v>0</v>
      </c>
      <c r="M13" s="32"/>
      <c r="N13" s="145"/>
    </row>
    <row r="14" spans="1:17" x14ac:dyDescent="0.25">
      <c r="A14" s="39" t="s">
        <v>413</v>
      </c>
      <c r="B14" s="29">
        <v>195955447</v>
      </c>
      <c r="C14" s="29">
        <v>220842958</v>
      </c>
      <c r="D14" s="29"/>
      <c r="E14" s="209">
        <f>D14*1000/$N$15</f>
        <v>0</v>
      </c>
      <c r="F14" s="29">
        <v>40450518</v>
      </c>
      <c r="G14" s="29">
        <v>44561358</v>
      </c>
      <c r="H14" s="29"/>
      <c r="I14" s="209">
        <f>H14*1000/$N$15</f>
        <v>0</v>
      </c>
      <c r="J14" s="29">
        <f t="shared" si="0"/>
        <v>236405965</v>
      </c>
      <c r="K14" s="29">
        <f t="shared" si="1"/>
        <v>265404316</v>
      </c>
      <c r="L14" s="29">
        <f t="shared" si="2"/>
        <v>0</v>
      </c>
      <c r="N14" s="201" t="s">
        <v>436</v>
      </c>
      <c r="O14" s="201"/>
    </row>
    <row r="15" spans="1:17" x14ac:dyDescent="0.25">
      <c r="A15" s="139" t="s">
        <v>424</v>
      </c>
      <c r="B15" s="143"/>
      <c r="C15" s="210"/>
      <c r="D15" s="210">
        <v>200750000</v>
      </c>
      <c r="E15" s="211">
        <f>D15*1000/$N$15</f>
        <v>36573.252900718966</v>
      </c>
      <c r="F15" s="143"/>
      <c r="G15" s="212"/>
      <c r="H15" s="213">
        <v>40350000</v>
      </c>
      <c r="I15" s="211">
        <f>H15*1000/$N$15</f>
        <v>7351.0871957360414</v>
      </c>
      <c r="J15" s="143"/>
      <c r="K15" s="214"/>
      <c r="L15" s="214">
        <f>D15+H15</f>
        <v>241100000</v>
      </c>
      <c r="M15" s="33"/>
      <c r="N15" s="202">
        <v>5488984</v>
      </c>
      <c r="O15" s="201"/>
    </row>
    <row r="16" spans="1:17" x14ac:dyDescent="0.25">
      <c r="A16" s="41" t="s">
        <v>428</v>
      </c>
      <c r="B16" s="39"/>
      <c r="C16" s="177"/>
      <c r="D16" s="177">
        <v>200725000</v>
      </c>
      <c r="E16" s="42">
        <f>D16*1000/$N$15</f>
        <v>36568.698323769939</v>
      </c>
      <c r="F16" s="39"/>
      <c r="G16" s="178"/>
      <c r="H16" s="178">
        <v>40265000</v>
      </c>
      <c r="I16" s="42">
        <f>H16*1000/$N$15</f>
        <v>7335.6016341093364</v>
      </c>
      <c r="J16" s="39"/>
      <c r="K16" s="43"/>
      <c r="L16" s="43">
        <f>D16+H16</f>
        <v>240990000</v>
      </c>
      <c r="M16" s="33"/>
      <c r="N16" s="146"/>
    </row>
    <row r="17" spans="1:19" x14ac:dyDescent="0.25">
      <c r="A17" s="7" t="s">
        <v>438</v>
      </c>
      <c r="B17" s="44"/>
      <c r="C17" s="39"/>
      <c r="D17" s="39"/>
      <c r="E17" s="42">
        <f>D17*1000/$N$15</f>
        <v>0</v>
      </c>
      <c r="F17" s="44"/>
      <c r="G17" s="39"/>
      <c r="H17" s="39"/>
      <c r="I17" s="42">
        <f>H17*1000/$N$15</f>
        <v>0</v>
      </c>
      <c r="J17" s="44"/>
      <c r="K17" s="39"/>
      <c r="L17" s="39">
        <f>D17+H17</f>
        <v>0</v>
      </c>
      <c r="M17" s="34"/>
      <c r="N17" s="156"/>
    </row>
    <row r="18" spans="1:19" ht="15.75" thickBot="1" x14ac:dyDescent="0.3">
      <c r="A18" s="41" t="s">
        <v>439</v>
      </c>
      <c r="B18" s="207"/>
      <c r="C18" s="207"/>
      <c r="D18" s="179"/>
      <c r="E18" s="180">
        <f>D18*1000/$N$15</f>
        <v>0</v>
      </c>
      <c r="F18" s="44"/>
      <c r="G18" s="39"/>
      <c r="H18" s="39"/>
      <c r="I18" s="180">
        <f>H18*1000/$N$15</f>
        <v>0</v>
      </c>
      <c r="J18" s="44"/>
      <c r="K18" s="39"/>
      <c r="L18" s="39">
        <f>D18+H18</f>
        <v>0</v>
      </c>
      <c r="M18" s="34"/>
      <c r="N18" s="156"/>
    </row>
    <row r="19" spans="1:19" x14ac:dyDescent="0.25">
      <c r="A19" s="147"/>
      <c r="B19" s="148"/>
      <c r="C19" s="149"/>
      <c r="D19" s="149"/>
      <c r="E19" s="150"/>
      <c r="F19" s="148"/>
      <c r="G19" s="149"/>
      <c r="H19" s="149"/>
      <c r="I19" s="150"/>
      <c r="J19" s="148"/>
      <c r="K19" s="151"/>
      <c r="L19" s="151"/>
      <c r="M19" s="34"/>
      <c r="N19" s="33"/>
      <c r="O19" s="155"/>
      <c r="P19" s="155"/>
    </row>
    <row r="20" spans="1:19" x14ac:dyDescent="0.25">
      <c r="A20" s="168"/>
      <c r="B20" s="168"/>
      <c r="C20" s="168"/>
      <c r="D20" s="168"/>
      <c r="E20" s="150"/>
      <c r="F20" s="148"/>
      <c r="G20" s="152"/>
      <c r="H20" s="152"/>
      <c r="I20" s="150"/>
      <c r="J20" s="148"/>
      <c r="K20" s="151"/>
      <c r="L20" s="151"/>
      <c r="M20" s="153"/>
      <c r="N20" s="33"/>
      <c r="O20" s="155"/>
    </row>
    <row r="21" spans="1:19" x14ac:dyDescent="0.25">
      <c r="A21" s="169"/>
      <c r="B21" s="170"/>
      <c r="C21" s="171"/>
      <c r="D21" s="171"/>
      <c r="E21" s="150"/>
      <c r="F21" s="148"/>
      <c r="G21" s="152"/>
      <c r="H21" s="152"/>
      <c r="I21" s="150"/>
      <c r="J21" s="148"/>
      <c r="K21" s="151"/>
      <c r="L21" s="151"/>
      <c r="M21" s="34"/>
      <c r="N21" s="33"/>
    </row>
    <row r="22" spans="1:19" x14ac:dyDescent="0.25">
      <c r="A22" s="35" t="s">
        <v>414</v>
      </c>
      <c r="B22" s="249"/>
      <c r="C22" s="249"/>
      <c r="D22" s="249"/>
      <c r="E22" s="36"/>
      <c r="F22" s="249"/>
      <c r="G22" s="249"/>
      <c r="H22" s="138"/>
      <c r="I22" s="36"/>
      <c r="J22" s="249"/>
      <c r="K22" s="249"/>
      <c r="L22" s="249"/>
    </row>
    <row r="23" spans="1:19" x14ac:dyDescent="0.25">
      <c r="A23" s="37" t="s">
        <v>415</v>
      </c>
      <c r="B23" s="142">
        <f t="shared" ref="B23:K23" si="3">B2</f>
        <v>2021</v>
      </c>
      <c r="C23" s="142">
        <f>C2</f>
        <v>2022</v>
      </c>
      <c r="D23" s="142">
        <f>D2</f>
        <v>2023</v>
      </c>
      <c r="E23" s="142"/>
      <c r="F23" s="142">
        <f t="shared" si="3"/>
        <v>2021</v>
      </c>
      <c r="G23" s="142">
        <f t="shared" si="3"/>
        <v>2022</v>
      </c>
      <c r="H23" s="142">
        <f t="shared" si="3"/>
        <v>2023</v>
      </c>
      <c r="I23" s="142"/>
      <c r="J23" s="142">
        <f t="shared" si="3"/>
        <v>2021</v>
      </c>
      <c r="K23" s="142">
        <f t="shared" si="3"/>
        <v>2022</v>
      </c>
      <c r="L23" s="142">
        <f t="shared" ref="L23" si="4">L2</f>
        <v>2023</v>
      </c>
      <c r="O23"/>
      <c r="Q23" s="45"/>
      <c r="R23" s="45"/>
      <c r="S23" s="45"/>
    </row>
    <row r="24" spans="1:19" x14ac:dyDescent="0.25">
      <c r="A24" s="7" t="s">
        <v>391</v>
      </c>
      <c r="B24" s="38">
        <v>6.6961061728874824E-3</v>
      </c>
      <c r="C24" s="38">
        <f>(C3-B3)/B3</f>
        <v>0.19071798478692495</v>
      </c>
      <c r="D24" s="38">
        <f>(D3-C3)/C3</f>
        <v>6.775266564019582E-4</v>
      </c>
      <c r="E24" s="7"/>
      <c r="F24" s="38">
        <v>-1.7725790945053971E-2</v>
      </c>
      <c r="G24" s="38">
        <f>(G3-F3)/F3</f>
        <v>0.21789441089515518</v>
      </c>
      <c r="H24" s="38">
        <f>(H3-G3)/G3</f>
        <v>-3.6677774830604519E-2</v>
      </c>
      <c r="I24" s="7"/>
      <c r="J24" s="38">
        <v>2.501415858374842E-3</v>
      </c>
      <c r="K24" s="38">
        <f>(K3-J3)/J3</f>
        <v>0.19529161023657679</v>
      </c>
      <c r="L24" s="38">
        <f>(L3-K3)/K3</f>
        <v>-5.7280209693009064E-3</v>
      </c>
      <c r="N24" s="154"/>
      <c r="O24"/>
      <c r="Q24" s="181"/>
      <c r="R24" s="32"/>
      <c r="S24" s="155"/>
    </row>
    <row r="25" spans="1:19" x14ac:dyDescent="0.25">
      <c r="A25" s="7" t="s">
        <v>403</v>
      </c>
      <c r="B25" s="38">
        <v>1.0327737969847123E-2</v>
      </c>
      <c r="C25" s="38">
        <f t="shared" ref="C25:C30" si="5">(C4-B4)/B4</f>
        <v>0.18706135092763768</v>
      </c>
      <c r="D25" s="38">
        <f>(D4-C4)/C4</f>
        <v>-1.6492121192155603E-3</v>
      </c>
      <c r="E25" s="7"/>
      <c r="F25" s="38">
        <v>-1.3458364191117674E-2</v>
      </c>
      <c r="G25" s="38">
        <f t="shared" ref="G25:G30" si="6">(G4-F4)/F4</f>
        <v>0.21441677471374504</v>
      </c>
      <c r="H25" s="38">
        <f>(H4-G4)/G4</f>
        <v>-3.8193152548046283E-2</v>
      </c>
      <c r="I25" s="7"/>
      <c r="J25" s="38">
        <v>6.2553963148707925E-3</v>
      </c>
      <c r="K25" s="38">
        <f t="shared" ref="K25:K29" si="7">(K4-J4)/J4</f>
        <v>0.1916530304678177</v>
      </c>
      <c r="L25" s="38">
        <f>(L4-K4)/K4</f>
        <v>-7.9003838977869945E-3</v>
      </c>
      <c r="N25" s="154"/>
      <c r="O25"/>
      <c r="Q25" s="181"/>
      <c r="R25" s="32"/>
      <c r="S25" s="155"/>
    </row>
    <row r="26" spans="1:19" x14ac:dyDescent="0.25">
      <c r="A26" s="7" t="s">
        <v>404</v>
      </c>
      <c r="B26" s="38">
        <v>8.0149806077892169E-2</v>
      </c>
      <c r="C26" s="38">
        <f t="shared" si="5"/>
        <v>8.88802359492845E-2</v>
      </c>
      <c r="D26" s="38"/>
      <c r="E26" s="7"/>
      <c r="F26" s="38">
        <v>6.759514606973048E-2</v>
      </c>
      <c r="G26" s="38">
        <f t="shared" si="6"/>
        <v>7.772182725496124E-2</v>
      </c>
      <c r="H26" s="38"/>
      <c r="I26" s="7"/>
      <c r="J26" s="38">
        <v>7.7996338866638815E-2</v>
      </c>
      <c r="K26" s="38">
        <f t="shared" si="7"/>
        <v>8.6984731203032878E-2</v>
      </c>
      <c r="L26" s="38"/>
      <c r="N26" s="154"/>
      <c r="O26"/>
      <c r="Q26" s="181"/>
      <c r="R26" s="181"/>
      <c r="S26" s="155"/>
    </row>
    <row r="27" spans="1:19" x14ac:dyDescent="0.25">
      <c r="A27" s="7" t="s">
        <v>405</v>
      </c>
      <c r="B27" s="38">
        <v>8.4302728586373638E-2</v>
      </c>
      <c r="C27" s="38">
        <f t="shared" si="5"/>
        <v>9.3784666680478412E-2</v>
      </c>
      <c r="D27" s="38"/>
      <c r="E27" s="7"/>
      <c r="F27" s="38">
        <v>7.1834367502448093E-2</v>
      </c>
      <c r="G27" s="38">
        <f t="shared" si="6"/>
        <v>8.3334625997186745E-2</v>
      </c>
      <c r="H27" s="38"/>
      <c r="I27" s="7"/>
      <c r="J27" s="38">
        <v>8.2167111684589844E-2</v>
      </c>
      <c r="K27" s="38">
        <f t="shared" si="7"/>
        <v>9.201184396934145E-2</v>
      </c>
      <c r="L27" s="38"/>
      <c r="N27" s="154"/>
      <c r="Q27" s="181"/>
    </row>
    <row r="28" spans="1:19" x14ac:dyDescent="0.25">
      <c r="A28" s="7" t="s">
        <v>406</v>
      </c>
      <c r="B28" s="38">
        <v>0.10262940860256554</v>
      </c>
      <c r="C28" s="38">
        <f t="shared" si="5"/>
        <v>0.12414225621717354</v>
      </c>
      <c r="D28" s="38"/>
      <c r="E28" s="7"/>
      <c r="F28" s="38">
        <v>0.11231838616456015</v>
      </c>
      <c r="G28" s="38">
        <f t="shared" si="6"/>
        <v>0.10399978749305865</v>
      </c>
      <c r="H28" s="38"/>
      <c r="I28" s="7"/>
      <c r="J28" s="38">
        <v>0.10426663264273323</v>
      </c>
      <c r="K28" s="38">
        <f t="shared" si="7"/>
        <v>0.12071380458122613</v>
      </c>
      <c r="L28" s="38"/>
      <c r="N28" s="154"/>
      <c r="Q28" s="181"/>
    </row>
    <row r="29" spans="1:19" x14ac:dyDescent="0.25">
      <c r="A29" s="7" t="s">
        <v>407</v>
      </c>
      <c r="B29" s="38">
        <v>0.1230328893920848</v>
      </c>
      <c r="C29" s="38">
        <f t="shared" si="5"/>
        <v>0.13394565487367316</v>
      </c>
      <c r="D29" s="38"/>
      <c r="E29" s="7"/>
      <c r="F29" s="38">
        <v>0.13244872861006549</v>
      </c>
      <c r="G29" s="38">
        <f t="shared" si="6"/>
        <v>0.11344475619176839</v>
      </c>
      <c r="H29" s="38"/>
      <c r="I29" s="7"/>
      <c r="J29" s="38">
        <v>0.12462411848746795</v>
      </c>
      <c r="K29" s="38">
        <f t="shared" si="7"/>
        <v>0.13045700221438322</v>
      </c>
      <c r="L29" s="38"/>
      <c r="N29" s="154"/>
    </row>
    <row r="30" spans="1:19" x14ac:dyDescent="0.25">
      <c r="A30" s="7" t="s">
        <v>408</v>
      </c>
      <c r="B30" s="38">
        <v>0.10965031611484194</v>
      </c>
      <c r="C30" s="38">
        <f t="shared" si="5"/>
        <v>0.10559415528621811</v>
      </c>
      <c r="D30" s="38"/>
      <c r="E30" s="7"/>
      <c r="F30" s="38">
        <v>0.12233028852967505</v>
      </c>
      <c r="G30" s="38">
        <f t="shared" si="6"/>
        <v>8.2000718368055961E-2</v>
      </c>
      <c r="H30" s="38"/>
      <c r="I30" s="7"/>
      <c r="J30" s="38">
        <v>0.11179115741872528</v>
      </c>
      <c r="K30" s="38">
        <f t="shared" ref="K30:K35" si="8">(K9-J9)/J9</f>
        <v>0.10157296296468447</v>
      </c>
      <c r="L30" s="38"/>
      <c r="N30" s="154"/>
    </row>
    <row r="31" spans="1:19" x14ac:dyDescent="0.25">
      <c r="A31" s="7" t="s">
        <v>409</v>
      </c>
      <c r="B31" s="38">
        <v>0.11675989832566422</v>
      </c>
      <c r="C31" s="38">
        <f>(C10-B10)/B10</f>
        <v>0.11626707417611175</v>
      </c>
      <c r="D31" s="38"/>
      <c r="E31" s="7"/>
      <c r="F31" s="38">
        <v>0.12877488957197988</v>
      </c>
      <c r="G31" s="38">
        <f>(G10-F10)/F10</f>
        <v>9.3629953338264668E-2</v>
      </c>
      <c r="H31" s="38"/>
      <c r="I31" s="7"/>
      <c r="J31" s="38">
        <v>0.11878873712349543</v>
      </c>
      <c r="K31" s="38">
        <f t="shared" si="8"/>
        <v>0.11241047480797835</v>
      </c>
      <c r="L31" s="38"/>
      <c r="N31" s="154"/>
    </row>
    <row r="32" spans="1:19" x14ac:dyDescent="0.25">
      <c r="A32" s="7" t="s">
        <v>410</v>
      </c>
      <c r="B32" s="38">
        <v>0.13355824738380964</v>
      </c>
      <c r="C32" s="38">
        <f>(C11-B11)/B11</f>
        <v>0.10022929644670268</v>
      </c>
      <c r="D32" s="38"/>
      <c r="E32" s="7"/>
      <c r="F32" s="38">
        <v>0.1478999722092284</v>
      </c>
      <c r="G32" s="38">
        <f>(G11-F11)/F11</f>
        <v>7.5351622284985556E-2</v>
      </c>
      <c r="H32" s="38"/>
      <c r="I32" s="7"/>
      <c r="J32" s="38">
        <v>0.13597835931072322</v>
      </c>
      <c r="K32" s="38">
        <f t="shared" si="8"/>
        <v>9.5987226461542535E-2</v>
      </c>
      <c r="L32" s="38"/>
      <c r="N32" s="154"/>
    </row>
    <row r="33" spans="1:18" x14ac:dyDescent="0.25">
      <c r="A33" s="7" t="s">
        <v>411</v>
      </c>
      <c r="B33" s="38">
        <v>0.13129314002925702</v>
      </c>
      <c r="C33" s="38">
        <f>(C12-B12)/B12</f>
        <v>9.7573009392194932E-2</v>
      </c>
      <c r="D33" s="38"/>
      <c r="E33" s="7"/>
      <c r="F33" s="38">
        <v>0.14513109538463204</v>
      </c>
      <c r="G33" s="38">
        <f>(G12-F12)/F12</f>
        <v>7.3429833028006611E-2</v>
      </c>
      <c r="H33" s="38"/>
      <c r="I33" s="7"/>
      <c r="J33" s="38">
        <v>0.133628462206662</v>
      </c>
      <c r="K33" s="38">
        <f t="shared" si="8"/>
        <v>9.345721423387561E-2</v>
      </c>
      <c r="L33" s="38"/>
      <c r="N33" s="154"/>
    </row>
    <row r="34" spans="1:18" x14ac:dyDescent="0.25">
      <c r="A34" s="7" t="s">
        <v>412</v>
      </c>
      <c r="B34" s="38">
        <v>0.13751650730764295</v>
      </c>
      <c r="C34" s="38">
        <f>(C13-B13)/B13</f>
        <v>0.13610393658121803</v>
      </c>
      <c r="D34" s="38"/>
      <c r="E34" s="39"/>
      <c r="F34" s="38">
        <v>0.15594887385642472</v>
      </c>
      <c r="G34" s="38">
        <f>(G13-F13)/F13</f>
        <v>0.11056539758734973</v>
      </c>
      <c r="H34" s="38"/>
      <c r="I34" s="39"/>
      <c r="J34" s="38">
        <v>0.14062990838331985</v>
      </c>
      <c r="K34" s="38">
        <f t="shared" si="8"/>
        <v>0.13173230159837249</v>
      </c>
      <c r="L34" s="38"/>
      <c r="N34" s="154"/>
    </row>
    <row r="35" spans="1:18" x14ac:dyDescent="0.25">
      <c r="A35" s="39" t="s">
        <v>413</v>
      </c>
      <c r="B35" s="40">
        <v>0.160238236383168</v>
      </c>
      <c r="C35" s="38">
        <f>(C14-B14)/B14</f>
        <v>0.12700596682061102</v>
      </c>
      <c r="D35" s="38"/>
      <c r="E35" s="39"/>
      <c r="F35" s="40">
        <v>0.17858896357787174</v>
      </c>
      <c r="G35" s="38">
        <f>(G14-F14)/F14</f>
        <v>0.10162638708359681</v>
      </c>
      <c r="H35" s="38"/>
      <c r="I35" s="39"/>
      <c r="J35" s="40">
        <v>0.1633375270166513</v>
      </c>
      <c r="K35" s="38">
        <f t="shared" si="8"/>
        <v>0.12266336426832546</v>
      </c>
      <c r="L35" s="38"/>
      <c r="N35" s="154"/>
    </row>
    <row r="36" spans="1:18" x14ac:dyDescent="0.25">
      <c r="A36" s="139" t="str">
        <f>A15</f>
        <v>Anslag NB2023</v>
      </c>
      <c r="B36" s="140"/>
      <c r="C36" s="141"/>
      <c r="D36" s="141">
        <f>(D15-C$14)/C$14</f>
        <v>-9.0983014273880544E-2</v>
      </c>
      <c r="E36" s="140"/>
      <c r="F36" s="140"/>
      <c r="G36" s="141"/>
      <c r="H36" s="141">
        <f>(H15-G$14)/G$14</f>
        <v>-9.4506949272057647E-2</v>
      </c>
      <c r="I36" s="140"/>
      <c r="J36" s="140"/>
      <c r="K36" s="141"/>
      <c r="L36" s="141">
        <f>(L15-K$14)/K$14</f>
        <v>-9.1574682606141183E-2</v>
      </c>
      <c r="O36" s="32"/>
      <c r="P36" s="155"/>
      <c r="Q36" s="155"/>
      <c r="R36" s="155"/>
    </row>
    <row r="37" spans="1:18" x14ac:dyDescent="0.25">
      <c r="A37" s="139" t="str">
        <f>A16</f>
        <v>Anslag Budsjettvedtak-23</v>
      </c>
      <c r="C37" s="40"/>
      <c r="D37" s="40">
        <f>(D16-C14)/C14</f>
        <v>-9.1096216887295994E-2</v>
      </c>
      <c r="G37" s="40"/>
      <c r="H37" s="40">
        <f>(H16-G14)/G14</f>
        <v>-9.6414431535053302E-2</v>
      </c>
      <c r="K37" s="40"/>
      <c r="L37" s="40">
        <f>(L16-K$14)/K$14</f>
        <v>-9.1989144592509189E-2</v>
      </c>
      <c r="O37" s="32"/>
      <c r="P37" s="155"/>
      <c r="Q37" s="155"/>
      <c r="R37" s="155"/>
    </row>
    <row r="38" spans="1:18" x14ac:dyDescent="0.25">
      <c r="A38" s="7" t="str">
        <f>A17</f>
        <v>Anslag RNB2024</v>
      </c>
      <c r="C38" s="40"/>
      <c r="D38" s="40"/>
      <c r="G38" s="40"/>
      <c r="H38" s="40"/>
      <c r="K38" s="38"/>
      <c r="L38" s="38"/>
      <c r="O38" s="32"/>
      <c r="P38" s="155"/>
      <c r="Q38" s="155"/>
      <c r="R38" s="155"/>
    </row>
    <row r="39" spans="1:18" x14ac:dyDescent="0.25">
      <c r="A39" s="7" t="str">
        <f>A18</f>
        <v>Anslag NB2024</v>
      </c>
      <c r="C39" s="40"/>
      <c r="D39" s="40"/>
      <c r="G39" s="40"/>
      <c r="H39" s="40"/>
      <c r="K39" s="38"/>
      <c r="L39" s="38"/>
    </row>
    <row r="40" spans="1:18" x14ac:dyDescent="0.25">
      <c r="A40" s="147"/>
      <c r="C40" s="156"/>
      <c r="D40" s="156"/>
      <c r="F40" s="157"/>
      <c r="G40" s="156"/>
      <c r="H40" s="156"/>
      <c r="K40" s="156"/>
      <c r="L40" s="156"/>
    </row>
    <row r="41" spans="1:18" x14ac:dyDescent="0.25">
      <c r="A41" s="152"/>
      <c r="B41" s="158"/>
      <c r="C41" s="159"/>
      <c r="D41" s="159"/>
      <c r="E41" s="158"/>
      <c r="F41" s="158"/>
      <c r="G41" s="159"/>
      <c r="H41" s="159"/>
      <c r="I41" s="158"/>
      <c r="J41" s="158"/>
      <c r="K41" s="159"/>
      <c r="L41" s="159"/>
    </row>
    <row r="42" spans="1:18" x14ac:dyDescent="0.25">
      <c r="A42" s="7" t="s">
        <v>416</v>
      </c>
      <c r="B42" s="248"/>
      <c r="C42" s="248"/>
      <c r="D42" s="248"/>
      <c r="E42" s="248"/>
      <c r="F42" s="248"/>
      <c r="G42" s="248"/>
      <c r="H42" s="248"/>
      <c r="I42" s="248"/>
      <c r="J42" s="248"/>
      <c r="K42" s="248"/>
      <c r="L42" s="248"/>
      <c r="M42" s="248"/>
    </row>
    <row r="43" spans="1:18" x14ac:dyDescent="0.25">
      <c r="A43" s="174"/>
      <c r="B43" s="142">
        <f>B23</f>
        <v>2021</v>
      </c>
      <c r="C43" s="142">
        <f>C23</f>
        <v>2022</v>
      </c>
      <c r="D43" s="142">
        <f>D23</f>
        <v>2023</v>
      </c>
      <c r="E43" s="160" t="s">
        <v>429</v>
      </c>
      <c r="F43" s="142">
        <f>F23</f>
        <v>2021</v>
      </c>
      <c r="G43" s="142">
        <f>G23</f>
        <v>2022</v>
      </c>
      <c r="H43" s="142">
        <f>H23</f>
        <v>2023</v>
      </c>
      <c r="I43" s="160" t="str">
        <f>E43</f>
        <v>endring 22-23</v>
      </c>
      <c r="J43" s="142">
        <f>J23</f>
        <v>2021</v>
      </c>
      <c r="K43" s="142">
        <f>K23</f>
        <v>2022</v>
      </c>
      <c r="L43" s="142">
        <f>L23</f>
        <v>2023</v>
      </c>
      <c r="M43" s="160" t="str">
        <f>I43</f>
        <v>endring 22-23</v>
      </c>
    </row>
    <row r="44" spans="1:18" x14ac:dyDescent="0.25">
      <c r="A44" s="32" t="str">
        <f>A3</f>
        <v>Januar</v>
      </c>
      <c r="B44" s="32">
        <v>21035195</v>
      </c>
      <c r="C44" s="32">
        <f>C3</f>
        <v>25046985</v>
      </c>
      <c r="D44" s="32">
        <f>D3</f>
        <v>25063955</v>
      </c>
      <c r="E44" s="161">
        <f>(D44-C44)/C44</f>
        <v>6.775266564019582E-4</v>
      </c>
      <c r="F44" s="32">
        <v>4256424</v>
      </c>
      <c r="G44" s="32">
        <f>G3</f>
        <v>5183875</v>
      </c>
      <c r="H44" s="32">
        <f>H3</f>
        <v>4993742</v>
      </c>
      <c r="I44" s="161">
        <f>(H44-G44)/G44</f>
        <v>-3.6677774830604519E-2</v>
      </c>
      <c r="J44" s="32">
        <f t="shared" ref="J44:J56" si="9">B44+F44</f>
        <v>25291619</v>
      </c>
      <c r="K44" s="32">
        <f t="shared" ref="K44:K56" si="10">C44+G44</f>
        <v>30230860</v>
      </c>
      <c r="L44" s="32">
        <f t="shared" ref="L44:L56" si="11">D44+H44</f>
        <v>30057697</v>
      </c>
      <c r="M44" s="161">
        <f>(L44-K44)/K44</f>
        <v>-5.7280209693009064E-3</v>
      </c>
      <c r="O44" s="155"/>
    </row>
    <row r="45" spans="1:18" x14ac:dyDescent="0.25">
      <c r="A45" s="32" t="str">
        <f t="shared" ref="A45:A55" si="12">A4</f>
        <v>Februar</v>
      </c>
      <c r="B45" s="32">
        <v>1161079</v>
      </c>
      <c r="C45" s="32">
        <f>C4-C3</f>
        <v>1301354</v>
      </c>
      <c r="D45" s="32">
        <f>D4-D3</f>
        <v>1240930</v>
      </c>
      <c r="E45" s="161">
        <f>(D45-C45)/C45</f>
        <v>-4.6431639661460293E-2</v>
      </c>
      <c r="F45" s="32">
        <v>220791</v>
      </c>
      <c r="G45" s="32">
        <f>G4-G3</f>
        <v>253330</v>
      </c>
      <c r="H45" s="32">
        <f>H4-H3</f>
        <v>235799</v>
      </c>
      <c r="I45" s="161">
        <f>(H45-G45)/G45</f>
        <v>-6.9202226345083481E-2</v>
      </c>
      <c r="J45" s="32">
        <f t="shared" si="9"/>
        <v>1381870</v>
      </c>
      <c r="K45" s="32">
        <f t="shared" si="10"/>
        <v>1554684</v>
      </c>
      <c r="L45" s="32">
        <f t="shared" si="11"/>
        <v>1476729</v>
      </c>
      <c r="M45" s="161">
        <f t="shared" ref="M45:M55" si="13">(L45-K45)/K45</f>
        <v>-5.0142022430281652E-2</v>
      </c>
      <c r="O45" s="155"/>
    </row>
    <row r="46" spans="1:18" x14ac:dyDescent="0.25">
      <c r="A46" s="32" t="str">
        <f t="shared" si="12"/>
        <v>Mars</v>
      </c>
      <c r="B46" s="32">
        <v>31288440</v>
      </c>
      <c r="C46" s="32">
        <f t="shared" ref="C46:D55" si="14">C5-C4</f>
        <v>31890109</v>
      </c>
      <c r="D46" s="32"/>
      <c r="E46" s="161"/>
      <c r="F46" s="32">
        <v>6467574</v>
      </c>
      <c r="G46" s="32">
        <f>G5-G4</f>
        <v>6358233</v>
      </c>
      <c r="H46" s="32"/>
      <c r="I46" s="161"/>
      <c r="J46" s="32">
        <f t="shared" si="9"/>
        <v>37756014</v>
      </c>
      <c r="K46" s="32">
        <f t="shared" si="10"/>
        <v>38248342</v>
      </c>
      <c r="L46" s="32">
        <f t="shared" si="11"/>
        <v>0</v>
      </c>
      <c r="M46" s="161">
        <f t="shared" si="13"/>
        <v>-1</v>
      </c>
      <c r="O46" s="155"/>
    </row>
    <row r="47" spans="1:18" x14ac:dyDescent="0.25">
      <c r="A47" s="32" t="str">
        <f t="shared" si="12"/>
        <v>April</v>
      </c>
      <c r="B47" s="32">
        <v>1734014</v>
      </c>
      <c r="C47" s="32">
        <f t="shared" si="14"/>
        <v>2158950</v>
      </c>
      <c r="D47" s="32">
        <f t="shared" si="14"/>
        <v>0</v>
      </c>
      <c r="E47" s="161"/>
      <c r="F47" s="32">
        <v>336824</v>
      </c>
      <c r="G47" s="32">
        <f t="shared" ref="G47:H50" si="15">G6-G5</f>
        <v>426324</v>
      </c>
      <c r="H47" s="32">
        <f t="shared" si="15"/>
        <v>0</v>
      </c>
      <c r="I47" s="161"/>
      <c r="J47" s="32">
        <f t="shared" si="9"/>
        <v>2070838</v>
      </c>
      <c r="K47" s="32">
        <f t="shared" si="10"/>
        <v>2585274</v>
      </c>
      <c r="L47" s="32">
        <f t="shared" si="11"/>
        <v>0</v>
      </c>
      <c r="M47" s="161">
        <f t="shared" si="13"/>
        <v>-1</v>
      </c>
      <c r="O47" s="155"/>
    </row>
    <row r="48" spans="1:18" x14ac:dyDescent="0.25">
      <c r="A48" s="32" t="str">
        <f t="shared" si="12"/>
        <v>Mai</v>
      </c>
      <c r="B48" s="32">
        <v>31773013</v>
      </c>
      <c r="C48" s="32">
        <f t="shared" si="14"/>
        <v>37393694</v>
      </c>
      <c r="D48" s="32">
        <f t="shared" si="14"/>
        <v>0</v>
      </c>
      <c r="E48" s="161"/>
      <c r="F48" s="32">
        <v>6562510</v>
      </c>
      <c r="G48" s="32">
        <f t="shared" si="15"/>
        <v>7478146</v>
      </c>
      <c r="H48" s="32">
        <f t="shared" si="15"/>
        <v>0</v>
      </c>
      <c r="I48" s="161"/>
      <c r="J48" s="32">
        <f t="shared" si="9"/>
        <v>38335523</v>
      </c>
      <c r="K48" s="32">
        <f t="shared" si="10"/>
        <v>44871840</v>
      </c>
      <c r="L48" s="32">
        <f t="shared" si="11"/>
        <v>0</v>
      </c>
      <c r="M48" s="161">
        <f t="shared" si="13"/>
        <v>-1</v>
      </c>
      <c r="N48" s="161"/>
      <c r="O48" s="155"/>
      <c r="P48" s="162"/>
    </row>
    <row r="49" spans="1:16" x14ac:dyDescent="0.25">
      <c r="A49" s="32" t="str">
        <f t="shared" si="12"/>
        <v>Juni</v>
      </c>
      <c r="B49" s="32">
        <v>3700697</v>
      </c>
      <c r="C49" s="32">
        <f t="shared" si="14"/>
        <v>5049204</v>
      </c>
      <c r="D49" s="32">
        <f t="shared" si="14"/>
        <v>0</v>
      </c>
      <c r="E49" s="161"/>
      <c r="F49" s="32">
        <v>753916</v>
      </c>
      <c r="G49" s="32">
        <f t="shared" si="15"/>
        <v>1007981</v>
      </c>
      <c r="H49" s="32">
        <f t="shared" si="15"/>
        <v>0</v>
      </c>
      <c r="I49" s="161"/>
      <c r="J49" s="32">
        <f t="shared" si="9"/>
        <v>4454613</v>
      </c>
      <c r="K49" s="32">
        <f t="shared" si="10"/>
        <v>6057185</v>
      </c>
      <c r="L49" s="32">
        <f t="shared" si="11"/>
        <v>0</v>
      </c>
      <c r="M49" s="161">
        <f t="shared" si="13"/>
        <v>-1</v>
      </c>
      <c r="O49" s="155"/>
    </row>
    <row r="50" spans="1:16" x14ac:dyDescent="0.25">
      <c r="A50" s="32" t="str">
        <f t="shared" si="12"/>
        <v>Juli</v>
      </c>
      <c r="B50" s="32">
        <v>22281580</v>
      </c>
      <c r="C50" s="32">
        <f t="shared" si="14"/>
        <v>22063118</v>
      </c>
      <c r="D50" s="32">
        <f t="shared" si="14"/>
        <v>0</v>
      </c>
      <c r="E50" s="161"/>
      <c r="F50" s="32">
        <v>4612904</v>
      </c>
      <c r="G50" s="32">
        <f t="shared" si="15"/>
        <v>4406368</v>
      </c>
      <c r="H50" s="32">
        <f t="shared" si="15"/>
        <v>0</v>
      </c>
      <c r="I50" s="161"/>
      <c r="J50" s="32">
        <f t="shared" si="9"/>
        <v>26894484</v>
      </c>
      <c r="K50" s="32">
        <f t="shared" si="10"/>
        <v>26469486</v>
      </c>
      <c r="L50" s="32">
        <f t="shared" si="11"/>
        <v>0</v>
      </c>
      <c r="M50" s="161">
        <f t="shared" si="13"/>
        <v>-1</v>
      </c>
      <c r="O50" s="155"/>
    </row>
    <row r="51" spans="1:16" x14ac:dyDescent="0.25">
      <c r="A51" s="32" t="str">
        <f t="shared" si="12"/>
        <v>August</v>
      </c>
      <c r="B51" s="32">
        <v>2952293</v>
      </c>
      <c r="C51" s="32">
        <f t="shared" si="14"/>
        <v>4501310</v>
      </c>
      <c r="D51" s="32">
        <f t="shared" si="14"/>
        <v>0</v>
      </c>
      <c r="E51" s="161"/>
      <c r="F51" s="32">
        <v>594644</v>
      </c>
      <c r="G51" s="32">
        <f t="shared" ref="G51:H55" si="16">G10-G9</f>
        <v>920246</v>
      </c>
      <c r="H51" s="32">
        <f t="shared" si="16"/>
        <v>0</v>
      </c>
      <c r="I51" s="161"/>
      <c r="J51" s="32">
        <f t="shared" si="9"/>
        <v>3546937</v>
      </c>
      <c r="K51" s="32">
        <f t="shared" si="10"/>
        <v>5421556</v>
      </c>
      <c r="L51" s="32">
        <f t="shared" si="11"/>
        <v>0</v>
      </c>
      <c r="M51" s="161">
        <f t="shared" si="13"/>
        <v>-1</v>
      </c>
      <c r="O51" s="155"/>
    </row>
    <row r="52" spans="1:16" x14ac:dyDescent="0.25">
      <c r="A52" s="32" t="str">
        <f t="shared" si="12"/>
        <v>September</v>
      </c>
      <c r="B52" s="32">
        <v>34649943</v>
      </c>
      <c r="C52" s="32">
        <f t="shared" si="14"/>
        <v>36263682</v>
      </c>
      <c r="D52" s="32">
        <f t="shared" si="14"/>
        <v>0</v>
      </c>
      <c r="E52" s="161"/>
      <c r="F52" s="32">
        <v>7148438</v>
      </c>
      <c r="G52" s="32">
        <f t="shared" si="16"/>
        <v>7251958</v>
      </c>
      <c r="H52" s="32">
        <f t="shared" si="16"/>
        <v>0</v>
      </c>
      <c r="I52" s="161"/>
      <c r="J52" s="32">
        <f t="shared" si="9"/>
        <v>41798381</v>
      </c>
      <c r="K52" s="32">
        <f t="shared" si="10"/>
        <v>43515640</v>
      </c>
      <c r="L52" s="32">
        <f t="shared" si="11"/>
        <v>0</v>
      </c>
      <c r="M52" s="161">
        <f t="shared" si="13"/>
        <v>-1</v>
      </c>
      <c r="O52" s="155"/>
    </row>
    <row r="53" spans="1:16" x14ac:dyDescent="0.25">
      <c r="A53" s="32" t="str">
        <f t="shared" si="12"/>
        <v>Oktober</v>
      </c>
      <c r="B53" s="32">
        <v>1842218</v>
      </c>
      <c r="C53" s="32">
        <f t="shared" si="14"/>
        <v>1621995</v>
      </c>
      <c r="D53" s="32">
        <f t="shared" si="14"/>
        <v>0</v>
      </c>
      <c r="E53" s="161"/>
      <c r="F53" s="32">
        <v>369252</v>
      </c>
      <c r="G53" s="32">
        <f t="shared" si="16"/>
        <v>336879</v>
      </c>
      <c r="H53" s="32">
        <f t="shared" si="16"/>
        <v>0</v>
      </c>
      <c r="I53" s="161"/>
      <c r="J53" s="32">
        <f t="shared" si="9"/>
        <v>2211470</v>
      </c>
      <c r="K53" s="32">
        <f t="shared" si="10"/>
        <v>1958874</v>
      </c>
      <c r="L53" s="32">
        <f t="shared" si="11"/>
        <v>0</v>
      </c>
      <c r="M53" s="161">
        <f t="shared" si="13"/>
        <v>-1</v>
      </c>
      <c r="O53" s="155"/>
      <c r="P53" s="32"/>
    </row>
    <row r="54" spans="1:16" x14ac:dyDescent="0.25">
      <c r="A54" s="32" t="str">
        <f t="shared" si="12"/>
        <v>November</v>
      </c>
      <c r="B54" s="32">
        <v>37869257</v>
      </c>
      <c r="C54" s="32">
        <f t="shared" si="14"/>
        <v>48896237</v>
      </c>
      <c r="D54" s="32">
        <f t="shared" si="14"/>
        <v>0</v>
      </c>
      <c r="E54" s="161"/>
      <c r="F54" s="32">
        <v>7977156</v>
      </c>
      <c r="G54" s="32">
        <f t="shared" si="16"/>
        <v>10022361</v>
      </c>
      <c r="H54" s="32">
        <f t="shared" si="16"/>
        <v>0</v>
      </c>
      <c r="I54" s="161"/>
      <c r="J54" s="32">
        <f t="shared" si="9"/>
        <v>45846413</v>
      </c>
      <c r="K54" s="32">
        <f t="shared" si="10"/>
        <v>58918598</v>
      </c>
      <c r="L54" s="32">
        <f t="shared" si="11"/>
        <v>0</v>
      </c>
      <c r="M54" s="161">
        <f t="shared" si="13"/>
        <v>-1</v>
      </c>
      <c r="O54" s="155"/>
    </row>
    <row r="55" spans="1:16" x14ac:dyDescent="0.25">
      <c r="A55" s="32" t="str">
        <f t="shared" si="12"/>
        <v>Desember</v>
      </c>
      <c r="B55" s="32">
        <v>5667718</v>
      </c>
      <c r="C55" s="32">
        <f t="shared" si="14"/>
        <v>4656320</v>
      </c>
      <c r="D55" s="32">
        <f t="shared" si="14"/>
        <v>0</v>
      </c>
      <c r="E55" s="161"/>
      <c r="F55" s="32">
        <v>1150085</v>
      </c>
      <c r="G55" s="32">
        <f t="shared" si="16"/>
        <v>915657</v>
      </c>
      <c r="H55" s="32">
        <f t="shared" si="16"/>
        <v>0</v>
      </c>
      <c r="I55" s="161"/>
      <c r="J55" s="32">
        <f t="shared" si="9"/>
        <v>6817803</v>
      </c>
      <c r="K55" s="32">
        <f t="shared" si="10"/>
        <v>5571977</v>
      </c>
      <c r="L55" s="32">
        <f t="shared" si="11"/>
        <v>0</v>
      </c>
      <c r="M55" s="161">
        <f t="shared" si="13"/>
        <v>-1</v>
      </c>
      <c r="O55" s="155"/>
    </row>
    <row r="56" spans="1:16" x14ac:dyDescent="0.25">
      <c r="A56" s="163" t="s">
        <v>417</v>
      </c>
      <c r="B56" s="163">
        <f>SUM(B44:B55)</f>
        <v>195955447</v>
      </c>
      <c r="C56" s="163">
        <f>SUM(C44:C55)</f>
        <v>220842958</v>
      </c>
      <c r="D56" s="163">
        <f>SUM(D44:D55)</f>
        <v>26304885</v>
      </c>
      <c r="E56" s="164"/>
      <c r="F56" s="163">
        <f>SUM(F44:F55)</f>
        <v>40450518</v>
      </c>
      <c r="G56" s="163">
        <f>SUM(G44:G55)</f>
        <v>44561358</v>
      </c>
      <c r="H56" s="163">
        <f>SUM(H44:H55)</f>
        <v>5229541</v>
      </c>
      <c r="I56" s="164"/>
      <c r="J56" s="163">
        <f t="shared" si="9"/>
        <v>236405965</v>
      </c>
      <c r="K56" s="163">
        <f t="shared" si="10"/>
        <v>265404316</v>
      </c>
      <c r="L56" s="163">
        <f t="shared" si="11"/>
        <v>31534426</v>
      </c>
      <c r="M56" s="164"/>
    </row>
    <row r="57" spans="1:16" x14ac:dyDescent="0.25">
      <c r="A57" s="36"/>
      <c r="B57" s="140"/>
      <c r="C57" s="36"/>
      <c r="D57" s="36"/>
      <c r="E57" s="165"/>
      <c r="F57" s="140"/>
      <c r="G57" s="36"/>
      <c r="H57" s="36"/>
      <c r="I57" s="165"/>
      <c r="J57" s="140"/>
      <c r="K57" s="36"/>
      <c r="L57" s="36"/>
      <c r="M57" s="165"/>
    </row>
    <row r="58" spans="1:16" x14ac:dyDescent="0.25">
      <c r="A58" s="32"/>
      <c r="C58" s="32"/>
      <c r="D58" s="32"/>
      <c r="G58" s="32"/>
      <c r="H58" s="32"/>
      <c r="K58" s="32"/>
      <c r="L58" s="32"/>
    </row>
    <row r="59" spans="1:16" x14ac:dyDescent="0.25">
      <c r="A59" s="32"/>
      <c r="E59" s="166"/>
      <c r="F59" s="166"/>
      <c r="G59" s="166"/>
      <c r="H59" s="166"/>
      <c r="I59" s="166"/>
      <c r="J59" s="166"/>
      <c r="K59" s="167"/>
      <c r="L59" s="167"/>
    </row>
    <row r="60" spans="1:16" x14ac:dyDescent="0.25">
      <c r="A60" s="32"/>
      <c r="E60" s="155"/>
      <c r="G60" s="32"/>
      <c r="H60" s="32"/>
      <c r="I60" s="155"/>
      <c r="K60" s="155"/>
      <c r="L60" s="155"/>
    </row>
    <row r="61" spans="1:16" x14ac:dyDescent="0.25">
      <c r="A61" s="32"/>
      <c r="E61" s="155"/>
      <c r="I61" s="155"/>
      <c r="K61" s="155"/>
      <c r="L61" s="155"/>
    </row>
    <row r="62" spans="1:16" x14ac:dyDescent="0.25">
      <c r="A62" s="32"/>
      <c r="E62" s="155"/>
      <c r="I62" s="155"/>
      <c r="K62" s="155"/>
      <c r="L62" s="155"/>
    </row>
    <row r="63" spans="1:16" x14ac:dyDescent="0.25">
      <c r="A63" s="32"/>
      <c r="E63" s="155"/>
      <c r="I63" s="155"/>
      <c r="K63" s="155"/>
      <c r="L63" s="155"/>
    </row>
  </sheetData>
  <sheetProtection sheet="1" objects="1" scenarios="1"/>
  <mergeCells count="9">
    <mergeCell ref="B42:E42"/>
    <mergeCell ref="F42:I42"/>
    <mergeCell ref="J42:M42"/>
    <mergeCell ref="B1:C1"/>
    <mergeCell ref="F1:G1"/>
    <mergeCell ref="J1:K1"/>
    <mergeCell ref="F22:G22"/>
    <mergeCell ref="B22:D22"/>
    <mergeCell ref="J22:L2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Diagrammer</vt:lpstr>
      </vt:variant>
      <vt:variant>
        <vt:i4>2</vt:i4>
      </vt:variant>
    </vt:vector>
  </HeadingPairs>
  <TitlesOfParts>
    <vt:vector size="5" baseType="lpstr">
      <vt:lpstr>komm</vt:lpstr>
      <vt:lpstr>fylk</vt:lpstr>
      <vt:lpstr>tabellalle</vt:lpstr>
      <vt:lpstr>fig_komm</vt:lpstr>
      <vt:lpstr>fig_fylk</vt:lpstr>
    </vt:vector>
  </TitlesOfParts>
  <Company>KS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Ingunn Monsen;Martin.Fjordholm@ks.no;anita.ekle.kildahl@ks.no</dc:creator>
  <cp:lastModifiedBy>Martin Fjordholm</cp:lastModifiedBy>
  <dcterms:created xsi:type="dcterms:W3CDTF">2019-11-19T09:55:59Z</dcterms:created>
  <dcterms:modified xsi:type="dcterms:W3CDTF">2023-04-20T06:52:59Z</dcterms:modified>
</cp:coreProperties>
</file>