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B6849D67-8503-4908-821E-9434BE35B09A}" xr6:coauthVersionLast="47" xr6:coauthVersionMax="47" xr10:uidLastSave="{00000000-0000-0000-0000-000000000000}"/>
  <bookViews>
    <workbookView xWindow="0" yWindow="0" windowWidth="25800" windowHeight="21000" xr2:uid="{00000000-000D-0000-FFFF-FFFF00000000}"/>
  </bookViews>
  <sheets>
    <sheet name="Inndata" sheetId="2" r:id="rId1"/>
    <sheet name="Utdata" sheetId="1" r:id="rId2"/>
  </sheets>
  <definedNames>
    <definedName name="_AMO_UniqueIdentifier" hidden="1">"'27765dac-919c-4b42-adf5-ba8907463921'"</definedName>
    <definedName name="i_fjor">Utdata!$C$1</definedName>
    <definedName name="i_forfjor">Utdata!$B$1</definedName>
    <definedName name="År">Utdata!$D$1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G2" i="2"/>
  <c r="F2" i="2"/>
  <c r="E2" i="2"/>
  <c r="D2" i="2"/>
  <c r="C2" i="2"/>
  <c r="D37" i="1" l="1"/>
  <c r="B18" i="1" l="1"/>
  <c r="B2" i="1" l="1"/>
  <c r="E3" i="2"/>
  <c r="B4" i="1" s="1"/>
  <c r="C2" i="1"/>
  <c r="G3" i="2"/>
  <c r="C3" i="1" s="1"/>
  <c r="D3" i="2"/>
  <c r="B3" i="1" s="1"/>
  <c r="D1" i="1"/>
  <c r="C12" i="1" l="1"/>
  <c r="D12" i="1" s="1"/>
  <c r="C14" i="1"/>
  <c r="C13" i="1"/>
  <c r="C16" i="1"/>
  <c r="C15" i="1"/>
  <c r="D11" i="1"/>
  <c r="B5" i="1"/>
  <c r="F29" i="1"/>
  <c r="F10" i="1"/>
  <c r="C1" i="1"/>
  <c r="A27" i="1"/>
  <c r="A13" i="1"/>
  <c r="A16" i="1"/>
  <c r="A14" i="1"/>
  <c r="A15" i="1"/>
  <c r="A25" i="1"/>
  <c r="A31" i="1"/>
  <c r="A32" i="1"/>
  <c r="A30" i="1"/>
  <c r="A35" i="1"/>
  <c r="A34" i="1"/>
  <c r="A33" i="1"/>
  <c r="G29" i="1"/>
  <c r="E29" i="1"/>
  <c r="D29" i="1"/>
  <c r="A11" i="1"/>
  <c r="A29" i="1"/>
  <c r="G10" i="1"/>
  <c r="E10" i="1"/>
  <c r="D10" i="1"/>
  <c r="A10" i="1"/>
  <c r="F1" i="2" l="1"/>
  <c r="F5" i="2"/>
  <c r="G1" i="2"/>
  <c r="G5" i="2"/>
  <c r="C5" i="1"/>
  <c r="D3" i="1"/>
  <c r="E12" i="1"/>
  <c r="B21" i="1"/>
  <c r="B1" i="1"/>
  <c r="C1" i="2" s="1"/>
  <c r="A20" i="1"/>
  <c r="F12" i="1"/>
  <c r="B20" i="1"/>
  <c r="F11" i="1"/>
  <c r="E15" i="1"/>
  <c r="D16" i="1"/>
  <c r="F16" i="1" s="1"/>
  <c r="E14" i="1"/>
  <c r="D15" i="1"/>
  <c r="F15" i="1" s="1"/>
  <c r="E13" i="1"/>
  <c r="D14" i="1"/>
  <c r="F14" i="1" s="1"/>
  <c r="E16" i="1"/>
  <c r="D13" i="1"/>
  <c r="F13" i="1" s="1"/>
  <c r="F18" i="1" l="1"/>
  <c r="E5" i="2"/>
  <c r="E1" i="2"/>
  <c r="D1" i="2"/>
  <c r="D5" i="2"/>
  <c r="C5" i="2"/>
  <c r="A21" i="1"/>
  <c r="G12" i="1"/>
  <c r="A26" i="1"/>
  <c r="B25" i="1"/>
  <c r="D33" i="1" s="1"/>
  <c r="F33" i="1" s="1"/>
  <c r="E18" i="1"/>
  <c r="G14" i="1"/>
  <c r="G13" i="1"/>
  <c r="G16" i="1"/>
  <c r="D18" i="1"/>
  <c r="C21" i="1" s="1"/>
  <c r="G15" i="1"/>
  <c r="E32" i="1" l="1"/>
  <c r="D34" i="1"/>
  <c r="F34" i="1" s="1"/>
  <c r="D35" i="1"/>
  <c r="F35" i="1" s="1"/>
  <c r="D32" i="1"/>
  <c r="E33" i="1"/>
  <c r="G33" i="1" s="1"/>
  <c r="E34" i="1"/>
  <c r="E35" i="1"/>
  <c r="G18" i="1"/>
  <c r="B26" i="1" s="1"/>
  <c r="C4" i="1" l="1"/>
  <c r="D30" i="1"/>
  <c r="D6" i="1"/>
  <c r="F32" i="1"/>
  <c r="G35" i="1"/>
  <c r="G32" i="1"/>
  <c r="G34" i="1"/>
  <c r="D31" i="1" l="1"/>
  <c r="F31" i="1" s="1"/>
  <c r="F30" i="1" l="1"/>
  <c r="F37" i="1" s="1"/>
  <c r="D5" i="1" s="1"/>
  <c r="E31" i="1"/>
  <c r="B31" i="1" s="1"/>
  <c r="B37" i="1" s="1"/>
  <c r="G31" i="1" l="1"/>
  <c r="G37" i="1" s="1"/>
  <c r="E37" i="1"/>
</calcChain>
</file>

<file path=xl/sharedStrings.xml><?xml version="1.0" encoding="utf-8"?>
<sst xmlns="http://schemas.openxmlformats.org/spreadsheetml/2006/main" count="31" uniqueCount="23">
  <si>
    <t>Kap. 5 stillinger</t>
  </si>
  <si>
    <t>konsulent</t>
  </si>
  <si>
    <t>arkitekt</t>
  </si>
  <si>
    <t>ingeniør</t>
  </si>
  <si>
    <t>x</t>
  </si>
  <si>
    <t>Tillegg til alle i kap. 5</t>
  </si>
  <si>
    <t>TOTALT</t>
  </si>
  <si>
    <t>Kronebeløp som skal fordeles til kap. 5-stillinger</t>
  </si>
  <si>
    <t>Navn</t>
  </si>
  <si>
    <t>Ola Normann</t>
  </si>
  <si>
    <t>Frank Nilssen</t>
  </si>
  <si>
    <t>Guri Birkeland</t>
  </si>
  <si>
    <t>Dato for lønnstillegg (må være per 01.mm.åå)</t>
  </si>
  <si>
    <t>Rådgiver</t>
  </si>
  <si>
    <t>Benny Borg</t>
  </si>
  <si>
    <t>Lønnsmasse</t>
  </si>
  <si>
    <t>Gjennomsnittlig grunnlønn</t>
  </si>
  <si>
    <t>Overheng til</t>
  </si>
  <si>
    <t>Kronebeløp gitt til kap. 5-stillinger</t>
  </si>
  <si>
    <t>Årstall</t>
  </si>
  <si>
    <t>Årsverk</t>
  </si>
  <si>
    <t>Gjennomsnittlig grunnlønn per 31.12</t>
  </si>
  <si>
    <t>Gjennomsnittslønn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</si>
</sst>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0.0\ %"/>
    <numFmt numFmtId="167" formatCode="0.000000\ %"/>
    <numFmt numFmtId="168" formatCode="_ * #,##0.0_ ;_ * \-#,##0.0_ ;_ * &quot;-&quot;??_ ;_ @_ "/>
  </numFmts>
  <fonts count="10"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1"/>
      <color rgb="FF3F3F76"/>
      <name val="Calibri"/>
      <family val="2"/>
      <scheme val="minor"/>
    </font>
    <font>
      <b/>
      <sz val="11"/>
      <color theme="3"/>
      <name val="Calibri"/>
      <family val="2"/>
      <scheme val="minor"/>
    </font>
    <font>
      <b/>
      <sz val="11"/>
      <color theme="0"/>
      <name val="Calibri"/>
      <family val="2"/>
      <scheme val="minor"/>
    </font>
    <font>
      <sz val="11"/>
      <color theme="0"/>
      <name val="Calibri"/>
      <family val="2"/>
      <scheme val="minor"/>
    </font>
    <font>
      <b/>
      <sz val="16"/>
      <color rgb="FFFF0000"/>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medium">
        <color indexed="64"/>
      </left>
      <right/>
      <top/>
      <bottom/>
      <diagonal/>
    </border>
    <border>
      <left/>
      <right style="medium">
        <color indexed="64"/>
      </right>
      <top/>
      <bottom/>
      <diagonal/>
    </border>
    <border>
      <left style="thin">
        <color rgb="FF3F3F3F"/>
      </left>
      <right style="medium">
        <color indexed="64"/>
      </right>
      <top style="thin">
        <color rgb="FF3F3F3F"/>
      </top>
      <bottom style="thin">
        <color rgb="FF3F3F3F"/>
      </bottom>
      <diagonal/>
    </border>
    <border>
      <left style="medium">
        <color indexed="64"/>
      </left>
      <right/>
      <top/>
      <bottom style="medium">
        <color indexed="64"/>
      </bottom>
      <diagonal/>
    </border>
    <border>
      <left style="medium">
        <color indexed="64"/>
      </left>
      <right/>
      <top style="medium">
        <color indexed="64"/>
      </top>
      <bottom/>
      <diagonal/>
    </border>
    <border>
      <left style="thin">
        <color rgb="FF3F3F3F"/>
      </left>
      <right style="thin">
        <color rgb="FF3F3F3F"/>
      </right>
      <top style="medium">
        <color indexed="64"/>
      </top>
      <bottom style="thin">
        <color rgb="FF3F3F3F"/>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theme="4" tint="0.39997558519241921"/>
      </bottom>
      <diagonal/>
    </border>
    <border>
      <left/>
      <right style="medium">
        <color indexed="64"/>
      </right>
      <top/>
      <bottom style="medium">
        <color theme="4" tint="0.39997558519241921"/>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3" borderId="2" applyNumberFormat="0" applyAlignment="0" applyProtection="0"/>
    <xf numFmtId="0" fontId="6" fillId="0" borderId="3" applyNumberFormat="0" applyFill="0" applyAlignment="0" applyProtection="0"/>
    <xf numFmtId="0" fontId="8" fillId="4" borderId="0" applyNumberFormat="0" applyBorder="0" applyAlignment="0" applyProtection="0"/>
  </cellStyleXfs>
  <cellXfs count="69">
    <xf numFmtId="0" fontId="0" fillId="0" borderId="0" xfId="0"/>
    <xf numFmtId="0" fontId="3" fillId="3" borderId="2" xfId="4" applyProtection="1"/>
    <xf numFmtId="0" fontId="3" fillId="3" borderId="9" xfId="4" applyBorder="1" applyProtection="1"/>
    <xf numFmtId="165" fontId="3" fillId="3" borderId="2" xfId="4" applyNumberFormat="1" applyProtection="1"/>
    <xf numFmtId="165" fontId="3" fillId="3" borderId="9" xfId="4" applyNumberFormat="1" applyBorder="1" applyProtection="1"/>
    <xf numFmtId="165" fontId="3" fillId="3" borderId="2" xfId="1" applyNumberFormat="1" applyFont="1" applyFill="1" applyBorder="1" applyProtection="1"/>
    <xf numFmtId="0" fontId="3" fillId="3" borderId="17" xfId="4" applyBorder="1" applyProtection="1"/>
    <xf numFmtId="166" fontId="3" fillId="3" borderId="17" xfId="4" applyNumberFormat="1" applyBorder="1" applyProtection="1"/>
    <xf numFmtId="166" fontId="3" fillId="3" borderId="18" xfId="4" applyNumberFormat="1" applyBorder="1" applyProtection="1"/>
    <xf numFmtId="0" fontId="0" fillId="0" borderId="0" xfId="0" applyProtection="1">
      <protection locked="0"/>
    </xf>
    <xf numFmtId="165" fontId="0" fillId="0" borderId="0" xfId="0" applyNumberFormat="1" applyProtection="1">
      <protection locked="0"/>
    </xf>
    <xf numFmtId="10" fontId="0" fillId="0" borderId="0" xfId="2" applyNumberFormat="1" applyFont="1" applyProtection="1">
      <protection locked="0"/>
    </xf>
    <xf numFmtId="165" fontId="0" fillId="0" borderId="0" xfId="2" applyNumberFormat="1" applyFont="1" applyProtection="1">
      <protection locked="0"/>
    </xf>
    <xf numFmtId="0" fontId="0" fillId="0" borderId="0" xfId="0" applyAlignment="1" applyProtection="1">
      <alignment wrapText="1"/>
      <protection locked="0"/>
    </xf>
    <xf numFmtId="0" fontId="4" fillId="0" borderId="0" xfId="0" applyFont="1" applyProtection="1">
      <protection locked="0"/>
    </xf>
    <xf numFmtId="0" fontId="4" fillId="0" borderId="0" xfId="0" applyFont="1" applyAlignment="1" applyProtection="1">
      <alignment wrapText="1"/>
      <protection locked="0"/>
    </xf>
    <xf numFmtId="0" fontId="0" fillId="0" borderId="7" xfId="0" applyBorder="1" applyProtection="1">
      <protection locked="0"/>
    </xf>
    <xf numFmtId="165" fontId="2" fillId="2" borderId="1" xfId="3" applyNumberFormat="1" applyProtection="1">
      <protection locked="0"/>
    </xf>
    <xf numFmtId="14" fontId="2" fillId="2" borderId="1" xfId="3" applyNumberFormat="1" applyProtection="1">
      <protection locked="0"/>
    </xf>
    <xf numFmtId="0" fontId="2" fillId="2" borderId="1" xfId="3" applyProtection="1">
      <protection locked="0"/>
    </xf>
    <xf numFmtId="166" fontId="0" fillId="0" borderId="0" xfId="0" applyNumberFormat="1" applyProtection="1">
      <protection locked="0"/>
    </xf>
    <xf numFmtId="166" fontId="0" fillId="0" borderId="8" xfId="0" applyNumberFormat="1" applyBorder="1" applyProtection="1">
      <protection locked="0"/>
    </xf>
    <xf numFmtId="0" fontId="0" fillId="0" borderId="8" xfId="0" applyBorder="1" applyProtection="1">
      <protection locked="0"/>
    </xf>
    <xf numFmtId="167" fontId="0" fillId="0" borderId="0" xfId="2" applyNumberFormat="1" applyFont="1" applyProtection="1">
      <protection locked="0"/>
    </xf>
    <xf numFmtId="0" fontId="0" fillId="0" borderId="13" xfId="0" applyBorder="1" applyProtection="1">
      <protection locked="0"/>
    </xf>
    <xf numFmtId="0" fontId="0" fillId="0" borderId="14" xfId="0" applyBorder="1" applyProtection="1">
      <protection locked="0"/>
    </xf>
    <xf numFmtId="166" fontId="5" fillId="2" borderId="1" xfId="3" applyNumberFormat="1" applyFont="1" applyProtection="1">
      <protection locked="0"/>
    </xf>
    <xf numFmtId="10" fontId="0" fillId="0" borderId="0" xfId="0" applyNumberFormat="1" applyProtection="1">
      <protection locked="0"/>
    </xf>
    <xf numFmtId="16" fontId="0" fillId="0" borderId="0" xfId="0" applyNumberFormat="1" applyProtection="1">
      <protection locked="0"/>
    </xf>
    <xf numFmtId="165" fontId="2" fillId="2" borderId="1" xfId="1" applyNumberFormat="1" applyFont="1" applyFill="1" applyBorder="1" applyProtection="1">
      <protection locked="0"/>
    </xf>
    <xf numFmtId="166" fontId="3" fillId="3" borderId="2" xfId="4" applyNumberFormat="1" applyAlignment="1" applyProtection="1">
      <alignment wrapText="1"/>
    </xf>
    <xf numFmtId="0" fontId="4" fillId="0" borderId="0" xfId="0" applyFont="1" applyAlignment="1">
      <alignment wrapText="1"/>
    </xf>
    <xf numFmtId="165" fontId="3" fillId="3" borderId="2" xfId="4" applyNumberFormat="1" applyAlignment="1" applyProtection="1"/>
    <xf numFmtId="0" fontId="4" fillId="0" borderId="8" xfId="0" applyFont="1" applyBorder="1" applyAlignment="1">
      <alignment wrapText="1"/>
    </xf>
    <xf numFmtId="166" fontId="3" fillId="3" borderId="2" xfId="4" applyNumberFormat="1" applyProtection="1"/>
    <xf numFmtId="166" fontId="3" fillId="3" borderId="9" xfId="4" applyNumberFormat="1" applyBorder="1" applyProtection="1"/>
    <xf numFmtId="2" fontId="3" fillId="3" borderId="2" xfId="4" applyNumberFormat="1" applyProtection="1"/>
    <xf numFmtId="166" fontId="3" fillId="3" borderId="2" xfId="2" applyNumberFormat="1" applyFont="1" applyFill="1" applyBorder="1" applyProtection="1"/>
    <xf numFmtId="0" fontId="0" fillId="0" borderId="8" xfId="0" applyBorder="1"/>
    <xf numFmtId="165" fontId="3" fillId="3" borderId="12" xfId="4" applyNumberFormat="1" applyBorder="1" applyAlignment="1" applyProtection="1">
      <alignment wrapText="1"/>
    </xf>
    <xf numFmtId="166" fontId="3" fillId="3" borderId="2" xfId="2" applyNumberFormat="1" applyFont="1" applyFill="1" applyBorder="1" applyAlignment="1" applyProtection="1">
      <alignment wrapText="1"/>
    </xf>
    <xf numFmtId="165" fontId="3" fillId="3" borderId="17" xfId="4" applyNumberFormat="1" applyBorder="1" applyProtection="1"/>
    <xf numFmtId="0" fontId="2" fillId="2" borderId="1" xfId="3" applyNumberFormat="1" applyProtection="1">
      <protection locked="0"/>
    </xf>
    <xf numFmtId="0" fontId="3" fillId="3" borderId="2" xfId="4" applyNumberFormat="1" applyProtection="1"/>
    <xf numFmtId="0" fontId="6" fillId="0" borderId="3" xfId="5" applyAlignment="1" applyProtection="1">
      <alignment wrapText="1"/>
    </xf>
    <xf numFmtId="0" fontId="4" fillId="0" borderId="0" xfId="0" applyFont="1"/>
    <xf numFmtId="0" fontId="7" fillId="4" borderId="5" xfId="6" applyFont="1" applyBorder="1" applyProtection="1"/>
    <xf numFmtId="0" fontId="7" fillId="4" borderId="6" xfId="6" applyFont="1" applyBorder="1" applyProtection="1"/>
    <xf numFmtId="0" fontId="7" fillId="4" borderId="4" xfId="6" applyFont="1" applyBorder="1" applyAlignment="1" applyProtection="1">
      <alignment wrapText="1"/>
    </xf>
    <xf numFmtId="0" fontId="7" fillId="4" borderId="5" xfId="6" applyFont="1" applyBorder="1" applyAlignment="1" applyProtection="1">
      <alignment wrapText="1"/>
    </xf>
    <xf numFmtId="0" fontId="7" fillId="4" borderId="6" xfId="6" applyFont="1" applyBorder="1" applyAlignment="1" applyProtection="1">
      <alignment wrapText="1"/>
    </xf>
    <xf numFmtId="0" fontId="0" fillId="0" borderId="7" xfId="0" applyBorder="1" applyAlignment="1">
      <alignment wrapText="1"/>
    </xf>
    <xf numFmtId="0" fontId="0" fillId="0" borderId="7" xfId="0" applyBorder="1"/>
    <xf numFmtId="0" fontId="4" fillId="0" borderId="7" xfId="0" applyFont="1" applyBorder="1"/>
    <xf numFmtId="0" fontId="4" fillId="0" borderId="10" xfId="0" applyFont="1" applyBorder="1"/>
    <xf numFmtId="0" fontId="4" fillId="0" borderId="11" xfId="0" applyFont="1" applyBorder="1" applyAlignment="1">
      <alignment wrapText="1"/>
    </xf>
    <xf numFmtId="0" fontId="4" fillId="0" borderId="7" xfId="0" applyFont="1" applyBorder="1" applyAlignment="1">
      <alignment wrapText="1"/>
    </xf>
    <xf numFmtId="0" fontId="7" fillId="4" borderId="15" xfId="6" applyFont="1" applyBorder="1" applyAlignment="1" applyProtection="1">
      <alignment wrapText="1"/>
    </xf>
    <xf numFmtId="0" fontId="7" fillId="4" borderId="3" xfId="6" applyFont="1" applyBorder="1" applyAlignment="1" applyProtection="1">
      <alignment wrapText="1"/>
    </xf>
    <xf numFmtId="0" fontId="7" fillId="4" borderId="16" xfId="6" applyFont="1" applyBorder="1" applyAlignment="1" applyProtection="1">
      <alignment wrapText="1"/>
    </xf>
    <xf numFmtId="0" fontId="7" fillId="4" borderId="3" xfId="6" applyFont="1" applyBorder="1" applyProtection="1"/>
    <xf numFmtId="0" fontId="4" fillId="0" borderId="10" xfId="0" applyFont="1" applyBorder="1" applyAlignment="1">
      <alignment wrapText="1"/>
    </xf>
    <xf numFmtId="165" fontId="0" fillId="0" borderId="0" xfId="1" applyNumberFormat="1" applyFont="1" applyProtection="1">
      <protection locked="0"/>
    </xf>
    <xf numFmtId="168" fontId="3" fillId="3" borderId="2" xfId="1" applyNumberFormat="1" applyFont="1" applyFill="1" applyBorder="1" applyProtection="1"/>
    <xf numFmtId="166" fontId="3" fillId="3" borderId="18" xfId="2" applyNumberFormat="1" applyFont="1" applyFill="1" applyBorder="1" applyProtection="1"/>
    <xf numFmtId="166" fontId="0" fillId="0" borderId="0" xfId="2" applyNumberFormat="1" applyFont="1" applyProtection="1">
      <protection locked="0"/>
    </xf>
    <xf numFmtId="0" fontId="9" fillId="0" borderId="0" xfId="0" applyFont="1" applyAlignment="1" applyProtection="1">
      <alignment wrapText="1"/>
      <protection locked="0"/>
    </xf>
    <xf numFmtId="0" fontId="3" fillId="3" borderId="17" xfId="4" applyNumberFormat="1" applyBorder="1" applyAlignment="1" applyProtection="1">
      <alignment horizontal="left"/>
    </xf>
    <xf numFmtId="0" fontId="3" fillId="3" borderId="18" xfId="4" applyNumberFormat="1" applyBorder="1" applyAlignment="1" applyProtection="1">
      <alignment horizontal="left"/>
    </xf>
  </cellXfs>
  <cellStyles count="7">
    <cellStyle name="Inndata" xfId="3" builtinId="20"/>
    <cellStyle name="Komma" xfId="1" builtinId="3"/>
    <cellStyle name="Normal" xfId="0" builtinId="0"/>
    <cellStyle name="Overskrift 3" xfId="5" builtinId="18"/>
    <cellStyle name="Prosent" xfId="2" builtinId="5"/>
    <cellStyle name="Utdata" xfId="4" builtinId="21"/>
    <cellStyle name="Uthevingsfarge1" xfId="6" builtinId="2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275166</xdr:colOff>
      <xdr:row>4</xdr:row>
      <xdr:rowOff>95250</xdr:rowOff>
    </xdr:from>
    <xdr:to>
      <xdr:col>12</xdr:col>
      <xdr:colOff>550334</xdr:colOff>
      <xdr:row>833</xdr:row>
      <xdr:rowOff>63499</xdr:rowOff>
    </xdr:to>
    <xdr:sp macro="" textlink="">
      <xdr:nvSpPr>
        <xdr:cNvPr id="2" name="Avrundet rektangel 1">
          <a:extLst>
            <a:ext uri="{FF2B5EF4-FFF2-40B4-BE49-F238E27FC236}">
              <a16:creationId xmlns:a16="http://schemas.microsoft.com/office/drawing/2014/main" id="{00000000-0008-0000-0000-000002000000}"/>
            </a:ext>
          </a:extLst>
        </xdr:cNvPr>
        <xdr:cNvSpPr/>
      </xdr:nvSpPr>
      <xdr:spPr>
        <a:xfrm>
          <a:off x="10361083" y="1058333"/>
          <a:ext cx="2772834" cy="1580938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u="sng"/>
            <a:t>Viktig:</a:t>
          </a:r>
        </a:p>
        <a:p>
          <a:pPr algn="l"/>
          <a:r>
            <a:rPr lang="nb-NO" sz="1100" b="0" u="none"/>
            <a:t>Når</a:t>
          </a:r>
          <a:r>
            <a:rPr lang="nb-NO" sz="1100" b="0" u="none" baseline="0"/>
            <a:t> man legger inn grunnlønn for et helt år skal mai regnes to ganger og juni skal ikke være med. </a:t>
          </a:r>
        </a:p>
        <a:p>
          <a:pPr algn="l"/>
          <a:endParaRPr lang="nb-NO" sz="1100" b="0" u="none" baseline="0"/>
        </a:p>
        <a:p>
          <a:pPr algn="l"/>
          <a:r>
            <a:rPr lang="nb-NO" sz="1100" b="0" u="none" baseline="0"/>
            <a:t>Grunnlønn per 31. desember legges inn som månedslønn i desember multiplisert med 12.</a:t>
          </a:r>
        </a:p>
        <a:p>
          <a:pPr algn="l"/>
          <a:endParaRPr lang="nb-NO" sz="1100" b="0" u="none" baseline="0"/>
        </a:p>
        <a:p>
          <a:pPr algn="l"/>
          <a:endParaRPr lang="nb-NO"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31750</xdr:colOff>
      <xdr:row>4</xdr:row>
      <xdr:rowOff>10583</xdr:rowOff>
    </xdr:from>
    <xdr:to>
      <xdr:col>17</xdr:col>
      <xdr:colOff>306916</xdr:colOff>
      <xdr:row>38</xdr:row>
      <xdr:rowOff>84665</xdr:rowOff>
    </xdr:to>
    <xdr:sp macro="" textlink="">
      <xdr:nvSpPr>
        <xdr:cNvPr id="2" name="Avrundet rektangel 1">
          <a:extLst>
            <a:ext uri="{FF2B5EF4-FFF2-40B4-BE49-F238E27FC236}">
              <a16:creationId xmlns:a16="http://schemas.microsoft.com/office/drawing/2014/main" id="{00000000-0008-0000-0100-000002000000}"/>
            </a:ext>
          </a:extLst>
        </xdr:cNvPr>
        <xdr:cNvSpPr/>
      </xdr:nvSpPr>
      <xdr:spPr>
        <a:xfrm>
          <a:off x="13790083" y="783166"/>
          <a:ext cx="5799666" cy="77681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u="sng"/>
            <a:t>Forklaring:</a:t>
          </a:r>
        </a:p>
        <a:p>
          <a:pPr algn="l"/>
          <a:r>
            <a:rPr lang="nb-NO" sz="1100" b="0"/>
            <a:t>Modellen</a:t>
          </a:r>
          <a:r>
            <a:rPr lang="nb-NO" sz="1100" b="0" baseline="0"/>
            <a:t> kan brukes til hjelpe for å regne ut kronebeløp som skal fordeles til kap.5-stillinger ved lokale forhandlinger innenfor en avtalt årslønnsvekstramme.</a:t>
          </a:r>
          <a:endParaRPr lang="nb-NO" sz="1100" b="0"/>
        </a:p>
        <a:p>
          <a:pPr algn="l"/>
          <a:endParaRPr lang="nb-NO" sz="1100" b="1"/>
        </a:p>
        <a:p>
          <a:pPr algn="l"/>
          <a:r>
            <a:rPr lang="nb-NO" sz="1100" b="1" u="sng"/>
            <a:t>For å bruke modellen trengs følgende</a:t>
          </a:r>
          <a:r>
            <a:rPr lang="nb-NO" sz="1100" b="1" u="sng" baseline="0"/>
            <a:t> informasjon</a:t>
          </a:r>
          <a:r>
            <a:rPr lang="nb-NO" sz="1100" b="1" baseline="0"/>
            <a:t>:</a:t>
          </a:r>
        </a:p>
        <a:p>
          <a:pPr algn="l"/>
          <a:r>
            <a:rPr lang="nb-NO" sz="1100" b="0" baseline="0"/>
            <a:t>- Grunnlønn for hver enkelt kap.5-stilling for hele 2021.</a:t>
          </a:r>
        </a:p>
        <a:p>
          <a:pPr algn="l"/>
          <a:r>
            <a:rPr lang="nb-NO" sz="1100" b="0" baseline="0"/>
            <a:t>- Grunnlønn for hver enkelt kap.5-stilling ved avslutningen av 2021.</a:t>
          </a:r>
        </a:p>
        <a:p>
          <a:pPr algn="l"/>
          <a:r>
            <a:rPr lang="nb-NO" sz="1100" b="0" baseline="0"/>
            <a:t>- Grunnlønn for </a:t>
          </a:r>
          <a:r>
            <a:rPr lang="nb-NO" sz="1100" b="0" baseline="0">
              <a:solidFill>
                <a:schemeClr val="lt1"/>
              </a:solidFill>
              <a:effectLst/>
              <a:latin typeface="+mn-lt"/>
              <a:ea typeface="+mn-ea"/>
              <a:cs typeface="+mn-cs"/>
            </a:rPr>
            <a:t>hver enkelt kap.5-stilling for hele 2022.</a:t>
          </a:r>
        </a:p>
        <a:p>
          <a:pPr algn="l"/>
          <a:r>
            <a:rPr lang="nb-NO" sz="1100" b="0" baseline="0">
              <a:solidFill>
                <a:schemeClr val="lt1"/>
              </a:solidFill>
              <a:effectLst/>
              <a:latin typeface="+mn-lt"/>
              <a:ea typeface="+mn-ea"/>
              <a:cs typeface="+mn-cs"/>
            </a:rPr>
            <a:t>- Stillingsstørrelse for hver enkelt kap.5-stilling for 2021 og 2022.</a:t>
          </a:r>
        </a:p>
        <a:p>
          <a:pPr algn="l"/>
          <a:r>
            <a:rPr lang="nb-NO" sz="1100" b="0" baseline="0">
              <a:solidFill>
                <a:schemeClr val="lt1"/>
              </a:solidFill>
              <a:effectLst/>
              <a:latin typeface="+mn-lt"/>
              <a:ea typeface="+mn-ea"/>
              <a:cs typeface="+mn-cs"/>
            </a:rPr>
            <a:t>- Kronebeløp for tillegg gitt ved lokale forhandligner gitt i fjor, og virkningsmåned for disse.</a:t>
          </a:r>
        </a:p>
        <a:p>
          <a:pPr algn="l"/>
          <a:r>
            <a:rPr lang="nb-NO" sz="1100" b="0" baseline="0">
              <a:solidFill>
                <a:schemeClr val="lt1"/>
              </a:solidFill>
              <a:effectLst/>
              <a:latin typeface="+mn-lt"/>
              <a:ea typeface="+mn-ea"/>
              <a:cs typeface="+mn-cs"/>
            </a:rPr>
            <a:t>- Avtalt årsvlønnsvekstramme for forhandlinger i år, samt virkningsmåned for når lønnstillegg skal gis.  </a:t>
          </a:r>
          <a:endParaRPr lang="nb-NO" sz="1100" b="0"/>
        </a:p>
        <a:p>
          <a:pPr algn="l"/>
          <a:endParaRPr lang="nb-NO" sz="1100" b="1"/>
        </a:p>
        <a:p>
          <a:pPr algn="l"/>
          <a:r>
            <a:rPr lang="nb-NO" sz="1100" b="1" u="sng"/>
            <a:t>Inndata:</a:t>
          </a:r>
        </a:p>
        <a:p>
          <a:pPr algn="l"/>
          <a:r>
            <a:rPr lang="nb-NO" sz="1100"/>
            <a:t>I</a:t>
          </a:r>
          <a:r>
            <a:rPr lang="nb-NO" sz="1100" baseline="0"/>
            <a:t> arkfanen </a:t>
          </a:r>
          <a:r>
            <a:rPr lang="nb-NO" sz="1100" b="1" baseline="0"/>
            <a:t>Inndata</a:t>
          </a:r>
          <a:r>
            <a:rPr lang="nb-NO" sz="1100" baseline="0"/>
            <a:t> legges grunnlønn for ansatte i kap.5-stillinger. Det må legges inn grunnlønn for hele 2021, per 31.desember 2022, og for hele 2022. Når man legger inn grunnlønn for hele året skal mai regnes to ganger, og juni skal ikke være med. I tillegg må man legge inn stillingsstørrelse for hver stilling. En 100%-stilling legges inn med tallet 1, en 50%-stilling legges inn med tallet 0,5 osv. </a:t>
          </a:r>
        </a:p>
        <a:p>
          <a:pPr algn="l"/>
          <a:endParaRPr lang="nb-NO" sz="1100" baseline="0"/>
        </a:p>
        <a:p>
          <a:pPr algn="l"/>
          <a:r>
            <a:rPr lang="nb-NO" sz="1100" b="1" u="sng" baseline="0"/>
            <a:t>Utdata:</a:t>
          </a:r>
        </a:p>
        <a:p>
          <a:pPr algn="l"/>
          <a:r>
            <a:rPr lang="nb-NO" sz="1100" baseline="0"/>
            <a:t>I arkfanen </a:t>
          </a:r>
          <a:r>
            <a:rPr lang="nb-NO" sz="1100" b="1" baseline="0"/>
            <a:t>Utdata </a:t>
          </a:r>
          <a:r>
            <a:rPr lang="nb-NO" sz="1100" b="0" baseline="0"/>
            <a:t>(under "Forhandlingsresultet")</a:t>
          </a:r>
          <a:r>
            <a:rPr lang="nb-NO" sz="1100" b="1" baseline="0"/>
            <a:t> </a:t>
          </a:r>
          <a:r>
            <a:rPr lang="nb-NO" sz="1100" b="0" baseline="0"/>
            <a:t>legger man inn tillegg som ble gitt i fjor. Dette legges inn som det kronebeløp som ble satt av til lokale forhandligner i fjor. I tillegg må man legge inn dato for når lønnstillegget ble gitt. Dersom det ble gitt ulike tillegg på ulike datoer må dette legges inn med en linje for hvert tillegg.</a:t>
          </a:r>
        </a:p>
        <a:p>
          <a:pPr algn="l"/>
          <a:endParaRPr lang="nb-NO" sz="1100" b="0" baseline="0"/>
        </a:p>
        <a:p>
          <a:pPr algn="l"/>
          <a:r>
            <a:rPr lang="nb-NO" sz="1100" baseline="0">
              <a:solidFill>
                <a:schemeClr val="lt1"/>
              </a:solidFill>
              <a:effectLst/>
              <a:latin typeface="+mn-lt"/>
              <a:ea typeface="+mn-ea"/>
              <a:cs typeface="+mn-cs"/>
            </a:rPr>
            <a:t>I arkfanen </a:t>
          </a:r>
          <a:r>
            <a:rPr lang="nb-NO" sz="1100" b="1" baseline="0">
              <a:solidFill>
                <a:schemeClr val="lt1"/>
              </a:solidFill>
              <a:effectLst/>
              <a:latin typeface="+mn-lt"/>
              <a:ea typeface="+mn-ea"/>
              <a:cs typeface="+mn-cs"/>
            </a:rPr>
            <a:t>Utdata </a:t>
          </a:r>
          <a:r>
            <a:rPr lang="nb-NO" sz="1100" b="0" baseline="0">
              <a:solidFill>
                <a:schemeClr val="lt1"/>
              </a:solidFill>
              <a:effectLst/>
              <a:latin typeface="+mn-lt"/>
              <a:ea typeface="+mn-ea"/>
              <a:cs typeface="+mn-cs"/>
            </a:rPr>
            <a:t>(under "Forhandlingsresultet"6) legger man inn prosentsats for avtalt årslønnsvekstramme fra 2015 til 2016. Man  må også legge inn dato for når tillegget skal gis. Hvis det er gitt andre tillegg til kap.5-stillinger i løpet av året må det også legges inn beløp og vikrningsdato for dette.</a:t>
          </a:r>
        </a:p>
        <a:p>
          <a:pPr algn="l"/>
          <a:endParaRPr lang="nb-NO" sz="1100" b="0" baseline="0">
            <a:solidFill>
              <a:schemeClr val="lt1"/>
            </a:solidFill>
            <a:effectLst/>
            <a:latin typeface="+mn-lt"/>
            <a:ea typeface="+mn-ea"/>
            <a:cs typeface="+mn-cs"/>
          </a:endParaRPr>
        </a:p>
        <a:p>
          <a:pPr algn="l"/>
          <a:r>
            <a:rPr lang="nb-NO" sz="1100" b="0" baseline="0"/>
            <a:t>Når man har lagt inn denne informasjonen får man ut kronebeløp for som skal fordeles til kap.5-stillinger innenfor den avtalte rammen. </a:t>
          </a:r>
        </a:p>
        <a:p>
          <a:pPr algn="l"/>
          <a:endParaRPr lang="nb-NO" sz="1100" b="0" baseline="0"/>
        </a:p>
        <a:p>
          <a:pPr algn="l"/>
          <a:r>
            <a:rPr lang="nb-NO" sz="1100" b="1" u="sng" baseline="0"/>
            <a:t>Viktig:</a:t>
          </a:r>
        </a:p>
        <a:p>
          <a:pPr algn="l"/>
          <a:r>
            <a:rPr lang="nb-NO" sz="1100" b="0" baseline="0"/>
            <a:t>Merk at man kun skal legge inn egne tall i celler med orange farge. De grå cellene viser resultatet av tallene man legger inn i de orange cellene.    </a:t>
          </a:r>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P833"/>
  <sheetViews>
    <sheetView tabSelected="1" zoomScale="90" zoomScaleNormal="90" workbookViewId="0">
      <selection activeCell="B4" sqref="B4"/>
    </sheetView>
  </sheetViews>
  <sheetFormatPr baseColWidth="10" defaultColWidth="9.140625" defaultRowHeight="15" x14ac:dyDescent="0.25"/>
  <cols>
    <col min="1" max="1" width="22.85546875" style="19" bestFit="1" customWidth="1"/>
    <col min="2" max="3" width="20.85546875" style="42" customWidth="1"/>
    <col min="4" max="5" width="20.85546875" style="17" customWidth="1"/>
    <col min="6" max="6" width="20.85546875" style="42" customWidth="1"/>
    <col min="7" max="7" width="15.28515625" style="17" customWidth="1"/>
    <col min="8" max="9" width="9.140625" style="9"/>
    <col min="10" max="10" width="9.85546875" style="9" bestFit="1" customWidth="1"/>
    <col min="11" max="15" width="9.140625" style="9"/>
    <col min="16" max="16" width="13.42578125" style="9" bestFit="1" customWidth="1"/>
    <col min="17" max="16384" width="9.140625" style="9"/>
  </cols>
  <sheetData>
    <row r="1" spans="1:16" ht="30.75" thickBot="1" x14ac:dyDescent="0.3">
      <c r="A1" s="44" t="s">
        <v>0</v>
      </c>
      <c r="B1" s="44" t="s">
        <v>8</v>
      </c>
      <c r="C1" s="44" t="str">
        <f ca="1">"Årsverk "&amp;i_forfjor</f>
        <v>Årsverk 2021</v>
      </c>
      <c r="D1" s="44" t="str">
        <f ca="1">"Grunnlønn for hele "&amp;i_forfjor</f>
        <v>Grunnlønn for hele 2021</v>
      </c>
      <c r="E1" s="44" t="str">
        <f ca="1">"Grunnlønn per 31. desember "&amp; i_forfjor</f>
        <v>Grunnlønn per 31. desember 2021</v>
      </c>
      <c r="F1" s="44" t="str">
        <f ca="1">"Årsverk "&amp;i_fjor</f>
        <v>Årsverk 2022</v>
      </c>
      <c r="G1" s="44" t="str">
        <f ca="1">"Grunnlønn for hele "&amp;i_fjor</f>
        <v>Grunnlønn for hele 2022</v>
      </c>
      <c r="H1" s="13"/>
      <c r="I1" s="13"/>
      <c r="J1" s="13"/>
      <c r="K1" s="13"/>
      <c r="L1" s="13"/>
      <c r="M1" s="13"/>
      <c r="N1" s="13"/>
    </row>
    <row r="2" spans="1:16" x14ac:dyDescent="0.25">
      <c r="A2" s="45" t="s">
        <v>6</v>
      </c>
      <c r="B2"/>
      <c r="C2" s="43">
        <f>SUM(C6:C1048576)</f>
        <v>3.5</v>
      </c>
      <c r="D2" s="5">
        <f>SUM(D6:D1048576)</f>
        <v>1807700</v>
      </c>
      <c r="E2" s="5">
        <f>SUM(E6:E1048576)</f>
        <v>1846000</v>
      </c>
      <c r="F2" s="63">
        <f>SUM(F6:F1048576)</f>
        <v>3.5</v>
      </c>
      <c r="G2" s="5">
        <f>SUM(G6:G1048576)</f>
        <v>1920033</v>
      </c>
      <c r="I2" s="10"/>
      <c r="J2" s="10"/>
      <c r="K2" s="10"/>
    </row>
    <row r="3" spans="1:16" s="13" customFormat="1" x14ac:dyDescent="0.25">
      <c r="A3" s="45" t="s">
        <v>22</v>
      </c>
      <c r="B3"/>
      <c r="C3"/>
      <c r="D3" s="3">
        <f>D2/C2</f>
        <v>516485.71428571426</v>
      </c>
      <c r="E3" s="3">
        <f>E2/C2</f>
        <v>527428.57142857148</v>
      </c>
      <c r="F3"/>
      <c r="G3" s="3">
        <f>G2/F2</f>
        <v>548580.85714285716</v>
      </c>
      <c r="H3" s="9"/>
      <c r="I3" s="9"/>
      <c r="J3" s="9"/>
      <c r="K3" s="9"/>
      <c r="L3" s="9"/>
      <c r="M3" s="9"/>
      <c r="N3" s="9"/>
    </row>
    <row r="4" spans="1:16" x14ac:dyDescent="0.25">
      <c r="A4" s="9"/>
      <c r="B4" s="9"/>
      <c r="C4" s="9"/>
      <c r="D4" s="9"/>
      <c r="E4" s="9"/>
      <c r="F4" s="9"/>
      <c r="G4" s="9"/>
      <c r="I4" s="10"/>
      <c r="J4" s="10"/>
      <c r="K4" s="10"/>
      <c r="O4" s="10"/>
    </row>
    <row r="5" spans="1:16" ht="30.75" thickBot="1" x14ac:dyDescent="0.3">
      <c r="A5" s="44" t="s">
        <v>0</v>
      </c>
      <c r="B5" s="44" t="s">
        <v>8</v>
      </c>
      <c r="C5" s="44" t="str">
        <f ca="1">"Dellønnsprosent "&amp;i_forfjor</f>
        <v>Dellønnsprosent 2021</v>
      </c>
      <c r="D5" s="44" t="str">
        <f ca="1">"Grunnlønn for hele "&amp;i_forfjor</f>
        <v>Grunnlønn for hele 2021</v>
      </c>
      <c r="E5" s="44" t="str">
        <f ca="1">"Grunnlønn per 31. desember "&amp; i_forfjor</f>
        <v>Grunnlønn per 31. desember 2021</v>
      </c>
      <c r="F5" s="44" t="str">
        <f ca="1">"Årsverk "&amp;i_fjor</f>
        <v>Årsverk 2022</v>
      </c>
      <c r="G5" s="44" t="str">
        <f ca="1">"Grunnlønn for hele "&amp;i_fjor</f>
        <v>Grunnlønn for hele 2022</v>
      </c>
      <c r="J5" s="10"/>
      <c r="K5" s="10"/>
      <c r="M5" s="10"/>
      <c r="N5" s="10"/>
      <c r="O5" s="10"/>
    </row>
    <row r="6" spans="1:16" x14ac:dyDescent="0.25">
      <c r="A6" s="19" t="s">
        <v>1</v>
      </c>
      <c r="B6" s="42" t="s">
        <v>9</v>
      </c>
      <c r="C6" s="42">
        <v>1</v>
      </c>
      <c r="D6" s="17">
        <v>312700</v>
      </c>
      <c r="E6" s="17">
        <v>323000</v>
      </c>
      <c r="F6" s="42">
        <v>1</v>
      </c>
      <c r="G6" s="17">
        <v>330533</v>
      </c>
      <c r="P6" s="10"/>
    </row>
    <row r="7" spans="1:16" x14ac:dyDescent="0.25">
      <c r="A7" s="19" t="s">
        <v>2</v>
      </c>
      <c r="B7" s="42" t="s">
        <v>10</v>
      </c>
      <c r="C7" s="42">
        <v>1</v>
      </c>
      <c r="D7" s="17">
        <v>450000</v>
      </c>
      <c r="E7" s="17">
        <v>460000</v>
      </c>
      <c r="F7" s="42">
        <v>1</v>
      </c>
      <c r="G7" s="17">
        <v>488000</v>
      </c>
      <c r="P7" s="10"/>
    </row>
    <row r="8" spans="1:16" x14ac:dyDescent="0.25">
      <c r="A8" s="19" t="s">
        <v>3</v>
      </c>
      <c r="B8" s="42" t="s">
        <v>11</v>
      </c>
      <c r="C8" s="42">
        <v>1</v>
      </c>
      <c r="D8" s="17">
        <v>625000</v>
      </c>
      <c r="E8" s="17">
        <v>638000</v>
      </c>
      <c r="F8" s="42">
        <v>1</v>
      </c>
      <c r="G8" s="17">
        <v>670500</v>
      </c>
      <c r="P8" s="10"/>
    </row>
    <row r="9" spans="1:16" x14ac:dyDescent="0.25">
      <c r="A9" s="19" t="s">
        <v>13</v>
      </c>
      <c r="B9" s="42" t="s">
        <v>14</v>
      </c>
      <c r="C9" s="42">
        <v>0.5</v>
      </c>
      <c r="D9" s="17">
        <v>420000</v>
      </c>
      <c r="E9" s="17">
        <v>425000</v>
      </c>
      <c r="F9" s="42">
        <v>0.5</v>
      </c>
      <c r="G9" s="17">
        <v>431000</v>
      </c>
      <c r="P9" s="10"/>
    </row>
    <row r="10" spans="1:16" x14ac:dyDescent="0.25">
      <c r="A10" s="19" t="s">
        <v>4</v>
      </c>
      <c r="B10" s="42" t="s">
        <v>4</v>
      </c>
      <c r="P10" s="10"/>
    </row>
    <row r="11" spans="1:16" x14ac:dyDescent="0.25">
      <c r="A11" s="19" t="s">
        <v>4</v>
      </c>
      <c r="B11" s="42" t="s">
        <v>4</v>
      </c>
      <c r="P11" s="10"/>
    </row>
    <row r="12" spans="1:16" x14ac:dyDescent="0.25">
      <c r="P12" s="10"/>
    </row>
    <row r="13" spans="1:16" x14ac:dyDescent="0.25">
      <c r="P13" s="10"/>
    </row>
    <row r="14" spans="1:16" x14ac:dyDescent="0.25">
      <c r="P14" s="10"/>
    </row>
    <row r="15" spans="1:16" x14ac:dyDescent="0.25">
      <c r="P15" s="10"/>
    </row>
    <row r="16" spans="1:16" x14ac:dyDescent="0.25">
      <c r="P16" s="10"/>
    </row>
    <row r="17" spans="16:16" x14ac:dyDescent="0.25">
      <c r="P17" s="10"/>
    </row>
    <row r="18" spans="16:16" x14ac:dyDescent="0.25">
      <c r="P18" s="10"/>
    </row>
    <row r="19" spans="16:16" x14ac:dyDescent="0.25">
      <c r="P19" s="10"/>
    </row>
    <row r="20" spans="16:16" x14ac:dyDescent="0.25">
      <c r="P20" s="10"/>
    </row>
    <row r="21" spans="16:16" x14ac:dyDescent="0.25">
      <c r="P21" s="10"/>
    </row>
    <row r="22" spans="16:16" x14ac:dyDescent="0.25">
      <c r="P22" s="10"/>
    </row>
    <row r="23" spans="16:16" x14ac:dyDescent="0.25">
      <c r="P23" s="10"/>
    </row>
    <row r="24" spans="16:16" x14ac:dyDescent="0.25">
      <c r="P24" s="10"/>
    </row>
    <row r="25" spans="16:16" x14ac:dyDescent="0.25">
      <c r="P25" s="10"/>
    </row>
    <row r="26" spans="16:16" x14ac:dyDescent="0.25">
      <c r="P26" s="10"/>
    </row>
    <row r="27" spans="16:16" x14ac:dyDescent="0.25">
      <c r="P27" s="10"/>
    </row>
    <row r="28" spans="16:16" x14ac:dyDescent="0.25">
      <c r="P28" s="10"/>
    </row>
    <row r="29" spans="16:16" x14ac:dyDescent="0.25">
      <c r="P29" s="10"/>
    </row>
    <row r="30" spans="16:16" x14ac:dyDescent="0.25">
      <c r="P30" s="10"/>
    </row>
    <row r="31" spans="16:16" x14ac:dyDescent="0.25">
      <c r="P31" s="10"/>
    </row>
    <row r="32" spans="16:16" x14ac:dyDescent="0.25">
      <c r="P32" s="10"/>
    </row>
    <row r="33" spans="16:16" x14ac:dyDescent="0.25">
      <c r="P33" s="10"/>
    </row>
    <row r="34" spans="16:16" x14ac:dyDescent="0.25">
      <c r="P34" s="10"/>
    </row>
    <row r="35" spans="16:16" x14ac:dyDescent="0.25">
      <c r="P35" s="10"/>
    </row>
    <row r="36" spans="16:16" x14ac:dyDescent="0.25">
      <c r="P36" s="10"/>
    </row>
    <row r="37" spans="16:16" x14ac:dyDescent="0.25">
      <c r="P37" s="10"/>
    </row>
    <row r="38" spans="16:16" x14ac:dyDescent="0.25">
      <c r="P38" s="10"/>
    </row>
    <row r="39" spans="16:16" x14ac:dyDescent="0.25">
      <c r="P39" s="10"/>
    </row>
    <row r="40" spans="16:16" x14ac:dyDescent="0.25">
      <c r="P40" s="10"/>
    </row>
    <row r="41" spans="16:16" x14ac:dyDescent="0.25">
      <c r="P41" s="10"/>
    </row>
    <row r="42" spans="16:16" x14ac:dyDescent="0.25">
      <c r="P42" s="10"/>
    </row>
    <row r="43" spans="16:16" x14ac:dyDescent="0.25">
      <c r="P43" s="10"/>
    </row>
    <row r="44" spans="16:16" x14ac:dyDescent="0.25">
      <c r="P44" s="10"/>
    </row>
    <row r="45" spans="16:16" x14ac:dyDescent="0.25">
      <c r="P45" s="10"/>
    </row>
    <row r="46" spans="16:16" x14ac:dyDescent="0.25">
      <c r="P46" s="10"/>
    </row>
    <row r="47" spans="16:16" x14ac:dyDescent="0.25">
      <c r="P47" s="10"/>
    </row>
    <row r="48" spans="16:16" x14ac:dyDescent="0.25">
      <c r="P48" s="10"/>
    </row>
    <row r="49" spans="16:16" x14ac:dyDescent="0.25">
      <c r="P49" s="10"/>
    </row>
    <row r="50" spans="16:16" x14ac:dyDescent="0.25">
      <c r="P50" s="10"/>
    </row>
    <row r="51" spans="16:16" x14ac:dyDescent="0.25">
      <c r="P51" s="10"/>
    </row>
    <row r="52" spans="16:16" x14ac:dyDescent="0.25">
      <c r="P52" s="10"/>
    </row>
    <row r="53" spans="16:16" x14ac:dyDescent="0.25">
      <c r="P53" s="10"/>
    </row>
    <row r="54" spans="16:16" x14ac:dyDescent="0.25">
      <c r="P54" s="10"/>
    </row>
    <row r="55" spans="16:16" x14ac:dyDescent="0.25">
      <c r="P55" s="10"/>
    </row>
    <row r="56" spans="16:16" x14ac:dyDescent="0.25">
      <c r="P56" s="10"/>
    </row>
    <row r="57" spans="16:16" x14ac:dyDescent="0.25">
      <c r="P57" s="10"/>
    </row>
    <row r="58" spans="16:16" x14ac:dyDescent="0.25">
      <c r="P58" s="10"/>
    </row>
    <row r="59" spans="16:16" x14ac:dyDescent="0.25">
      <c r="P59" s="10"/>
    </row>
    <row r="60" spans="16:16" x14ac:dyDescent="0.25">
      <c r="P60" s="10"/>
    </row>
    <row r="61" spans="16:16" x14ac:dyDescent="0.25">
      <c r="P61" s="10"/>
    </row>
    <row r="62" spans="16:16" x14ac:dyDescent="0.25">
      <c r="P62" s="10"/>
    </row>
    <row r="63" spans="16:16" x14ac:dyDescent="0.25">
      <c r="P63" s="10"/>
    </row>
    <row r="64" spans="16:16" x14ac:dyDescent="0.25">
      <c r="P64" s="10"/>
    </row>
    <row r="65" spans="16:16" x14ac:dyDescent="0.25">
      <c r="P65" s="10"/>
    </row>
    <row r="66" spans="16:16" x14ac:dyDescent="0.25">
      <c r="P66" s="10"/>
    </row>
    <row r="67" spans="16:16" x14ac:dyDescent="0.25">
      <c r="P67" s="10"/>
    </row>
    <row r="68" spans="16:16" x14ac:dyDescent="0.25">
      <c r="P68" s="10"/>
    </row>
    <row r="69" spans="16:16" x14ac:dyDescent="0.25">
      <c r="P69" s="10"/>
    </row>
    <row r="70" spans="16:16" x14ac:dyDescent="0.25">
      <c r="P70" s="10"/>
    </row>
    <row r="71" spans="16:16" x14ac:dyDescent="0.25">
      <c r="P71" s="10"/>
    </row>
    <row r="72" spans="16:16" x14ac:dyDescent="0.25">
      <c r="P72" s="10"/>
    </row>
    <row r="73" spans="16:16" x14ac:dyDescent="0.25">
      <c r="P73" s="10"/>
    </row>
    <row r="74" spans="16:16" x14ac:dyDescent="0.25">
      <c r="P74" s="10"/>
    </row>
    <row r="75" spans="16:16" x14ac:dyDescent="0.25">
      <c r="P75" s="10"/>
    </row>
    <row r="76" spans="16:16" x14ac:dyDescent="0.25">
      <c r="P76" s="10"/>
    </row>
    <row r="77" spans="16:16" x14ac:dyDescent="0.25">
      <c r="P77" s="10"/>
    </row>
    <row r="78" spans="16:16" x14ac:dyDescent="0.25">
      <c r="P78" s="10"/>
    </row>
    <row r="79" spans="16:16" x14ac:dyDescent="0.25">
      <c r="P79" s="10"/>
    </row>
    <row r="80" spans="16:16" x14ac:dyDescent="0.25">
      <c r="P80" s="10"/>
    </row>
    <row r="81" spans="16:16" x14ac:dyDescent="0.25">
      <c r="P81" s="10"/>
    </row>
    <row r="82" spans="16:16" x14ac:dyDescent="0.25">
      <c r="P82" s="10"/>
    </row>
    <row r="83" spans="16:16" x14ac:dyDescent="0.25">
      <c r="P83" s="10"/>
    </row>
    <row r="84" spans="16:16" x14ac:dyDescent="0.25">
      <c r="P84" s="10"/>
    </row>
    <row r="85" spans="16:16" x14ac:dyDescent="0.25">
      <c r="P85" s="10"/>
    </row>
    <row r="86" spans="16:16" x14ac:dyDescent="0.25">
      <c r="P86" s="10"/>
    </row>
    <row r="87" spans="16:16" x14ac:dyDescent="0.25">
      <c r="P87" s="10"/>
    </row>
    <row r="88" spans="16:16" x14ac:dyDescent="0.25">
      <c r="P88" s="10"/>
    </row>
    <row r="89" spans="16:16" x14ac:dyDescent="0.25">
      <c r="P89" s="10"/>
    </row>
    <row r="90" spans="16:16" x14ac:dyDescent="0.25">
      <c r="P90" s="10"/>
    </row>
    <row r="91" spans="16:16" x14ac:dyDescent="0.25">
      <c r="P91" s="10"/>
    </row>
    <row r="92" spans="16:16" x14ac:dyDescent="0.25">
      <c r="P92" s="10"/>
    </row>
    <row r="93" spans="16:16" x14ac:dyDescent="0.25">
      <c r="P93" s="10"/>
    </row>
    <row r="94" spans="16:16" x14ac:dyDescent="0.25">
      <c r="P94" s="10"/>
    </row>
    <row r="95" spans="16:16" x14ac:dyDescent="0.25">
      <c r="P95" s="10"/>
    </row>
    <row r="96" spans="16:16" x14ac:dyDescent="0.25">
      <c r="P96" s="10"/>
    </row>
    <row r="97" spans="16:16" x14ac:dyDescent="0.25">
      <c r="P97" s="10"/>
    </row>
    <row r="98" spans="16:16" x14ac:dyDescent="0.25">
      <c r="P98" s="10"/>
    </row>
    <row r="99" spans="16:16" x14ac:dyDescent="0.25">
      <c r="P99" s="10"/>
    </row>
    <row r="100" spans="16:16" x14ac:dyDescent="0.25">
      <c r="P100" s="10"/>
    </row>
    <row r="101" spans="16:16" x14ac:dyDescent="0.25">
      <c r="P101" s="10"/>
    </row>
    <row r="102" spans="16:16" x14ac:dyDescent="0.25">
      <c r="P102" s="10"/>
    </row>
    <row r="103" spans="16:16" x14ac:dyDescent="0.25">
      <c r="P103" s="10"/>
    </row>
    <row r="104" spans="16:16" x14ac:dyDescent="0.25">
      <c r="P104" s="10"/>
    </row>
    <row r="105" spans="16:16" x14ac:dyDescent="0.25">
      <c r="P105" s="10"/>
    </row>
    <row r="106" spans="16:16" x14ac:dyDescent="0.25">
      <c r="P106" s="10"/>
    </row>
    <row r="107" spans="16:16" x14ac:dyDescent="0.25">
      <c r="P107" s="10"/>
    </row>
    <row r="108" spans="16:16" x14ac:dyDescent="0.25">
      <c r="P108" s="10"/>
    </row>
    <row r="109" spans="16:16" x14ac:dyDescent="0.25">
      <c r="P109" s="10"/>
    </row>
    <row r="110" spans="16:16" x14ac:dyDescent="0.25">
      <c r="P110" s="10"/>
    </row>
    <row r="111" spans="16:16" x14ac:dyDescent="0.25">
      <c r="P111" s="10"/>
    </row>
    <row r="112" spans="16:16" x14ac:dyDescent="0.25">
      <c r="P112" s="10"/>
    </row>
    <row r="113" spans="16:16" x14ac:dyDescent="0.25">
      <c r="P113" s="10"/>
    </row>
    <row r="114" spans="16:16" x14ac:dyDescent="0.25">
      <c r="P114" s="10"/>
    </row>
    <row r="115" spans="16:16" x14ac:dyDescent="0.25">
      <c r="P115" s="10"/>
    </row>
    <row r="116" spans="16:16" x14ac:dyDescent="0.25">
      <c r="P116" s="10"/>
    </row>
    <row r="117" spans="16:16" x14ac:dyDescent="0.25">
      <c r="P117" s="10"/>
    </row>
    <row r="118" spans="16:16" x14ac:dyDescent="0.25">
      <c r="P118" s="10"/>
    </row>
    <row r="119" spans="16:16" x14ac:dyDescent="0.25">
      <c r="P119" s="10"/>
    </row>
    <row r="120" spans="16:16" x14ac:dyDescent="0.25">
      <c r="P120" s="10"/>
    </row>
    <row r="121" spans="16:16" x14ac:dyDescent="0.25">
      <c r="P121" s="10"/>
    </row>
    <row r="122" spans="16:16" x14ac:dyDescent="0.25">
      <c r="P122" s="10"/>
    </row>
    <row r="123" spans="16:16" x14ac:dyDescent="0.25">
      <c r="P123" s="10"/>
    </row>
    <row r="124" spans="16:16" x14ac:dyDescent="0.25">
      <c r="P124" s="10"/>
    </row>
    <row r="125" spans="16:16" x14ac:dyDescent="0.25">
      <c r="P125" s="10"/>
    </row>
    <row r="126" spans="16:16" x14ac:dyDescent="0.25">
      <c r="P126" s="10"/>
    </row>
    <row r="127" spans="16:16" x14ac:dyDescent="0.25">
      <c r="P127" s="10"/>
    </row>
    <row r="128" spans="16:16" x14ac:dyDescent="0.25">
      <c r="P128" s="10"/>
    </row>
    <row r="129" spans="16:16" x14ac:dyDescent="0.25">
      <c r="P129" s="10"/>
    </row>
    <row r="130" spans="16:16" x14ac:dyDescent="0.25">
      <c r="P130" s="10"/>
    </row>
    <row r="131" spans="16:16" x14ac:dyDescent="0.25">
      <c r="P131" s="10"/>
    </row>
    <row r="132" spans="16:16" x14ac:dyDescent="0.25">
      <c r="P132" s="10"/>
    </row>
    <row r="133" spans="16:16" x14ac:dyDescent="0.25">
      <c r="P133" s="10"/>
    </row>
    <row r="134" spans="16:16" x14ac:dyDescent="0.25">
      <c r="P134" s="10"/>
    </row>
    <row r="135" spans="16:16" x14ac:dyDescent="0.25">
      <c r="P135" s="10"/>
    </row>
    <row r="136" spans="16:16" x14ac:dyDescent="0.25">
      <c r="P136" s="10"/>
    </row>
    <row r="137" spans="16:16" x14ac:dyDescent="0.25">
      <c r="P137" s="10"/>
    </row>
    <row r="138" spans="16:16" x14ac:dyDescent="0.25">
      <c r="P138" s="10"/>
    </row>
    <row r="139" spans="16:16" x14ac:dyDescent="0.25">
      <c r="P139" s="10"/>
    </row>
    <row r="140" spans="16:16" x14ac:dyDescent="0.25">
      <c r="P140" s="10"/>
    </row>
    <row r="141" spans="16:16" x14ac:dyDescent="0.25">
      <c r="P141" s="10"/>
    </row>
    <row r="142" spans="16:16" x14ac:dyDescent="0.25">
      <c r="P142" s="10"/>
    </row>
    <row r="143" spans="16:16" x14ac:dyDescent="0.25">
      <c r="P143" s="10"/>
    </row>
    <row r="144" spans="16:16" x14ac:dyDescent="0.25">
      <c r="P144" s="10"/>
    </row>
    <row r="145" spans="16:16" x14ac:dyDescent="0.25">
      <c r="P145" s="10"/>
    </row>
    <row r="146" spans="16:16" x14ac:dyDescent="0.25">
      <c r="P146" s="10"/>
    </row>
    <row r="147" spans="16:16" x14ac:dyDescent="0.25">
      <c r="P147" s="10"/>
    </row>
    <row r="148" spans="16:16" x14ac:dyDescent="0.25">
      <c r="P148" s="10"/>
    </row>
    <row r="149" spans="16:16" x14ac:dyDescent="0.25">
      <c r="P149" s="10"/>
    </row>
    <row r="150" spans="16:16" x14ac:dyDescent="0.25">
      <c r="P150" s="10"/>
    </row>
    <row r="151" spans="16:16" x14ac:dyDescent="0.25">
      <c r="P151" s="10"/>
    </row>
    <row r="152" spans="16:16" x14ac:dyDescent="0.25">
      <c r="P152" s="10"/>
    </row>
    <row r="153" spans="16:16" x14ac:dyDescent="0.25">
      <c r="P153" s="10"/>
    </row>
    <row r="154" spans="16:16" x14ac:dyDescent="0.25">
      <c r="P154" s="10"/>
    </row>
    <row r="155" spans="16:16" x14ac:dyDescent="0.25">
      <c r="P155" s="10"/>
    </row>
    <row r="156" spans="16:16" x14ac:dyDescent="0.25">
      <c r="P156" s="10"/>
    </row>
    <row r="157" spans="16:16" x14ac:dyDescent="0.25">
      <c r="P157" s="10"/>
    </row>
    <row r="158" spans="16:16" x14ac:dyDescent="0.25">
      <c r="P158" s="10"/>
    </row>
    <row r="159" spans="16:16" x14ac:dyDescent="0.25">
      <c r="P159" s="10"/>
    </row>
    <row r="160" spans="16:16" x14ac:dyDescent="0.25">
      <c r="P160" s="10"/>
    </row>
    <row r="161" spans="16:16" x14ac:dyDescent="0.25">
      <c r="P161" s="10"/>
    </row>
    <row r="162" spans="16:16" x14ac:dyDescent="0.25">
      <c r="P162" s="10"/>
    </row>
    <row r="163" spans="16:16" x14ac:dyDescent="0.25">
      <c r="P163" s="10"/>
    </row>
    <row r="164" spans="16:16" x14ac:dyDescent="0.25">
      <c r="P164" s="10"/>
    </row>
    <row r="165" spans="16:16" x14ac:dyDescent="0.25">
      <c r="P165" s="10"/>
    </row>
    <row r="166" spans="16:16" x14ac:dyDescent="0.25">
      <c r="P166" s="10"/>
    </row>
    <row r="167" spans="16:16" x14ac:dyDescent="0.25">
      <c r="P167" s="10"/>
    </row>
    <row r="168" spans="16:16" x14ac:dyDescent="0.25">
      <c r="P168" s="10"/>
    </row>
    <row r="169" spans="16:16" x14ac:dyDescent="0.25">
      <c r="P169" s="10"/>
    </row>
    <row r="170" spans="16:16" x14ac:dyDescent="0.25">
      <c r="P170" s="10"/>
    </row>
    <row r="171" spans="16:16" x14ac:dyDescent="0.25">
      <c r="P171" s="10"/>
    </row>
    <row r="172" spans="16:16" x14ac:dyDescent="0.25">
      <c r="P172" s="10"/>
    </row>
    <row r="173" spans="16:16" x14ac:dyDescent="0.25">
      <c r="P173" s="10"/>
    </row>
    <row r="174" spans="16:16" x14ac:dyDescent="0.25">
      <c r="P174" s="10"/>
    </row>
    <row r="175" spans="16:16" x14ac:dyDescent="0.25">
      <c r="P175" s="10"/>
    </row>
    <row r="176" spans="16:16" x14ac:dyDescent="0.25">
      <c r="P176" s="10"/>
    </row>
    <row r="177" spans="16:16" x14ac:dyDescent="0.25">
      <c r="P177" s="10"/>
    </row>
    <row r="178" spans="16:16" x14ac:dyDescent="0.25">
      <c r="P178" s="10"/>
    </row>
    <row r="179" spans="16:16" x14ac:dyDescent="0.25">
      <c r="P179" s="10"/>
    </row>
    <row r="180" spans="16:16" x14ac:dyDescent="0.25">
      <c r="P180" s="10"/>
    </row>
    <row r="181" spans="16:16" x14ac:dyDescent="0.25">
      <c r="P181" s="10"/>
    </row>
    <row r="182" spans="16:16" x14ac:dyDescent="0.25">
      <c r="P182" s="10"/>
    </row>
    <row r="183" spans="16:16" x14ac:dyDescent="0.25">
      <c r="P183" s="10"/>
    </row>
    <row r="184" spans="16:16" x14ac:dyDescent="0.25">
      <c r="P184" s="10"/>
    </row>
    <row r="185" spans="16:16" x14ac:dyDescent="0.25">
      <c r="P185" s="10"/>
    </row>
    <row r="186" spans="16:16" x14ac:dyDescent="0.25">
      <c r="P186" s="10"/>
    </row>
    <row r="187" spans="16:16" x14ac:dyDescent="0.25">
      <c r="P187" s="10"/>
    </row>
    <row r="188" spans="16:16" x14ac:dyDescent="0.25">
      <c r="P188" s="10"/>
    </row>
    <row r="189" spans="16:16" x14ac:dyDescent="0.25">
      <c r="P189" s="10"/>
    </row>
    <row r="190" spans="16:16" x14ac:dyDescent="0.25">
      <c r="P190" s="10"/>
    </row>
    <row r="191" spans="16:16" x14ac:dyDescent="0.25">
      <c r="P191" s="10"/>
    </row>
    <row r="192" spans="16:16" x14ac:dyDescent="0.25">
      <c r="P192" s="10"/>
    </row>
    <row r="193" spans="16:16" x14ac:dyDescent="0.25">
      <c r="P193" s="10"/>
    </row>
    <row r="194" spans="16:16" x14ac:dyDescent="0.25">
      <c r="P194" s="10"/>
    </row>
    <row r="195" spans="16:16" x14ac:dyDescent="0.25">
      <c r="P195" s="10"/>
    </row>
    <row r="196" spans="16:16" x14ac:dyDescent="0.25">
      <c r="P196" s="10"/>
    </row>
    <row r="197" spans="16:16" x14ac:dyDescent="0.25">
      <c r="P197" s="10"/>
    </row>
    <row r="198" spans="16:16" x14ac:dyDescent="0.25">
      <c r="P198" s="10"/>
    </row>
    <row r="199" spans="16:16" x14ac:dyDescent="0.25">
      <c r="P199" s="10"/>
    </row>
    <row r="200" spans="16:16" x14ac:dyDescent="0.25">
      <c r="P200" s="10"/>
    </row>
    <row r="201" spans="16:16" x14ac:dyDescent="0.25">
      <c r="P201" s="10"/>
    </row>
    <row r="202" spans="16:16" x14ac:dyDescent="0.25">
      <c r="P202" s="10"/>
    </row>
    <row r="203" spans="16:16" x14ac:dyDescent="0.25">
      <c r="P203" s="10"/>
    </row>
    <row r="204" spans="16:16" x14ac:dyDescent="0.25">
      <c r="P204" s="10"/>
    </row>
    <row r="205" spans="16:16" x14ac:dyDescent="0.25">
      <c r="P205" s="10"/>
    </row>
    <row r="206" spans="16:16" x14ac:dyDescent="0.25">
      <c r="P206" s="10"/>
    </row>
    <row r="207" spans="16:16" x14ac:dyDescent="0.25">
      <c r="P207" s="10"/>
    </row>
    <row r="208" spans="16:16" x14ac:dyDescent="0.25">
      <c r="P208" s="10"/>
    </row>
    <row r="209" spans="16:16" x14ac:dyDescent="0.25">
      <c r="P209" s="10"/>
    </row>
    <row r="210" spans="16:16" x14ac:dyDescent="0.25">
      <c r="P210" s="10"/>
    </row>
    <row r="211" spans="16:16" x14ac:dyDescent="0.25">
      <c r="P211" s="10"/>
    </row>
    <row r="212" spans="16:16" x14ac:dyDescent="0.25">
      <c r="P212" s="10"/>
    </row>
    <row r="213" spans="16:16" x14ac:dyDescent="0.25">
      <c r="P213" s="10"/>
    </row>
    <row r="214" spans="16:16" x14ac:dyDescent="0.25">
      <c r="P214" s="10"/>
    </row>
    <row r="215" spans="16:16" x14ac:dyDescent="0.25">
      <c r="P215" s="10"/>
    </row>
    <row r="216" spans="16:16" x14ac:dyDescent="0.25">
      <c r="P216" s="10"/>
    </row>
    <row r="217" spans="16:16" x14ac:dyDescent="0.25">
      <c r="P217" s="10"/>
    </row>
    <row r="218" spans="16:16" x14ac:dyDescent="0.25">
      <c r="P218" s="10"/>
    </row>
    <row r="219" spans="16:16" x14ac:dyDescent="0.25">
      <c r="P219" s="10"/>
    </row>
    <row r="220" spans="16:16" x14ac:dyDescent="0.25">
      <c r="P220" s="10"/>
    </row>
    <row r="221" spans="16:16" x14ac:dyDescent="0.25">
      <c r="P221" s="10"/>
    </row>
    <row r="222" spans="16:16" x14ac:dyDescent="0.25">
      <c r="P222" s="10"/>
    </row>
    <row r="223" spans="16:16" x14ac:dyDescent="0.25">
      <c r="P223" s="10"/>
    </row>
    <row r="224" spans="16:16" x14ac:dyDescent="0.25">
      <c r="P224" s="10"/>
    </row>
    <row r="225" spans="16:16" x14ac:dyDescent="0.25">
      <c r="P225" s="10"/>
    </row>
    <row r="226" spans="16:16" x14ac:dyDescent="0.25">
      <c r="P226" s="10"/>
    </row>
    <row r="227" spans="16:16" x14ac:dyDescent="0.25">
      <c r="P227" s="10"/>
    </row>
    <row r="228" spans="16:16" x14ac:dyDescent="0.25">
      <c r="P228" s="10"/>
    </row>
    <row r="229" spans="16:16" x14ac:dyDescent="0.25">
      <c r="P229" s="10"/>
    </row>
    <row r="230" spans="16:16" x14ac:dyDescent="0.25">
      <c r="P230" s="10"/>
    </row>
    <row r="231" spans="16:16" x14ac:dyDescent="0.25">
      <c r="P231" s="10"/>
    </row>
    <row r="232" spans="16:16" x14ac:dyDescent="0.25">
      <c r="P232" s="10"/>
    </row>
    <row r="233" spans="16:16" x14ac:dyDescent="0.25">
      <c r="P233" s="10"/>
    </row>
    <row r="234" spans="16:16" x14ac:dyDescent="0.25">
      <c r="P234" s="10"/>
    </row>
    <row r="235" spans="16:16" x14ac:dyDescent="0.25">
      <c r="P235" s="10"/>
    </row>
    <row r="236" spans="16:16" x14ac:dyDescent="0.25">
      <c r="P236" s="10"/>
    </row>
    <row r="237" spans="16:16" x14ac:dyDescent="0.25">
      <c r="P237" s="10"/>
    </row>
    <row r="238" spans="16:16" x14ac:dyDescent="0.25">
      <c r="P238" s="10"/>
    </row>
    <row r="239" spans="16:16" x14ac:dyDescent="0.25">
      <c r="P239" s="10"/>
    </row>
    <row r="240" spans="16:16" x14ac:dyDescent="0.25">
      <c r="P240" s="10"/>
    </row>
    <row r="241" spans="16:16" x14ac:dyDescent="0.25">
      <c r="P241" s="10"/>
    </row>
    <row r="242" spans="16:16" x14ac:dyDescent="0.25">
      <c r="P242" s="10"/>
    </row>
    <row r="243" spans="16:16" x14ac:dyDescent="0.25">
      <c r="P243" s="10"/>
    </row>
    <row r="244" spans="16:16" x14ac:dyDescent="0.25">
      <c r="P244" s="10"/>
    </row>
    <row r="245" spans="16:16" x14ac:dyDescent="0.25">
      <c r="P245" s="10"/>
    </row>
    <row r="246" spans="16:16" x14ac:dyDescent="0.25">
      <c r="P246" s="10"/>
    </row>
    <row r="247" spans="16:16" x14ac:dyDescent="0.25">
      <c r="P247" s="10"/>
    </row>
    <row r="248" spans="16:16" x14ac:dyDescent="0.25">
      <c r="P248" s="10"/>
    </row>
    <row r="249" spans="16:16" x14ac:dyDescent="0.25">
      <c r="P249" s="10"/>
    </row>
    <row r="250" spans="16:16" x14ac:dyDescent="0.25">
      <c r="P250" s="10"/>
    </row>
    <row r="251" spans="16:16" x14ac:dyDescent="0.25">
      <c r="P251" s="10"/>
    </row>
    <row r="252" spans="16:16" x14ac:dyDescent="0.25">
      <c r="P252" s="10"/>
    </row>
    <row r="253" spans="16:16" x14ac:dyDescent="0.25">
      <c r="P253" s="10"/>
    </row>
    <row r="254" spans="16:16" x14ac:dyDescent="0.25">
      <c r="P254" s="10"/>
    </row>
    <row r="255" spans="16:16" x14ac:dyDescent="0.25">
      <c r="P255" s="10"/>
    </row>
    <row r="256" spans="16:16" x14ac:dyDescent="0.25">
      <c r="P256" s="10"/>
    </row>
    <row r="257" spans="16:16" x14ac:dyDescent="0.25">
      <c r="P257" s="10"/>
    </row>
    <row r="258" spans="16:16" x14ac:dyDescent="0.25">
      <c r="P258" s="10"/>
    </row>
    <row r="259" spans="16:16" x14ac:dyDescent="0.25">
      <c r="P259" s="10"/>
    </row>
    <row r="260" spans="16:16" x14ac:dyDescent="0.25">
      <c r="P260" s="10"/>
    </row>
    <row r="261" spans="16:16" x14ac:dyDescent="0.25">
      <c r="P261" s="10"/>
    </row>
    <row r="262" spans="16:16" x14ac:dyDescent="0.25">
      <c r="P262" s="10"/>
    </row>
    <row r="263" spans="16:16" x14ac:dyDescent="0.25">
      <c r="P263" s="10"/>
    </row>
    <row r="264" spans="16:16" x14ac:dyDescent="0.25">
      <c r="P264" s="10"/>
    </row>
    <row r="265" spans="16:16" x14ac:dyDescent="0.25">
      <c r="P265" s="10"/>
    </row>
    <row r="266" spans="16:16" x14ac:dyDescent="0.25">
      <c r="P266" s="10"/>
    </row>
    <row r="267" spans="16:16" x14ac:dyDescent="0.25">
      <c r="P267" s="10"/>
    </row>
    <row r="268" spans="16:16" x14ac:dyDescent="0.25">
      <c r="P268" s="10"/>
    </row>
    <row r="269" spans="16:16" x14ac:dyDescent="0.25">
      <c r="P269" s="10"/>
    </row>
    <row r="270" spans="16:16" x14ac:dyDescent="0.25">
      <c r="P270" s="10"/>
    </row>
    <row r="271" spans="16:16" x14ac:dyDescent="0.25">
      <c r="P271" s="10"/>
    </row>
    <row r="272" spans="16:16" x14ac:dyDescent="0.25">
      <c r="P272" s="10"/>
    </row>
    <row r="273" spans="16:16" x14ac:dyDescent="0.25">
      <c r="P273" s="10"/>
    </row>
    <row r="274" spans="16:16" x14ac:dyDescent="0.25">
      <c r="P274" s="10"/>
    </row>
    <row r="275" spans="16:16" x14ac:dyDescent="0.25">
      <c r="P275" s="10"/>
    </row>
    <row r="276" spans="16:16" x14ac:dyDescent="0.25">
      <c r="P276" s="10"/>
    </row>
    <row r="277" spans="16:16" x14ac:dyDescent="0.25">
      <c r="P277" s="10"/>
    </row>
    <row r="278" spans="16:16" x14ac:dyDescent="0.25">
      <c r="P278" s="10"/>
    </row>
    <row r="279" spans="16:16" x14ac:dyDescent="0.25">
      <c r="P279" s="10"/>
    </row>
    <row r="280" spans="16:16" x14ac:dyDescent="0.25">
      <c r="P280" s="10"/>
    </row>
    <row r="281" spans="16:16" x14ac:dyDescent="0.25">
      <c r="P281" s="10"/>
    </row>
    <row r="282" spans="16:16" x14ac:dyDescent="0.25">
      <c r="P282" s="10"/>
    </row>
    <row r="283" spans="16:16" x14ac:dyDescent="0.25">
      <c r="P283" s="10"/>
    </row>
    <row r="284" spans="16:16" x14ac:dyDescent="0.25">
      <c r="P284" s="10"/>
    </row>
    <row r="285" spans="16:16" x14ac:dyDescent="0.25">
      <c r="P285" s="10"/>
    </row>
    <row r="286" spans="16:16" x14ac:dyDescent="0.25">
      <c r="P286" s="10"/>
    </row>
    <row r="287" spans="16:16" x14ac:dyDescent="0.25">
      <c r="P287" s="10"/>
    </row>
    <row r="288" spans="16:16" x14ac:dyDescent="0.25">
      <c r="P288" s="10"/>
    </row>
    <row r="289" spans="16:16" x14ac:dyDescent="0.25">
      <c r="P289" s="10"/>
    </row>
    <row r="290" spans="16:16" x14ac:dyDescent="0.25">
      <c r="P290" s="10"/>
    </row>
    <row r="291" spans="16:16" x14ac:dyDescent="0.25">
      <c r="P291" s="10"/>
    </row>
    <row r="292" spans="16:16" x14ac:dyDescent="0.25">
      <c r="P292" s="10"/>
    </row>
    <row r="293" spans="16:16" x14ac:dyDescent="0.25">
      <c r="P293" s="10"/>
    </row>
    <row r="294" spans="16:16" x14ac:dyDescent="0.25">
      <c r="P294" s="10"/>
    </row>
    <row r="295" spans="16:16" x14ac:dyDescent="0.25">
      <c r="P295" s="10"/>
    </row>
    <row r="296" spans="16:16" x14ac:dyDescent="0.25">
      <c r="P296" s="10"/>
    </row>
    <row r="297" spans="16:16" x14ac:dyDescent="0.25">
      <c r="P297" s="10"/>
    </row>
    <row r="298" spans="16:16" x14ac:dyDescent="0.25">
      <c r="P298" s="10"/>
    </row>
    <row r="299" spans="16:16" x14ac:dyDescent="0.25">
      <c r="P299" s="10"/>
    </row>
    <row r="300" spans="16:16" x14ac:dyDescent="0.25">
      <c r="P300" s="10"/>
    </row>
    <row r="301" spans="16:16" x14ac:dyDescent="0.25">
      <c r="P301" s="10"/>
    </row>
    <row r="302" spans="16:16" x14ac:dyDescent="0.25">
      <c r="P302" s="10"/>
    </row>
    <row r="303" spans="16:16" x14ac:dyDescent="0.25">
      <c r="P303" s="10"/>
    </row>
    <row r="304" spans="16:16" x14ac:dyDescent="0.25">
      <c r="P304" s="10"/>
    </row>
    <row r="305" spans="16:16" x14ac:dyDescent="0.25">
      <c r="P305" s="10"/>
    </row>
    <row r="306" spans="16:16" x14ac:dyDescent="0.25">
      <c r="P306" s="10"/>
    </row>
    <row r="307" spans="16:16" x14ac:dyDescent="0.25">
      <c r="P307" s="10"/>
    </row>
    <row r="308" spans="16:16" x14ac:dyDescent="0.25">
      <c r="P308" s="10"/>
    </row>
    <row r="309" spans="16:16" x14ac:dyDescent="0.25">
      <c r="P309" s="10"/>
    </row>
    <row r="310" spans="16:16" x14ac:dyDescent="0.25">
      <c r="P310" s="10"/>
    </row>
    <row r="311" spans="16:16" x14ac:dyDescent="0.25">
      <c r="P311" s="10"/>
    </row>
    <row r="312" spans="16:16" x14ac:dyDescent="0.25">
      <c r="P312" s="10"/>
    </row>
    <row r="313" spans="16:16" x14ac:dyDescent="0.25">
      <c r="P313" s="10"/>
    </row>
    <row r="314" spans="16:16" x14ac:dyDescent="0.25">
      <c r="P314" s="10"/>
    </row>
    <row r="315" spans="16:16" x14ac:dyDescent="0.25">
      <c r="P315" s="10"/>
    </row>
    <row r="316" spans="16:16" x14ac:dyDescent="0.25">
      <c r="P316" s="10"/>
    </row>
    <row r="317" spans="16:16" x14ac:dyDescent="0.25">
      <c r="P317" s="10"/>
    </row>
    <row r="318" spans="16:16" x14ac:dyDescent="0.25">
      <c r="P318" s="10"/>
    </row>
    <row r="319" spans="16:16" x14ac:dyDescent="0.25">
      <c r="P319" s="10"/>
    </row>
    <row r="320" spans="16:16" x14ac:dyDescent="0.25">
      <c r="P320" s="10"/>
    </row>
    <row r="321" spans="16:16" x14ac:dyDescent="0.25">
      <c r="P321" s="10"/>
    </row>
    <row r="322" spans="16:16" x14ac:dyDescent="0.25">
      <c r="P322" s="10"/>
    </row>
    <row r="323" spans="16:16" x14ac:dyDescent="0.25">
      <c r="P323" s="10"/>
    </row>
    <row r="324" spans="16:16" x14ac:dyDescent="0.25">
      <c r="P324" s="10"/>
    </row>
    <row r="325" spans="16:16" x14ac:dyDescent="0.25">
      <c r="P325" s="10"/>
    </row>
    <row r="326" spans="16:16" x14ac:dyDescent="0.25">
      <c r="P326" s="10"/>
    </row>
    <row r="327" spans="16:16" x14ac:dyDescent="0.25">
      <c r="P327" s="10"/>
    </row>
    <row r="328" spans="16:16" x14ac:dyDescent="0.25">
      <c r="P328" s="10"/>
    </row>
    <row r="329" spans="16:16" x14ac:dyDescent="0.25">
      <c r="P329" s="10"/>
    </row>
    <row r="330" spans="16:16" x14ac:dyDescent="0.25">
      <c r="P330" s="10"/>
    </row>
    <row r="331" spans="16:16" x14ac:dyDescent="0.25">
      <c r="P331" s="10"/>
    </row>
    <row r="332" spans="16:16" x14ac:dyDescent="0.25">
      <c r="P332" s="10"/>
    </row>
    <row r="333" spans="16:16" x14ac:dyDescent="0.25">
      <c r="P333" s="10"/>
    </row>
    <row r="334" spans="16:16" x14ac:dyDescent="0.25">
      <c r="P334" s="10"/>
    </row>
    <row r="335" spans="16:16" x14ac:dyDescent="0.25">
      <c r="P335" s="10"/>
    </row>
    <row r="336" spans="16:16" x14ac:dyDescent="0.25">
      <c r="P336" s="10"/>
    </row>
    <row r="337" spans="16:16" x14ac:dyDescent="0.25">
      <c r="P337" s="10"/>
    </row>
    <row r="338" spans="16:16" x14ac:dyDescent="0.25">
      <c r="P338" s="10"/>
    </row>
    <row r="339" spans="16:16" x14ac:dyDescent="0.25">
      <c r="P339" s="10"/>
    </row>
    <row r="340" spans="16:16" x14ac:dyDescent="0.25">
      <c r="P340" s="10"/>
    </row>
    <row r="341" spans="16:16" x14ac:dyDescent="0.25">
      <c r="P341" s="10"/>
    </row>
    <row r="342" spans="16:16" x14ac:dyDescent="0.25">
      <c r="P342" s="10"/>
    </row>
    <row r="343" spans="16:16" x14ac:dyDescent="0.25">
      <c r="P343" s="10"/>
    </row>
    <row r="344" spans="16:16" x14ac:dyDescent="0.25">
      <c r="P344" s="10"/>
    </row>
    <row r="345" spans="16:16" x14ac:dyDescent="0.25">
      <c r="P345" s="10"/>
    </row>
    <row r="346" spans="16:16" x14ac:dyDescent="0.25">
      <c r="P346" s="10"/>
    </row>
    <row r="347" spans="16:16" x14ac:dyDescent="0.25">
      <c r="P347" s="10"/>
    </row>
    <row r="348" spans="16:16" x14ac:dyDescent="0.25">
      <c r="P348" s="10"/>
    </row>
    <row r="349" spans="16:16" x14ac:dyDescent="0.25">
      <c r="P349" s="10"/>
    </row>
    <row r="350" spans="16:16" x14ac:dyDescent="0.25">
      <c r="P350" s="10"/>
    </row>
    <row r="351" spans="16:16" x14ac:dyDescent="0.25">
      <c r="P351" s="10"/>
    </row>
    <row r="352" spans="16:16" x14ac:dyDescent="0.25">
      <c r="P352" s="10"/>
    </row>
    <row r="353" spans="16:16" x14ac:dyDescent="0.25">
      <c r="P353" s="10"/>
    </row>
    <row r="354" spans="16:16" x14ac:dyDescent="0.25">
      <c r="P354" s="10"/>
    </row>
    <row r="355" spans="16:16" x14ac:dyDescent="0.25">
      <c r="P355" s="10"/>
    </row>
    <row r="356" spans="16:16" x14ac:dyDescent="0.25">
      <c r="P356" s="10"/>
    </row>
    <row r="357" spans="16:16" x14ac:dyDescent="0.25">
      <c r="P357" s="10"/>
    </row>
    <row r="358" spans="16:16" x14ac:dyDescent="0.25">
      <c r="P358" s="10"/>
    </row>
    <row r="359" spans="16:16" x14ac:dyDescent="0.25">
      <c r="P359" s="10"/>
    </row>
    <row r="360" spans="16:16" x14ac:dyDescent="0.25">
      <c r="P360" s="10"/>
    </row>
    <row r="361" spans="16:16" x14ac:dyDescent="0.25">
      <c r="P361" s="10"/>
    </row>
    <row r="362" spans="16:16" x14ac:dyDescent="0.25">
      <c r="P362" s="10"/>
    </row>
    <row r="363" spans="16:16" x14ac:dyDescent="0.25">
      <c r="P363" s="10"/>
    </row>
    <row r="364" spans="16:16" x14ac:dyDescent="0.25">
      <c r="P364" s="10"/>
    </row>
    <row r="365" spans="16:16" x14ac:dyDescent="0.25">
      <c r="P365" s="10"/>
    </row>
    <row r="366" spans="16:16" x14ac:dyDescent="0.25">
      <c r="P366" s="10"/>
    </row>
    <row r="367" spans="16:16" x14ac:dyDescent="0.25">
      <c r="P367" s="10"/>
    </row>
    <row r="368" spans="16:16" x14ac:dyDescent="0.25">
      <c r="P368" s="10"/>
    </row>
    <row r="369" spans="16:16" x14ac:dyDescent="0.25">
      <c r="P369" s="10"/>
    </row>
    <row r="370" spans="16:16" x14ac:dyDescent="0.25">
      <c r="P370" s="10"/>
    </row>
    <row r="371" spans="16:16" x14ac:dyDescent="0.25">
      <c r="P371" s="10"/>
    </row>
    <row r="372" spans="16:16" x14ac:dyDescent="0.25">
      <c r="P372" s="10"/>
    </row>
    <row r="373" spans="16:16" x14ac:dyDescent="0.25">
      <c r="P373" s="10"/>
    </row>
    <row r="374" spans="16:16" x14ac:dyDescent="0.25">
      <c r="P374" s="10"/>
    </row>
    <row r="375" spans="16:16" x14ac:dyDescent="0.25">
      <c r="P375" s="10"/>
    </row>
    <row r="376" spans="16:16" x14ac:dyDescent="0.25">
      <c r="P376" s="10"/>
    </row>
    <row r="377" spans="16:16" x14ac:dyDescent="0.25">
      <c r="P377" s="10"/>
    </row>
    <row r="378" spans="16:16" x14ac:dyDescent="0.25">
      <c r="P378" s="10"/>
    </row>
    <row r="379" spans="16:16" x14ac:dyDescent="0.25">
      <c r="P379" s="10"/>
    </row>
    <row r="380" spans="16:16" x14ac:dyDescent="0.25">
      <c r="P380" s="10"/>
    </row>
    <row r="381" spans="16:16" x14ac:dyDescent="0.25">
      <c r="P381" s="10"/>
    </row>
    <row r="382" spans="16:16" x14ac:dyDescent="0.25">
      <c r="P382" s="10"/>
    </row>
    <row r="383" spans="16:16" x14ac:dyDescent="0.25">
      <c r="P383" s="10"/>
    </row>
    <row r="384" spans="16:16" x14ac:dyDescent="0.25">
      <c r="P384" s="10"/>
    </row>
    <row r="385" spans="16:16" x14ac:dyDescent="0.25">
      <c r="P385" s="10"/>
    </row>
    <row r="386" spans="16:16" x14ac:dyDescent="0.25">
      <c r="P386" s="10"/>
    </row>
    <row r="387" spans="16:16" x14ac:dyDescent="0.25">
      <c r="P387" s="10"/>
    </row>
    <row r="388" spans="16:16" x14ac:dyDescent="0.25">
      <c r="P388" s="10"/>
    </row>
    <row r="389" spans="16:16" x14ac:dyDescent="0.25">
      <c r="P389" s="10"/>
    </row>
    <row r="390" spans="16:16" x14ac:dyDescent="0.25">
      <c r="P390" s="10"/>
    </row>
    <row r="391" spans="16:16" x14ac:dyDescent="0.25">
      <c r="P391" s="10"/>
    </row>
    <row r="392" spans="16:16" x14ac:dyDescent="0.25">
      <c r="P392" s="10"/>
    </row>
    <row r="393" spans="16:16" x14ac:dyDescent="0.25">
      <c r="P393" s="10"/>
    </row>
    <row r="394" spans="16:16" x14ac:dyDescent="0.25">
      <c r="P394" s="10"/>
    </row>
    <row r="395" spans="16:16" x14ac:dyDescent="0.25">
      <c r="P395" s="10"/>
    </row>
    <row r="396" spans="16:16" x14ac:dyDescent="0.25">
      <c r="P396" s="10"/>
    </row>
    <row r="397" spans="16:16" x14ac:dyDescent="0.25">
      <c r="P397" s="10"/>
    </row>
    <row r="398" spans="16:16" x14ac:dyDescent="0.25">
      <c r="P398" s="10"/>
    </row>
    <row r="399" spans="16:16" x14ac:dyDescent="0.25">
      <c r="P399" s="10"/>
    </row>
    <row r="400" spans="16:16" x14ac:dyDescent="0.25">
      <c r="P400" s="10"/>
    </row>
    <row r="401" spans="16:16" x14ac:dyDescent="0.25">
      <c r="P401" s="10"/>
    </row>
    <row r="402" spans="16:16" x14ac:dyDescent="0.25">
      <c r="P402" s="10"/>
    </row>
    <row r="403" spans="16:16" x14ac:dyDescent="0.25">
      <c r="P403" s="10"/>
    </row>
    <row r="404" spans="16:16" x14ac:dyDescent="0.25">
      <c r="P404" s="10"/>
    </row>
    <row r="405" spans="16:16" x14ac:dyDescent="0.25">
      <c r="P405" s="10"/>
    </row>
    <row r="406" spans="16:16" x14ac:dyDescent="0.25">
      <c r="P406" s="10"/>
    </row>
    <row r="407" spans="16:16" x14ac:dyDescent="0.25">
      <c r="P407" s="10"/>
    </row>
    <row r="408" spans="16:16" x14ac:dyDescent="0.25">
      <c r="P408" s="10"/>
    </row>
    <row r="409" spans="16:16" x14ac:dyDescent="0.25">
      <c r="P409" s="10"/>
    </row>
    <row r="410" spans="16:16" x14ac:dyDescent="0.25">
      <c r="P410" s="10"/>
    </row>
    <row r="411" spans="16:16" x14ac:dyDescent="0.25">
      <c r="P411" s="10"/>
    </row>
    <row r="412" spans="16:16" x14ac:dyDescent="0.25">
      <c r="P412" s="10"/>
    </row>
    <row r="413" spans="16:16" x14ac:dyDescent="0.25">
      <c r="P413" s="10"/>
    </row>
    <row r="414" spans="16:16" x14ac:dyDescent="0.25">
      <c r="P414" s="10"/>
    </row>
    <row r="415" spans="16:16" x14ac:dyDescent="0.25">
      <c r="P415" s="10"/>
    </row>
    <row r="416" spans="16:16" x14ac:dyDescent="0.25">
      <c r="P416" s="10"/>
    </row>
    <row r="417" spans="16:16" x14ac:dyDescent="0.25">
      <c r="P417" s="10"/>
    </row>
    <row r="418" spans="16:16" x14ac:dyDescent="0.25">
      <c r="P418" s="10"/>
    </row>
    <row r="419" spans="16:16" x14ac:dyDescent="0.25">
      <c r="P419" s="10"/>
    </row>
    <row r="420" spans="16:16" x14ac:dyDescent="0.25">
      <c r="P420" s="10"/>
    </row>
    <row r="421" spans="16:16" x14ac:dyDescent="0.25">
      <c r="P421" s="10"/>
    </row>
    <row r="422" spans="16:16" x14ac:dyDescent="0.25">
      <c r="P422" s="10"/>
    </row>
    <row r="423" spans="16:16" x14ac:dyDescent="0.25">
      <c r="P423" s="10"/>
    </row>
    <row r="424" spans="16:16" x14ac:dyDescent="0.25">
      <c r="P424" s="10"/>
    </row>
    <row r="425" spans="16:16" x14ac:dyDescent="0.25">
      <c r="P425" s="10"/>
    </row>
    <row r="426" spans="16:16" x14ac:dyDescent="0.25">
      <c r="P426" s="10"/>
    </row>
    <row r="427" spans="16:16" x14ac:dyDescent="0.25">
      <c r="P427" s="10"/>
    </row>
    <row r="428" spans="16:16" x14ac:dyDescent="0.25">
      <c r="P428" s="10"/>
    </row>
    <row r="429" spans="16:16" x14ac:dyDescent="0.25">
      <c r="P429" s="10"/>
    </row>
    <row r="430" spans="16:16" x14ac:dyDescent="0.25">
      <c r="P430" s="10"/>
    </row>
    <row r="431" spans="16:16" x14ac:dyDescent="0.25">
      <c r="P431" s="10"/>
    </row>
    <row r="432" spans="16:16" x14ac:dyDescent="0.25">
      <c r="P432" s="10"/>
    </row>
    <row r="433" spans="16:16" x14ac:dyDescent="0.25">
      <c r="P433" s="10"/>
    </row>
    <row r="434" spans="16:16" x14ac:dyDescent="0.25">
      <c r="P434" s="10"/>
    </row>
    <row r="435" spans="16:16" x14ac:dyDescent="0.25">
      <c r="P435" s="10"/>
    </row>
    <row r="436" spans="16:16" x14ac:dyDescent="0.25">
      <c r="P436" s="10"/>
    </row>
    <row r="437" spans="16:16" x14ac:dyDescent="0.25">
      <c r="P437" s="10"/>
    </row>
    <row r="438" spans="16:16" x14ac:dyDescent="0.25">
      <c r="P438" s="10"/>
    </row>
    <row r="439" spans="16:16" x14ac:dyDescent="0.25">
      <c r="P439" s="10"/>
    </row>
    <row r="440" spans="16:16" x14ac:dyDescent="0.25">
      <c r="P440" s="10"/>
    </row>
    <row r="441" spans="16:16" x14ac:dyDescent="0.25">
      <c r="P441" s="10"/>
    </row>
    <row r="442" spans="16:16" x14ac:dyDescent="0.25">
      <c r="P442" s="10"/>
    </row>
    <row r="443" spans="16:16" x14ac:dyDescent="0.25">
      <c r="P443" s="10"/>
    </row>
    <row r="444" spans="16:16" x14ac:dyDescent="0.25">
      <c r="P444" s="10"/>
    </row>
    <row r="445" spans="16:16" x14ac:dyDescent="0.25">
      <c r="P445" s="10"/>
    </row>
    <row r="446" spans="16:16" x14ac:dyDescent="0.25">
      <c r="P446" s="10"/>
    </row>
    <row r="447" spans="16:16" x14ac:dyDescent="0.25">
      <c r="P447" s="10"/>
    </row>
    <row r="448" spans="16:16" x14ac:dyDescent="0.25">
      <c r="P448" s="10"/>
    </row>
    <row r="449" spans="16:16" x14ac:dyDescent="0.25">
      <c r="P449" s="10"/>
    </row>
    <row r="450" spans="16:16" x14ac:dyDescent="0.25">
      <c r="P450" s="10"/>
    </row>
    <row r="451" spans="16:16" x14ac:dyDescent="0.25">
      <c r="P451" s="10"/>
    </row>
    <row r="452" spans="16:16" x14ac:dyDescent="0.25">
      <c r="P452" s="10"/>
    </row>
    <row r="453" spans="16:16" x14ac:dyDescent="0.25">
      <c r="P453" s="10"/>
    </row>
    <row r="454" spans="16:16" x14ac:dyDescent="0.25">
      <c r="P454" s="10"/>
    </row>
    <row r="455" spans="16:16" x14ac:dyDescent="0.25">
      <c r="P455" s="10"/>
    </row>
    <row r="456" spans="16:16" x14ac:dyDescent="0.25">
      <c r="P456" s="10"/>
    </row>
    <row r="457" spans="16:16" x14ac:dyDescent="0.25">
      <c r="P457" s="10"/>
    </row>
    <row r="458" spans="16:16" x14ac:dyDescent="0.25">
      <c r="P458" s="10"/>
    </row>
    <row r="459" spans="16:16" x14ac:dyDescent="0.25">
      <c r="P459" s="10"/>
    </row>
    <row r="460" spans="16:16" x14ac:dyDescent="0.25">
      <c r="P460" s="10"/>
    </row>
    <row r="461" spans="16:16" x14ac:dyDescent="0.25">
      <c r="P461" s="10"/>
    </row>
    <row r="462" spans="16:16" x14ac:dyDescent="0.25">
      <c r="P462" s="10"/>
    </row>
    <row r="463" spans="16:16" x14ac:dyDescent="0.25">
      <c r="P463" s="10"/>
    </row>
    <row r="464" spans="16:16" x14ac:dyDescent="0.25">
      <c r="P464" s="10"/>
    </row>
    <row r="465" spans="16:16" x14ac:dyDescent="0.25">
      <c r="P465" s="10"/>
    </row>
    <row r="466" spans="16:16" x14ac:dyDescent="0.25">
      <c r="P466" s="10"/>
    </row>
    <row r="467" spans="16:16" x14ac:dyDescent="0.25">
      <c r="P467" s="10"/>
    </row>
    <row r="468" spans="16:16" x14ac:dyDescent="0.25">
      <c r="P468" s="10"/>
    </row>
    <row r="469" spans="16:16" x14ac:dyDescent="0.25">
      <c r="P469" s="10"/>
    </row>
    <row r="470" spans="16:16" x14ac:dyDescent="0.25">
      <c r="P470" s="10"/>
    </row>
    <row r="471" spans="16:16" x14ac:dyDescent="0.25">
      <c r="P471" s="10"/>
    </row>
    <row r="472" spans="16:16" x14ac:dyDescent="0.25">
      <c r="P472" s="10"/>
    </row>
    <row r="473" spans="16:16" x14ac:dyDescent="0.25">
      <c r="P473" s="10"/>
    </row>
    <row r="474" spans="16:16" x14ac:dyDescent="0.25">
      <c r="P474" s="10"/>
    </row>
    <row r="475" spans="16:16" x14ac:dyDescent="0.25">
      <c r="P475" s="10"/>
    </row>
    <row r="476" spans="16:16" x14ac:dyDescent="0.25">
      <c r="P476" s="10"/>
    </row>
    <row r="477" spans="16:16" x14ac:dyDescent="0.25">
      <c r="P477" s="10"/>
    </row>
    <row r="478" spans="16:16" x14ac:dyDescent="0.25">
      <c r="P478" s="10"/>
    </row>
    <row r="479" spans="16:16" x14ac:dyDescent="0.25">
      <c r="P479" s="10"/>
    </row>
    <row r="480" spans="16:16" x14ac:dyDescent="0.25">
      <c r="P480" s="10"/>
    </row>
    <row r="481" spans="16:16" x14ac:dyDescent="0.25">
      <c r="P481" s="10"/>
    </row>
    <row r="482" spans="16:16" x14ac:dyDescent="0.25">
      <c r="P482" s="10"/>
    </row>
    <row r="483" spans="16:16" x14ac:dyDescent="0.25">
      <c r="P483" s="10"/>
    </row>
    <row r="484" spans="16:16" x14ac:dyDescent="0.25">
      <c r="P484" s="10"/>
    </row>
    <row r="485" spans="16:16" x14ac:dyDescent="0.25">
      <c r="P485" s="10"/>
    </row>
    <row r="486" spans="16:16" x14ac:dyDescent="0.25">
      <c r="P486" s="10"/>
    </row>
    <row r="487" spans="16:16" x14ac:dyDescent="0.25">
      <c r="P487" s="10"/>
    </row>
    <row r="488" spans="16:16" x14ac:dyDescent="0.25">
      <c r="P488" s="10"/>
    </row>
    <row r="489" spans="16:16" x14ac:dyDescent="0.25">
      <c r="P489" s="10"/>
    </row>
    <row r="490" spans="16:16" x14ac:dyDescent="0.25">
      <c r="P490" s="10"/>
    </row>
    <row r="491" spans="16:16" x14ac:dyDescent="0.25">
      <c r="P491" s="10"/>
    </row>
    <row r="492" spans="16:16" x14ac:dyDescent="0.25">
      <c r="P492" s="10"/>
    </row>
    <row r="493" spans="16:16" x14ac:dyDescent="0.25">
      <c r="P493" s="10"/>
    </row>
    <row r="494" spans="16:16" x14ac:dyDescent="0.25">
      <c r="P494" s="10"/>
    </row>
    <row r="495" spans="16:16" x14ac:dyDescent="0.25">
      <c r="P495" s="10"/>
    </row>
    <row r="496" spans="16:16" x14ac:dyDescent="0.25">
      <c r="P496" s="10"/>
    </row>
    <row r="497" spans="16:16" x14ac:dyDescent="0.25">
      <c r="P497" s="10"/>
    </row>
    <row r="498" spans="16:16" x14ac:dyDescent="0.25">
      <c r="P498" s="10"/>
    </row>
    <row r="499" spans="16:16" x14ac:dyDescent="0.25">
      <c r="P499" s="10"/>
    </row>
    <row r="500" spans="16:16" x14ac:dyDescent="0.25">
      <c r="P500" s="10"/>
    </row>
    <row r="501" spans="16:16" x14ac:dyDescent="0.25">
      <c r="P501" s="10"/>
    </row>
    <row r="502" spans="16:16" x14ac:dyDescent="0.25">
      <c r="P502" s="10"/>
    </row>
    <row r="503" spans="16:16" x14ac:dyDescent="0.25">
      <c r="P503" s="10"/>
    </row>
    <row r="504" spans="16:16" x14ac:dyDescent="0.25">
      <c r="P504" s="10"/>
    </row>
    <row r="505" spans="16:16" x14ac:dyDescent="0.25">
      <c r="P505" s="10"/>
    </row>
    <row r="506" spans="16:16" x14ac:dyDescent="0.25">
      <c r="P506" s="10"/>
    </row>
    <row r="507" spans="16:16" x14ac:dyDescent="0.25">
      <c r="P507" s="10"/>
    </row>
    <row r="508" spans="16:16" x14ac:dyDescent="0.25">
      <c r="P508" s="10"/>
    </row>
    <row r="509" spans="16:16" x14ac:dyDescent="0.25">
      <c r="P509" s="10"/>
    </row>
    <row r="510" spans="16:16" x14ac:dyDescent="0.25">
      <c r="P510" s="10"/>
    </row>
    <row r="511" spans="16:16" x14ac:dyDescent="0.25">
      <c r="P511" s="10"/>
    </row>
    <row r="512" spans="16:16" x14ac:dyDescent="0.25">
      <c r="P512" s="10"/>
    </row>
    <row r="513" spans="16:16" x14ac:dyDescent="0.25">
      <c r="P513" s="10"/>
    </row>
    <row r="514" spans="16:16" x14ac:dyDescent="0.25">
      <c r="P514" s="10"/>
    </row>
    <row r="515" spans="16:16" x14ac:dyDescent="0.25">
      <c r="P515" s="10"/>
    </row>
    <row r="516" spans="16:16" x14ac:dyDescent="0.25">
      <c r="P516" s="10"/>
    </row>
    <row r="517" spans="16:16" x14ac:dyDescent="0.25">
      <c r="P517" s="10"/>
    </row>
    <row r="518" spans="16:16" x14ac:dyDescent="0.25">
      <c r="P518" s="10"/>
    </row>
    <row r="519" spans="16:16" x14ac:dyDescent="0.25">
      <c r="P519" s="10"/>
    </row>
    <row r="520" spans="16:16" x14ac:dyDescent="0.25">
      <c r="P520" s="10"/>
    </row>
    <row r="521" spans="16:16" x14ac:dyDescent="0.25">
      <c r="P521" s="10"/>
    </row>
    <row r="522" spans="16:16" x14ac:dyDescent="0.25">
      <c r="P522" s="10"/>
    </row>
    <row r="523" spans="16:16" x14ac:dyDescent="0.25">
      <c r="P523" s="10"/>
    </row>
    <row r="524" spans="16:16" x14ac:dyDescent="0.25">
      <c r="P524" s="10"/>
    </row>
    <row r="525" spans="16:16" x14ac:dyDescent="0.25">
      <c r="P525" s="10"/>
    </row>
    <row r="526" spans="16:16" x14ac:dyDescent="0.25">
      <c r="P526" s="10"/>
    </row>
    <row r="527" spans="16:16" x14ac:dyDescent="0.25">
      <c r="P527" s="10"/>
    </row>
    <row r="528" spans="16:16" x14ac:dyDescent="0.25">
      <c r="P528" s="10"/>
    </row>
    <row r="529" spans="16:16" x14ac:dyDescent="0.25">
      <c r="P529" s="10"/>
    </row>
    <row r="530" spans="16:16" x14ac:dyDescent="0.25">
      <c r="P530" s="10"/>
    </row>
    <row r="531" spans="16:16" x14ac:dyDescent="0.25">
      <c r="P531" s="10"/>
    </row>
    <row r="532" spans="16:16" x14ac:dyDescent="0.25">
      <c r="P532" s="10"/>
    </row>
    <row r="533" spans="16:16" x14ac:dyDescent="0.25">
      <c r="P533" s="10"/>
    </row>
    <row r="534" spans="16:16" x14ac:dyDescent="0.25">
      <c r="P534" s="10"/>
    </row>
    <row r="535" spans="16:16" x14ac:dyDescent="0.25">
      <c r="P535" s="10"/>
    </row>
    <row r="536" spans="16:16" x14ac:dyDescent="0.25">
      <c r="P536" s="10"/>
    </row>
    <row r="537" spans="16:16" x14ac:dyDescent="0.25">
      <c r="P537" s="10"/>
    </row>
    <row r="538" spans="16:16" x14ac:dyDescent="0.25">
      <c r="P538" s="10"/>
    </row>
    <row r="539" spans="16:16" x14ac:dyDescent="0.25">
      <c r="P539" s="10"/>
    </row>
    <row r="540" spans="16:16" x14ac:dyDescent="0.25">
      <c r="P540" s="10"/>
    </row>
    <row r="541" spans="16:16" x14ac:dyDescent="0.25">
      <c r="P541" s="10"/>
    </row>
    <row r="542" spans="16:16" x14ac:dyDescent="0.25">
      <c r="P542" s="10"/>
    </row>
    <row r="543" spans="16:16" x14ac:dyDescent="0.25">
      <c r="P543" s="10"/>
    </row>
    <row r="544" spans="16:16" x14ac:dyDescent="0.25">
      <c r="P544" s="10"/>
    </row>
    <row r="545" spans="16:16" x14ac:dyDescent="0.25">
      <c r="P545" s="10"/>
    </row>
    <row r="546" spans="16:16" x14ac:dyDescent="0.25">
      <c r="P546" s="10"/>
    </row>
    <row r="547" spans="16:16" x14ac:dyDescent="0.25">
      <c r="P547" s="10"/>
    </row>
    <row r="548" spans="16:16" x14ac:dyDescent="0.25">
      <c r="P548" s="10"/>
    </row>
    <row r="549" spans="16:16" x14ac:dyDescent="0.25">
      <c r="P549" s="10"/>
    </row>
    <row r="550" spans="16:16" x14ac:dyDescent="0.25">
      <c r="P550" s="10"/>
    </row>
    <row r="551" spans="16:16" x14ac:dyDescent="0.25">
      <c r="P551" s="10"/>
    </row>
    <row r="552" spans="16:16" x14ac:dyDescent="0.25">
      <c r="P552" s="10"/>
    </row>
    <row r="553" spans="16:16" x14ac:dyDescent="0.25">
      <c r="P553" s="10"/>
    </row>
    <row r="554" spans="16:16" x14ac:dyDescent="0.25">
      <c r="P554" s="10"/>
    </row>
    <row r="555" spans="16:16" x14ac:dyDescent="0.25">
      <c r="P555" s="10"/>
    </row>
    <row r="556" spans="16:16" x14ac:dyDescent="0.25">
      <c r="P556" s="10"/>
    </row>
    <row r="557" spans="16:16" x14ac:dyDescent="0.25">
      <c r="P557" s="10"/>
    </row>
    <row r="558" spans="16:16" x14ac:dyDescent="0.25">
      <c r="P558" s="10"/>
    </row>
    <row r="559" spans="16:16" x14ac:dyDescent="0.25">
      <c r="P559" s="10"/>
    </row>
    <row r="560" spans="16:16" x14ac:dyDescent="0.25">
      <c r="P560" s="10"/>
    </row>
    <row r="561" spans="16:16" x14ac:dyDescent="0.25">
      <c r="P561" s="10"/>
    </row>
    <row r="562" spans="16:16" x14ac:dyDescent="0.25">
      <c r="P562" s="10"/>
    </row>
    <row r="563" spans="16:16" x14ac:dyDescent="0.25">
      <c r="P563" s="10"/>
    </row>
    <row r="564" spans="16:16" x14ac:dyDescent="0.25">
      <c r="P564" s="10"/>
    </row>
    <row r="565" spans="16:16" x14ac:dyDescent="0.25">
      <c r="P565" s="10"/>
    </row>
    <row r="566" spans="16:16" x14ac:dyDescent="0.25">
      <c r="P566" s="10"/>
    </row>
    <row r="567" spans="16:16" x14ac:dyDescent="0.25">
      <c r="P567" s="10"/>
    </row>
    <row r="568" spans="16:16" x14ac:dyDescent="0.25">
      <c r="P568" s="10"/>
    </row>
    <row r="569" spans="16:16" x14ac:dyDescent="0.25">
      <c r="P569" s="10"/>
    </row>
    <row r="570" spans="16:16" x14ac:dyDescent="0.25">
      <c r="P570" s="10"/>
    </row>
    <row r="571" spans="16:16" x14ac:dyDescent="0.25">
      <c r="P571" s="10"/>
    </row>
    <row r="572" spans="16:16" x14ac:dyDescent="0.25">
      <c r="P572" s="10"/>
    </row>
    <row r="573" spans="16:16" x14ac:dyDescent="0.25">
      <c r="P573" s="10"/>
    </row>
    <row r="574" spans="16:16" x14ac:dyDescent="0.25">
      <c r="P574" s="10"/>
    </row>
    <row r="575" spans="16:16" x14ac:dyDescent="0.25">
      <c r="P575" s="10"/>
    </row>
    <row r="576" spans="16:16" x14ac:dyDescent="0.25">
      <c r="P576" s="10"/>
    </row>
    <row r="577" spans="16:16" x14ac:dyDescent="0.25">
      <c r="P577" s="10"/>
    </row>
    <row r="578" spans="16:16" x14ac:dyDescent="0.25">
      <c r="P578" s="10"/>
    </row>
    <row r="579" spans="16:16" x14ac:dyDescent="0.25">
      <c r="P579" s="10"/>
    </row>
    <row r="580" spans="16:16" x14ac:dyDescent="0.25">
      <c r="P580" s="10"/>
    </row>
    <row r="581" spans="16:16" x14ac:dyDescent="0.25">
      <c r="P581" s="10"/>
    </row>
    <row r="582" spans="16:16" x14ac:dyDescent="0.25">
      <c r="P582" s="10"/>
    </row>
    <row r="583" spans="16:16" x14ac:dyDescent="0.25">
      <c r="P583" s="10"/>
    </row>
    <row r="584" spans="16:16" x14ac:dyDescent="0.25">
      <c r="P584" s="10"/>
    </row>
    <row r="585" spans="16:16" x14ac:dyDescent="0.25">
      <c r="P585" s="10"/>
    </row>
    <row r="586" spans="16:16" x14ac:dyDescent="0.25">
      <c r="P586" s="10"/>
    </row>
    <row r="587" spans="16:16" x14ac:dyDescent="0.25">
      <c r="P587" s="10"/>
    </row>
    <row r="588" spans="16:16" x14ac:dyDescent="0.25">
      <c r="P588" s="10"/>
    </row>
    <row r="589" spans="16:16" x14ac:dyDescent="0.25">
      <c r="P589" s="10"/>
    </row>
    <row r="590" spans="16:16" x14ac:dyDescent="0.25">
      <c r="P590" s="10"/>
    </row>
    <row r="591" spans="16:16" x14ac:dyDescent="0.25">
      <c r="P591" s="10"/>
    </row>
    <row r="592" spans="16:16" x14ac:dyDescent="0.25">
      <c r="P592" s="10"/>
    </row>
    <row r="593" spans="16:16" x14ac:dyDescent="0.25">
      <c r="P593" s="10"/>
    </row>
    <row r="594" spans="16:16" x14ac:dyDescent="0.25">
      <c r="P594" s="10"/>
    </row>
    <row r="595" spans="16:16" x14ac:dyDescent="0.25">
      <c r="P595" s="10"/>
    </row>
    <row r="596" spans="16:16" x14ac:dyDescent="0.25">
      <c r="P596" s="10"/>
    </row>
    <row r="597" spans="16:16" x14ac:dyDescent="0.25">
      <c r="P597" s="10"/>
    </row>
    <row r="598" spans="16:16" x14ac:dyDescent="0.25">
      <c r="P598" s="10"/>
    </row>
    <row r="599" spans="16:16" x14ac:dyDescent="0.25">
      <c r="P599" s="10"/>
    </row>
    <row r="600" spans="16:16" x14ac:dyDescent="0.25">
      <c r="P600" s="10"/>
    </row>
    <row r="601" spans="16:16" x14ac:dyDescent="0.25">
      <c r="P601" s="10"/>
    </row>
    <row r="602" spans="16:16" x14ac:dyDescent="0.25">
      <c r="P602" s="10"/>
    </row>
    <row r="603" spans="16:16" x14ac:dyDescent="0.25">
      <c r="P603" s="10"/>
    </row>
    <row r="604" spans="16:16" x14ac:dyDescent="0.25">
      <c r="P604" s="10"/>
    </row>
    <row r="605" spans="16:16" x14ac:dyDescent="0.25">
      <c r="P605" s="10"/>
    </row>
    <row r="606" spans="16:16" x14ac:dyDescent="0.25">
      <c r="P606" s="10"/>
    </row>
    <row r="607" spans="16:16" x14ac:dyDescent="0.25">
      <c r="P607" s="10"/>
    </row>
    <row r="608" spans="16:16" x14ac:dyDescent="0.25">
      <c r="P608" s="10"/>
    </row>
    <row r="609" spans="16:16" x14ac:dyDescent="0.25">
      <c r="P609" s="10"/>
    </row>
    <row r="610" spans="16:16" x14ac:dyDescent="0.25">
      <c r="P610" s="10"/>
    </row>
    <row r="611" spans="16:16" x14ac:dyDescent="0.25">
      <c r="P611" s="10"/>
    </row>
    <row r="612" spans="16:16" x14ac:dyDescent="0.25">
      <c r="P612" s="10"/>
    </row>
    <row r="613" spans="16:16" x14ac:dyDescent="0.25">
      <c r="P613" s="10"/>
    </row>
    <row r="614" spans="16:16" x14ac:dyDescent="0.25">
      <c r="P614" s="10"/>
    </row>
    <row r="615" spans="16:16" x14ac:dyDescent="0.25">
      <c r="P615" s="10"/>
    </row>
    <row r="616" spans="16:16" x14ac:dyDescent="0.25">
      <c r="P616" s="10"/>
    </row>
    <row r="617" spans="16:16" x14ac:dyDescent="0.25">
      <c r="P617" s="10"/>
    </row>
    <row r="618" spans="16:16" x14ac:dyDescent="0.25">
      <c r="P618" s="10"/>
    </row>
    <row r="619" spans="16:16" x14ac:dyDescent="0.25">
      <c r="P619" s="10"/>
    </row>
    <row r="620" spans="16:16" x14ac:dyDescent="0.25">
      <c r="P620" s="10"/>
    </row>
    <row r="621" spans="16:16" x14ac:dyDescent="0.25">
      <c r="P621" s="10"/>
    </row>
    <row r="622" spans="16:16" x14ac:dyDescent="0.25">
      <c r="P622" s="10"/>
    </row>
    <row r="623" spans="16:16" x14ac:dyDescent="0.25">
      <c r="P623" s="10"/>
    </row>
    <row r="624" spans="16:16" x14ac:dyDescent="0.25">
      <c r="P624" s="10"/>
    </row>
    <row r="625" spans="16:16" x14ac:dyDescent="0.25">
      <c r="P625" s="10"/>
    </row>
    <row r="626" spans="16:16" x14ac:dyDescent="0.25">
      <c r="P626" s="10"/>
    </row>
    <row r="627" spans="16:16" x14ac:dyDescent="0.25">
      <c r="P627" s="10"/>
    </row>
    <row r="628" spans="16:16" x14ac:dyDescent="0.25">
      <c r="P628" s="10"/>
    </row>
    <row r="629" spans="16:16" x14ac:dyDescent="0.25">
      <c r="P629" s="10"/>
    </row>
    <row r="630" spans="16:16" x14ac:dyDescent="0.25">
      <c r="P630" s="10"/>
    </row>
    <row r="631" spans="16:16" x14ac:dyDescent="0.25">
      <c r="P631" s="10"/>
    </row>
    <row r="632" spans="16:16" x14ac:dyDescent="0.25">
      <c r="P632" s="10"/>
    </row>
    <row r="633" spans="16:16" x14ac:dyDescent="0.25">
      <c r="P633" s="10"/>
    </row>
    <row r="634" spans="16:16" x14ac:dyDescent="0.25">
      <c r="P634" s="10"/>
    </row>
    <row r="635" spans="16:16" x14ac:dyDescent="0.25">
      <c r="P635" s="10"/>
    </row>
    <row r="636" spans="16:16" x14ac:dyDescent="0.25">
      <c r="P636" s="10"/>
    </row>
    <row r="637" spans="16:16" x14ac:dyDescent="0.25">
      <c r="P637" s="10"/>
    </row>
    <row r="638" spans="16:16" x14ac:dyDescent="0.25">
      <c r="P638" s="10"/>
    </row>
    <row r="639" spans="16:16" x14ac:dyDescent="0.25">
      <c r="P639" s="10"/>
    </row>
    <row r="640" spans="16:16" x14ac:dyDescent="0.25">
      <c r="P640" s="10"/>
    </row>
    <row r="641" spans="16:16" x14ac:dyDescent="0.25">
      <c r="P641" s="10"/>
    </row>
    <row r="642" spans="16:16" x14ac:dyDescent="0.25">
      <c r="P642" s="10"/>
    </row>
    <row r="643" spans="16:16" x14ac:dyDescent="0.25">
      <c r="P643" s="10"/>
    </row>
    <row r="644" spans="16:16" x14ac:dyDescent="0.25">
      <c r="P644" s="10"/>
    </row>
    <row r="645" spans="16:16" x14ac:dyDescent="0.25">
      <c r="P645" s="10"/>
    </row>
    <row r="646" spans="16:16" x14ac:dyDescent="0.25">
      <c r="P646" s="10"/>
    </row>
    <row r="647" spans="16:16" x14ac:dyDescent="0.25">
      <c r="P647" s="10"/>
    </row>
    <row r="648" spans="16:16" x14ac:dyDescent="0.25">
      <c r="P648" s="10"/>
    </row>
    <row r="649" spans="16:16" x14ac:dyDescent="0.25">
      <c r="P649" s="10"/>
    </row>
    <row r="650" spans="16:16" x14ac:dyDescent="0.25">
      <c r="P650" s="10"/>
    </row>
    <row r="651" spans="16:16" x14ac:dyDescent="0.25">
      <c r="P651" s="10"/>
    </row>
    <row r="652" spans="16:16" x14ac:dyDescent="0.25">
      <c r="P652" s="10"/>
    </row>
    <row r="653" spans="16:16" x14ac:dyDescent="0.25">
      <c r="P653" s="10"/>
    </row>
    <row r="654" spans="16:16" x14ac:dyDescent="0.25">
      <c r="P654" s="10"/>
    </row>
    <row r="655" spans="16:16" x14ac:dyDescent="0.25">
      <c r="P655" s="10"/>
    </row>
    <row r="656" spans="16:16" x14ac:dyDescent="0.25">
      <c r="P656" s="10"/>
    </row>
    <row r="657" spans="16:16" x14ac:dyDescent="0.25">
      <c r="P657" s="10"/>
    </row>
    <row r="658" spans="16:16" x14ac:dyDescent="0.25">
      <c r="P658" s="10"/>
    </row>
    <row r="659" spans="16:16" x14ac:dyDescent="0.25">
      <c r="P659" s="10"/>
    </row>
    <row r="660" spans="16:16" x14ac:dyDescent="0.25">
      <c r="P660" s="10"/>
    </row>
    <row r="661" spans="16:16" x14ac:dyDescent="0.25">
      <c r="P661" s="10"/>
    </row>
    <row r="662" spans="16:16" x14ac:dyDescent="0.25">
      <c r="P662" s="10"/>
    </row>
    <row r="663" spans="16:16" x14ac:dyDescent="0.25">
      <c r="P663" s="10"/>
    </row>
    <row r="664" spans="16:16" x14ac:dyDescent="0.25">
      <c r="P664" s="10"/>
    </row>
    <row r="665" spans="16:16" x14ac:dyDescent="0.25">
      <c r="P665" s="10"/>
    </row>
    <row r="666" spans="16:16" x14ac:dyDescent="0.25">
      <c r="P666" s="10"/>
    </row>
    <row r="667" spans="16:16" x14ac:dyDescent="0.25">
      <c r="P667" s="10"/>
    </row>
    <row r="668" spans="16:16" x14ac:dyDescent="0.25">
      <c r="P668" s="10"/>
    </row>
    <row r="669" spans="16:16" x14ac:dyDescent="0.25">
      <c r="P669" s="10"/>
    </row>
    <row r="670" spans="16:16" x14ac:dyDescent="0.25">
      <c r="P670" s="10"/>
    </row>
    <row r="671" spans="16:16" x14ac:dyDescent="0.25">
      <c r="P671" s="10"/>
    </row>
    <row r="672" spans="16:16" x14ac:dyDescent="0.25">
      <c r="P672" s="10"/>
    </row>
    <row r="673" spans="16:16" x14ac:dyDescent="0.25">
      <c r="P673" s="10"/>
    </row>
    <row r="674" spans="16:16" x14ac:dyDescent="0.25">
      <c r="P674" s="10"/>
    </row>
    <row r="675" spans="16:16" x14ac:dyDescent="0.25">
      <c r="P675" s="10"/>
    </row>
    <row r="676" spans="16:16" x14ac:dyDescent="0.25">
      <c r="P676" s="10"/>
    </row>
    <row r="677" spans="16:16" x14ac:dyDescent="0.25">
      <c r="P677" s="10"/>
    </row>
    <row r="678" spans="16:16" x14ac:dyDescent="0.25">
      <c r="P678" s="10"/>
    </row>
    <row r="679" spans="16:16" x14ac:dyDescent="0.25">
      <c r="P679" s="10"/>
    </row>
    <row r="680" spans="16:16" x14ac:dyDescent="0.25">
      <c r="P680" s="10"/>
    </row>
    <row r="681" spans="16:16" x14ac:dyDescent="0.25">
      <c r="P681" s="10"/>
    </row>
    <row r="682" spans="16:16" x14ac:dyDescent="0.25">
      <c r="P682" s="10"/>
    </row>
    <row r="683" spans="16:16" x14ac:dyDescent="0.25">
      <c r="P683" s="10"/>
    </row>
    <row r="684" spans="16:16" x14ac:dyDescent="0.25">
      <c r="P684" s="10"/>
    </row>
    <row r="685" spans="16:16" x14ac:dyDescent="0.25">
      <c r="P685" s="10"/>
    </row>
    <row r="686" spans="16:16" x14ac:dyDescent="0.25">
      <c r="P686" s="10"/>
    </row>
    <row r="687" spans="16:16" x14ac:dyDescent="0.25">
      <c r="P687" s="10"/>
    </row>
    <row r="688" spans="16:16" x14ac:dyDescent="0.25">
      <c r="P688" s="10"/>
    </row>
    <row r="689" spans="16:16" x14ac:dyDescent="0.25">
      <c r="P689" s="10"/>
    </row>
    <row r="690" spans="16:16" x14ac:dyDescent="0.25">
      <c r="P690" s="10"/>
    </row>
    <row r="691" spans="16:16" x14ac:dyDescent="0.25">
      <c r="P691" s="10"/>
    </row>
    <row r="692" spans="16:16" x14ac:dyDescent="0.25">
      <c r="P692" s="10"/>
    </row>
    <row r="693" spans="16:16" x14ac:dyDescent="0.25">
      <c r="P693" s="10"/>
    </row>
    <row r="694" spans="16:16" x14ac:dyDescent="0.25">
      <c r="P694" s="10"/>
    </row>
    <row r="695" spans="16:16" x14ac:dyDescent="0.25">
      <c r="P695" s="10"/>
    </row>
    <row r="696" spans="16:16" x14ac:dyDescent="0.25">
      <c r="P696" s="10"/>
    </row>
    <row r="697" spans="16:16" x14ac:dyDescent="0.25">
      <c r="P697" s="10"/>
    </row>
    <row r="698" spans="16:16" x14ac:dyDescent="0.25">
      <c r="P698" s="10"/>
    </row>
    <row r="699" spans="16:16" x14ac:dyDescent="0.25">
      <c r="P699" s="10"/>
    </row>
    <row r="700" spans="16:16" x14ac:dyDescent="0.25">
      <c r="P700" s="10"/>
    </row>
    <row r="701" spans="16:16" x14ac:dyDescent="0.25">
      <c r="P701" s="10"/>
    </row>
    <row r="702" spans="16:16" x14ac:dyDescent="0.25">
      <c r="P702" s="10"/>
    </row>
    <row r="703" spans="16:16" x14ac:dyDescent="0.25">
      <c r="P703" s="10"/>
    </row>
    <row r="704" spans="16:16" x14ac:dyDescent="0.25">
      <c r="P704" s="10"/>
    </row>
    <row r="705" spans="16:16" x14ac:dyDescent="0.25">
      <c r="P705" s="10"/>
    </row>
    <row r="706" spans="16:16" x14ac:dyDescent="0.25">
      <c r="P706" s="10"/>
    </row>
    <row r="707" spans="16:16" x14ac:dyDescent="0.25">
      <c r="P707" s="10"/>
    </row>
    <row r="708" spans="16:16" x14ac:dyDescent="0.25">
      <c r="P708" s="10"/>
    </row>
    <row r="709" spans="16:16" x14ac:dyDescent="0.25">
      <c r="P709" s="10"/>
    </row>
    <row r="710" spans="16:16" x14ac:dyDescent="0.25">
      <c r="P710" s="10"/>
    </row>
    <row r="711" spans="16:16" x14ac:dyDescent="0.25">
      <c r="P711" s="10"/>
    </row>
    <row r="712" spans="16:16" x14ac:dyDescent="0.25">
      <c r="P712" s="10"/>
    </row>
    <row r="713" spans="16:16" x14ac:dyDescent="0.25">
      <c r="P713" s="10"/>
    </row>
    <row r="714" spans="16:16" x14ac:dyDescent="0.25">
      <c r="P714" s="10"/>
    </row>
    <row r="715" spans="16:16" x14ac:dyDescent="0.25">
      <c r="P715" s="10"/>
    </row>
    <row r="716" spans="16:16" x14ac:dyDescent="0.25">
      <c r="P716" s="10"/>
    </row>
    <row r="717" spans="16:16" x14ac:dyDescent="0.25">
      <c r="P717" s="10"/>
    </row>
    <row r="718" spans="16:16" x14ac:dyDescent="0.25">
      <c r="P718" s="10"/>
    </row>
    <row r="719" spans="16:16" x14ac:dyDescent="0.25">
      <c r="P719" s="10"/>
    </row>
    <row r="720" spans="16:16" x14ac:dyDescent="0.25">
      <c r="P720" s="10"/>
    </row>
    <row r="721" spans="16:16" x14ac:dyDescent="0.25">
      <c r="P721" s="10"/>
    </row>
    <row r="722" spans="16:16" x14ac:dyDescent="0.25">
      <c r="P722" s="10"/>
    </row>
    <row r="723" spans="16:16" x14ac:dyDescent="0.25">
      <c r="P723" s="10"/>
    </row>
    <row r="724" spans="16:16" x14ac:dyDescent="0.25">
      <c r="P724" s="10"/>
    </row>
    <row r="725" spans="16:16" x14ac:dyDescent="0.25">
      <c r="P725" s="10"/>
    </row>
    <row r="726" spans="16:16" x14ac:dyDescent="0.25">
      <c r="P726" s="10"/>
    </row>
    <row r="727" spans="16:16" x14ac:dyDescent="0.25">
      <c r="P727" s="10"/>
    </row>
    <row r="728" spans="16:16" x14ac:dyDescent="0.25">
      <c r="P728" s="10"/>
    </row>
    <row r="729" spans="16:16" x14ac:dyDescent="0.25">
      <c r="P729" s="10"/>
    </row>
    <row r="730" spans="16:16" x14ac:dyDescent="0.25">
      <c r="P730" s="10"/>
    </row>
    <row r="731" spans="16:16" x14ac:dyDescent="0.25">
      <c r="P731" s="10"/>
    </row>
    <row r="732" spans="16:16" x14ac:dyDescent="0.25">
      <c r="P732" s="10"/>
    </row>
    <row r="733" spans="16:16" x14ac:dyDescent="0.25">
      <c r="P733" s="10"/>
    </row>
    <row r="734" spans="16:16" x14ac:dyDescent="0.25">
      <c r="P734" s="10"/>
    </row>
    <row r="735" spans="16:16" x14ac:dyDescent="0.25">
      <c r="P735" s="10"/>
    </row>
    <row r="736" spans="16:16" x14ac:dyDescent="0.25">
      <c r="P736" s="10"/>
    </row>
    <row r="737" spans="16:16" x14ac:dyDescent="0.25">
      <c r="P737" s="10"/>
    </row>
    <row r="738" spans="16:16" x14ac:dyDescent="0.25">
      <c r="P738" s="10"/>
    </row>
    <row r="739" spans="16:16" x14ac:dyDescent="0.25">
      <c r="P739" s="10"/>
    </row>
    <row r="740" spans="16:16" x14ac:dyDescent="0.25">
      <c r="P740" s="10"/>
    </row>
    <row r="741" spans="16:16" x14ac:dyDescent="0.25">
      <c r="P741" s="10"/>
    </row>
    <row r="742" spans="16:16" x14ac:dyDescent="0.25">
      <c r="P742" s="10"/>
    </row>
    <row r="743" spans="16:16" x14ac:dyDescent="0.25">
      <c r="P743" s="10"/>
    </row>
    <row r="744" spans="16:16" x14ac:dyDescent="0.25">
      <c r="P744" s="10"/>
    </row>
    <row r="745" spans="16:16" x14ac:dyDescent="0.25">
      <c r="P745" s="10"/>
    </row>
    <row r="746" spans="16:16" x14ac:dyDescent="0.25">
      <c r="P746" s="10"/>
    </row>
    <row r="747" spans="16:16" x14ac:dyDescent="0.25">
      <c r="P747" s="10"/>
    </row>
    <row r="748" spans="16:16" x14ac:dyDescent="0.25">
      <c r="P748" s="10"/>
    </row>
    <row r="749" spans="16:16" x14ac:dyDescent="0.25">
      <c r="P749" s="10"/>
    </row>
    <row r="750" spans="16:16" x14ac:dyDescent="0.25">
      <c r="P750" s="10"/>
    </row>
    <row r="751" spans="16:16" x14ac:dyDescent="0.25">
      <c r="P751" s="10"/>
    </row>
    <row r="752" spans="16:16" x14ac:dyDescent="0.25">
      <c r="P752" s="10"/>
    </row>
    <row r="753" spans="16:16" x14ac:dyDescent="0.25">
      <c r="P753" s="10"/>
    </row>
    <row r="754" spans="16:16" x14ac:dyDescent="0.25">
      <c r="P754" s="10"/>
    </row>
    <row r="755" spans="16:16" x14ac:dyDescent="0.25">
      <c r="P755" s="10"/>
    </row>
    <row r="756" spans="16:16" x14ac:dyDescent="0.25">
      <c r="P756" s="10"/>
    </row>
    <row r="757" spans="16:16" x14ac:dyDescent="0.25">
      <c r="P757" s="10"/>
    </row>
    <row r="758" spans="16:16" x14ac:dyDescent="0.25">
      <c r="P758" s="10"/>
    </row>
    <row r="759" spans="16:16" x14ac:dyDescent="0.25">
      <c r="P759" s="10"/>
    </row>
    <row r="760" spans="16:16" x14ac:dyDescent="0.25">
      <c r="P760" s="10"/>
    </row>
    <row r="761" spans="16:16" x14ac:dyDescent="0.25">
      <c r="P761" s="10"/>
    </row>
    <row r="762" spans="16:16" x14ac:dyDescent="0.25">
      <c r="P762" s="10"/>
    </row>
    <row r="763" spans="16:16" x14ac:dyDescent="0.25">
      <c r="P763" s="10"/>
    </row>
    <row r="764" spans="16:16" x14ac:dyDescent="0.25">
      <c r="P764" s="10"/>
    </row>
    <row r="765" spans="16:16" x14ac:dyDescent="0.25">
      <c r="P765" s="10"/>
    </row>
    <row r="766" spans="16:16" x14ac:dyDescent="0.25">
      <c r="P766" s="10"/>
    </row>
    <row r="767" spans="16:16" x14ac:dyDescent="0.25">
      <c r="P767" s="10"/>
    </row>
    <row r="768" spans="16:16" x14ac:dyDescent="0.25">
      <c r="P768" s="10"/>
    </row>
    <row r="769" spans="16:16" x14ac:dyDescent="0.25">
      <c r="P769" s="10"/>
    </row>
    <row r="770" spans="16:16" x14ac:dyDescent="0.25">
      <c r="P770" s="10"/>
    </row>
    <row r="771" spans="16:16" x14ac:dyDescent="0.25">
      <c r="P771" s="10"/>
    </row>
    <row r="772" spans="16:16" x14ac:dyDescent="0.25">
      <c r="P772" s="10"/>
    </row>
    <row r="773" spans="16:16" x14ac:dyDescent="0.25">
      <c r="P773" s="10"/>
    </row>
    <row r="774" spans="16:16" x14ac:dyDescent="0.25">
      <c r="P774" s="10"/>
    </row>
    <row r="775" spans="16:16" x14ac:dyDescent="0.25">
      <c r="P775" s="10"/>
    </row>
    <row r="776" spans="16:16" x14ac:dyDescent="0.25">
      <c r="P776" s="10"/>
    </row>
    <row r="777" spans="16:16" x14ac:dyDescent="0.25">
      <c r="P777" s="10"/>
    </row>
    <row r="778" spans="16:16" x14ac:dyDescent="0.25">
      <c r="P778" s="10"/>
    </row>
    <row r="779" spans="16:16" x14ac:dyDescent="0.25">
      <c r="P779" s="10"/>
    </row>
    <row r="780" spans="16:16" x14ac:dyDescent="0.25">
      <c r="P780" s="10"/>
    </row>
    <row r="781" spans="16:16" x14ac:dyDescent="0.25">
      <c r="P781" s="10"/>
    </row>
    <row r="782" spans="16:16" x14ac:dyDescent="0.25">
      <c r="P782" s="10"/>
    </row>
    <row r="783" spans="16:16" x14ac:dyDescent="0.25">
      <c r="P783" s="10"/>
    </row>
    <row r="784" spans="16:16" x14ac:dyDescent="0.25">
      <c r="P784" s="10"/>
    </row>
    <row r="785" spans="16:16" x14ac:dyDescent="0.25">
      <c r="P785" s="10"/>
    </row>
    <row r="786" spans="16:16" x14ac:dyDescent="0.25">
      <c r="P786" s="10"/>
    </row>
    <row r="787" spans="16:16" x14ac:dyDescent="0.25">
      <c r="P787" s="10"/>
    </row>
    <row r="788" spans="16:16" x14ac:dyDescent="0.25">
      <c r="P788" s="10"/>
    </row>
    <row r="789" spans="16:16" x14ac:dyDescent="0.25">
      <c r="P789" s="10"/>
    </row>
    <row r="790" spans="16:16" x14ac:dyDescent="0.25">
      <c r="P790" s="10"/>
    </row>
    <row r="791" spans="16:16" x14ac:dyDescent="0.25">
      <c r="P791" s="10"/>
    </row>
    <row r="792" spans="16:16" x14ac:dyDescent="0.25">
      <c r="P792" s="10"/>
    </row>
    <row r="793" spans="16:16" x14ac:dyDescent="0.25">
      <c r="P793" s="10"/>
    </row>
    <row r="794" spans="16:16" x14ac:dyDescent="0.25">
      <c r="P794" s="10"/>
    </row>
    <row r="795" spans="16:16" x14ac:dyDescent="0.25">
      <c r="P795" s="10"/>
    </row>
    <row r="796" spans="16:16" x14ac:dyDescent="0.25">
      <c r="P796" s="10"/>
    </row>
    <row r="797" spans="16:16" x14ac:dyDescent="0.25">
      <c r="P797" s="10"/>
    </row>
    <row r="798" spans="16:16" x14ac:dyDescent="0.25">
      <c r="P798" s="10"/>
    </row>
    <row r="799" spans="16:16" x14ac:dyDescent="0.25">
      <c r="P799" s="10"/>
    </row>
    <row r="800" spans="16:16" x14ac:dyDescent="0.25">
      <c r="P800" s="10"/>
    </row>
    <row r="801" spans="16:16" x14ac:dyDescent="0.25">
      <c r="P801" s="10"/>
    </row>
    <row r="802" spans="16:16" x14ac:dyDescent="0.25">
      <c r="P802" s="10"/>
    </row>
    <row r="803" spans="16:16" x14ac:dyDescent="0.25">
      <c r="P803" s="10"/>
    </row>
    <row r="804" spans="16:16" x14ac:dyDescent="0.25">
      <c r="P804" s="10"/>
    </row>
    <row r="805" spans="16:16" x14ac:dyDescent="0.25">
      <c r="P805" s="10"/>
    </row>
    <row r="806" spans="16:16" x14ac:dyDescent="0.25">
      <c r="P806" s="10"/>
    </row>
    <row r="807" spans="16:16" x14ac:dyDescent="0.25">
      <c r="P807" s="10"/>
    </row>
    <row r="808" spans="16:16" x14ac:dyDescent="0.25">
      <c r="P808" s="10"/>
    </row>
    <row r="809" spans="16:16" x14ac:dyDescent="0.25">
      <c r="P809" s="10"/>
    </row>
    <row r="810" spans="16:16" x14ac:dyDescent="0.25">
      <c r="P810" s="10"/>
    </row>
    <row r="811" spans="16:16" x14ac:dyDescent="0.25">
      <c r="P811" s="10"/>
    </row>
    <row r="812" spans="16:16" x14ac:dyDescent="0.25">
      <c r="P812" s="10"/>
    </row>
    <row r="813" spans="16:16" x14ac:dyDescent="0.25">
      <c r="P813" s="10"/>
    </row>
    <row r="814" spans="16:16" x14ac:dyDescent="0.25">
      <c r="P814" s="10"/>
    </row>
    <row r="815" spans="16:16" x14ac:dyDescent="0.25">
      <c r="P815" s="10"/>
    </row>
    <row r="816" spans="16:16" x14ac:dyDescent="0.25">
      <c r="P816" s="10"/>
    </row>
    <row r="817" spans="16:16" x14ac:dyDescent="0.25">
      <c r="P817" s="10"/>
    </row>
    <row r="818" spans="16:16" x14ac:dyDescent="0.25">
      <c r="P818" s="10"/>
    </row>
    <row r="819" spans="16:16" x14ac:dyDescent="0.25">
      <c r="P819" s="10"/>
    </row>
    <row r="820" spans="16:16" x14ac:dyDescent="0.25">
      <c r="P820" s="10"/>
    </row>
    <row r="821" spans="16:16" x14ac:dyDescent="0.25">
      <c r="P821" s="10"/>
    </row>
    <row r="822" spans="16:16" x14ac:dyDescent="0.25">
      <c r="P822" s="10"/>
    </row>
    <row r="823" spans="16:16" x14ac:dyDescent="0.25">
      <c r="P823" s="10"/>
    </row>
    <row r="824" spans="16:16" x14ac:dyDescent="0.25">
      <c r="P824" s="10"/>
    </row>
    <row r="825" spans="16:16" x14ac:dyDescent="0.25">
      <c r="P825" s="10"/>
    </row>
    <row r="826" spans="16:16" x14ac:dyDescent="0.25">
      <c r="P826" s="10"/>
    </row>
    <row r="827" spans="16:16" x14ac:dyDescent="0.25">
      <c r="P827" s="10"/>
    </row>
    <row r="833" spans="11:11" x14ac:dyDescent="0.25">
      <c r="K833" s="1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D39"/>
  <sheetViews>
    <sheetView topLeftCell="B1" zoomScale="90" zoomScaleNormal="90" workbookViewId="0">
      <selection activeCell="F42" sqref="F42"/>
    </sheetView>
  </sheetViews>
  <sheetFormatPr baseColWidth="10" defaultColWidth="9.140625" defaultRowHeight="15" x14ac:dyDescent="0.25"/>
  <cols>
    <col min="1" max="1" width="72" style="9" customWidth="1"/>
    <col min="2" max="3" width="19.85546875" style="9" customWidth="1"/>
    <col min="4" max="4" width="24" style="9" customWidth="1"/>
    <col min="5" max="5" width="17.140625" style="9" customWidth="1"/>
    <col min="6" max="6" width="22" style="9" customWidth="1"/>
    <col min="7" max="7" width="16.85546875" style="9" customWidth="1"/>
    <col min="8" max="8" width="14.5703125" style="9" customWidth="1"/>
    <col min="9" max="16384" width="9.140625" style="9"/>
  </cols>
  <sheetData>
    <row r="1" spans="1:30" ht="15.75" thickBot="1" x14ac:dyDescent="0.3">
      <c r="A1" s="60" t="s">
        <v>19</v>
      </c>
      <c r="B1" s="46">
        <f ca="1">C1-1</f>
        <v>2021</v>
      </c>
      <c r="C1" s="46">
        <f ca="1">D1-1</f>
        <v>2022</v>
      </c>
      <c r="D1" s="47">
        <f ca="1">YEAR(NOW())</f>
        <v>2023</v>
      </c>
      <c r="F1" s="10"/>
    </row>
    <row r="2" spans="1:30" x14ac:dyDescent="0.25">
      <c r="A2" s="53" t="s">
        <v>20</v>
      </c>
      <c r="B2" s="1">
        <f>Inndata!C2</f>
        <v>3.5</v>
      </c>
      <c r="C2" s="1">
        <f>Inndata!F2</f>
        <v>3.5</v>
      </c>
      <c r="D2" s="2"/>
      <c r="E2" s="10"/>
    </row>
    <row r="3" spans="1:30" x14ac:dyDescent="0.25">
      <c r="A3" s="56" t="s">
        <v>16</v>
      </c>
      <c r="B3" s="3">
        <f>Inndata!D3</f>
        <v>516485.71428571426</v>
      </c>
      <c r="C3" s="3">
        <f>Inndata!G3</f>
        <v>548580.85714285716</v>
      </c>
      <c r="D3" s="4">
        <f>C3*(1+D37)</f>
        <v>562295.37857142859</v>
      </c>
      <c r="E3" s="11"/>
      <c r="F3" s="12"/>
    </row>
    <row r="4" spans="1:30" x14ac:dyDescent="0.25">
      <c r="A4" s="56" t="s">
        <v>21</v>
      </c>
      <c r="B4" s="3">
        <f>Inndata!E3</f>
        <v>527428.57142857148</v>
      </c>
      <c r="C4" s="5">
        <f ca="1">C3*(1+G18)</f>
        <v>558696.48947755236</v>
      </c>
      <c r="D4" s="4"/>
      <c r="E4" s="11"/>
      <c r="F4" s="62"/>
    </row>
    <row r="5" spans="1:30" x14ac:dyDescent="0.25">
      <c r="A5" s="56" t="s">
        <v>15</v>
      </c>
      <c r="B5" s="3">
        <f>B3*B2</f>
        <v>1807700</v>
      </c>
      <c r="C5" s="3">
        <f>C3*C2</f>
        <v>1920033</v>
      </c>
      <c r="D5" s="4">
        <f ca="1">C5+F37</f>
        <v>1968033.825</v>
      </c>
      <c r="E5" s="11"/>
      <c r="F5" s="12"/>
    </row>
    <row r="6" spans="1:30" ht="15.75" thickBot="1" x14ac:dyDescent="0.3">
      <c r="A6" s="61" t="s">
        <v>17</v>
      </c>
      <c r="B6" s="6"/>
      <c r="C6" s="7">
        <f>B4/B3-1</f>
        <v>2.1187143884494164E-2</v>
      </c>
      <c r="D6" s="64">
        <f ca="1">G18</f>
        <v>1.8439637845512717E-2</v>
      </c>
      <c r="E6" s="65"/>
      <c r="F6" s="10"/>
      <c r="H6" s="13"/>
    </row>
    <row r="7" spans="1:30" x14ac:dyDescent="0.25">
      <c r="A7" s="14"/>
      <c r="C7" s="11"/>
      <c r="F7" s="10"/>
      <c r="H7" s="13"/>
    </row>
    <row r="8" spans="1:30" x14ac:dyDescent="0.25">
      <c r="A8" s="14"/>
      <c r="C8" s="11"/>
    </row>
    <row r="9" spans="1:30" ht="15.75" thickBot="1" x14ac:dyDescent="0.3"/>
    <row r="10" spans="1:30" ht="60.75" thickBot="1" x14ac:dyDescent="0.3">
      <c r="A10" s="48" t="str">
        <f ca="1">"Forhandlingsresultat "&amp;D1-1</f>
        <v>Forhandlingsresultat 2022</v>
      </c>
      <c r="B10" s="49" t="s">
        <v>18</v>
      </c>
      <c r="C10" s="49" t="s">
        <v>12</v>
      </c>
      <c r="D10" s="49" t="str">
        <f ca="1">"Virkning på årslønnsvekst "&amp;D1-2&amp;" til "&amp;D1-1</f>
        <v>Virkning på årslønnsvekst 2021 til 2022</v>
      </c>
      <c r="E10" s="49" t="str">
        <f ca="1">"Virkning på datolønnsvekst 1.1."&amp;D1-1&amp;" til 31.12."&amp;D1-1</f>
        <v>Virkning på datolønnsvekst 1.1.2022 til 31.12.2022</v>
      </c>
      <c r="F10" s="49" t="str">
        <f ca="1">"Endring i lønnsmasse fra "&amp;D1-2&amp;" til "&amp;D1-1</f>
        <v>Endring i lønnsmasse fra 2021 til 2022</v>
      </c>
      <c r="G10" s="50" t="str">
        <f ca="1">"Overheng til "&amp;D1</f>
        <v>Overheng til 2023</v>
      </c>
      <c r="AD10" s="13"/>
    </row>
    <row r="11" spans="1:30" x14ac:dyDescent="0.25">
      <c r="A11" s="51" t="str">
        <f ca="1">"Overheng til "&amp;D1-1</f>
        <v>Overheng til 2022</v>
      </c>
      <c r="B11" s="15"/>
      <c r="C11" s="15"/>
      <c r="D11" s="30">
        <f>C6</f>
        <v>2.1187143884494164E-2</v>
      </c>
      <c r="E11" s="31"/>
      <c r="F11" s="32">
        <f>D11*B5</f>
        <v>38300.000000000102</v>
      </c>
      <c r="G11" s="33"/>
    </row>
    <row r="12" spans="1:30" ht="21" x14ac:dyDescent="0.35">
      <c r="A12" s="52" t="s">
        <v>5</v>
      </c>
      <c r="B12" s="17">
        <v>100000</v>
      </c>
      <c r="C12" s="18">
        <f ca="1">DATE(År-1,5,1)</f>
        <v>44682</v>
      </c>
      <c r="D12" s="34">
        <f ca="1">B12/$B$5*(13-MONTH(C12))/12</f>
        <v>3.6879275691025427E-2</v>
      </c>
      <c r="E12" s="34">
        <f>B12/$B$5</f>
        <v>5.5318913536538145E-2</v>
      </c>
      <c r="F12" s="3">
        <f ca="1">D12*$B$5</f>
        <v>66666.666666666672</v>
      </c>
      <c r="G12" s="35">
        <f ca="1">E12-D12</f>
        <v>1.8439637845512717E-2</v>
      </c>
      <c r="H12" s="66"/>
    </row>
    <row r="13" spans="1:30" x14ac:dyDescent="0.25">
      <c r="A13" s="52" t="str">
        <f ca="1">"Andre tillegg gitt til kap.5-gruppen i år "&amp;$D$1-1</f>
        <v>Andre tillegg gitt til kap.5-gruppen i år 2022</v>
      </c>
      <c r="B13" s="19"/>
      <c r="C13" s="18">
        <f ca="1">DATE(År-1,5,1)</f>
        <v>44682</v>
      </c>
      <c r="D13" s="34">
        <f t="shared" ref="D13:D16" ca="1" si="0">B13/$B$5*(13-MONTH(C13))/12</f>
        <v>0</v>
      </c>
      <c r="E13" s="34">
        <f t="shared" ref="E13:E16" si="1">B13/$B$5</f>
        <v>0</v>
      </c>
      <c r="F13" s="3">
        <f t="shared" ref="F13:F16" ca="1" si="2">D13*$B$5</f>
        <v>0</v>
      </c>
      <c r="G13" s="35">
        <f t="shared" ref="G13:G16" ca="1" si="3">E13-D13</f>
        <v>0</v>
      </c>
    </row>
    <row r="14" spans="1:30" x14ac:dyDescent="0.25">
      <c r="A14" s="52" t="str">
        <f ca="1">"Andre tillegg gitt til kap.5-gruppen i år "&amp;$D$1-1</f>
        <v>Andre tillegg gitt til kap.5-gruppen i år 2022</v>
      </c>
      <c r="B14" s="19"/>
      <c r="C14" s="18">
        <f ca="1">DATE(År-1,5,1)</f>
        <v>44682</v>
      </c>
      <c r="D14" s="34">
        <f t="shared" ca="1" si="0"/>
        <v>0</v>
      </c>
      <c r="E14" s="34">
        <f t="shared" si="1"/>
        <v>0</v>
      </c>
      <c r="F14" s="3">
        <f t="shared" ca="1" si="2"/>
        <v>0</v>
      </c>
      <c r="G14" s="35">
        <f t="shared" ca="1" si="3"/>
        <v>0</v>
      </c>
    </row>
    <row r="15" spans="1:30" s="13" customFormat="1" x14ac:dyDescent="0.25">
      <c r="A15" s="52" t="str">
        <f ca="1">"Andre tillegg gitt til kap.5-gruppen i år "&amp;$D$1-1</f>
        <v>Andre tillegg gitt til kap.5-gruppen i år 2022</v>
      </c>
      <c r="B15" s="19"/>
      <c r="C15" s="18">
        <f ca="1">DATE(År-1,5,1)</f>
        <v>44682</v>
      </c>
      <c r="D15" s="34">
        <f t="shared" ca="1" si="0"/>
        <v>0</v>
      </c>
      <c r="E15" s="34">
        <f t="shared" si="1"/>
        <v>0</v>
      </c>
      <c r="F15" s="3">
        <f t="shared" ca="1" si="2"/>
        <v>0</v>
      </c>
      <c r="G15" s="35">
        <f t="shared" ca="1" si="3"/>
        <v>0</v>
      </c>
    </row>
    <row r="16" spans="1:30" s="13" customFormat="1" x14ac:dyDescent="0.25">
      <c r="A16" s="52" t="str">
        <f ca="1">"Andre tillegg gitt til kap.5-gruppen i år "&amp;$D$1-1</f>
        <v>Andre tillegg gitt til kap.5-gruppen i år 2022</v>
      </c>
      <c r="B16" s="19"/>
      <c r="C16" s="18">
        <f ca="1">DATE(År-1,5,1)</f>
        <v>44682</v>
      </c>
      <c r="D16" s="34">
        <f t="shared" ca="1" si="0"/>
        <v>0</v>
      </c>
      <c r="E16" s="34">
        <f t="shared" si="1"/>
        <v>0</v>
      </c>
      <c r="F16" s="3">
        <f t="shared" ca="1" si="2"/>
        <v>0</v>
      </c>
      <c r="G16" s="35">
        <f t="shared" ca="1" si="3"/>
        <v>0</v>
      </c>
    </row>
    <row r="17" spans="1:7" x14ac:dyDescent="0.25">
      <c r="A17" s="16"/>
      <c r="D17" s="20"/>
      <c r="G17" s="21"/>
    </row>
    <row r="18" spans="1:7" x14ac:dyDescent="0.25">
      <c r="A18" s="53" t="s">
        <v>6</v>
      </c>
      <c r="B18" s="3">
        <f>SUM(B12:B16)</f>
        <v>100000</v>
      </c>
      <c r="C18" s="36"/>
      <c r="D18" s="34">
        <f ca="1">SUM(D11:D16)</f>
        <v>5.8066419575519591E-2</v>
      </c>
      <c r="E18" s="37">
        <f>SUM(E12:E16)</f>
        <v>5.5318913536538145E-2</v>
      </c>
      <c r="F18" s="3">
        <f ca="1">SUM(F11:F16)</f>
        <v>104966.66666666677</v>
      </c>
      <c r="G18" s="35">
        <f ca="1">SUM(G12:G16)</f>
        <v>1.8439637845512717E-2</v>
      </c>
    </row>
    <row r="19" spans="1:7" x14ac:dyDescent="0.25">
      <c r="A19" s="16"/>
      <c r="G19" s="22"/>
    </row>
    <row r="20" spans="1:7" x14ac:dyDescent="0.25">
      <c r="A20" s="53" t="str">
        <f ca="1">"Datolønnsvekst 1.1."&amp;C1&amp;" til 31.12."&amp;C1&amp;" beregnet av lønnsnivå per 1.1."&amp;C1</f>
        <v>Datolønnsvekst 1.1.2022 til 31.12.2022 beregnet av lønnsnivå per 1.1.2022</v>
      </c>
      <c r="B20" s="34">
        <f>B18/B5</f>
        <v>5.5318913536538145E-2</v>
      </c>
      <c r="G20" s="22"/>
    </row>
    <row r="21" spans="1:7" ht="15.75" thickBot="1" x14ac:dyDescent="0.3">
      <c r="A21" s="54" t="str">
        <f ca="1">"Årslønnsvekst "&amp;B1&amp;" - "&amp;C1</f>
        <v>Årslønnsvekst 2021 - 2022</v>
      </c>
      <c r="B21" s="7">
        <f>C3/B3-1</f>
        <v>6.2141395142999434E-2</v>
      </c>
      <c r="C21" s="67" t="str">
        <f ca="1">IF(ABS(D18-B21)&gt;0.00001,_xlfn.CONCAT("Tillegg i ",År-1," stemmer ikke med data i fanen Inndata. Forkjell kan skyldes endring i ansatte, stillingsstørrelse etc.",""))</f>
        <v>Tillegg i 2022 stemmer ikke med data i fanen Inndata. Forkjell kan skyldes endring i ansatte, stillingsstørrelse etc.</v>
      </c>
      <c r="D21" s="67"/>
      <c r="E21" s="67"/>
      <c r="F21" s="67"/>
      <c r="G21" s="68"/>
    </row>
    <row r="22" spans="1:7" x14ac:dyDescent="0.25">
      <c r="D22" s="20"/>
      <c r="F22" s="23"/>
    </row>
    <row r="23" spans="1:7" x14ac:dyDescent="0.25">
      <c r="D23" s="20"/>
      <c r="F23" s="23"/>
    </row>
    <row r="24" spans="1:7" ht="15.75" thickBot="1" x14ac:dyDescent="0.3"/>
    <row r="25" spans="1:7" x14ac:dyDescent="0.25">
      <c r="A25" s="55" t="str">
        <f ca="1">"Lønnsmasse som brukes i forhandlingene i "&amp;D1</f>
        <v>Lønnsmasse som brukes i forhandlingene i 2023</v>
      </c>
      <c r="B25" s="39">
        <f>C5</f>
        <v>1920033</v>
      </c>
      <c r="C25" s="24"/>
      <c r="D25" s="24"/>
      <c r="E25" s="24"/>
      <c r="F25" s="24"/>
      <c r="G25" s="25"/>
    </row>
    <row r="26" spans="1:7" x14ac:dyDescent="0.25">
      <c r="A26" s="56" t="str">
        <f ca="1">"Overheng til "&amp;D1&amp;" korrigert for årslønnsvekst fra "&amp;B1&amp;" til "&amp;C1</f>
        <v>Overheng til 2023 korrigert for årslønnsvekst fra 2021 til 2022</v>
      </c>
      <c r="B26" s="40">
        <f ca="1">G18/(1+D18)</f>
        <v>1.742767514813524E-2</v>
      </c>
      <c r="G26" s="22"/>
    </row>
    <row r="27" spans="1:7" s="13" customFormat="1" x14ac:dyDescent="0.25">
      <c r="A27" s="53" t="str">
        <f ca="1">"Avtalt årslønnsvekstramme fra "&amp;D1-1&amp;" til "&amp;D1&amp;" for kap. 5 stillinger. Fastsettes lokalt"</f>
        <v>Avtalt årslønnsvekstramme fra 2022 til 2023 for kap. 5 stillinger. Fastsettes lokalt</v>
      </c>
      <c r="B27" s="26">
        <v>2.5000000000000001E-2</v>
      </c>
      <c r="C27" s="9"/>
      <c r="D27" s="9"/>
      <c r="E27" s="9"/>
      <c r="F27" s="9"/>
      <c r="G27" s="22"/>
    </row>
    <row r="28" spans="1:7" s="13" customFormat="1" x14ac:dyDescent="0.25">
      <c r="A28" s="16"/>
      <c r="B28" s="9"/>
      <c r="C28" s="9"/>
      <c r="D28" s="9"/>
      <c r="E28" s="9"/>
      <c r="F28" s="9"/>
      <c r="G28" s="22"/>
    </row>
    <row r="29" spans="1:7" s="13" customFormat="1" ht="60.75" thickBot="1" x14ac:dyDescent="0.3">
      <c r="A29" s="57" t="str">
        <f ca="1">"Forhandlingsresultat "&amp;D1</f>
        <v>Forhandlingsresultat 2023</v>
      </c>
      <c r="B29" s="58" t="s">
        <v>7</v>
      </c>
      <c r="C29" s="58" t="s">
        <v>12</v>
      </c>
      <c r="D29" s="58" t="str">
        <f ca="1">"Virkning på årslønnsvekst "&amp;D1-1&amp;" til "&amp;D1</f>
        <v>Virkning på årslønnsvekst 2022 til 2023</v>
      </c>
      <c r="E29" s="58" t="str">
        <f ca="1">"Virkning på datolønnsvekst 1.1."&amp;D1&amp;" til 31.12."&amp;D1</f>
        <v>Virkning på datolønnsvekst 1.1.2023 til 31.12.2023</v>
      </c>
      <c r="F29" s="58" t="str">
        <f ca="1">"Endring i lønnsmasse fra "&amp;D1-1&amp;" til "&amp;D1</f>
        <v>Endring i lønnsmasse fra 2022 til 2023</v>
      </c>
      <c r="G29" s="59" t="str">
        <f ca="1">"Overheng til "&amp;D1+1</f>
        <v>Overheng til 2024</v>
      </c>
    </row>
    <row r="30" spans="1:7" x14ac:dyDescent="0.25">
      <c r="A30" s="51" t="str">
        <f ca="1">"Overheng til "&amp;D1</f>
        <v>Overheng til 2023</v>
      </c>
      <c r="B30" s="27"/>
      <c r="C30" s="28"/>
      <c r="D30" s="34">
        <f ca="1">B26</f>
        <v>1.742767514813524E-2</v>
      </c>
      <c r="E30"/>
      <c r="F30" s="3">
        <f ca="1">D30*B25</f>
        <v>33461.711397699553</v>
      </c>
      <c r="G30" s="38"/>
    </row>
    <row r="31" spans="1:7" x14ac:dyDescent="0.25">
      <c r="A31" s="51" t="str">
        <f ca="1">"Tillegg i kroner bestemt ut avtalt årslønnsvekst fra "&amp;D1-1&amp;" til "&amp;D1</f>
        <v>Tillegg i kroner bestemt ut avtalt årslønnsvekst fra 2022 til 2023</v>
      </c>
      <c r="B31" s="5">
        <f ca="1">E31*B25</f>
        <v>21808.67040345068</v>
      </c>
      <c r="C31" s="18">
        <v>42125</v>
      </c>
      <c r="D31" s="34">
        <f ca="1">D37-D30-SUM(D32:D35)</f>
        <v>7.5723248518647611E-3</v>
      </c>
      <c r="E31" s="34">
        <f ca="1">D31*(12/(13-MONTH(C31)))</f>
        <v>1.1358487277797142E-2</v>
      </c>
      <c r="F31" s="5">
        <f ca="1">D31*$B$25</f>
        <v>14539.113602300453</v>
      </c>
      <c r="G31" s="35">
        <f ca="1">E31-D31</f>
        <v>3.7861624259323805E-3</v>
      </c>
    </row>
    <row r="32" spans="1:7" x14ac:dyDescent="0.25">
      <c r="A32" s="52" t="str">
        <f ca="1">"Andre tillegg gitt til kap.5-gruppen i år "&amp;$D$1</f>
        <v>Andre tillegg gitt til kap.5-gruppen i år 2023</v>
      </c>
      <c r="B32" s="29">
        <v>0</v>
      </c>
      <c r="C32" s="18">
        <v>42125</v>
      </c>
      <c r="D32" s="34">
        <f>B32/$B$25*(13-MONTH(C32))/12</f>
        <v>0</v>
      </c>
      <c r="E32" s="34">
        <f>B32/$B$25</f>
        <v>0</v>
      </c>
      <c r="F32" s="5">
        <f>D32*$B$25</f>
        <v>0</v>
      </c>
      <c r="G32" s="35">
        <f>E32-D32</f>
        <v>0</v>
      </c>
    </row>
    <row r="33" spans="1:7" x14ac:dyDescent="0.25">
      <c r="A33" s="52" t="str">
        <f ca="1">"Andre tillegg gitt til kap.5-gruppen i år "&amp;$D$1</f>
        <v>Andre tillegg gitt til kap.5-gruppen i år 2023</v>
      </c>
      <c r="B33" s="29">
        <v>0</v>
      </c>
      <c r="C33" s="18">
        <v>42125</v>
      </c>
      <c r="D33" s="34">
        <f>B33/$B$25*(13-MONTH(C33))/12</f>
        <v>0</v>
      </c>
      <c r="E33" s="34">
        <f>B33/$B$25</f>
        <v>0</v>
      </c>
      <c r="F33" s="5">
        <f>D33*$B$25</f>
        <v>0</v>
      </c>
      <c r="G33" s="35">
        <f t="shared" ref="G33:G35" si="4">E33-D33</f>
        <v>0</v>
      </c>
    </row>
    <row r="34" spans="1:7" x14ac:dyDescent="0.25">
      <c r="A34" s="52" t="str">
        <f ca="1">"Andre tillegg gitt til kap.5-gruppen i år "&amp;$D$1</f>
        <v>Andre tillegg gitt til kap.5-gruppen i år 2023</v>
      </c>
      <c r="B34" s="29">
        <v>0</v>
      </c>
      <c r="C34" s="18">
        <v>42125</v>
      </c>
      <c r="D34" s="34">
        <f>B34/$B$25*(13-MONTH(C34))/12</f>
        <v>0</v>
      </c>
      <c r="E34" s="34">
        <f>B34/$B$25</f>
        <v>0</v>
      </c>
      <c r="F34" s="5">
        <f>D34*$B$25</f>
        <v>0</v>
      </c>
      <c r="G34" s="35">
        <f t="shared" si="4"/>
        <v>0</v>
      </c>
    </row>
    <row r="35" spans="1:7" x14ac:dyDescent="0.25">
      <c r="A35" s="52" t="str">
        <f ca="1">"Andre tillegg gitt til kap.5-gruppen i år "&amp;$D$1</f>
        <v>Andre tillegg gitt til kap.5-gruppen i år 2023</v>
      </c>
      <c r="B35" s="29">
        <v>0</v>
      </c>
      <c r="C35" s="18">
        <v>42125</v>
      </c>
      <c r="D35" s="34">
        <f>B35/$B$25*(13-MONTH(C35))/12</f>
        <v>0</v>
      </c>
      <c r="E35" s="34">
        <f>B35/$B$25</f>
        <v>0</v>
      </c>
      <c r="F35" s="5">
        <f>D35*$B$25</f>
        <v>0</v>
      </c>
      <c r="G35" s="35">
        <f t="shared" si="4"/>
        <v>0</v>
      </c>
    </row>
    <row r="36" spans="1:7" x14ac:dyDescent="0.25">
      <c r="A36" s="16"/>
      <c r="D36" s="20"/>
      <c r="E36" s="20"/>
      <c r="G36" s="21"/>
    </row>
    <row r="37" spans="1:7" ht="15.75" thickBot="1" x14ac:dyDescent="0.3">
      <c r="A37" s="54" t="s">
        <v>6</v>
      </c>
      <c r="B37" s="41">
        <f ca="1">SUM(B31:B35)</f>
        <v>21808.67040345068</v>
      </c>
      <c r="C37" s="6"/>
      <c r="D37" s="7">
        <f>B27</f>
        <v>2.5000000000000001E-2</v>
      </c>
      <c r="E37" s="7">
        <f ca="1">SUM(E31:E35)</f>
        <v>1.1358487277797142E-2</v>
      </c>
      <c r="F37" s="41">
        <f ca="1">SUM(F30:F35)</f>
        <v>48000.825000000004</v>
      </c>
      <c r="G37" s="8">
        <f ca="1">SUM(G31:G35)</f>
        <v>3.7861624259323805E-3</v>
      </c>
    </row>
    <row r="39" spans="1:7" x14ac:dyDescent="0.25">
      <c r="B39" s="10"/>
    </row>
  </sheetData>
  <mergeCells count="1">
    <mergeCell ref="C21:G21"/>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3</vt:i4>
      </vt:variant>
    </vt:vector>
  </HeadingPairs>
  <TitlesOfParts>
    <vt:vector size="5" baseType="lpstr">
      <vt:lpstr>Inndata</vt:lpstr>
      <vt:lpstr>Utdata</vt:lpstr>
      <vt:lpstr>i_fjor</vt:lpstr>
      <vt:lpstr>i_forfjor</vt:lpstr>
      <vt:lpstr>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2023-05-09T13:23:36Z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fa0ea6bc-4c3b-4e44-89cd-1e770f91d2dd</vt:lpwstr>
  </property>
</Properties>
</file>