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dvest-my.sharepoint.com/personal/camilla_gabrielsen_farsund_kommune_no/Documents/"/>
    </mc:Choice>
  </mc:AlternateContent>
  <xr:revisionPtr revIDLastSave="6" documentId="8_{5EF9D571-6BE3-4C9E-A633-5EF1040AF522}" xr6:coauthVersionLast="47" xr6:coauthVersionMax="47" xr10:uidLastSave="{B045281F-3A03-431D-A1EC-91457E1BF6B4}"/>
  <bookViews>
    <workbookView xWindow="19090" yWindow="-110" windowWidth="19420" windowHeight="10300" activeTab="1" xr2:uid="{00000000-000D-0000-FFFF-FFFF00000000}"/>
  </bookViews>
  <sheets>
    <sheet name="Endrings- og gevinstoversikt" sheetId="11" r:id="rId1"/>
    <sheet name="Gevinstanalyse" sheetId="9" r:id="rId2"/>
  </sheets>
  <definedNames>
    <definedName name="_xlnm._FilterDatabase" localSheetId="0" hidden="1">'Endrings- og gevinstoversikt'!$B$4:$E$10</definedName>
    <definedName name="_xlnm._FilterDatabase" localSheetId="1" hidden="1">Gevinstanalyse!$C$16:$F$18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9" l="1"/>
  <c r="I22" i="9" l="1"/>
  <c r="H22" i="9"/>
  <c r="G22" i="9"/>
  <c r="F22" i="9"/>
  <c r="E22" i="9"/>
  <c r="G23" i="9"/>
  <c r="F23" i="9"/>
  <c r="H23" i="9" l="1"/>
  <c r="I23" i="9"/>
  <c r="E41" i="9" l="1"/>
  <c r="F41" i="9"/>
  <c r="G41" i="9"/>
  <c r="H41" i="9"/>
  <c r="D41" i="9"/>
  <c r="E42" i="9"/>
  <c r="F42" i="9"/>
  <c r="G42" i="9"/>
  <c r="H42" i="9"/>
  <c r="D42" i="9"/>
  <c r="D43" i="9" s="1"/>
  <c r="E45" i="9"/>
  <c r="F45" i="9"/>
  <c r="G45" i="9"/>
  <c r="H45" i="9"/>
  <c r="D45" i="9"/>
  <c r="D46" i="9" s="1"/>
  <c r="E38" i="9"/>
  <c r="F38" i="9"/>
  <c r="G38" i="9"/>
  <c r="H38" i="9"/>
  <c r="D38" i="9"/>
  <c r="D39" i="9" s="1"/>
  <c r="F37" i="9"/>
  <c r="G37" i="9"/>
  <c r="H37" i="9"/>
  <c r="E37" i="9"/>
  <c r="H43" i="9" l="1"/>
  <c r="H39" i="9"/>
  <c r="E46" i="9"/>
  <c r="F46" i="9"/>
  <c r="E7" i="9"/>
  <c r="G46" i="9"/>
  <c r="E39" i="9"/>
  <c r="E43" i="9"/>
  <c r="H46" i="9"/>
  <c r="G43" i="9"/>
  <c r="G39" i="9"/>
  <c r="F43" i="9"/>
  <c r="F39" i="9"/>
  <c r="I43" i="9" l="1"/>
  <c r="I46" i="9"/>
  <c r="I39" i="9"/>
  <c r="I48" i="9" l="1"/>
  <c r="E5" i="9" s="1"/>
</calcChain>
</file>

<file path=xl/sharedStrings.xml><?xml version="1.0" encoding="utf-8"?>
<sst xmlns="http://schemas.openxmlformats.org/spreadsheetml/2006/main" count="87" uniqueCount="75">
  <si>
    <t>Endrings- og gevinstoversikt for digitalt tilsyn som en tjeneste</t>
  </si>
  <si>
    <t>Arbeidsprosess</t>
  </si>
  <si>
    <t>Endring</t>
  </si>
  <si>
    <t>Gevinst</t>
  </si>
  <si>
    <t>Forutsetninger</t>
  </si>
  <si>
    <t>[Oppgi arbeidsprosessen som skal endres, som f.eks. "Saksbehandling"]</t>
  </si>
  <si>
    <t>[Beskriv kort hva som skal gjøres på en ny måte, som f.eks. "Søknaden skal mottas digitalt, ikke på papir"]</t>
  </si>
  <si>
    <t>[Oppgi gevinsten som endringen medfører, som f.eks. "Spart tid for saksbehandleren"]</t>
  </si>
  <si>
    <t>[Beskriv kort forutsetningene for at gevinsten blir realisert, som f.eks. "Definere hva den frigjorte tiden skal brukes på, gjennomføre grundig opplæring for saksbehandlere, forankre endringen med ledelsen og saksbehandlerne"]</t>
  </si>
  <si>
    <t>Fysisk tilsyn erstattes/suppleres med digitalt tilsyn av eksternt responssenter</t>
  </si>
  <si>
    <t>Mindre inngripende</t>
  </si>
  <si>
    <t>Mindre kjøring</t>
  </si>
  <si>
    <t>OVERORDNET ESTIMAT AV GEVINSTER OG KOSTNADER</t>
  </si>
  <si>
    <t xml:space="preserve">Prosjektet har meget store potensielle gevinster sett opp mot kostnader, men dette fordrer at man greier og utnytte den frigitte tiden effektivt i tjenestene.
</t>
  </si>
  <si>
    <r>
      <t xml:space="preserve">Økonomiske gevinster (estimert)
</t>
    </r>
    <r>
      <rPr>
        <sz val="11"/>
        <color theme="1"/>
        <rFont val="Arial"/>
        <family val="2"/>
        <scheme val="minor"/>
      </rPr>
      <t>(inkludert frigitt tid)</t>
    </r>
  </si>
  <si>
    <r>
      <t xml:space="preserve">Spart tid (estimert)
</t>
    </r>
    <r>
      <rPr>
        <sz val="11"/>
        <color theme="1"/>
        <rFont val="Arial"/>
        <family val="2"/>
        <scheme val="minor"/>
      </rPr>
      <t>(årsverk totalt)</t>
    </r>
  </si>
  <si>
    <r>
      <t xml:space="preserve">Gevinsttype 
</t>
    </r>
    <r>
      <rPr>
        <sz val="11"/>
        <rFont val="Arial"/>
        <family val="2"/>
        <scheme val="minor"/>
      </rPr>
      <t>(velg fra listen)</t>
    </r>
  </si>
  <si>
    <r>
      <t xml:space="preserve">Gevinstbudsjett 
</t>
    </r>
    <r>
      <rPr>
        <sz val="11"/>
        <rFont val="Arial"/>
        <family val="2"/>
        <scheme val="minor"/>
      </rPr>
      <t>(direkte - NOK, indirekte - årsverk, kvalitative - fylles ikke ut)</t>
    </r>
  </si>
  <si>
    <r>
      <t xml:space="preserve">Gevinstbetydning
</t>
    </r>
    <r>
      <rPr>
        <sz val="11"/>
        <rFont val="Arial"/>
        <family val="2"/>
        <scheme val="minor"/>
      </rPr>
      <t>for kvalitative gevinster
1 (lav) - 5 (høy)</t>
    </r>
  </si>
  <si>
    <t>I år</t>
  </si>
  <si>
    <t>Neste år</t>
  </si>
  <si>
    <t>År 3</t>
  </si>
  <si>
    <t>År 4</t>
  </si>
  <si>
    <t>År 5</t>
  </si>
  <si>
    <t>Mindre tid forbrukt</t>
  </si>
  <si>
    <t>Indirekte (frigjort tid - årsverk)</t>
  </si>
  <si>
    <t>Mindre kjøring  - spart bensin og bilslitasje.</t>
  </si>
  <si>
    <t>Direkte (økonomiske - NOK)</t>
  </si>
  <si>
    <t>Bedre hverdag for de ansatte</t>
  </si>
  <si>
    <t>Kvalitative (f.eks. omdømme)</t>
  </si>
  <si>
    <t>Økt søvnkvalitet hos bruker</t>
  </si>
  <si>
    <t>Økt trygghet for bruker</t>
  </si>
  <si>
    <t>Økt kvalitet i tjenesten til bruker</t>
  </si>
  <si>
    <r>
      <t xml:space="preserve">Kostnader
</t>
    </r>
    <r>
      <rPr>
        <sz val="11"/>
        <rFont val="Arial"/>
        <family val="2"/>
        <scheme val="minor"/>
      </rPr>
      <t>(beskrivelse av kostnaden)</t>
    </r>
  </si>
  <si>
    <r>
      <t xml:space="preserve">Type kostnad 
</t>
    </r>
    <r>
      <rPr>
        <sz val="11"/>
        <rFont val="Arial"/>
        <family val="2"/>
        <scheme val="minor"/>
      </rPr>
      <t>(Investering, drift)</t>
    </r>
  </si>
  <si>
    <t>Kostnader per år</t>
  </si>
  <si>
    <t>Kommentar</t>
  </si>
  <si>
    <t>Digtal tilsyn som en tjeneste</t>
  </si>
  <si>
    <t>Driftskostnad</t>
  </si>
  <si>
    <t>Investeringskostander(Hardware)</t>
  </si>
  <si>
    <t>Investeringskostnad</t>
  </si>
  <si>
    <t>Opplæring av teknisk personell(7,5 timer a 10 personer)</t>
  </si>
  <si>
    <r>
      <t xml:space="preserve">NÅVERDIBEREGNING - </t>
    </r>
    <r>
      <rPr>
        <sz val="16"/>
        <color theme="1"/>
        <rFont val="Arial"/>
        <family val="2"/>
        <scheme val="minor"/>
      </rPr>
      <t xml:space="preserve">FORUTSETNINGER </t>
    </r>
  </si>
  <si>
    <t xml:space="preserve">Øverst på arket blir det automatisk utregnet netto nåverdi for deres løsning. Nåverdi indikerer hvor lønnsomt det er å implementere løsningen. Nåverdi beregnes som verdien av gevinstene som ble verdsatt i kroner fratrukket verdien av kostnadene. I nåverdiberegningen blir verdien av fremtidens gevinster og kostnader nedjustert med utgangspunkt i gjeldende rente. Dette betyr at desto lenger frem i tid gevinster og kostnader påløper, desto mindre verdi har de. Nåverdien bør ses i sammenheng med kvalitetsgevinster som ikke lar seg verdsette i kroner. 
For å beregne nåverdien, bruker dette arket tallene dere oppgir om gevinster og kostnader. Derfor er det viktig å kontrollere at disse er utfylt i etterspurt svarformat.
Beregningen er basert på renten og årsverkkostnaden oppgitt til høyre. Begge tallene kan dere justere på ved behov. Renten på 4% er anbefalt i Finansdepartementets rundskriv R-109/2014. Årsverkkostnaden brukes til å omregne sparte årsverk til kroner. Årsverkkostnaden omfatter lønnskostnader og sosiale kostnader for 100%-stilling i et helt år. Sosiale kostnader knyttet til et årsverk inkluderer: arbeidsgiveravgift, premie for individuell/kollektiv livrenteforsikring, kapitalforsikring for arbeidstakere, kostnader til løpende pensjonsutbetalinger, personalgaver, kurs for arbeidstakere, fri kantine og andre lignende goder, premie for yrkesskadeforsikring (Kilde: SSB). 
Kilder: 
https://www.regjeringen.no/no/tema/okonomi-og-budsjett/statlig-okonomistyring/samfunnsokonomiske-analyser/id438830/  
https://dfo.no/fagomrader/utredning/verkt%C3%B8y-veiledere-og-regelverk-til-utredninger#Verktoy-utarbeidet-av-DFO:10210:0 </t>
  </si>
  <si>
    <t>Rente:</t>
  </si>
  <si>
    <t>Årsverk-kostnad:</t>
  </si>
  <si>
    <t>Nåverdiberegning</t>
  </si>
  <si>
    <t>Sammenstilling av gevinster og kostnader</t>
  </si>
  <si>
    <t xml:space="preserve">Sum over </t>
  </si>
  <si>
    <t>År:</t>
  </si>
  <si>
    <t>Diskontering:</t>
  </si>
  <si>
    <t>Gevinster direkte kostnader</t>
  </si>
  <si>
    <t>Diskontert beløp gevinster</t>
  </si>
  <si>
    <t>Gevinst spart tid (årsverk)</t>
  </si>
  <si>
    <t>Gevinster lønn</t>
  </si>
  <si>
    <t>Diskonterte gevinster lønn</t>
  </si>
  <si>
    <t>Kostnader (investering og drift)</t>
  </si>
  <si>
    <t>Diskonterte kostnader (investering og drift)</t>
  </si>
  <si>
    <t>Digitalt tilsyn gjennomføres på avtalte tidspunkt og ved behov. Dersom tilsynet viser at bruker trenger bistand, varsles hjemmetjenesten som følger opp fysisk.</t>
  </si>
  <si>
    <t>Frigjort tid hos nattjenesten</t>
  </si>
  <si>
    <t>Økt trygghet og bedre mulighet til å bo trygt hjemme</t>
  </si>
  <si>
    <t>Mindre inngripende oppfølging</t>
  </si>
  <si>
    <t>Bedre kvalitet og kontinuitet i digitale tilsyn</t>
  </si>
  <si>
    <t>Flere brukere kan følges opp uten tilsvarende økning i lokal bemanning</t>
  </si>
  <si>
    <t>Frigjort tid brukes til oppgaver som krever fysisk tilstedeværelse og direkte brukeroppfølging.</t>
  </si>
  <si>
    <t>Tydelige rutiner for rask respons og oppfølging når bruker har behov for bistand.</t>
  </si>
  <si>
    <t>Digitalt tilsyn benyttes når det er faglig forsvarlig og tilpasset den enkelte brukers behov.</t>
  </si>
  <si>
    <t>Observasjoner og hendelser brukes aktivt til å vurdere behov og tilpasse tjenestene.</t>
  </si>
  <si>
    <t>Responssenteret har gode tekniske løsninger, kompetanse og tydelige rutiner for gjennomføring og vurdering av tilsyn.</t>
  </si>
  <si>
    <t>Fysiske tilsyn reduseres der digital oppfølging er tilstrekkelig og faglig forsvarlig.</t>
  </si>
  <si>
    <t>Frigjort kapasitet planlegges og brukes aktivt slik at tjenesten kan håndtere flere brukere med tilgjengelige ressurser.</t>
  </si>
  <si>
    <t>Gevinstanalyse for digitalt tilsyn som en tjeneste ved 10 tjenestemottakere</t>
  </si>
  <si>
    <t>Opplæring av helsepersonell (1 time + 2 områder a 10 personer)</t>
  </si>
  <si>
    <t>Endrings/prosjektledelse (0,5 årsverk)?            må vurderes om dette er en driftsoppgave</t>
  </si>
  <si>
    <t>Skalering antall 4-6-8-10-10, opp til 10 stykk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</si>
</sst>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&quot;kr&quot;\ * #,##0.00_ ;_ &quot;kr&quot;\ * \-#,##0.00_ ;_ &quot;kr&quot;\ * &quot;-&quot;??_ ;_ @_ "/>
    <numFmt numFmtId="165" formatCode="&quot;kr&quot;\ #,##0"/>
    <numFmt numFmtId="166" formatCode="_ &quot;kr&quot;\ * #,##0_ ;_ &quot;kr&quot;\ * \-#,##0_ ;_ &quot;kr&quot;\ * &quot;-&quot;??_ ;_ @_ "/>
    <numFmt numFmtId="167" formatCode="0.0"/>
    <numFmt numFmtId="168" formatCode="0.000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b/>
      <sz val="11"/>
      <color theme="0"/>
      <name val="Arial"/>
      <family val="2"/>
      <scheme val="minor"/>
    </font>
    <font>
      <sz val="11"/>
      <color theme="9"/>
      <name val="Arial"/>
      <family val="2"/>
      <scheme val="minor"/>
    </font>
    <font>
      <sz val="20"/>
      <color theme="4"/>
      <name val="Arial"/>
      <family val="2"/>
      <scheme val="major"/>
    </font>
    <font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BD0E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749992370372631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1" tint="0.749992370372631"/>
      </left>
      <right style="thin">
        <color theme="1" tint="0.749992370372631"/>
      </right>
      <top style="thin">
        <color theme="1" tint="0.749992370372631"/>
      </top>
      <bottom style="thin">
        <color theme="1" tint="0.749992370372631"/>
      </bottom>
      <diagonal/>
    </border>
    <border>
      <left/>
      <right/>
      <top style="thin">
        <color theme="1" tint="0.749992370372631"/>
      </top>
      <bottom style="double">
        <color theme="1" tint="0.749992370372631"/>
      </bottom>
      <diagonal/>
    </border>
    <border>
      <left style="thin">
        <color theme="1" tint="0.749992370372631"/>
      </left>
      <right/>
      <top style="thin">
        <color theme="1" tint="0.749992370372631"/>
      </top>
      <bottom/>
      <diagonal/>
    </border>
    <border>
      <left/>
      <right style="thin">
        <color theme="1" tint="0.749992370372631"/>
      </right>
      <top style="thin">
        <color theme="1" tint="0.749992370372631"/>
      </top>
      <bottom/>
      <diagonal/>
    </border>
    <border>
      <left style="thin">
        <color theme="1" tint="0.749992370372631"/>
      </left>
      <right/>
      <top style="thin">
        <color theme="1" tint="0.749992370372631"/>
      </top>
      <bottom style="thin">
        <color theme="1" tint="0.749992370372631"/>
      </bottom>
      <diagonal/>
    </border>
    <border>
      <left/>
      <right/>
      <top style="thin">
        <color theme="1" tint="0.749992370372631"/>
      </top>
      <bottom style="thin">
        <color theme="1" tint="0.749992370372631"/>
      </bottom>
      <diagonal/>
    </border>
    <border>
      <left/>
      <right style="thin">
        <color theme="1" tint="0.749992370372631"/>
      </right>
      <top style="thin">
        <color theme="1" tint="0.749992370372631"/>
      </top>
      <bottom style="thin">
        <color theme="1" tint="0.749992370372631"/>
      </bottom>
      <diagonal/>
    </border>
    <border>
      <left style="thin">
        <color theme="1" tint="0.749992370372631"/>
      </left>
      <right style="thin">
        <color theme="1" tint="0.749992370372631"/>
      </right>
      <top style="thin">
        <color theme="1" tint="0.749992370372631"/>
      </top>
      <bottom/>
      <diagonal/>
    </border>
    <border>
      <left/>
      <right/>
      <top/>
      <bottom style="thin">
        <color theme="1" tint="0.749992370372631"/>
      </bottom>
      <diagonal/>
    </border>
  </borders>
  <cellStyleXfs count="5">
    <xf numFmtId="0" fontId="0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" fillId="16" borderId="0" applyNumberFormat="0" applyBorder="0" applyAlignment="0" applyProtection="0"/>
  </cellStyleXfs>
  <cellXfs count="10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locked="0"/>
    </xf>
    <xf numFmtId="0" fontId="0" fillId="3" borderId="0" xfId="0" applyFill="1" applyAlignment="1">
      <alignment horizontal="center"/>
    </xf>
    <xf numFmtId="166" fontId="0" fillId="2" borderId="2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vertical="center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horizontal="left" vertical="top" wrapText="1"/>
      <protection locked="0"/>
    </xf>
    <xf numFmtId="167" fontId="0" fillId="2" borderId="0" xfId="0" applyNumberFormat="1" applyFill="1" applyAlignment="1" applyProtection="1">
      <alignment horizontal="left" vertical="top" wrapText="1"/>
      <protection locked="0"/>
    </xf>
    <xf numFmtId="166" fontId="0" fillId="2" borderId="0" xfId="0" applyNumberFormat="1" applyFill="1" applyAlignment="1" applyProtection="1">
      <alignment horizontal="left" vertical="top" wrapText="1"/>
      <protection locked="0"/>
    </xf>
    <xf numFmtId="1" fontId="0" fillId="2" borderId="0" xfId="0" applyNumberFormat="1" applyFill="1" applyAlignment="1" applyProtection="1">
      <alignment horizontal="left" vertical="top" wrapText="1"/>
      <protection locked="0"/>
    </xf>
    <xf numFmtId="167" fontId="0" fillId="2" borderId="2" xfId="0" applyNumberForma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>
      <alignment horizontal="center" vertical="center"/>
    </xf>
    <xf numFmtId="166" fontId="0" fillId="2" borderId="3" xfId="0" applyNumberFormat="1" applyFill="1" applyBorder="1" applyAlignment="1" applyProtection="1">
      <alignment horizontal="left" vertical="center" wrapText="1"/>
      <protection locked="0"/>
    </xf>
    <xf numFmtId="167" fontId="0" fillId="2" borderId="3" xfId="0" applyNumberFormat="1" applyFill="1" applyBorder="1" applyAlignment="1" applyProtection="1">
      <alignment horizontal="left" vertical="center" wrapText="1"/>
      <protection locked="0"/>
    </xf>
    <xf numFmtId="0" fontId="6" fillId="6" borderId="0" xfId="0" applyFont="1" applyFill="1"/>
    <xf numFmtId="0" fontId="0" fillId="6" borderId="0" xfId="0" applyFill="1"/>
    <xf numFmtId="0" fontId="0" fillId="6" borderId="0" xfId="0" applyFill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left" vertical="center" wrapText="1"/>
      <protection locked="0"/>
    </xf>
    <xf numFmtId="0" fontId="6" fillId="2" borderId="14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0" fillId="8" borderId="0" xfId="0" applyFill="1"/>
    <xf numFmtId="165" fontId="0" fillId="0" borderId="0" xfId="0" applyNumberFormat="1" applyAlignment="1">
      <alignment horizontal="center"/>
    </xf>
    <xf numFmtId="165" fontId="0" fillId="5" borderId="0" xfId="2" applyNumberFormat="1" applyFont="1" applyFill="1" applyBorder="1" applyProtection="1"/>
    <xf numFmtId="165" fontId="0" fillId="0" borderId="0" xfId="2" applyNumberFormat="1" applyFont="1" applyFill="1" applyBorder="1" applyAlignment="1" applyProtection="1">
      <alignment horizontal="center"/>
    </xf>
    <xf numFmtId="165" fontId="0" fillId="7" borderId="0" xfId="2" applyNumberFormat="1" applyFont="1" applyFill="1" applyBorder="1" applyProtection="1"/>
    <xf numFmtId="165" fontId="0" fillId="0" borderId="0" xfId="2" applyNumberFormat="1" applyFont="1" applyFill="1" applyBorder="1" applyProtection="1"/>
    <xf numFmtId="165" fontId="0" fillId="8" borderId="0" xfId="2" applyNumberFormat="1" applyFont="1" applyFill="1" applyBorder="1" applyProtection="1"/>
    <xf numFmtId="165" fontId="0" fillId="0" borderId="0" xfId="0" applyNumberFormat="1"/>
    <xf numFmtId="1" fontId="0" fillId="6" borderId="0" xfId="0" applyNumberFormat="1" applyFill="1"/>
    <xf numFmtId="168" fontId="0" fillId="6" borderId="0" xfId="0" applyNumberFormat="1" applyFill="1"/>
    <xf numFmtId="2" fontId="0" fillId="7" borderId="0" xfId="2" applyNumberFormat="1" applyFont="1" applyFill="1" applyBorder="1" applyProtection="1"/>
    <xf numFmtId="0" fontId="0" fillId="12" borderId="0" xfId="0" applyFill="1" applyProtection="1">
      <protection locked="0"/>
    </xf>
    <xf numFmtId="0" fontId="0" fillId="12" borderId="0" xfId="0" applyFill="1" applyAlignment="1" applyProtection="1">
      <alignment vertical="center"/>
      <protection locked="0"/>
    </xf>
    <xf numFmtId="0" fontId="2" fillId="12" borderId="0" xfId="0" applyFont="1" applyFill="1" applyAlignment="1">
      <alignment vertical="center" wrapText="1"/>
    </xf>
    <xf numFmtId="0" fontId="0" fillId="12" borderId="0" xfId="0" applyFill="1"/>
    <xf numFmtId="0" fontId="6" fillId="12" borderId="0" xfId="0" applyFont="1" applyFill="1" applyAlignment="1" applyProtection="1">
      <alignment horizontal="left" vertical="center" wrapText="1"/>
      <protection locked="0"/>
    </xf>
    <xf numFmtId="0" fontId="6" fillId="2" borderId="10" xfId="0" applyFont="1" applyFill="1" applyBorder="1" applyAlignment="1" applyProtection="1">
      <alignment horizontal="left" vertical="center" wrapText="1"/>
      <protection locked="0"/>
    </xf>
    <xf numFmtId="0" fontId="6" fillId="2" borderId="11" xfId="0" applyFont="1" applyFill="1" applyBorder="1" applyAlignment="1" applyProtection="1">
      <alignment horizontal="left" vertical="center" wrapText="1"/>
      <protection locked="0"/>
    </xf>
    <xf numFmtId="0" fontId="0" fillId="13" borderId="0" xfId="0" applyFill="1" applyAlignment="1" applyProtection="1">
      <alignment vertical="center"/>
      <protection locked="0"/>
    </xf>
    <xf numFmtId="0" fontId="0" fillId="13" borderId="0" xfId="0" applyFill="1"/>
    <xf numFmtId="0" fontId="0" fillId="5" borderId="0" xfId="0" applyFill="1"/>
    <xf numFmtId="0" fontId="0" fillId="7" borderId="0" xfId="0" applyFill="1"/>
    <xf numFmtId="165" fontId="6" fillId="9" borderId="0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10" borderId="0" xfId="2" applyNumberFormat="1" applyFont="1" applyFill="1" applyBorder="1" applyAlignment="1" applyProtection="1">
      <alignment horizontal="center"/>
    </xf>
    <xf numFmtId="165" fontId="6" fillId="11" borderId="0" xfId="2" applyNumberFormat="1" applyFont="1" applyFill="1" applyBorder="1" applyAlignment="1" applyProtection="1">
      <alignment horizontal="center"/>
    </xf>
    <xf numFmtId="0" fontId="2" fillId="13" borderId="2" xfId="0" applyFont="1" applyFill="1" applyBorder="1" applyAlignment="1">
      <alignment horizontal="center" vertical="center" wrapText="1"/>
    </xf>
    <xf numFmtId="49" fontId="3" fillId="14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49" fontId="4" fillId="2" borderId="0" xfId="0" applyNumberFormat="1" applyFont="1" applyFill="1" applyAlignment="1" applyProtection="1">
      <alignment vertical="center"/>
      <protection locked="0"/>
    </xf>
    <xf numFmtId="49" fontId="3" fillId="2" borderId="0" xfId="0" applyNumberFormat="1" applyFont="1" applyFill="1" applyAlignment="1">
      <alignment vertical="center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3" fillId="0" borderId="0" xfId="0" applyNumberFormat="1" applyFont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13" borderId="16" xfId="0" applyFill="1" applyBorder="1"/>
    <xf numFmtId="0" fontId="0" fillId="12" borderId="16" xfId="0" applyFill="1" applyBorder="1" applyAlignment="1" applyProtection="1">
      <alignment vertical="center"/>
      <protection locked="0"/>
    </xf>
    <xf numFmtId="0" fontId="6" fillId="12" borderId="16" xfId="0" applyFont="1" applyFill="1" applyBorder="1" applyAlignment="1" applyProtection="1">
      <alignment horizontal="left" vertical="top" wrapText="1"/>
      <protection locked="0"/>
    </xf>
    <xf numFmtId="0" fontId="0" fillId="13" borderId="16" xfId="0" applyFill="1" applyBorder="1" applyAlignment="1" applyProtection="1">
      <alignment vertical="center"/>
      <protection locked="0"/>
    </xf>
    <xf numFmtId="0" fontId="12" fillId="0" borderId="0" xfId="3" applyFill="1" applyProtection="1"/>
    <xf numFmtId="166" fontId="6" fillId="4" borderId="8" xfId="0" applyNumberFormat="1" applyFont="1" applyFill="1" applyBorder="1" applyAlignment="1">
      <alignment horizontal="center" vertical="center" wrapText="1"/>
    </xf>
    <xf numFmtId="10" fontId="0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0" fillId="15" borderId="9" xfId="0" applyFill="1" applyBorder="1"/>
    <xf numFmtId="165" fontId="0" fillId="15" borderId="9" xfId="0" applyNumberFormat="1" applyFill="1" applyBorder="1"/>
    <xf numFmtId="165" fontId="0" fillId="15" borderId="9" xfId="0" applyNumberFormat="1" applyFill="1" applyBorder="1" applyAlignment="1">
      <alignment horizontal="center"/>
    </xf>
    <xf numFmtId="165" fontId="6" fillId="15" borderId="9" xfId="0" applyNumberFormat="1" applyFont="1" applyFill="1" applyBorder="1" applyAlignment="1">
      <alignment horizontal="center"/>
    </xf>
    <xf numFmtId="1" fontId="1" fillId="16" borderId="5" xfId="4" applyNumberFormat="1" applyBorder="1" applyAlignment="1" applyProtection="1">
      <alignment horizontal="center" vertical="center" wrapText="1"/>
      <protection locked="0"/>
    </xf>
    <xf numFmtId="0" fontId="1" fillId="16" borderId="2" xfId="4" applyNumberFormat="1" applyBorder="1" applyAlignment="1" applyProtection="1">
      <alignment horizontal="center" vertical="top" wrapText="1"/>
      <protection locked="0"/>
    </xf>
    <xf numFmtId="0" fontId="1" fillId="16" borderId="3" xfId="4" applyNumberFormat="1" applyBorder="1" applyAlignment="1" applyProtection="1">
      <alignment horizontal="center" vertical="top" wrapText="1"/>
      <protection locked="0"/>
    </xf>
    <xf numFmtId="0" fontId="0" fillId="0" borderId="0" xfId="0" applyAlignment="1">
      <alignment wrapText="1"/>
    </xf>
    <xf numFmtId="0" fontId="9" fillId="3" borderId="8" xfId="0" applyFont="1" applyFill="1" applyBorder="1"/>
    <xf numFmtId="0" fontId="0" fillId="3" borderId="15" xfId="0" applyFill="1" applyBorder="1"/>
    <xf numFmtId="166" fontId="0" fillId="2" borderId="12" xfId="0" applyNumberFormat="1" applyFill="1" applyBorder="1" applyAlignment="1" applyProtection="1">
      <alignment horizontal="center" vertical="center" wrapText="1"/>
      <protection locked="0"/>
    </xf>
    <xf numFmtId="166" fontId="0" fillId="2" borderId="14" xfId="0" applyNumberFormat="1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11" fillId="0" borderId="8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0" fillId="0" borderId="8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2" fillId="12" borderId="0" xfId="0" applyFont="1" applyFill="1" applyAlignment="1">
      <alignment horizontal="left" vertical="center" wrapText="1"/>
    </xf>
    <xf numFmtId="0" fontId="6" fillId="12" borderId="0" xfId="0" applyFont="1" applyFill="1" applyAlignment="1" applyProtection="1">
      <alignment horizontal="left" vertical="top" wrapText="1"/>
      <protection locked="0"/>
    </xf>
    <xf numFmtId="164" fontId="6" fillId="2" borderId="12" xfId="0" applyNumberFormat="1" applyFont="1" applyFill="1" applyBorder="1" applyAlignment="1">
      <alignment horizontal="center" vertical="center" wrapText="1"/>
    </xf>
    <xf numFmtId="164" fontId="6" fillId="2" borderId="14" xfId="0" applyNumberFormat="1" applyFont="1" applyFill="1" applyBorder="1" applyAlignment="1">
      <alignment horizontal="center" vertical="center" wrapText="1"/>
    </xf>
    <xf numFmtId="167" fontId="6" fillId="2" borderId="10" xfId="0" applyNumberFormat="1" applyFont="1" applyFill="1" applyBorder="1" applyAlignment="1">
      <alignment horizontal="center" vertical="center" wrapText="1"/>
    </xf>
    <xf numFmtId="167" fontId="6" fillId="2" borderId="11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7" fillId="3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0" fillId="2" borderId="8" xfId="0" applyFill="1" applyBorder="1" applyAlignment="1" applyProtection="1">
      <alignment horizontal="left" vertical="center" wrapText="1"/>
      <protection locked="0"/>
    </xf>
    <xf numFmtId="0" fontId="11" fillId="0" borderId="8" xfId="0" applyFont="1" applyBorder="1" applyAlignment="1">
      <alignment horizontal="left" vertical="center"/>
    </xf>
    <xf numFmtId="0" fontId="1" fillId="16" borderId="8" xfId="4" applyBorder="1" applyAlignment="1">
      <alignment horizontal="center" vertical="center"/>
    </xf>
    <xf numFmtId="0" fontId="1" fillId="16" borderId="8" xfId="4" applyBorder="1" applyAlignment="1" applyProtection="1">
      <alignment horizontal="center" vertical="center" wrapText="1"/>
      <protection locked="0"/>
    </xf>
  </cellXfs>
  <cellStyles count="5">
    <cellStyle name="20 % – uthevingsfarge 1" xfId="4" builtinId="30"/>
    <cellStyle name="Hyperkobling" xfId="3" builtinId="8"/>
    <cellStyle name="Normal" xfId="0" builtinId="0"/>
    <cellStyle name="Prosent" xfId="1" builtinId="5"/>
    <cellStyle name="Valuta" xfId="2" builtinId="4"/>
  </cellStyles>
  <dxfs count="37">
    <dxf>
      <numFmt numFmtId="2" formatCode="0.00"/>
    </dxf>
    <dxf>
      <numFmt numFmtId="165" formatCode="&quot;kr&quot;\ #,##0"/>
    </dxf>
    <dxf>
      <font>
        <color theme="1" tint="0.89996032593768116"/>
      </font>
      <fill>
        <patternFill>
          <bgColor theme="8" tint="0.79998168889431442"/>
        </patternFill>
      </fill>
    </dxf>
    <dxf>
      <font>
        <color theme="1" tint="0.89996032593768116"/>
      </font>
      <fill>
        <patternFill>
          <bgColor theme="1" tint="0.89996032593768116"/>
        </patternFill>
      </fill>
    </dxf>
    <dxf>
      <font>
        <color theme="1" tint="0.89996032593768116"/>
      </font>
      <fill>
        <patternFill>
          <bgColor theme="1" tint="0.89996032593768116"/>
        </patternFill>
      </fill>
    </dxf>
    <dxf>
      <font>
        <color theme="1" tint="0.89996032593768116"/>
      </font>
      <fill>
        <patternFill>
          <bgColor theme="1" tint="0.89996032593768116"/>
        </patternFill>
      </fill>
    </dxf>
    <dxf>
      <font>
        <color theme="1" tint="0.89996032593768116"/>
      </font>
      <fill>
        <patternFill>
          <bgColor theme="1" tint="0.89996032593768116"/>
        </patternFill>
      </fill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ont>
        <color theme="1" tint="0.89996032593768116"/>
      </font>
      <fill>
        <patternFill>
          <bgColor theme="8" tint="0.79998168889431442"/>
        </patternFill>
      </fill>
    </dxf>
    <dxf>
      <numFmt numFmtId="165" formatCode="&quot;kr&quot;\ #,##0"/>
    </dxf>
    <dxf>
      <numFmt numFmtId="2" formatCode="0.00"/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6"/>
        </patternFill>
      </fill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</dxfs>
  <tableStyles count="0" defaultTableStyle="TableStyleMedium2" defaultPivotStyle="PivotStyleLight16"/>
  <colors>
    <mruColors>
      <color rgb="FFCCECFF"/>
      <color rgb="FF99CCFF"/>
      <color rgb="FF575757"/>
      <color rgb="FFABD0EA"/>
      <color rgb="FFCFD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Samveis digital">
      <a:dk1>
        <a:srgbClr val="202020"/>
      </a:dk1>
      <a:lt1>
        <a:srgbClr val="FFFFFF"/>
      </a:lt1>
      <a:dk2>
        <a:srgbClr val="3A7EC0"/>
      </a:dk2>
      <a:lt2>
        <a:srgbClr val="DBDD45"/>
      </a:lt2>
      <a:accent1>
        <a:srgbClr val="3A7EC0"/>
      </a:accent1>
      <a:accent2>
        <a:srgbClr val="61904E"/>
      </a:accent2>
      <a:accent3>
        <a:srgbClr val="8FAF48"/>
      </a:accent3>
      <a:accent4>
        <a:srgbClr val="5BA5D9"/>
      </a:accent4>
      <a:accent5>
        <a:srgbClr val="9CA5AE"/>
      </a:accent5>
      <a:accent6>
        <a:srgbClr val="202020"/>
      </a:accent6>
      <a:hlink>
        <a:srgbClr val="202020"/>
      </a:hlink>
      <a:folHlink>
        <a:srgbClr val="61904E"/>
      </a:folHlink>
    </a:clrScheme>
    <a:fontScheme name="Custom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5E32-F13A-41EB-9766-7C1AFD7AB603}">
  <sheetPr>
    <tabColor theme="4"/>
    <pageSetUpPr fitToPage="1"/>
  </sheetPr>
  <dimension ref="A1:Z150"/>
  <sheetViews>
    <sheetView showGridLines="0" topLeftCell="A2" zoomScale="80" zoomScaleNormal="80" zoomScalePageLayoutView="85" workbookViewId="0">
      <selection activeCell="E18" sqref="E18"/>
    </sheetView>
  </sheetViews>
  <sheetFormatPr baseColWidth="10" defaultColWidth="0" defaultRowHeight="14.25" zeroHeight="1" x14ac:dyDescent="0.2"/>
  <cols>
    <col min="1" max="1" width="3.875" customWidth="1"/>
    <col min="2" max="2" width="42.625" style="1" customWidth="1"/>
    <col min="3" max="3" width="57.375" style="1" customWidth="1"/>
    <col min="4" max="4" width="33.5" style="1" customWidth="1"/>
    <col min="5" max="5" width="47.5" style="1" customWidth="1"/>
    <col min="6" max="6" width="8.625" customWidth="1"/>
    <col min="7" max="26" width="9" customWidth="1"/>
    <col min="27" max="16384" width="9" hidden="1"/>
  </cols>
  <sheetData>
    <row r="1" spans="2:9" s="7" customFormat="1" ht="42" customHeight="1" x14ac:dyDescent="0.2">
      <c r="B1" s="52" t="s">
        <v>0</v>
      </c>
      <c r="C1" s="53"/>
      <c r="D1" s="53"/>
      <c r="E1" s="53"/>
    </row>
    <row r="2" spans="2:9" ht="40.15" customHeight="1" x14ac:dyDescent="0.2">
      <c r="B2" s="49" t="s">
        <v>1</v>
      </c>
      <c r="C2" s="49" t="s">
        <v>2</v>
      </c>
      <c r="D2" s="49" t="s">
        <v>3</v>
      </c>
      <c r="E2" s="49" t="s">
        <v>4</v>
      </c>
    </row>
    <row r="3" spans="2:9" ht="99" customHeight="1" x14ac:dyDescent="0.2">
      <c r="B3" s="50" t="s">
        <v>5</v>
      </c>
      <c r="C3" s="50" t="s">
        <v>6</v>
      </c>
      <c r="D3" s="50" t="s">
        <v>7</v>
      </c>
      <c r="E3" s="50" t="s">
        <v>8</v>
      </c>
    </row>
    <row r="4" spans="2:9" s="7" customFormat="1" ht="42.75" x14ac:dyDescent="0.2">
      <c r="B4" s="6" t="s">
        <v>9</v>
      </c>
      <c r="C4" s="72" t="s">
        <v>58</v>
      </c>
      <c r="D4" s="6" t="s">
        <v>59</v>
      </c>
      <c r="E4" s="6" t="s">
        <v>64</v>
      </c>
    </row>
    <row r="5" spans="2:9" s="7" customFormat="1" ht="16.149999999999999" customHeight="1" x14ac:dyDescent="0.2">
      <c r="B5" s="6"/>
      <c r="C5" s="6"/>
      <c r="D5" s="6" t="s">
        <v>60</v>
      </c>
      <c r="E5" s="6" t="s">
        <v>65</v>
      </c>
    </row>
    <row r="6" spans="2:9" s="7" customFormat="1" ht="28.5" x14ac:dyDescent="0.2">
      <c r="B6" s="6"/>
      <c r="C6" s="6"/>
      <c r="D6" s="6" t="s">
        <v>10</v>
      </c>
      <c r="E6" s="6" t="s">
        <v>66</v>
      </c>
      <c r="I6"/>
    </row>
    <row r="7" spans="2:9" s="7" customFormat="1" ht="28.5" x14ac:dyDescent="0.2">
      <c r="B7" s="6"/>
      <c r="C7" s="6"/>
      <c r="D7" s="6" t="s">
        <v>61</v>
      </c>
      <c r="E7" s="6" t="s">
        <v>67</v>
      </c>
    </row>
    <row r="8" spans="2:9" s="7" customFormat="1" ht="42.75" x14ac:dyDescent="0.2">
      <c r="B8" s="6"/>
      <c r="C8" s="6"/>
      <c r="D8" s="6" t="s">
        <v>62</v>
      </c>
      <c r="E8" s="6" t="s">
        <v>68</v>
      </c>
    </row>
    <row r="9" spans="2:9" s="7" customFormat="1" ht="28.5" x14ac:dyDescent="0.2">
      <c r="B9" s="6"/>
      <c r="C9" s="6"/>
      <c r="D9" s="6" t="s">
        <v>11</v>
      </c>
      <c r="E9" s="6" t="s">
        <v>69</v>
      </c>
    </row>
    <row r="10" spans="2:9" s="7" customFormat="1" ht="42.75" x14ac:dyDescent="0.2">
      <c r="B10" s="6"/>
      <c r="C10" s="6"/>
      <c r="D10" s="6" t="s">
        <v>63</v>
      </c>
      <c r="E10" s="6" t="s">
        <v>70</v>
      </c>
    </row>
    <row r="11" spans="2:9" x14ac:dyDescent="0.2">
      <c r="B11" s="6"/>
      <c r="C11" s="6"/>
      <c r="D11" s="6"/>
      <c r="E11" s="6"/>
    </row>
    <row r="12" spans="2:9" x14ac:dyDescent="0.2">
      <c r="B12"/>
      <c r="C12"/>
      <c r="D12"/>
      <c r="E12"/>
    </row>
    <row r="13" spans="2:9" x14ac:dyDescent="0.2">
      <c r="B13"/>
      <c r="C13"/>
      <c r="D13"/>
      <c r="E13"/>
    </row>
    <row r="14" spans="2:9" x14ac:dyDescent="0.2">
      <c r="B14"/>
      <c r="C14"/>
      <c r="D14"/>
      <c r="E14"/>
    </row>
    <row r="15" spans="2:9" x14ac:dyDescent="0.2">
      <c r="B15"/>
      <c r="C15"/>
      <c r="D15"/>
      <c r="E15"/>
    </row>
    <row r="16" spans="2:9" x14ac:dyDescent="0.2">
      <c r="B16"/>
      <c r="C16"/>
      <c r="D16"/>
      <c r="E16"/>
    </row>
    <row r="17" spans="2:5" x14ac:dyDescent="0.2">
      <c r="B17"/>
      <c r="C17"/>
      <c r="D17"/>
      <c r="E17"/>
    </row>
    <row r="18" spans="2:5" x14ac:dyDescent="0.2">
      <c r="B18"/>
      <c r="C18"/>
      <c r="D18"/>
      <c r="E18"/>
    </row>
    <row r="19" spans="2:5" x14ac:dyDescent="0.2">
      <c r="B19"/>
      <c r="C19"/>
      <c r="D19"/>
      <c r="E19"/>
    </row>
    <row r="20" spans="2:5" x14ac:dyDescent="0.2">
      <c r="B20"/>
      <c r="C20"/>
      <c r="D20"/>
      <c r="E20"/>
    </row>
    <row r="21" spans="2:5" x14ac:dyDescent="0.2"/>
    <row r="22" spans="2:5" x14ac:dyDescent="0.2"/>
    <row r="23" spans="2:5" x14ac:dyDescent="0.2"/>
    <row r="24" spans="2:5" x14ac:dyDescent="0.2"/>
    <row r="25" spans="2:5" x14ac:dyDescent="0.2"/>
    <row r="26" spans="2:5" x14ac:dyDescent="0.2"/>
    <row r="27" spans="2:5" x14ac:dyDescent="0.2"/>
    <row r="28" spans="2:5" x14ac:dyDescent="0.2"/>
    <row r="29" spans="2:5" x14ac:dyDescent="0.2"/>
    <row r="30" spans="2:5" x14ac:dyDescent="0.2"/>
    <row r="31" spans="2:5" x14ac:dyDescent="0.2"/>
    <row r="32" spans="2:5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3C9EE-03E6-45EF-8C2B-A42FA2E99D20}">
  <sheetPr>
    <tabColor rgb="FF0070C0"/>
    <pageSetUpPr fitToPage="1"/>
  </sheetPr>
  <dimension ref="A1:Z71"/>
  <sheetViews>
    <sheetView showGridLines="0" tabSelected="1" topLeftCell="A33" zoomScale="90" zoomScaleNormal="90" zoomScalePageLayoutView="85" workbookViewId="0">
      <selection activeCell="E37" sqref="E37"/>
    </sheetView>
  </sheetViews>
  <sheetFormatPr baseColWidth="10" defaultColWidth="0" defaultRowHeight="14.25" zeroHeight="1" x14ac:dyDescent="0.2"/>
  <cols>
    <col min="1" max="1" width="3.875" style="1" customWidth="1"/>
    <col min="2" max="2" width="0.875" style="1" customWidth="1"/>
    <col min="3" max="3" width="40.25" style="1" customWidth="1"/>
    <col min="4" max="4" width="26" style="1" bestFit="1" customWidth="1"/>
    <col min="5" max="9" width="14.125" style="2" customWidth="1"/>
    <col min="10" max="10" width="20.125" style="2" customWidth="1"/>
    <col min="11" max="11" width="1.125" style="1" customWidth="1"/>
    <col min="12" max="26" width="9" style="1" customWidth="1"/>
    <col min="27" max="16384" width="9" style="1" hidden="1"/>
  </cols>
  <sheetData>
    <row r="1" spans="2:13" s="3" customFormat="1" ht="42" customHeight="1" x14ac:dyDescent="0.2">
      <c r="B1" s="54" t="s">
        <v>71</v>
      </c>
      <c r="C1" s="54"/>
      <c r="D1" s="55"/>
      <c r="E1" s="55"/>
      <c r="F1" s="51"/>
      <c r="G1" s="51"/>
      <c r="H1" s="51"/>
      <c r="I1" s="51"/>
      <c r="J1" s="51"/>
    </row>
    <row r="2" spans="2:13" ht="23.45" customHeight="1" x14ac:dyDescent="0.2">
      <c r="B2" s="34"/>
      <c r="C2" s="91" t="s">
        <v>12</v>
      </c>
      <c r="D2" s="91"/>
      <c r="E2" s="91"/>
      <c r="F2" s="91"/>
      <c r="G2" s="91"/>
      <c r="H2" s="91"/>
      <c r="I2" s="36"/>
      <c r="J2" s="36"/>
      <c r="K2" s="34"/>
    </row>
    <row r="3" spans="2:13" s="3" customFormat="1" ht="37.9" customHeight="1" x14ac:dyDescent="0.2">
      <c r="B3" s="35"/>
      <c r="C3" s="97" t="s">
        <v>13</v>
      </c>
      <c r="D3" s="98"/>
      <c r="E3" s="98"/>
      <c r="F3" s="98"/>
      <c r="G3" s="98"/>
      <c r="H3" s="98"/>
      <c r="I3" s="98"/>
      <c r="J3" s="99"/>
      <c r="K3" s="35"/>
    </row>
    <row r="4" spans="2:13" s="3" customFormat="1" ht="6.6" customHeight="1" x14ac:dyDescent="0.2">
      <c r="B4" s="35"/>
      <c r="C4" s="35"/>
      <c r="D4" s="92"/>
      <c r="E4" s="92"/>
      <c r="F4" s="92"/>
      <c r="G4" s="92"/>
      <c r="H4" s="37"/>
      <c r="I4" s="37"/>
      <c r="J4" s="37"/>
      <c r="K4" s="35"/>
      <c r="M4"/>
    </row>
    <row r="5" spans="2:13" s="3" customFormat="1" ht="30" customHeight="1" x14ac:dyDescent="0.2">
      <c r="B5" s="35"/>
      <c r="C5" s="20" t="s">
        <v>14</v>
      </c>
      <c r="D5" s="21"/>
      <c r="E5" s="93">
        <f>I48</f>
        <v>2356291.4247706654</v>
      </c>
      <c r="F5" s="94"/>
      <c r="G5" s="41"/>
      <c r="H5" s="42"/>
      <c r="I5" s="42"/>
      <c r="J5" s="42"/>
      <c r="K5" s="35"/>
      <c r="M5"/>
    </row>
    <row r="6" spans="2:13" s="3" customFormat="1" ht="7.15" customHeight="1" x14ac:dyDescent="0.2">
      <c r="B6" s="35"/>
      <c r="C6" s="38"/>
      <c r="D6" s="38"/>
      <c r="E6" s="38"/>
      <c r="F6" s="38"/>
      <c r="G6" s="41"/>
      <c r="H6" s="42"/>
      <c r="I6" s="42"/>
      <c r="J6" s="42"/>
      <c r="K6" s="35"/>
      <c r="M6"/>
    </row>
    <row r="7" spans="2:13" s="3" customFormat="1" ht="30" customHeight="1" x14ac:dyDescent="0.2">
      <c r="B7" s="35"/>
      <c r="C7" s="39" t="s">
        <v>15</v>
      </c>
      <c r="D7" s="40"/>
      <c r="E7" s="95">
        <f>SUM(D41:H41)</f>
        <v>6.9</v>
      </c>
      <c r="F7" s="96"/>
      <c r="G7" s="41"/>
      <c r="H7" s="42"/>
      <c r="I7" s="42"/>
      <c r="J7" s="42"/>
      <c r="K7" s="35"/>
      <c r="M7"/>
    </row>
    <row r="8" spans="2:13" s="3" customFormat="1" ht="8.4499999999999993" customHeight="1" x14ac:dyDescent="0.2">
      <c r="B8" s="59"/>
      <c r="C8" s="60"/>
      <c r="D8" s="60"/>
      <c r="E8" s="60"/>
      <c r="F8" s="60"/>
      <c r="G8" s="58"/>
      <c r="H8" s="58"/>
      <c r="I8" s="58"/>
      <c r="J8" s="58"/>
      <c r="K8" s="61"/>
      <c r="M8"/>
    </row>
    <row r="9" spans="2:13" s="3" customFormat="1" ht="17.45" customHeight="1" x14ac:dyDescent="0.2">
      <c r="C9" s="8"/>
      <c r="D9" s="8"/>
      <c r="E9" s="8"/>
      <c r="F9" s="8"/>
      <c r="G9" s="8"/>
      <c r="H9"/>
      <c r="I9" s="8"/>
      <c r="J9"/>
      <c r="M9"/>
    </row>
    <row r="10" spans="2:13" ht="40.15" customHeight="1" x14ac:dyDescent="0.2">
      <c r="B10" s="87" t="s">
        <v>3</v>
      </c>
      <c r="C10" s="88"/>
      <c r="D10" s="101" t="s">
        <v>16</v>
      </c>
      <c r="E10" s="101" t="s">
        <v>17</v>
      </c>
      <c r="F10" s="102"/>
      <c r="G10" s="102"/>
      <c r="H10" s="102"/>
      <c r="I10" s="102"/>
      <c r="J10" s="100" t="s">
        <v>18</v>
      </c>
      <c r="K10" s="87"/>
      <c r="M10"/>
    </row>
    <row r="11" spans="2:13" ht="21.6" customHeight="1" x14ac:dyDescent="0.2">
      <c r="B11" s="87"/>
      <c r="C11" s="88"/>
      <c r="D11" s="81"/>
      <c r="E11" s="14" t="s">
        <v>19</v>
      </c>
      <c r="F11" s="14" t="s">
        <v>20</v>
      </c>
      <c r="G11" s="14" t="s">
        <v>21</v>
      </c>
      <c r="H11" s="14" t="s">
        <v>22</v>
      </c>
      <c r="I11" s="14" t="s">
        <v>23</v>
      </c>
      <c r="J11" s="100"/>
      <c r="K11" s="87"/>
    </row>
    <row r="12" spans="2:13" s="3" customFormat="1" ht="49.9" customHeight="1" x14ac:dyDescent="0.2">
      <c r="B12" s="103" t="s">
        <v>24</v>
      </c>
      <c r="C12" s="103"/>
      <c r="D12" s="56" t="s">
        <v>25</v>
      </c>
      <c r="E12" s="13">
        <v>0.72</v>
      </c>
      <c r="F12" s="13">
        <v>1.0900000000000001</v>
      </c>
      <c r="G12" s="13">
        <v>1.45</v>
      </c>
      <c r="H12" s="13">
        <v>1.82</v>
      </c>
      <c r="I12" s="13">
        <v>1.82</v>
      </c>
      <c r="J12" s="80"/>
      <c r="K12" s="80"/>
    </row>
    <row r="13" spans="2:13" s="3" customFormat="1" ht="49.9" customHeight="1" x14ac:dyDescent="0.2">
      <c r="B13" s="103" t="s">
        <v>26</v>
      </c>
      <c r="C13" s="103"/>
      <c r="D13" s="56" t="s">
        <v>27</v>
      </c>
      <c r="E13" s="5">
        <v>106920</v>
      </c>
      <c r="F13" s="5">
        <v>160380</v>
      </c>
      <c r="G13" s="13">
        <v>213840</v>
      </c>
      <c r="H13" s="13">
        <v>267300</v>
      </c>
      <c r="I13" s="13">
        <v>267300</v>
      </c>
      <c r="J13" s="80"/>
      <c r="K13" s="80"/>
    </row>
    <row r="14" spans="2:13" s="3" customFormat="1" ht="49.9" customHeight="1" x14ac:dyDescent="0.2">
      <c r="B14" s="103" t="s">
        <v>28</v>
      </c>
      <c r="C14" s="103"/>
      <c r="D14" s="56" t="s">
        <v>29</v>
      </c>
      <c r="E14" s="5"/>
      <c r="F14" s="5"/>
      <c r="G14" s="5"/>
      <c r="H14" s="5"/>
      <c r="I14" s="15"/>
      <c r="J14" s="80">
        <v>4</v>
      </c>
      <c r="K14" s="80"/>
    </row>
    <row r="15" spans="2:13" s="3" customFormat="1" ht="49.9" customHeight="1" x14ac:dyDescent="0.2">
      <c r="B15" s="89" t="s">
        <v>30</v>
      </c>
      <c r="C15" s="89"/>
      <c r="D15" s="56" t="s">
        <v>29</v>
      </c>
      <c r="E15" s="5"/>
      <c r="F15" s="5"/>
      <c r="G15" s="5"/>
      <c r="H15" s="5"/>
      <c r="I15" s="15"/>
      <c r="J15" s="80">
        <v>5</v>
      </c>
      <c r="K15" s="80"/>
    </row>
    <row r="16" spans="2:13" s="3" customFormat="1" ht="49.9" customHeight="1" x14ac:dyDescent="0.2">
      <c r="B16" s="89" t="s">
        <v>31</v>
      </c>
      <c r="C16" s="89"/>
      <c r="D16" s="56" t="s">
        <v>29</v>
      </c>
      <c r="E16" s="13"/>
      <c r="F16" s="13"/>
      <c r="G16" s="13"/>
      <c r="H16" s="13"/>
      <c r="I16" s="16"/>
      <c r="J16" s="80">
        <v>3</v>
      </c>
      <c r="K16" s="80"/>
    </row>
    <row r="17" spans="2:17" s="3" customFormat="1" ht="49.9" customHeight="1" x14ac:dyDescent="0.2">
      <c r="B17" s="89" t="s">
        <v>32</v>
      </c>
      <c r="C17" s="89"/>
      <c r="D17" s="56" t="s">
        <v>29</v>
      </c>
      <c r="E17" s="13"/>
      <c r="F17" s="13"/>
      <c r="G17" s="13"/>
      <c r="H17" s="13"/>
      <c r="I17" s="16"/>
      <c r="J17" s="80">
        <v>4</v>
      </c>
      <c r="K17" s="80"/>
      <c r="Q17"/>
    </row>
    <row r="18" spans="2:17" s="3" customFormat="1" ht="49.9" customHeight="1" x14ac:dyDescent="0.2">
      <c r="B18" s="89"/>
      <c r="C18" s="89"/>
      <c r="D18" s="56"/>
      <c r="E18" s="13"/>
      <c r="F18" s="13"/>
      <c r="G18" s="13"/>
      <c r="H18" s="13"/>
      <c r="I18" s="16"/>
      <c r="J18" s="80"/>
      <c r="K18" s="80"/>
      <c r="Q18"/>
    </row>
    <row r="19" spans="2:17" s="3" customFormat="1" ht="9.6" customHeight="1" x14ac:dyDescent="0.2">
      <c r="C19" s="9"/>
      <c r="D19" s="9"/>
      <c r="E19" s="10"/>
      <c r="F19" s="10"/>
      <c r="G19" s="10"/>
      <c r="H19" s="10"/>
      <c r="I19" s="10"/>
      <c r="J19" s="10"/>
      <c r="Q19"/>
    </row>
    <row r="20" spans="2:17" customFormat="1" ht="15" customHeight="1" x14ac:dyDescent="0.25">
      <c r="B20" s="87" t="s">
        <v>33</v>
      </c>
      <c r="C20" s="88"/>
      <c r="D20" s="81" t="s">
        <v>34</v>
      </c>
      <c r="E20" s="82" t="s">
        <v>35</v>
      </c>
      <c r="F20" s="83"/>
      <c r="G20" s="83"/>
      <c r="H20" s="83"/>
      <c r="I20" s="84"/>
      <c r="J20" s="85" t="s">
        <v>36</v>
      </c>
      <c r="K20" s="86"/>
    </row>
    <row r="21" spans="2:17" customFormat="1" ht="24" customHeight="1" x14ac:dyDescent="0.2">
      <c r="B21" s="87"/>
      <c r="C21" s="88"/>
      <c r="D21" s="81"/>
      <c r="E21" s="14" t="s">
        <v>19</v>
      </c>
      <c r="F21" s="14" t="s">
        <v>20</v>
      </c>
      <c r="G21" s="14" t="s">
        <v>21</v>
      </c>
      <c r="H21" s="14" t="s">
        <v>22</v>
      </c>
      <c r="I21" s="14" t="s">
        <v>23</v>
      </c>
      <c r="J21" s="85"/>
      <c r="K21" s="86"/>
    </row>
    <row r="22" spans="2:17" s="3" customFormat="1" ht="40.15" customHeight="1" x14ac:dyDescent="0.2">
      <c r="B22" s="103" t="s">
        <v>37</v>
      </c>
      <c r="C22" s="103"/>
      <c r="D22" s="57" t="s">
        <v>38</v>
      </c>
      <c r="E22" s="5">
        <f>(1490*E27)*12</f>
        <v>71520</v>
      </c>
      <c r="F22" s="5">
        <f>(1490*(E27+F27)*12)</f>
        <v>178800</v>
      </c>
      <c r="G22" s="5">
        <f>(1490*(E27+F27+G27)*12)</f>
        <v>321840</v>
      </c>
      <c r="H22" s="5">
        <f>(1490*(F27+E27+G27)*12)</f>
        <v>321840</v>
      </c>
      <c r="I22" s="5">
        <f>(1490*(F27+E27+G27)*12)</f>
        <v>321840</v>
      </c>
      <c r="J22" s="80"/>
      <c r="K22" s="80"/>
    </row>
    <row r="23" spans="2:17" s="3" customFormat="1" ht="40.15" customHeight="1" x14ac:dyDescent="0.2">
      <c r="B23" s="103" t="s">
        <v>39</v>
      </c>
      <c r="C23" s="103"/>
      <c r="D23" s="57" t="s">
        <v>40</v>
      </c>
      <c r="E23" s="5">
        <v>8720</v>
      </c>
      <c r="F23" s="5">
        <f>(10900*F27)</f>
        <v>65400</v>
      </c>
      <c r="G23" s="5">
        <f>(10900*G27)</f>
        <v>87200</v>
      </c>
      <c r="H23" s="5">
        <f t="shared" ref="H23:I23" si="0">(10000*H27)</f>
        <v>100000</v>
      </c>
      <c r="I23" s="5">
        <f t="shared" si="0"/>
        <v>100000</v>
      </c>
      <c r="J23" s="80"/>
      <c r="K23" s="80"/>
    </row>
    <row r="24" spans="2:17" s="3" customFormat="1" ht="40.15" customHeight="1" x14ac:dyDescent="0.2">
      <c r="B24" s="90" t="s">
        <v>72</v>
      </c>
      <c r="C24" s="90"/>
      <c r="D24" s="57" t="s">
        <v>40</v>
      </c>
      <c r="E24" s="5">
        <v>35000</v>
      </c>
      <c r="F24" s="5">
        <v>5000</v>
      </c>
      <c r="G24" s="5">
        <v>5000</v>
      </c>
      <c r="H24" s="5"/>
      <c r="I24" s="15"/>
      <c r="J24" s="104"/>
      <c r="K24" s="104"/>
    </row>
    <row r="25" spans="2:17" s="3" customFormat="1" ht="40.15" customHeight="1" x14ac:dyDescent="0.2">
      <c r="B25" s="90" t="s">
        <v>41</v>
      </c>
      <c r="C25" s="90"/>
      <c r="D25" s="57" t="s">
        <v>40</v>
      </c>
      <c r="E25" s="5">
        <v>50000</v>
      </c>
      <c r="F25" s="5"/>
      <c r="G25" s="5"/>
      <c r="H25" s="5"/>
      <c r="I25" s="15"/>
      <c r="J25" s="104"/>
      <c r="K25" s="104"/>
    </row>
    <row r="26" spans="2:17" s="3" customFormat="1" ht="40.15" customHeight="1" x14ac:dyDescent="0.2">
      <c r="B26" s="90" t="s">
        <v>73</v>
      </c>
      <c r="C26" s="90"/>
      <c r="D26" s="57" t="s">
        <v>40</v>
      </c>
      <c r="E26" s="5">
        <v>500000</v>
      </c>
      <c r="F26" s="5">
        <v>500000</v>
      </c>
      <c r="G26" s="5">
        <v>500000</v>
      </c>
      <c r="H26" s="5"/>
      <c r="I26" s="15"/>
      <c r="J26" s="104"/>
      <c r="K26" s="104"/>
    </row>
    <row r="27" spans="2:17" s="3" customFormat="1" ht="30" customHeight="1" x14ac:dyDescent="0.2">
      <c r="B27" s="106" t="s">
        <v>74</v>
      </c>
      <c r="C27" s="106"/>
      <c r="D27" s="69"/>
      <c r="E27" s="70">
        <v>4</v>
      </c>
      <c r="F27" s="70">
        <v>6</v>
      </c>
      <c r="G27" s="70">
        <v>8</v>
      </c>
      <c r="H27" s="70">
        <v>10</v>
      </c>
      <c r="I27" s="71">
        <v>10</v>
      </c>
      <c r="J27" s="105"/>
      <c r="K27" s="105"/>
    </row>
    <row r="28" spans="2:17" s="3" customFormat="1" x14ac:dyDescent="0.2">
      <c r="C28" s="9"/>
      <c r="D28" s="12"/>
      <c r="E28" s="11"/>
      <c r="F28" s="11"/>
      <c r="G28" s="11"/>
      <c r="H28" s="11"/>
      <c r="I28" s="11"/>
      <c r="J28"/>
    </row>
    <row r="29" spans="2:17" s="3" customFormat="1" ht="10.9" customHeight="1" x14ac:dyDescent="0.2">
      <c r="C29" s="9"/>
      <c r="D29" s="12"/>
      <c r="E29" s="11"/>
      <c r="F29" s="11"/>
      <c r="G29" s="11"/>
      <c r="H29" s="11"/>
      <c r="I29" s="11"/>
      <c r="J29" s="11"/>
    </row>
    <row r="30" spans="2:17" customFormat="1" ht="20.45" customHeight="1" x14ac:dyDescent="0.3">
      <c r="B30" s="73" t="s">
        <v>42</v>
      </c>
      <c r="C30" s="73"/>
      <c r="D30" s="73"/>
      <c r="E30" s="73"/>
      <c r="F30" s="73"/>
      <c r="G30" s="4"/>
      <c r="H30" s="4"/>
      <c r="I30" s="4"/>
      <c r="J30" s="74"/>
      <c r="K30" s="74"/>
    </row>
    <row r="31" spans="2:17" s="3" customFormat="1" ht="316.89999999999998" customHeight="1" x14ac:dyDescent="0.2">
      <c r="B31" s="77" t="s">
        <v>43</v>
      </c>
      <c r="C31" s="78"/>
      <c r="D31" s="78"/>
      <c r="E31" s="78"/>
      <c r="F31" s="79"/>
      <c r="G31" s="63" t="s">
        <v>44</v>
      </c>
      <c r="H31" s="64">
        <v>0.04</v>
      </c>
      <c r="I31" s="63" t="s">
        <v>45</v>
      </c>
      <c r="J31" s="75">
        <f>700000</f>
        <v>700000</v>
      </c>
      <c r="K31" s="76"/>
    </row>
    <row r="32" spans="2:17" ht="30.6" customHeight="1" x14ac:dyDescent="0.2"/>
    <row r="33" spans="3:12" ht="20.25" x14ac:dyDescent="0.3">
      <c r="C33" s="73" t="s">
        <v>46</v>
      </c>
      <c r="D33" s="73"/>
      <c r="E33" s="73"/>
      <c r="F33" s="73"/>
      <c r="G33" s="73"/>
      <c r="H33" s="4"/>
      <c r="I33" s="4"/>
      <c r="J33" s="4"/>
      <c r="K33" s="74"/>
      <c r="L33" s="74"/>
    </row>
    <row r="34" spans="3:12" ht="15" x14ac:dyDescent="0.25">
      <c r="C34" s="17" t="s">
        <v>47</v>
      </c>
      <c r="D34" s="18"/>
      <c r="E34" s="18"/>
      <c r="F34" s="18"/>
      <c r="G34" s="18"/>
      <c r="H34" s="19"/>
      <c r="I34" s="19"/>
    </row>
    <row r="35" spans="3:12" x14ac:dyDescent="0.2">
      <c r="C35"/>
      <c r="D35"/>
      <c r="E35"/>
      <c r="F35"/>
      <c r="G35"/>
      <c r="H35" s="22"/>
      <c r="I35" s="22" t="s">
        <v>48</v>
      </c>
    </row>
    <row r="36" spans="3:12" ht="15" x14ac:dyDescent="0.25">
      <c r="C36" s="17" t="s">
        <v>49</v>
      </c>
      <c r="D36" s="31">
        <v>1</v>
      </c>
      <c r="E36" s="31">
        <v>2</v>
      </c>
      <c r="F36" s="31">
        <v>3</v>
      </c>
      <c r="G36" s="31">
        <v>4</v>
      </c>
      <c r="H36" s="31">
        <v>5</v>
      </c>
      <c r="I36" s="24"/>
    </row>
    <row r="37" spans="3:12" ht="15" x14ac:dyDescent="0.25">
      <c r="C37" s="17" t="s">
        <v>50</v>
      </c>
      <c r="D37" s="32">
        <v>1</v>
      </c>
      <c r="E37" s="32">
        <f>1/((1+$H$31)^(E36-1))</f>
        <v>0.96153846153846145</v>
      </c>
      <c r="F37" s="32">
        <f>1/((1+$H$31)^(F36-1))</f>
        <v>0.92455621301775137</v>
      </c>
      <c r="G37" s="32">
        <f>1/((1+$H$31)^(G36-1))</f>
        <v>0.88899635867091487</v>
      </c>
      <c r="H37" s="32">
        <f>1/((1+$H$31)^(H36-1))</f>
        <v>0.85480419102972571</v>
      </c>
      <c r="I37" s="24"/>
    </row>
    <row r="38" spans="3:12" x14ac:dyDescent="0.2">
      <c r="C38" s="43" t="s">
        <v>51</v>
      </c>
      <c r="D38" s="25">
        <f>SUMIF($D$12:$D$18,"Direkte (økonomiske - NOK)",E$12:E$18)</f>
        <v>106920</v>
      </c>
      <c r="E38" s="25">
        <f>SUMIF($D$12:$D$18,"Direkte (økonomiske - NOK)",F$12:F$18)</f>
        <v>160380</v>
      </c>
      <c r="F38" s="25">
        <f>SUMIF($D$12:$D$18,"Direkte (økonomiske - NOK)",G$12:G$18)</f>
        <v>213840</v>
      </c>
      <c r="G38" s="25">
        <f>SUMIF($D$12:$D$18,"Direkte (økonomiske - NOK)",H$12:H$18)</f>
        <v>267300</v>
      </c>
      <c r="H38" s="25">
        <f>SUMIF($D$12:$D$18,"Direkte (økonomiske - NOK)",I$12:I$18)</f>
        <v>267300</v>
      </c>
      <c r="I38" s="26"/>
    </row>
    <row r="39" spans="3:12" ht="15" x14ac:dyDescent="0.25">
      <c r="C39" s="43" t="s">
        <v>52</v>
      </c>
      <c r="D39" s="25">
        <f>D37*D38</f>
        <v>106920</v>
      </c>
      <c r="E39" s="25">
        <f>E37*E38</f>
        <v>154211.53846153844</v>
      </c>
      <c r="F39" s="25">
        <f>F37*F38</f>
        <v>197707.10059171595</v>
      </c>
      <c r="G39" s="25">
        <f>G37*G38</f>
        <v>237628.72667273553</v>
      </c>
      <c r="H39" s="25">
        <f>H37*H38</f>
        <v>228489.16026224568</v>
      </c>
      <c r="I39" s="45">
        <f>SUM(D39:H39)</f>
        <v>924956.5259882356</v>
      </c>
    </row>
    <row r="40" spans="3:12" customFormat="1" x14ac:dyDescent="0.2"/>
    <row r="41" spans="3:12" ht="15" x14ac:dyDescent="0.25">
      <c r="C41" s="44" t="s">
        <v>53</v>
      </c>
      <c r="D41" s="33">
        <f>SUMIF($D$12:$D$18,"Indirekte (frigjort tid - årsverk)",E$12:E$18)</f>
        <v>0.72</v>
      </c>
      <c r="E41" s="33">
        <f>SUMIF($D$12:$D$18,"Indirekte (frigjort tid - årsverk)",F$12:F$18)</f>
        <v>1.0900000000000001</v>
      </c>
      <c r="F41" s="33">
        <f>SUMIF($D$12:$D$18,"Indirekte (frigjort tid - årsverk)",G$12:G$18)</f>
        <v>1.45</v>
      </c>
      <c r="G41" s="33">
        <f>SUMIF($D$12:$D$18,"Indirekte (frigjort tid - årsverk)",H$12:H$18)</f>
        <v>1.82</v>
      </c>
      <c r="H41" s="33">
        <f>SUMIF($D$12:$D$18,"Indirekte (frigjort tid - årsverk)",I$12:I$18)</f>
        <v>1.82</v>
      </c>
      <c r="I41" s="46"/>
    </row>
    <row r="42" spans="3:12" ht="15" x14ac:dyDescent="0.25">
      <c r="C42" s="44" t="s">
        <v>54</v>
      </c>
      <c r="D42" s="27">
        <f>SUMIF($D$12:$D$18,"Indirekte (frigjort tid - årsverk)",E$12:E$18)*$J$31</f>
        <v>504000</v>
      </c>
      <c r="E42" s="27">
        <f>SUMIF($D$12:$D$18,"Indirekte (frigjort tid - årsverk)",F$12:F$18)*$J$31</f>
        <v>763000</v>
      </c>
      <c r="F42" s="27">
        <f>SUMIF($D$12:$D$18,"Indirekte (frigjort tid - årsverk)",G$12:G$18)*$J$31</f>
        <v>1015000</v>
      </c>
      <c r="G42" s="27">
        <f>SUMIF($D$12:$D$18,"Indirekte (frigjort tid - årsverk)",H$12:H$18)*$J$31</f>
        <v>1274000</v>
      </c>
      <c r="H42" s="27">
        <f>SUMIF($D$12:$D$18,"Indirekte (frigjort tid - årsverk)",I$12:I$18)*$J$31</f>
        <v>1274000</v>
      </c>
      <c r="I42" s="46"/>
    </row>
    <row r="43" spans="3:12" ht="15" x14ac:dyDescent="0.25">
      <c r="C43" s="44" t="s">
        <v>55</v>
      </c>
      <c r="D43" s="27">
        <f>D42*D37</f>
        <v>504000</v>
      </c>
      <c r="E43" s="27">
        <f t="shared" ref="E43:G43" si="1">E42*E37</f>
        <v>733653.84615384613</v>
      </c>
      <c r="F43" s="27">
        <f t="shared" si="1"/>
        <v>938424.55621301767</v>
      </c>
      <c r="G43" s="27">
        <f t="shared" si="1"/>
        <v>1132581.3609467456</v>
      </c>
      <c r="H43" s="27">
        <f>H42*H37</f>
        <v>1089020.5393718705</v>
      </c>
      <c r="I43" s="47">
        <f>SUM(D43:H43)</f>
        <v>4397680.3026854796</v>
      </c>
    </row>
    <row r="44" spans="3:12" ht="15" x14ac:dyDescent="0.25">
      <c r="C44"/>
      <c r="D44" s="28"/>
      <c r="E44" s="28"/>
      <c r="F44" s="28"/>
      <c r="G44" s="28"/>
      <c r="H44" s="28"/>
      <c r="I44" s="46"/>
    </row>
    <row r="45" spans="3:12" ht="15" x14ac:dyDescent="0.25">
      <c r="C45" s="23" t="s">
        <v>56</v>
      </c>
      <c r="D45" s="29">
        <f>SUM(E22:E27)</f>
        <v>665244</v>
      </c>
      <c r="E45" s="29">
        <f>SUM(F22:F27)</f>
        <v>749206</v>
      </c>
      <c r="F45" s="29">
        <f>SUM(G22:G27)</f>
        <v>914048</v>
      </c>
      <c r="G45" s="29">
        <f>SUM(H22:H27)</f>
        <v>421850</v>
      </c>
      <c r="H45" s="29">
        <f>SUM(I22:I27)</f>
        <v>421850</v>
      </c>
      <c r="I45" s="46"/>
    </row>
    <row r="46" spans="3:12" ht="15" x14ac:dyDescent="0.25">
      <c r="C46" s="23" t="s">
        <v>57</v>
      </c>
      <c r="D46" s="29">
        <f>D45*D37</f>
        <v>665244</v>
      </c>
      <c r="E46" s="29">
        <f t="shared" ref="E46:H46" si="2">E45*E37</f>
        <v>720390.38461538451</v>
      </c>
      <c r="F46" s="29">
        <f t="shared" si="2"/>
        <v>845088.75739644957</v>
      </c>
      <c r="G46" s="29">
        <f t="shared" si="2"/>
        <v>375023.11390532542</v>
      </c>
      <c r="H46" s="29">
        <f t="shared" si="2"/>
        <v>360599.14798588981</v>
      </c>
      <c r="I46" s="48">
        <f>SUM(D46:H46)</f>
        <v>2966345.4039030494</v>
      </c>
    </row>
    <row r="47" spans="3:12" x14ac:dyDescent="0.2">
      <c r="C47"/>
      <c r="D47" s="30"/>
      <c r="E47" s="24"/>
      <c r="F47" s="24"/>
      <c r="G47" s="24"/>
      <c r="H47" s="24"/>
      <c r="I47" s="24"/>
    </row>
    <row r="48" spans="3:12" ht="15.75" thickBot="1" x14ac:dyDescent="0.3">
      <c r="C48" s="65"/>
      <c r="D48" s="66"/>
      <c r="E48" s="67"/>
      <c r="F48" s="67"/>
      <c r="G48" s="67"/>
      <c r="H48" s="67"/>
      <c r="I48" s="68">
        <f>I39+I43-I46</f>
        <v>2356291.4247706654</v>
      </c>
    </row>
    <row r="49" spans="3:9" ht="15" thickTop="1" x14ac:dyDescent="0.2">
      <c r="C49"/>
      <c r="D49"/>
      <c r="E49" s="22"/>
      <c r="F49" s="22"/>
      <c r="G49" s="22"/>
      <c r="H49" s="22"/>
      <c r="I49" s="22"/>
    </row>
    <row r="50" spans="3:9" x14ac:dyDescent="0.2">
      <c r="C50"/>
      <c r="D50"/>
      <c r="E50" s="22"/>
      <c r="F50" s="22"/>
      <c r="G50" s="22"/>
      <c r="H50" s="22"/>
      <c r="I50" s="22"/>
    </row>
    <row r="51" spans="3:9" x14ac:dyDescent="0.2">
      <c r="C51"/>
      <c r="D51"/>
      <c r="E51" s="22"/>
      <c r="F51" s="22"/>
      <c r="G51" s="22"/>
      <c r="H51" s="22"/>
      <c r="I51" s="22"/>
    </row>
    <row r="52" spans="3:9" x14ac:dyDescent="0.2">
      <c r="C52" s="62"/>
      <c r="D52"/>
      <c r="E52" s="22"/>
      <c r="F52" s="22"/>
      <c r="G52" s="22"/>
      <c r="H52" s="22"/>
      <c r="I52" s="22"/>
    </row>
    <row r="53" spans="3:9" x14ac:dyDescent="0.2">
      <c r="C53"/>
      <c r="D53"/>
      <c r="E53" s="22"/>
      <c r="F53" s="22"/>
      <c r="G53" s="22"/>
      <c r="H53" s="22"/>
      <c r="I53" s="22"/>
    </row>
    <row r="54" spans="3:9" x14ac:dyDescent="0.2">
      <c r="C54"/>
      <c r="D54"/>
      <c r="E54" s="22"/>
      <c r="F54" s="22"/>
      <c r="G54" s="22"/>
      <c r="H54" s="22"/>
      <c r="I54" s="22"/>
    </row>
    <row r="55" spans="3:9" x14ac:dyDescent="0.2">
      <c r="C55"/>
      <c r="D55"/>
      <c r="E55" s="22"/>
      <c r="F55" s="22"/>
      <c r="G55" s="22"/>
      <c r="H55" s="22"/>
      <c r="I55" s="22"/>
    </row>
    <row r="56" spans="3:9" x14ac:dyDescent="0.2">
      <c r="C56"/>
      <c r="D56"/>
      <c r="E56" s="22"/>
      <c r="F56" s="22"/>
      <c r="G56" s="22"/>
      <c r="H56" s="22"/>
      <c r="I56" s="22"/>
    </row>
    <row r="57" spans="3:9" x14ac:dyDescent="0.2">
      <c r="C57"/>
      <c r="D57"/>
      <c r="E57" s="22"/>
      <c r="F57" s="22"/>
      <c r="G57" s="22"/>
      <c r="H57" s="22"/>
      <c r="I57" s="22"/>
    </row>
    <row r="58" spans="3:9" x14ac:dyDescent="0.2">
      <c r="C58"/>
      <c r="D58"/>
      <c r="E58" s="22"/>
      <c r="F58" s="22"/>
      <c r="G58" s="22"/>
      <c r="H58" s="22"/>
      <c r="I58" s="22"/>
    </row>
    <row r="59" spans="3:9" x14ac:dyDescent="0.2">
      <c r="C59"/>
      <c r="D59"/>
      <c r="E59" s="22"/>
      <c r="F59" s="22"/>
      <c r="G59" s="22"/>
      <c r="H59" s="22"/>
      <c r="I59" s="22"/>
    </row>
    <row r="60" spans="3:9" x14ac:dyDescent="0.2"/>
    <row r="61" spans="3:9" x14ac:dyDescent="0.2"/>
    <row r="62" spans="3:9" x14ac:dyDescent="0.2"/>
    <row r="63" spans="3:9" x14ac:dyDescent="0.2"/>
    <row r="64" spans="3:9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</sheetData>
  <sheetProtection formatCells="0" formatColumns="0" formatRows="0" insertColumns="0" insertRows="0" insertHyperlinks="0" deleteColumns="0" deleteRows="0" sort="0" autoFilter="0" pivotTables="0"/>
  <mergeCells count="45">
    <mergeCell ref="J14:K14"/>
    <mergeCell ref="J13:K13"/>
    <mergeCell ref="J26:K26"/>
    <mergeCell ref="J27:K27"/>
    <mergeCell ref="B22:C22"/>
    <mergeCell ref="B23:C23"/>
    <mergeCell ref="B24:C24"/>
    <mergeCell ref="B25:C25"/>
    <mergeCell ref="J22:K22"/>
    <mergeCell ref="J23:K23"/>
    <mergeCell ref="J24:K24"/>
    <mergeCell ref="J25:K25"/>
    <mergeCell ref="B27:C27"/>
    <mergeCell ref="B13:C13"/>
    <mergeCell ref="B14:C14"/>
    <mergeCell ref="B15:C15"/>
    <mergeCell ref="B10:C11"/>
    <mergeCell ref="J10:K11"/>
    <mergeCell ref="D10:D11"/>
    <mergeCell ref="E10:I10"/>
    <mergeCell ref="J12:K12"/>
    <mergeCell ref="B12:C12"/>
    <mergeCell ref="C2:H2"/>
    <mergeCell ref="D4:G4"/>
    <mergeCell ref="E5:F5"/>
    <mergeCell ref="E7:F7"/>
    <mergeCell ref="C3:J3"/>
    <mergeCell ref="B20:C21"/>
    <mergeCell ref="B16:C16"/>
    <mergeCell ref="B17:C17"/>
    <mergeCell ref="B18:C18"/>
    <mergeCell ref="B26:C26"/>
    <mergeCell ref="J15:K15"/>
    <mergeCell ref="D20:D21"/>
    <mergeCell ref="E20:I20"/>
    <mergeCell ref="J20:K21"/>
    <mergeCell ref="J16:K16"/>
    <mergeCell ref="J17:K17"/>
    <mergeCell ref="J18:K18"/>
    <mergeCell ref="C33:G33"/>
    <mergeCell ref="K33:L33"/>
    <mergeCell ref="J31:K31"/>
    <mergeCell ref="B31:F31"/>
    <mergeCell ref="B30:F30"/>
    <mergeCell ref="J30:K30"/>
  </mergeCells>
  <conditionalFormatting sqref="D20:D21">
    <cfRule type="expression" dxfId="36" priority="22">
      <formula>#REF!="Ungåtte kostnader"</formula>
    </cfRule>
  </conditionalFormatting>
  <conditionalFormatting sqref="D10:I12 E13:I15 B10 B12:B14 D12:D18 B20">
    <cfRule type="expression" dxfId="35" priority="27">
      <formula>#REF!="Ungåtte kostnader"</formula>
    </cfRule>
  </conditionalFormatting>
  <conditionalFormatting sqref="E5">
    <cfRule type="colorScale" priority="7">
      <colorScale>
        <cfvo type="percentile" val="10"/>
        <cfvo type="num" val="0"/>
        <cfvo type="percentile" val="90"/>
        <color rgb="FFF8696B"/>
        <color rgb="FFFCFCFF"/>
        <color rgb="FF63BE7B"/>
      </colorScale>
    </cfRule>
  </conditionalFormatting>
  <conditionalFormatting sqref="E10">
    <cfRule type="cellIs" dxfId="34" priority="91" operator="equal">
      <formula>"Høy"</formula>
    </cfRule>
    <cfRule type="cellIs" dxfId="33" priority="90" operator="equal">
      <formula>"Medium"</formula>
    </cfRule>
    <cfRule type="cellIs" dxfId="32" priority="89" operator="equal">
      <formula>"Lav"</formula>
    </cfRule>
  </conditionalFormatting>
  <conditionalFormatting sqref="E20">
    <cfRule type="cellIs" dxfId="31" priority="111" operator="equal">
      <formula>"Lav"</formula>
    </cfRule>
    <cfRule type="cellIs" dxfId="30" priority="112" operator="equal">
      <formula>"Medium"</formula>
    </cfRule>
    <cfRule type="cellIs" dxfId="29" priority="113" operator="equal">
      <formula>"Høy"</formula>
    </cfRule>
  </conditionalFormatting>
  <conditionalFormatting sqref="E11:I11">
    <cfRule type="cellIs" dxfId="28" priority="70" operator="equal">
      <formula>"Medium"</formula>
    </cfRule>
    <cfRule type="cellIs" dxfId="27" priority="69" operator="equal">
      <formula>"Lav"</formula>
    </cfRule>
    <cfRule type="cellIs" dxfId="26" priority="71" operator="equal">
      <formula>"Høy"</formula>
    </cfRule>
  </conditionalFormatting>
  <conditionalFormatting sqref="E12:I18">
    <cfRule type="expression" dxfId="25" priority="24">
      <formula>$D12="Indirekte (frigjort tid - årsverk)"</formula>
    </cfRule>
    <cfRule type="expression" dxfId="24" priority="25">
      <formula>$D12="Direkte (økonomiske - NOK)"</formula>
    </cfRule>
    <cfRule type="expression" dxfId="23" priority="26">
      <formula>$D12="Kvalitative (f.eks. omdømme)"</formula>
    </cfRule>
  </conditionalFormatting>
  <conditionalFormatting sqref="E21:I21">
    <cfRule type="cellIs" dxfId="22" priority="65" operator="equal">
      <formula>"Høy"</formula>
    </cfRule>
    <cfRule type="cellIs" dxfId="21" priority="63" operator="equal">
      <formula>"Lav"</formula>
    </cfRule>
    <cfRule type="cellIs" dxfId="20" priority="64" operator="equal">
      <formula>"Medium"</formula>
    </cfRule>
  </conditionalFormatting>
  <conditionalFormatting sqref="G17:G19">
    <cfRule type="cellIs" dxfId="19" priority="92" operator="equal">
      <formula>"Lav"</formula>
    </cfRule>
    <cfRule type="cellIs" dxfId="18" priority="93" operator="equal">
      <formula>"Medium"</formula>
    </cfRule>
    <cfRule type="cellIs" dxfId="17" priority="94" operator="equal">
      <formula>"Høy"</formula>
    </cfRule>
  </conditionalFormatting>
  <conditionalFormatting sqref="G25 G27:G29">
    <cfRule type="cellIs" dxfId="16" priority="102" operator="equal">
      <formula>"Lav"</formula>
    </cfRule>
    <cfRule type="cellIs" dxfId="15" priority="103" operator="equal">
      <formula>"Medium"</formula>
    </cfRule>
    <cfRule type="cellIs" dxfId="14" priority="104" operator="equal">
      <formula>"Høy"</formula>
    </cfRule>
  </conditionalFormatting>
  <conditionalFormatting sqref="G30:I30">
    <cfRule type="cellIs" dxfId="13" priority="32" operator="equal">
      <formula>"Lav"</formula>
    </cfRule>
    <cfRule type="cellIs" dxfId="12" priority="33" operator="equal">
      <formula>"Medium"</formula>
    </cfRule>
    <cfRule type="cellIs" dxfId="11" priority="34" operator="equal">
      <formula>"Høy"</formula>
    </cfRule>
  </conditionalFormatting>
  <conditionalFormatting sqref="H33:J33">
    <cfRule type="cellIs" dxfId="10" priority="2" operator="equal">
      <formula>"Medium"</formula>
    </cfRule>
    <cfRule type="cellIs" dxfId="9" priority="3" operator="equal">
      <formula>"Høy"</formula>
    </cfRule>
    <cfRule type="cellIs" dxfId="8" priority="1" operator="equal">
      <formula>"Lav"</formula>
    </cfRule>
  </conditionalFormatting>
  <conditionalFormatting sqref="J10">
    <cfRule type="expression" dxfId="7" priority="21">
      <formula>#REF!="Ungåtte kostnader"</formula>
    </cfRule>
  </conditionalFormatting>
  <conditionalFormatting sqref="J12:J18">
    <cfRule type="expression" dxfId="6" priority="122">
      <formula>$D12="Indirekte (frigjort tid - årsverk)"</formula>
    </cfRule>
    <cfRule type="expression" dxfId="5" priority="123">
      <formula>$D12="Direkte (økonomiske - NOK)"</formula>
    </cfRule>
    <cfRule type="iconSet" priority="124">
      <iconSet iconSet="5Quarters" showValue="0">
        <cfvo type="percent" val="0"/>
        <cfvo type="num" val="2"/>
        <cfvo type="num" val="3"/>
        <cfvo type="num" val="4"/>
        <cfvo type="num" val="5"/>
      </iconSet>
    </cfRule>
  </conditionalFormatting>
  <conditionalFormatting sqref="J20 J22:J27">
    <cfRule type="expression" dxfId="4" priority="125">
      <formula>$D20="Indirekte (frigjort tid - årsverk)"</formula>
    </cfRule>
    <cfRule type="expression" dxfId="3" priority="126">
      <formula>$D20="Direkte (økonomiske - NOK)"</formula>
    </cfRule>
    <cfRule type="iconSet" priority="127">
      <iconSet iconSet="5Quarters" showValue="0">
        <cfvo type="percent" val="0"/>
        <cfvo type="num" val="2"/>
        <cfvo type="num" val="3"/>
        <cfvo type="num" val="4"/>
        <cfvo type="num" val="5"/>
      </iconSet>
    </cfRule>
  </conditionalFormatting>
  <conditionalFormatting sqref="Q19">
    <cfRule type="expression" dxfId="2" priority="13">
      <formula>$D19="Kvalitative (f.eks. omdømme)"</formula>
    </cfRule>
    <cfRule type="expression" dxfId="1" priority="12">
      <formula>$D19="Direkte (økonomiske - NOK)"</formula>
    </cfRule>
    <cfRule type="expression" dxfId="0" priority="11">
      <formula>$D19="Indirekte (frigjort tid - årsverk)"</formula>
    </cfRule>
  </conditionalFormatting>
  <dataValidations count="3">
    <dataValidation type="list" allowBlank="1" showInputMessage="1" showErrorMessage="1" sqref="D12:D18" xr:uid="{B3F231EF-5C93-4300-A91D-9DBB939FFE33}">
      <formula1>"Direkte (økonomiske - NOK),Indirekte (frigjort tid - årsverk),Kvalitative (f.eks. omdømme)"</formula1>
    </dataValidation>
    <dataValidation type="list" allowBlank="1" showInputMessage="1" showErrorMessage="1" sqref="J12:J18" xr:uid="{2F48D032-9486-4394-BC07-1D33F31271ED}">
      <formula1>"1,2,3,4,5"</formula1>
    </dataValidation>
    <dataValidation type="list" allowBlank="1" showInputMessage="1" showErrorMessage="1" sqref="D22:D27" xr:uid="{233C90EF-6FED-4305-9A58-40DD6281122D}">
      <formula1>"Investeringskostnad,Driftskostnad"</formula1>
    </dataValidation>
  </dataValidations>
  <pageMargins left="0.70866141732283472" right="0.70866141732283472" top="0.74803149606299213" bottom="0.74803149606299213" header="0.31496062992125984" footer="0.31496062992125984"/>
  <pageSetup paperSize="9" scale="56" fitToHeight="0" orientation="landscape" verticalDpi="0" r:id="rId1"/>
  <ignoredErrors>
    <ignoredError sqref="H23:I23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2b5c60-9ca6-4a1c-ae82-ea908b8c8382" xsi:nil="true"/>
    <lcf76f155ced4ddcb4097134ff3c332f xmlns="193d4528-c04d-481a-993b-43bb612d80c0">
      <Terms xmlns="http://schemas.microsoft.com/office/infopath/2007/PartnerControls"/>
    </lcf76f155ced4ddcb4097134ff3c332f>
    <MediaLengthInSeconds xmlns="193d4528-c04d-481a-993b-43bb612d80c0" xsi:nil="true"/>
    <_ip_UnifiedCompliancePolicyUIAction xmlns="http://schemas.microsoft.com/sharepoint/v3" xsi:nil="true"/>
    <Hvor_x0020_lenge_x0020_kan_x0020_vi_x0020_holde_x0020_p_x00e5__x0020_fredag_x0020_28_x003f_ xmlns="193d4528-c04d-481a-993b-43bb612d80c0" xsi:nil="true"/>
    <Mat_x002d_preferanser xmlns="193d4528-c04d-481a-993b-43bb612d80c0" xsi:nil="true"/>
    <Hvor_x0020_tidlig_x0020_passer_x0020_det_x0020_at_x0020_vi_x0020_starter_x0020_p_x00e5__x0020_onsdag_x003f_ xmlns="193d4528-c04d-481a-993b-43bb612d80c0" xsi:nil="true"/>
    <Skal_x0020_vi_x0020_g_x00e5__x0020_ut_x0020_og_x0020_spise_x0020_sammen_x0020_en_x0020_av_x0020_dagene_x0020_etter_x0020_arbeids_x00f8_kta_x003f_ xmlns="193d4528-c04d-481a-993b-43bb612d80c0" xsi:nil="true"/>
    <_ip_UnifiedCompliancePolicyProperties xmlns="http://schemas.microsoft.com/sharepoint/v3" xsi:nil="true"/>
    <InnholdWebinar xmlns="193d4528-c04d-481a-993b-43bb612d80c0" xsi:nil="true"/>
    <SharedWithUsers xmlns="0b2b5c60-9ca6-4a1c-ae82-ea908b8c8382">
      <UserInfo>
        <DisplayName>Håvard Hammerstad</DisplayName>
        <AccountId>55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CE09B38C50C349B8C91BE5BFC973FE" ma:contentTypeVersion="22" ma:contentTypeDescription="Opprett et nytt dokument." ma:contentTypeScope="" ma:versionID="87a2d3f35fd07e1bbb75f94174abd97b">
  <xsd:schema xmlns:xsd="http://www.w3.org/2001/XMLSchema" xmlns:xs="http://www.w3.org/2001/XMLSchema" xmlns:p="http://schemas.microsoft.com/office/2006/metadata/properties" xmlns:ns1="http://schemas.microsoft.com/sharepoint/v3" xmlns:ns2="193d4528-c04d-481a-993b-43bb612d80c0" xmlns:ns3="0b2b5c60-9ca6-4a1c-ae82-ea908b8c8382" targetNamespace="http://schemas.microsoft.com/office/2006/metadata/properties" ma:root="true" ma:fieldsID="f98f83e0c40ed85d1461676eb915ba03" ns1:_="" ns2:_="" ns3:_="">
    <xsd:import namespace="http://schemas.microsoft.com/sharepoint/v3"/>
    <xsd:import namespace="193d4528-c04d-481a-993b-43bb612d80c0"/>
    <xsd:import namespace="0b2b5c60-9ca6-4a1c-ae82-ea908b8c83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nnholdWebinar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Hvor_x0020_tidlig_x0020_passer_x0020_det_x0020_at_x0020_vi_x0020_starter_x0020_p_x00e5__x0020_onsdag_x003f_" minOccurs="0"/>
                <xsd:element ref="ns2:Hvor_x0020_lenge_x0020_kan_x0020_vi_x0020_holde_x0020_p_x00e5__x0020_fredag_x0020_28_x003f_" minOccurs="0"/>
                <xsd:element ref="ns2:Mat_x002d_preferanser" minOccurs="0"/>
                <xsd:element ref="ns2:Skal_x0020_vi_x0020_g_x00e5__x0020_ut_x0020_og_x0020_spise_x0020_sammen_x0020_en_x0020_av_x0020_dagene_x0020_etter_x0020_arbeids_x00f8_kta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d4528-c04d-481a-993b-43bb612d80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nnholdWebinar" ma:index="22" nillable="true" ma:displayName="Innhold Webinar" ma:format="Dropdown" ma:internalName="InnholdWebinar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Hvor_x0020_tidlig_x0020_passer_x0020_det_x0020_at_x0020_vi_x0020_starter_x0020_p_x00e5__x0020_onsdag_x003f_" ma:index="26" nillable="true" ma:displayName="Hvor tidlig passer det at vi starter på onsdag?" ma:format="Dropdown" ma:internalName="Hvor_x0020_tidlig_x0020_passer_x0020_det_x0020_at_x0020_vi_x0020_starter_x0020_p_x00e5__x0020_onsdag_x003f_">
      <xsd:simpleType>
        <xsd:restriction base="dms:Choice">
          <xsd:enumeration value="Jeg overnatter i Oslo, så jeg kan starte kl. 0830"/>
          <xsd:enumeration value="kl. 0900"/>
          <xsd:enumeration value="kl. 0930"/>
          <xsd:enumeration value="Kl. 1000"/>
          <xsd:enumeration value="Kl. 1030"/>
          <xsd:enumeration value="Kl. 1100"/>
        </xsd:restriction>
      </xsd:simpleType>
    </xsd:element>
    <xsd:element name="Hvor_x0020_lenge_x0020_kan_x0020_vi_x0020_holde_x0020_p_x00e5__x0020_fredag_x0020_28_x003f_" ma:index="27" nillable="true" ma:displayName="Hvor lenge kan vi holde på fredag 28?" ma:format="Dropdown" ma:internalName="Hvor_x0020_lenge_x0020_kan_x0020_vi_x0020_holde_x0020_p_x00e5__x0020_fredag_x0020_28_x003f_">
      <xsd:simpleType>
        <xsd:restriction base="dms:Choice">
          <xsd:enumeration value="Kl. 1200"/>
          <xsd:enumeration value="Kl. 1230"/>
          <xsd:enumeration value="Kl. 1300"/>
          <xsd:enumeration value="Kl. 1330"/>
          <xsd:enumeration value="Kl. 1400"/>
          <xsd:enumeration value="Kl. 1430"/>
          <xsd:enumeration value="Jeg skal være i Oslo hele helga, så jeg kan holde på til jeg går videre til nærmeste bar..."/>
        </xsd:restriction>
      </xsd:simpleType>
    </xsd:element>
    <xsd:element name="Mat_x002d_preferanser" ma:index="28" nillable="true" ma:displayName="Mat-preferanser" ma:internalName="Mat_x002d_preferanser">
      <xsd:simpleType>
        <xsd:restriction base="dms:Note">
          <xsd:maxLength value="255"/>
        </xsd:restriction>
      </xsd:simpleType>
    </xsd:element>
    <xsd:element name="Skal_x0020_vi_x0020_g_x00e5__x0020_ut_x0020_og_x0020_spise_x0020_sammen_x0020_en_x0020_av_x0020_dagene_x0020_etter_x0020_arbeids_x00f8_kta_x003f_" ma:index="29" nillable="true" ma:displayName="Skal vi gå ut og spise sammen en av dagene etter arbeidsøkta?" ma:internalName="Skal_x0020_vi_x0020_g_x00e5__x0020_ut_x0020_og_x0020_spise_x0020_sammen_x0020_en_x0020_av_x0020_dagene_x0020_etter_x0020_arbeids_x00f8_kta_x003f_">
      <xsd:simpleType>
        <xsd:restriction base="dms:Choice">
          <xsd:enumeration value="Nei, jeg vil ikke spise sammen med dere andre!"/>
          <xsd:enumeration value="Onsdag 26."/>
          <xsd:enumeration value="Torsdag 27."/>
          <xsd:enumeration value="Begge dagene pass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2b5c60-9ca6-4a1c-ae82-ea908b8c838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5137fcc-9370-422b-ba2f-c6e0ed7dc532}" ma:internalName="TaxCatchAll" ma:showField="CatchAllData" ma:web="0b2b5c60-9ca6-4a1c-ae82-ea908b8c83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D490E6-D0D4-459A-8EAA-49563DBB6318}">
  <ds:schemaRefs>
    <ds:schemaRef ds:uri="http://schemas.microsoft.com/office/2006/metadata/properties"/>
    <ds:schemaRef ds:uri="http://schemas.microsoft.com/office/infopath/2007/PartnerControls"/>
    <ds:schemaRef ds:uri="b5b10c8e-24d5-487e-bc96-c71e0394c806"/>
    <ds:schemaRef ds:uri="0109b1f1-21ec-4dfd-965b-d06dfaa65f9e"/>
    <ds:schemaRef ds:uri="3b0eaca3-60bf-4fad-9cbf-49806c7eb3e7"/>
    <ds:schemaRef ds:uri="059202f3-a5c5-4d42-b8ba-9e0d4f173dd8"/>
  </ds:schemaRefs>
</ds:datastoreItem>
</file>

<file path=customXml/itemProps2.xml><?xml version="1.0" encoding="utf-8"?>
<ds:datastoreItem xmlns:ds="http://schemas.openxmlformats.org/officeDocument/2006/customXml" ds:itemID="{ED9E2A87-0996-4223-B894-D1D287A84E90}"/>
</file>

<file path=customXml/itemProps3.xml><?xml version="1.0" encoding="utf-8"?>
<ds:datastoreItem xmlns:ds="http://schemas.openxmlformats.org/officeDocument/2006/customXml" ds:itemID="{A4190A19-F4F9-46BB-B1B3-128A3A8A6AB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f5735a-e1da-40c4-b475-8683f5604e1d}" enabled="0" method="" siteId="{3ef5735a-e1da-40c4-b475-8683f5604e1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Endrings- og gevinstoversikt</vt:lpstr>
      <vt:lpstr>Gevinstanalyse</vt:lpstr>
    </vt:vector>
  </TitlesOfParts>
  <Manager/>
  <Company>Making Waves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Lise M. Rogne</dc:creator>
  <cp:keywords/>
  <dc:description/>
  <cp:lastModifiedBy>Anne Camilla Gabrielsen</cp:lastModifiedBy>
  <cp:revision/>
  <dcterms:created xsi:type="dcterms:W3CDTF">2015-06-17T15:33:28Z</dcterms:created>
  <dcterms:modified xsi:type="dcterms:W3CDTF">2026-09-07T09:41:44Z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0x01010017CE09B38C50C349B8C91BE5BFC973FE</vt:lpwstr>
  </property>
  <property fmtid="{D5CDD505-2E9C-101B-9397-08002B2CF9AE}" pid="3" name="Order">
    <vt:r8>15100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_ColorTag">
    <vt:lpwstr/>
  </property>
  <property fmtid="{D5CDD505-2E9C-101B-9397-08002B2CF9AE}" pid="8" name="TriggerFlowInfo">
    <vt:lpwstr/>
  </property>
  <property fmtid="{D5CDD505-2E9C-101B-9397-08002B2CF9AE}" pid="9" name="_ColorHex">
    <vt:lpwstr/>
  </property>
  <property fmtid="{D5CDD505-2E9C-101B-9397-08002B2CF9AE}" pid="10" name="_Emoji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MediaServiceImageTags">
    <vt:lpwstr/>
  </property>
  <property fmtid="{D5CDD505-2E9C-101B-9397-08002B2CF9AE}" pid="14" name="SharedWithUsers">
    <vt:lpwstr>55;#Håvard Hammerstad</vt:lpwstr>
  </property>
</Properties>
</file>