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4\Nett2024\"/>
    </mc:Choice>
  </mc:AlternateContent>
  <xr:revisionPtr revIDLastSave="0" documentId="13_ncr:1_{80EFE87F-830A-4594-BA46-E5052A261A8D}" xr6:coauthVersionLast="47" xr6:coauthVersionMax="47" xr10:uidLastSave="{00000000-0000-0000-0000-000000000000}"/>
  <bookViews>
    <workbookView xWindow="-120" yWindow="-18120" windowWidth="29040" windowHeight="17520" activeTab="2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5" i="1" l="1"/>
  <c r="N11" i="3" l="1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D11" i="3"/>
  <c r="D12" i="3"/>
  <c r="D13" i="3"/>
  <c r="D14" i="3"/>
  <c r="D15" i="3"/>
  <c r="D16" i="3"/>
  <c r="D17" i="3"/>
  <c r="D18" i="3"/>
  <c r="D19" i="3"/>
  <c r="D20" i="3"/>
  <c r="D21" i="3"/>
  <c r="Y92" i="1" l="1"/>
  <c r="E363" i="1"/>
  <c r="S363" i="1" s="1"/>
  <c r="Y363" i="1"/>
  <c r="R363" i="1"/>
  <c r="Q365" i="1"/>
  <c r="G24" i="4"/>
  <c r="L15" i="4"/>
  <c r="D36" i="4"/>
  <c r="H36" i="4"/>
  <c r="T365" i="1" l="1"/>
  <c r="E365" i="1" s="1"/>
  <c r="U365" i="1"/>
  <c r="R365" i="1" s="1"/>
  <c r="K3" i="3"/>
  <c r="S365" i="1" l="1"/>
  <c r="F363" i="1"/>
  <c r="F365" i="1"/>
  <c r="I365" i="1"/>
  <c r="G365" i="1"/>
  <c r="D24" i="4"/>
  <c r="H24" i="4"/>
  <c r="X365" i="1" l="1"/>
  <c r="I43" i="4" l="1"/>
  <c r="H44" i="4"/>
  <c r="H46" i="4"/>
  <c r="H47" i="4"/>
  <c r="H48" i="4"/>
  <c r="H49" i="4"/>
  <c r="H50" i="4"/>
  <c r="H51" i="4"/>
  <c r="H52" i="4"/>
  <c r="H53" i="4"/>
  <c r="H54" i="4"/>
  <c r="H55" i="4"/>
  <c r="D44" i="4"/>
  <c r="D46" i="4"/>
  <c r="L46" i="4" s="1"/>
  <c r="D47" i="4"/>
  <c r="L47" i="4" s="1"/>
  <c r="D48" i="4"/>
  <c r="D49" i="4"/>
  <c r="D50" i="4"/>
  <c r="D51" i="4"/>
  <c r="D52" i="4"/>
  <c r="D53" i="4"/>
  <c r="L53" i="4" s="1"/>
  <c r="D54" i="4"/>
  <c r="L54" i="4" s="1"/>
  <c r="D55" i="4"/>
  <c r="L55" i="4" s="1"/>
  <c r="C44" i="4"/>
  <c r="L16" i="4"/>
  <c r="L17" i="4"/>
  <c r="L18" i="4"/>
  <c r="D23" i="4"/>
  <c r="D43" i="4" s="1"/>
  <c r="C24" i="4"/>
  <c r="I16" i="4"/>
  <c r="I17" i="4"/>
  <c r="I18" i="4"/>
  <c r="I15" i="4"/>
  <c r="I14" i="4"/>
  <c r="E16" i="4"/>
  <c r="E17" i="4"/>
  <c r="E18" i="4"/>
  <c r="E15" i="4"/>
  <c r="E14" i="4"/>
  <c r="A38" i="4"/>
  <c r="A37" i="4"/>
  <c r="H23" i="4"/>
  <c r="H43" i="4" s="1"/>
  <c r="L3" i="4"/>
  <c r="L4" i="4"/>
  <c r="L5" i="4"/>
  <c r="L6" i="4"/>
  <c r="L7" i="4"/>
  <c r="L8" i="4"/>
  <c r="L9" i="4"/>
  <c r="L10" i="4"/>
  <c r="L11" i="4"/>
  <c r="L12" i="4"/>
  <c r="L13" i="4"/>
  <c r="L14" i="4"/>
  <c r="G55" i="4"/>
  <c r="C55" i="4"/>
  <c r="G35" i="4"/>
  <c r="C35" i="4"/>
  <c r="G54" i="4"/>
  <c r="C54" i="4"/>
  <c r="G34" i="4"/>
  <c r="C34" i="4"/>
  <c r="L48" i="4" l="1"/>
  <c r="L2" i="4"/>
  <c r="L23" i="4" s="1"/>
  <c r="L43" i="4" s="1"/>
  <c r="L52" i="4"/>
  <c r="L50" i="4"/>
  <c r="L51" i="4"/>
  <c r="L49" i="4"/>
  <c r="E44" i="4"/>
  <c r="L45" i="4"/>
  <c r="D56" i="4"/>
  <c r="H56" i="4"/>
  <c r="L44" i="4"/>
  <c r="K55" i="4"/>
  <c r="E7" i="1"/>
  <c r="L56" i="4" l="1"/>
  <c r="R15" i="1"/>
  <c r="R23" i="1"/>
  <c r="R31" i="1"/>
  <c r="R39" i="1"/>
  <c r="R47" i="1"/>
  <c r="R55" i="1"/>
  <c r="E210" i="1"/>
  <c r="E218" i="1"/>
  <c r="E226" i="1"/>
  <c r="S226" i="1" s="1"/>
  <c r="E234" i="1"/>
  <c r="S234" i="1" s="1"/>
  <c r="E242" i="1"/>
  <c r="S242" i="1" s="1"/>
  <c r="E250" i="1"/>
  <c r="S250" i="1" s="1"/>
  <c r="E257" i="1"/>
  <c r="S257" i="1" s="1"/>
  <c r="E258" i="1"/>
  <c r="S258" i="1" s="1"/>
  <c r="E265" i="1"/>
  <c r="S265" i="1" s="1"/>
  <c r="E266" i="1"/>
  <c r="E273" i="1"/>
  <c r="S273" i="1" s="1"/>
  <c r="E274" i="1"/>
  <c r="E281" i="1"/>
  <c r="E282" i="1"/>
  <c r="E289" i="1"/>
  <c r="E290" i="1"/>
  <c r="E297" i="1"/>
  <c r="E298" i="1"/>
  <c r="E305" i="1"/>
  <c r="S305" i="1" s="1"/>
  <c r="E306" i="1"/>
  <c r="E313" i="1"/>
  <c r="S313" i="1" s="1"/>
  <c r="E314" i="1"/>
  <c r="E321" i="1"/>
  <c r="S321" i="1" s="1"/>
  <c r="E322" i="1"/>
  <c r="E329" i="1"/>
  <c r="E330" i="1"/>
  <c r="E337" i="1"/>
  <c r="E338" i="1"/>
  <c r="E345" i="1"/>
  <c r="E346" i="1"/>
  <c r="E353" i="1"/>
  <c r="E354" i="1"/>
  <c r="R356" i="1"/>
  <c r="R357" i="1"/>
  <c r="R360" i="1"/>
  <c r="E361" i="1"/>
  <c r="E362" i="1"/>
  <c r="Y365" i="1"/>
  <c r="Y362" i="1"/>
  <c r="Y361" i="1"/>
  <c r="Y360" i="1"/>
  <c r="E360" i="1"/>
  <c r="Y359" i="1"/>
  <c r="Y358" i="1"/>
  <c r="R358" i="1"/>
  <c r="E358" i="1"/>
  <c r="Y357" i="1"/>
  <c r="Y356" i="1"/>
  <c r="E356" i="1"/>
  <c r="Y355" i="1"/>
  <c r="R355" i="1"/>
  <c r="E355" i="1"/>
  <c r="Y354" i="1"/>
  <c r="Y353" i="1"/>
  <c r="R353" i="1"/>
  <c r="Y352" i="1"/>
  <c r="R352" i="1"/>
  <c r="E352" i="1"/>
  <c r="Y351" i="1"/>
  <c r="Y350" i="1"/>
  <c r="R350" i="1"/>
  <c r="E350" i="1"/>
  <c r="Y349" i="1"/>
  <c r="R349" i="1"/>
  <c r="E349" i="1"/>
  <c r="Y348" i="1"/>
  <c r="R348" i="1"/>
  <c r="E348" i="1"/>
  <c r="Y347" i="1"/>
  <c r="R347" i="1"/>
  <c r="E347" i="1"/>
  <c r="Y346" i="1"/>
  <c r="Y345" i="1"/>
  <c r="Y344" i="1"/>
  <c r="R344" i="1"/>
  <c r="E344" i="1"/>
  <c r="Y343" i="1"/>
  <c r="Y342" i="1"/>
  <c r="R342" i="1"/>
  <c r="E342" i="1"/>
  <c r="Y341" i="1"/>
  <c r="R341" i="1"/>
  <c r="E341" i="1"/>
  <c r="Y340" i="1"/>
  <c r="R340" i="1"/>
  <c r="E340" i="1"/>
  <c r="Y339" i="1"/>
  <c r="R339" i="1"/>
  <c r="E339" i="1"/>
  <c r="Y338" i="1"/>
  <c r="Y337" i="1"/>
  <c r="R337" i="1"/>
  <c r="Y336" i="1"/>
  <c r="R336" i="1"/>
  <c r="E336" i="1"/>
  <c r="Y335" i="1"/>
  <c r="Y334" i="1"/>
  <c r="R334" i="1"/>
  <c r="E334" i="1"/>
  <c r="Y333" i="1"/>
  <c r="R333" i="1"/>
  <c r="E333" i="1"/>
  <c r="Y332" i="1"/>
  <c r="R332" i="1"/>
  <c r="E332" i="1"/>
  <c r="Y331" i="1"/>
  <c r="R331" i="1"/>
  <c r="E331" i="1"/>
  <c r="Y330" i="1"/>
  <c r="Y329" i="1"/>
  <c r="Y328" i="1"/>
  <c r="R328" i="1"/>
  <c r="E328" i="1"/>
  <c r="Y327" i="1"/>
  <c r="Y326" i="1"/>
  <c r="R326" i="1"/>
  <c r="E326" i="1"/>
  <c r="S326" i="1" s="1"/>
  <c r="Y325" i="1"/>
  <c r="R325" i="1"/>
  <c r="E325" i="1"/>
  <c r="S325" i="1" s="1"/>
  <c r="Y324" i="1"/>
  <c r="R324" i="1"/>
  <c r="E324" i="1"/>
  <c r="S324" i="1" s="1"/>
  <c r="Y323" i="1"/>
  <c r="R323" i="1"/>
  <c r="E323" i="1"/>
  <c r="S323" i="1" s="1"/>
  <c r="Y322" i="1"/>
  <c r="Y321" i="1"/>
  <c r="R321" i="1"/>
  <c r="Y320" i="1"/>
  <c r="R320" i="1"/>
  <c r="E320" i="1"/>
  <c r="S320" i="1" s="1"/>
  <c r="Y319" i="1"/>
  <c r="Y318" i="1"/>
  <c r="R318" i="1"/>
  <c r="E318" i="1"/>
  <c r="Y317" i="1"/>
  <c r="R317" i="1"/>
  <c r="E317" i="1"/>
  <c r="S317" i="1" s="1"/>
  <c r="Y316" i="1"/>
  <c r="R316" i="1"/>
  <c r="E316" i="1"/>
  <c r="S316" i="1" s="1"/>
  <c r="Y315" i="1"/>
  <c r="R315" i="1"/>
  <c r="E315" i="1"/>
  <c r="S315" i="1" s="1"/>
  <c r="Y314" i="1"/>
  <c r="Y313" i="1"/>
  <c r="Y312" i="1"/>
  <c r="R312" i="1"/>
  <c r="E312" i="1"/>
  <c r="S312" i="1" s="1"/>
  <c r="Y311" i="1"/>
  <c r="Y310" i="1"/>
  <c r="R310" i="1"/>
  <c r="E310" i="1"/>
  <c r="Y309" i="1"/>
  <c r="R309" i="1"/>
  <c r="E309" i="1"/>
  <c r="Y308" i="1"/>
  <c r="R308" i="1"/>
  <c r="E308" i="1"/>
  <c r="Y307" i="1"/>
  <c r="R307" i="1"/>
  <c r="E307" i="1"/>
  <c r="Y306" i="1"/>
  <c r="Y305" i="1"/>
  <c r="R305" i="1"/>
  <c r="Y304" i="1"/>
  <c r="R304" i="1"/>
  <c r="E304" i="1"/>
  <c r="Y303" i="1"/>
  <c r="Y302" i="1"/>
  <c r="R302" i="1"/>
  <c r="E302" i="1"/>
  <c r="Y301" i="1"/>
  <c r="R301" i="1"/>
  <c r="E301" i="1"/>
  <c r="Y300" i="1"/>
  <c r="R300" i="1"/>
  <c r="E300" i="1"/>
  <c r="S300" i="1" s="1"/>
  <c r="Y299" i="1"/>
  <c r="R299" i="1"/>
  <c r="E299" i="1"/>
  <c r="Y298" i="1"/>
  <c r="R298" i="1"/>
  <c r="Y297" i="1"/>
  <c r="Y296" i="1"/>
  <c r="R296" i="1"/>
  <c r="E296" i="1"/>
  <c r="S296" i="1" s="1"/>
  <c r="Y295" i="1"/>
  <c r="Y294" i="1"/>
  <c r="R294" i="1"/>
  <c r="E294" i="1"/>
  <c r="S294" i="1" s="1"/>
  <c r="Y293" i="1"/>
  <c r="R293" i="1"/>
  <c r="E293" i="1"/>
  <c r="Y292" i="1"/>
  <c r="R292" i="1"/>
  <c r="E292" i="1"/>
  <c r="Y291" i="1"/>
  <c r="R291" i="1"/>
  <c r="E291" i="1"/>
  <c r="S291" i="1" s="1"/>
  <c r="Y290" i="1"/>
  <c r="Y289" i="1"/>
  <c r="R289" i="1"/>
  <c r="Y288" i="1"/>
  <c r="R288" i="1"/>
  <c r="E288" i="1"/>
  <c r="S288" i="1" s="1"/>
  <c r="Y287" i="1"/>
  <c r="Y286" i="1"/>
  <c r="R286" i="1"/>
  <c r="E286" i="1"/>
  <c r="S286" i="1" s="1"/>
  <c r="Y285" i="1"/>
  <c r="R285" i="1"/>
  <c r="E285" i="1"/>
  <c r="Y284" i="1"/>
  <c r="R284" i="1"/>
  <c r="E284" i="1"/>
  <c r="S284" i="1" s="1"/>
  <c r="Y283" i="1"/>
  <c r="R283" i="1"/>
  <c r="E283" i="1"/>
  <c r="Y282" i="1"/>
  <c r="R282" i="1"/>
  <c r="Y281" i="1"/>
  <c r="Y280" i="1"/>
  <c r="R280" i="1"/>
  <c r="E280" i="1"/>
  <c r="Y279" i="1"/>
  <c r="Y278" i="1"/>
  <c r="R278" i="1"/>
  <c r="E278" i="1"/>
  <c r="Y277" i="1"/>
  <c r="R277" i="1"/>
  <c r="E277" i="1"/>
  <c r="S277" i="1" s="1"/>
  <c r="Y276" i="1"/>
  <c r="R276" i="1"/>
  <c r="E276" i="1"/>
  <c r="S276" i="1" s="1"/>
  <c r="Y275" i="1"/>
  <c r="R275" i="1"/>
  <c r="E275" i="1"/>
  <c r="Y274" i="1"/>
  <c r="Y273" i="1"/>
  <c r="R273" i="1"/>
  <c r="Y272" i="1"/>
  <c r="R272" i="1"/>
  <c r="E272" i="1"/>
  <c r="Y271" i="1"/>
  <c r="Y270" i="1"/>
  <c r="R270" i="1"/>
  <c r="E270" i="1"/>
  <c r="S270" i="1" s="1"/>
  <c r="Y269" i="1"/>
  <c r="R269" i="1"/>
  <c r="E269" i="1"/>
  <c r="S269" i="1" s="1"/>
  <c r="Y268" i="1"/>
  <c r="R268" i="1"/>
  <c r="E268" i="1"/>
  <c r="Y267" i="1"/>
  <c r="R267" i="1"/>
  <c r="E267" i="1"/>
  <c r="Y266" i="1"/>
  <c r="R266" i="1"/>
  <c r="Y265" i="1"/>
  <c r="Y264" i="1"/>
  <c r="R264" i="1"/>
  <c r="E264" i="1"/>
  <c r="Y263" i="1"/>
  <c r="Y262" i="1"/>
  <c r="R262" i="1"/>
  <c r="E262" i="1"/>
  <c r="S262" i="1" s="1"/>
  <c r="Y261" i="1"/>
  <c r="R261" i="1"/>
  <c r="E261" i="1"/>
  <c r="Y260" i="1"/>
  <c r="R260" i="1"/>
  <c r="E260" i="1"/>
  <c r="Y259" i="1"/>
  <c r="R259" i="1"/>
  <c r="E259" i="1"/>
  <c r="Y258" i="1"/>
  <c r="Y257" i="1"/>
  <c r="R257" i="1"/>
  <c r="Y256" i="1"/>
  <c r="R256" i="1"/>
  <c r="E256" i="1"/>
  <c r="Y255" i="1"/>
  <c r="Y254" i="1"/>
  <c r="R254" i="1"/>
  <c r="E254" i="1"/>
  <c r="S254" i="1" s="1"/>
  <c r="Y253" i="1"/>
  <c r="R253" i="1"/>
  <c r="E253" i="1"/>
  <c r="S253" i="1" s="1"/>
  <c r="Y252" i="1"/>
  <c r="R252" i="1"/>
  <c r="E252" i="1"/>
  <c r="S252" i="1" s="1"/>
  <c r="Y251" i="1"/>
  <c r="R251" i="1"/>
  <c r="E251" i="1"/>
  <c r="Y250" i="1"/>
  <c r="R250" i="1"/>
  <c r="Y249" i="1"/>
  <c r="R249" i="1"/>
  <c r="E249" i="1"/>
  <c r="S249" i="1" s="1"/>
  <c r="Y248" i="1"/>
  <c r="R248" i="1"/>
  <c r="E248" i="1"/>
  <c r="Y247" i="1"/>
  <c r="Y246" i="1"/>
  <c r="R246" i="1"/>
  <c r="E246" i="1"/>
  <c r="S246" i="1" s="1"/>
  <c r="Y245" i="1"/>
  <c r="R245" i="1"/>
  <c r="E245" i="1"/>
  <c r="S245" i="1" s="1"/>
  <c r="Y244" i="1"/>
  <c r="R244" i="1"/>
  <c r="E244" i="1"/>
  <c r="S244" i="1" s="1"/>
  <c r="Y243" i="1"/>
  <c r="R243" i="1"/>
  <c r="E243" i="1"/>
  <c r="Y242" i="1"/>
  <c r="R242" i="1"/>
  <c r="Y241" i="1"/>
  <c r="R241" i="1"/>
  <c r="E241" i="1"/>
  <c r="Y240" i="1"/>
  <c r="R240" i="1"/>
  <c r="E240" i="1"/>
  <c r="S240" i="1" s="1"/>
  <c r="Y239" i="1"/>
  <c r="Y238" i="1"/>
  <c r="R238" i="1"/>
  <c r="E238" i="1"/>
  <c r="Y237" i="1"/>
  <c r="R237" i="1"/>
  <c r="E237" i="1"/>
  <c r="Y236" i="1"/>
  <c r="R236" i="1"/>
  <c r="E236" i="1"/>
  <c r="S236" i="1" s="1"/>
  <c r="Y235" i="1"/>
  <c r="R235" i="1"/>
  <c r="E235" i="1"/>
  <c r="Y234" i="1"/>
  <c r="R234" i="1"/>
  <c r="Y233" i="1"/>
  <c r="R233" i="1"/>
  <c r="E233" i="1"/>
  <c r="Y232" i="1"/>
  <c r="R232" i="1"/>
  <c r="E232" i="1"/>
  <c r="Y231" i="1"/>
  <c r="Y230" i="1"/>
  <c r="R230" i="1"/>
  <c r="E230" i="1"/>
  <c r="Y229" i="1"/>
  <c r="R229" i="1"/>
  <c r="E229" i="1"/>
  <c r="Y228" i="1"/>
  <c r="R228" i="1"/>
  <c r="E228" i="1"/>
  <c r="S228" i="1" s="1"/>
  <c r="Y227" i="1"/>
  <c r="R227" i="1"/>
  <c r="E227" i="1"/>
  <c r="S227" i="1" s="1"/>
  <c r="Y226" i="1"/>
  <c r="R226" i="1"/>
  <c r="Y225" i="1"/>
  <c r="R225" i="1"/>
  <c r="E225" i="1"/>
  <c r="Y224" i="1"/>
  <c r="R224" i="1"/>
  <c r="E224" i="1"/>
  <c r="Y223" i="1"/>
  <c r="Y222" i="1"/>
  <c r="R222" i="1"/>
  <c r="E222" i="1"/>
  <c r="Y221" i="1"/>
  <c r="R221" i="1"/>
  <c r="E221" i="1"/>
  <c r="Y220" i="1"/>
  <c r="R220" i="1"/>
  <c r="E220" i="1"/>
  <c r="S220" i="1" s="1"/>
  <c r="Y219" i="1"/>
  <c r="R219" i="1"/>
  <c r="E219" i="1"/>
  <c r="Y218" i="1"/>
  <c r="R218" i="1"/>
  <c r="Y217" i="1"/>
  <c r="R217" i="1"/>
  <c r="E217" i="1"/>
  <c r="Y216" i="1"/>
  <c r="R216" i="1"/>
  <c r="E216" i="1"/>
  <c r="Y215" i="1"/>
  <c r="Y214" i="1"/>
  <c r="R214" i="1"/>
  <c r="E214" i="1"/>
  <c r="Y213" i="1"/>
  <c r="R213" i="1"/>
  <c r="E213" i="1"/>
  <c r="Y212" i="1"/>
  <c r="R212" i="1"/>
  <c r="E212" i="1"/>
  <c r="S212" i="1" s="1"/>
  <c r="Y211" i="1"/>
  <c r="R211" i="1"/>
  <c r="E211" i="1"/>
  <c r="S211" i="1" s="1"/>
  <c r="Y210" i="1"/>
  <c r="R210" i="1"/>
  <c r="Y209" i="1"/>
  <c r="R209" i="1"/>
  <c r="E209" i="1"/>
  <c r="Y208" i="1"/>
  <c r="R208" i="1"/>
  <c r="E208" i="1"/>
  <c r="Y207" i="1"/>
  <c r="Y206" i="1"/>
  <c r="R206" i="1"/>
  <c r="E206" i="1"/>
  <c r="Y205" i="1"/>
  <c r="R205" i="1"/>
  <c r="E205" i="1"/>
  <c r="S205" i="1" s="1"/>
  <c r="Y204" i="1"/>
  <c r="R204" i="1"/>
  <c r="E204" i="1"/>
  <c r="Y203" i="1"/>
  <c r="R203" i="1"/>
  <c r="E203" i="1"/>
  <c r="Y202" i="1"/>
  <c r="R202" i="1"/>
  <c r="E202" i="1"/>
  <c r="Y201" i="1"/>
  <c r="R201" i="1"/>
  <c r="E201" i="1"/>
  <c r="Y200" i="1"/>
  <c r="R200" i="1"/>
  <c r="E200" i="1"/>
  <c r="Y199" i="1"/>
  <c r="Y198" i="1"/>
  <c r="R198" i="1"/>
  <c r="E198" i="1"/>
  <c r="S198" i="1" s="1"/>
  <c r="Y197" i="1"/>
  <c r="R197" i="1"/>
  <c r="E197" i="1"/>
  <c r="Y196" i="1"/>
  <c r="R196" i="1"/>
  <c r="E196" i="1"/>
  <c r="S196" i="1" s="1"/>
  <c r="Y195" i="1"/>
  <c r="R195" i="1"/>
  <c r="E195" i="1"/>
  <c r="Y194" i="1"/>
  <c r="R194" i="1"/>
  <c r="E194" i="1"/>
  <c r="Y193" i="1"/>
  <c r="R193" i="1"/>
  <c r="E193" i="1"/>
  <c r="S193" i="1" s="1"/>
  <c r="Y192" i="1"/>
  <c r="R192" i="1"/>
  <c r="E192" i="1"/>
  <c r="S192" i="1" s="1"/>
  <c r="Y191" i="1"/>
  <c r="Y190" i="1"/>
  <c r="R190" i="1"/>
  <c r="E190" i="1"/>
  <c r="Y189" i="1"/>
  <c r="R189" i="1"/>
  <c r="E189" i="1"/>
  <c r="Y188" i="1"/>
  <c r="R188" i="1"/>
  <c r="E188" i="1"/>
  <c r="S188" i="1" s="1"/>
  <c r="Y187" i="1"/>
  <c r="R187" i="1"/>
  <c r="E187" i="1"/>
  <c r="Y186" i="1"/>
  <c r="R186" i="1"/>
  <c r="E186" i="1"/>
  <c r="Y185" i="1"/>
  <c r="R185" i="1"/>
  <c r="E185" i="1"/>
  <c r="S185" i="1" s="1"/>
  <c r="Y184" i="1"/>
  <c r="R184" i="1"/>
  <c r="E184" i="1"/>
  <c r="S184" i="1" s="1"/>
  <c r="Y183" i="1"/>
  <c r="Y182" i="1"/>
  <c r="R182" i="1"/>
  <c r="E182" i="1"/>
  <c r="Y181" i="1"/>
  <c r="R181" i="1"/>
  <c r="E181" i="1"/>
  <c r="Y180" i="1"/>
  <c r="R180" i="1"/>
  <c r="E180" i="1"/>
  <c r="S180" i="1" s="1"/>
  <c r="Y179" i="1"/>
  <c r="R179" i="1"/>
  <c r="E179" i="1"/>
  <c r="Y178" i="1"/>
  <c r="R178" i="1"/>
  <c r="E178" i="1"/>
  <c r="Y177" i="1"/>
  <c r="R177" i="1"/>
  <c r="E177" i="1"/>
  <c r="S177" i="1" s="1"/>
  <c r="Y176" i="1"/>
  <c r="R176" i="1"/>
  <c r="E176" i="1"/>
  <c r="Y175" i="1"/>
  <c r="Y174" i="1"/>
  <c r="R174" i="1"/>
  <c r="E174" i="1"/>
  <c r="S174" i="1" s="1"/>
  <c r="Y173" i="1"/>
  <c r="R173" i="1"/>
  <c r="E173" i="1"/>
  <c r="S173" i="1" s="1"/>
  <c r="Y172" i="1"/>
  <c r="R172" i="1"/>
  <c r="E172" i="1"/>
  <c r="Y171" i="1"/>
  <c r="R171" i="1"/>
  <c r="E171" i="1"/>
  <c r="Y170" i="1"/>
  <c r="R170" i="1"/>
  <c r="E170" i="1"/>
  <c r="Y169" i="1"/>
  <c r="R169" i="1"/>
  <c r="E169" i="1"/>
  <c r="S169" i="1" s="1"/>
  <c r="Y168" i="1"/>
  <c r="R168" i="1"/>
  <c r="E168" i="1"/>
  <c r="S168" i="1" s="1"/>
  <c r="Y167" i="1"/>
  <c r="Y166" i="1"/>
  <c r="R166" i="1"/>
  <c r="E166" i="1"/>
  <c r="S166" i="1" s="1"/>
  <c r="Y165" i="1"/>
  <c r="R165" i="1"/>
  <c r="E165" i="1"/>
  <c r="Y164" i="1"/>
  <c r="R164" i="1"/>
  <c r="E164" i="1"/>
  <c r="S164" i="1" s="1"/>
  <c r="Y163" i="1"/>
  <c r="R163" i="1"/>
  <c r="E163" i="1"/>
  <c r="Y162" i="1"/>
  <c r="R162" i="1"/>
  <c r="E162" i="1"/>
  <c r="Y161" i="1"/>
  <c r="R161" i="1"/>
  <c r="E161" i="1"/>
  <c r="S161" i="1" s="1"/>
  <c r="Y160" i="1"/>
  <c r="R160" i="1"/>
  <c r="E160" i="1"/>
  <c r="S160" i="1" s="1"/>
  <c r="Y159" i="1"/>
  <c r="Y158" i="1"/>
  <c r="R158" i="1"/>
  <c r="E158" i="1"/>
  <c r="S158" i="1" s="1"/>
  <c r="Y157" i="1"/>
  <c r="R157" i="1"/>
  <c r="E157" i="1"/>
  <c r="Y156" i="1"/>
  <c r="R156" i="1"/>
  <c r="E156" i="1"/>
  <c r="S156" i="1" s="1"/>
  <c r="Y155" i="1"/>
  <c r="R155" i="1"/>
  <c r="E155" i="1"/>
  <c r="Y154" i="1"/>
  <c r="R154" i="1"/>
  <c r="E154" i="1"/>
  <c r="S154" i="1" s="1"/>
  <c r="Y153" i="1"/>
  <c r="R153" i="1"/>
  <c r="E153" i="1"/>
  <c r="Y152" i="1"/>
  <c r="R152" i="1"/>
  <c r="E152" i="1"/>
  <c r="Y151" i="1"/>
  <c r="Y150" i="1"/>
  <c r="R150" i="1"/>
  <c r="E150" i="1"/>
  <c r="S150" i="1" s="1"/>
  <c r="Y149" i="1"/>
  <c r="R149" i="1"/>
  <c r="E149" i="1"/>
  <c r="Y148" i="1"/>
  <c r="R148" i="1"/>
  <c r="E148" i="1"/>
  <c r="S148" i="1" s="1"/>
  <c r="Y147" i="1"/>
  <c r="R147" i="1"/>
  <c r="E147" i="1"/>
  <c r="Y146" i="1"/>
  <c r="R146" i="1"/>
  <c r="E146" i="1"/>
  <c r="Y145" i="1"/>
  <c r="R145" i="1"/>
  <c r="E145" i="1"/>
  <c r="Y144" i="1"/>
  <c r="R144" i="1"/>
  <c r="E144" i="1"/>
  <c r="Y143" i="1"/>
  <c r="Y142" i="1"/>
  <c r="R142" i="1"/>
  <c r="E142" i="1"/>
  <c r="Y141" i="1"/>
  <c r="R141" i="1"/>
  <c r="E141" i="1"/>
  <c r="Y140" i="1"/>
  <c r="R140" i="1"/>
  <c r="E140" i="1"/>
  <c r="Y139" i="1"/>
  <c r="R139" i="1"/>
  <c r="E139" i="1"/>
  <c r="Y138" i="1"/>
  <c r="R138" i="1"/>
  <c r="E138" i="1"/>
  <c r="S138" i="1" s="1"/>
  <c r="Y137" i="1"/>
  <c r="R137" i="1"/>
  <c r="E137" i="1"/>
  <c r="Y136" i="1"/>
  <c r="R136" i="1"/>
  <c r="E136" i="1"/>
  <c r="S136" i="1" s="1"/>
  <c r="Y135" i="1"/>
  <c r="Y134" i="1"/>
  <c r="R134" i="1"/>
  <c r="E134" i="1"/>
  <c r="S134" i="1" s="1"/>
  <c r="Y133" i="1"/>
  <c r="R133" i="1"/>
  <c r="E133" i="1"/>
  <c r="Y132" i="1"/>
  <c r="R132" i="1"/>
  <c r="E132" i="1"/>
  <c r="Y131" i="1"/>
  <c r="R131" i="1"/>
  <c r="E131" i="1"/>
  <c r="S131" i="1" s="1"/>
  <c r="Y130" i="1"/>
  <c r="R130" i="1"/>
  <c r="E130" i="1"/>
  <c r="Y129" i="1"/>
  <c r="R129" i="1"/>
  <c r="E129" i="1"/>
  <c r="Y128" i="1"/>
  <c r="R128" i="1"/>
  <c r="E128" i="1"/>
  <c r="S128" i="1" s="1"/>
  <c r="Y127" i="1"/>
  <c r="Y126" i="1"/>
  <c r="R126" i="1"/>
  <c r="E126" i="1"/>
  <c r="S126" i="1" s="1"/>
  <c r="Y125" i="1"/>
  <c r="R125" i="1"/>
  <c r="E125" i="1"/>
  <c r="Y124" i="1"/>
  <c r="R124" i="1"/>
  <c r="E124" i="1"/>
  <c r="S124" i="1" s="1"/>
  <c r="Y123" i="1"/>
  <c r="R123" i="1"/>
  <c r="E123" i="1"/>
  <c r="Y122" i="1"/>
  <c r="R122" i="1"/>
  <c r="E122" i="1"/>
  <c r="Y121" i="1"/>
  <c r="R121" i="1"/>
  <c r="E121" i="1"/>
  <c r="Y120" i="1"/>
  <c r="R120" i="1"/>
  <c r="E120" i="1"/>
  <c r="S120" i="1" s="1"/>
  <c r="Y119" i="1"/>
  <c r="Y118" i="1"/>
  <c r="R118" i="1"/>
  <c r="E118" i="1"/>
  <c r="S118" i="1" s="1"/>
  <c r="Y117" i="1"/>
  <c r="R117" i="1"/>
  <c r="E117" i="1"/>
  <c r="Y116" i="1"/>
  <c r="R116" i="1"/>
  <c r="E116" i="1"/>
  <c r="S116" i="1" s="1"/>
  <c r="Y115" i="1"/>
  <c r="R115" i="1"/>
  <c r="E115" i="1"/>
  <c r="Y114" i="1"/>
  <c r="R114" i="1"/>
  <c r="E114" i="1"/>
  <c r="Y113" i="1"/>
  <c r="R113" i="1"/>
  <c r="E113" i="1"/>
  <c r="Y112" i="1"/>
  <c r="R112" i="1"/>
  <c r="E112" i="1"/>
  <c r="S112" i="1" s="1"/>
  <c r="Y111" i="1"/>
  <c r="Y110" i="1"/>
  <c r="R110" i="1"/>
  <c r="E110" i="1"/>
  <c r="S110" i="1" s="1"/>
  <c r="Y109" i="1"/>
  <c r="R109" i="1"/>
  <c r="E109" i="1"/>
  <c r="Y108" i="1"/>
  <c r="R108" i="1"/>
  <c r="E108" i="1"/>
  <c r="Y107" i="1"/>
  <c r="R107" i="1"/>
  <c r="E107" i="1"/>
  <c r="Y106" i="1"/>
  <c r="R106" i="1"/>
  <c r="E106" i="1"/>
  <c r="Y105" i="1"/>
  <c r="R105" i="1"/>
  <c r="E105" i="1"/>
  <c r="Y104" i="1"/>
  <c r="R104" i="1"/>
  <c r="E104" i="1"/>
  <c r="S104" i="1" s="1"/>
  <c r="Y103" i="1"/>
  <c r="Y102" i="1"/>
  <c r="R102" i="1"/>
  <c r="E102" i="1"/>
  <c r="Y101" i="1"/>
  <c r="R101" i="1"/>
  <c r="E101" i="1"/>
  <c r="Y100" i="1"/>
  <c r="R100" i="1"/>
  <c r="E100" i="1"/>
  <c r="S100" i="1" s="1"/>
  <c r="Y99" i="1"/>
  <c r="R99" i="1"/>
  <c r="E99" i="1"/>
  <c r="S99" i="1" s="1"/>
  <c r="Y98" i="1"/>
  <c r="R98" i="1"/>
  <c r="E98" i="1"/>
  <c r="Y97" i="1"/>
  <c r="R97" i="1"/>
  <c r="E97" i="1"/>
  <c r="Y96" i="1"/>
  <c r="R96" i="1"/>
  <c r="E96" i="1"/>
  <c r="Y95" i="1"/>
  <c r="Y94" i="1"/>
  <c r="R94" i="1"/>
  <c r="E94" i="1"/>
  <c r="Y93" i="1"/>
  <c r="R93" i="1"/>
  <c r="E93" i="1"/>
  <c r="R92" i="1"/>
  <c r="E92" i="1"/>
  <c r="S92" i="1" s="1"/>
  <c r="Y91" i="1"/>
  <c r="R91" i="1"/>
  <c r="E91" i="1"/>
  <c r="Y90" i="1"/>
  <c r="R90" i="1"/>
  <c r="E90" i="1"/>
  <c r="Y89" i="1"/>
  <c r="R89" i="1"/>
  <c r="E89" i="1"/>
  <c r="Y88" i="1"/>
  <c r="R88" i="1"/>
  <c r="E88" i="1"/>
  <c r="Y87" i="1"/>
  <c r="Y86" i="1"/>
  <c r="R86" i="1"/>
  <c r="E86" i="1"/>
  <c r="Y85" i="1"/>
  <c r="R85" i="1"/>
  <c r="E85" i="1"/>
  <c r="Y84" i="1"/>
  <c r="R84" i="1"/>
  <c r="E84" i="1"/>
  <c r="S84" i="1" s="1"/>
  <c r="Y83" i="1"/>
  <c r="R83" i="1"/>
  <c r="E83" i="1"/>
  <c r="Y82" i="1"/>
  <c r="R82" i="1"/>
  <c r="E82" i="1"/>
  <c r="S82" i="1" s="1"/>
  <c r="Y81" i="1"/>
  <c r="R81" i="1"/>
  <c r="E81" i="1"/>
  <c r="Y80" i="1"/>
  <c r="R80" i="1"/>
  <c r="E80" i="1"/>
  <c r="S80" i="1" s="1"/>
  <c r="Y79" i="1"/>
  <c r="Y78" i="1"/>
  <c r="R78" i="1"/>
  <c r="E78" i="1"/>
  <c r="S78" i="1" s="1"/>
  <c r="Y77" i="1"/>
  <c r="R77" i="1"/>
  <c r="E77" i="1"/>
  <c r="Y76" i="1"/>
  <c r="R76" i="1"/>
  <c r="E76" i="1"/>
  <c r="Y75" i="1"/>
  <c r="R75" i="1"/>
  <c r="E75" i="1"/>
  <c r="S75" i="1" s="1"/>
  <c r="Y74" i="1"/>
  <c r="R74" i="1"/>
  <c r="E74" i="1"/>
  <c r="Y73" i="1"/>
  <c r="R73" i="1"/>
  <c r="E73" i="1"/>
  <c r="Y72" i="1"/>
  <c r="R72" i="1"/>
  <c r="E72" i="1"/>
  <c r="S72" i="1" s="1"/>
  <c r="Y71" i="1"/>
  <c r="Y70" i="1"/>
  <c r="R70" i="1"/>
  <c r="E70" i="1"/>
  <c r="S70" i="1" s="1"/>
  <c r="Y69" i="1"/>
  <c r="R69" i="1"/>
  <c r="E69" i="1"/>
  <c r="Y68" i="1"/>
  <c r="R68" i="1"/>
  <c r="E68" i="1"/>
  <c r="Y67" i="1"/>
  <c r="R67" i="1"/>
  <c r="E67" i="1"/>
  <c r="S67" i="1" s="1"/>
  <c r="Y66" i="1"/>
  <c r="R66" i="1"/>
  <c r="E66" i="1"/>
  <c r="Y65" i="1"/>
  <c r="R65" i="1"/>
  <c r="E65" i="1"/>
  <c r="Y64" i="1"/>
  <c r="R64" i="1"/>
  <c r="E64" i="1"/>
  <c r="S64" i="1" s="1"/>
  <c r="Y63" i="1"/>
  <c r="Y62" i="1"/>
  <c r="R62" i="1"/>
  <c r="E62" i="1"/>
  <c r="S62" i="1" s="1"/>
  <c r="Y61" i="1"/>
  <c r="R61" i="1"/>
  <c r="E61" i="1"/>
  <c r="Y60" i="1"/>
  <c r="R60" i="1"/>
  <c r="E60" i="1"/>
  <c r="Y59" i="1"/>
  <c r="R59" i="1"/>
  <c r="E59" i="1"/>
  <c r="S59" i="1" s="1"/>
  <c r="Y58" i="1"/>
  <c r="R58" i="1"/>
  <c r="E58" i="1"/>
  <c r="Y57" i="1"/>
  <c r="R57" i="1"/>
  <c r="E57" i="1"/>
  <c r="Y56" i="1"/>
  <c r="R56" i="1"/>
  <c r="E56" i="1"/>
  <c r="S56" i="1" s="1"/>
  <c r="Y55" i="1"/>
  <c r="Y54" i="1"/>
  <c r="R54" i="1"/>
  <c r="E54" i="1"/>
  <c r="Y53" i="1"/>
  <c r="R53" i="1"/>
  <c r="E53" i="1"/>
  <c r="Y52" i="1"/>
  <c r="R52" i="1"/>
  <c r="E52" i="1"/>
  <c r="S52" i="1" s="1"/>
  <c r="Y51" i="1"/>
  <c r="R51" i="1"/>
  <c r="E51" i="1"/>
  <c r="Y50" i="1"/>
  <c r="R50" i="1"/>
  <c r="E50" i="1"/>
  <c r="Y49" i="1"/>
  <c r="R49" i="1"/>
  <c r="E49" i="1"/>
  <c r="Y48" i="1"/>
  <c r="R48" i="1"/>
  <c r="E48" i="1"/>
  <c r="S48" i="1" s="1"/>
  <c r="Y47" i="1"/>
  <c r="Y46" i="1"/>
  <c r="R46" i="1"/>
  <c r="E46" i="1"/>
  <c r="Y45" i="1"/>
  <c r="R45" i="1"/>
  <c r="E45" i="1"/>
  <c r="Y44" i="1"/>
  <c r="R44" i="1"/>
  <c r="E44" i="1"/>
  <c r="S44" i="1" s="1"/>
  <c r="Y43" i="1"/>
  <c r="R43" i="1"/>
  <c r="E43" i="1"/>
  <c r="S43" i="1" s="1"/>
  <c r="Y42" i="1"/>
  <c r="R42" i="1"/>
  <c r="E42" i="1"/>
  <c r="Y41" i="1"/>
  <c r="R41" i="1"/>
  <c r="E41" i="1"/>
  <c r="Y40" i="1"/>
  <c r="R40" i="1"/>
  <c r="E40" i="1"/>
  <c r="S40" i="1" s="1"/>
  <c r="Y39" i="1"/>
  <c r="E39" i="1"/>
  <c r="Y38" i="1"/>
  <c r="R38" i="1"/>
  <c r="E38" i="1"/>
  <c r="Y37" i="1"/>
  <c r="R37" i="1"/>
  <c r="E37" i="1"/>
  <c r="Y36" i="1"/>
  <c r="R36" i="1"/>
  <c r="E36" i="1"/>
  <c r="S36" i="1" s="1"/>
  <c r="Y35" i="1"/>
  <c r="R35" i="1"/>
  <c r="E35" i="1"/>
  <c r="S35" i="1" s="1"/>
  <c r="Y34" i="1"/>
  <c r="R34" i="1"/>
  <c r="E34" i="1"/>
  <c r="Y33" i="1"/>
  <c r="R33" i="1"/>
  <c r="E33" i="1"/>
  <c r="Y32" i="1"/>
  <c r="R32" i="1"/>
  <c r="E32" i="1"/>
  <c r="S32" i="1" s="1"/>
  <c r="Y31" i="1"/>
  <c r="E31" i="1"/>
  <c r="S31" i="1" s="1"/>
  <c r="Y30" i="1"/>
  <c r="R30" i="1"/>
  <c r="E30" i="1"/>
  <c r="Y29" i="1"/>
  <c r="R29" i="1"/>
  <c r="E29" i="1"/>
  <c r="Y28" i="1"/>
  <c r="R28" i="1"/>
  <c r="E28" i="1"/>
  <c r="S28" i="1" s="1"/>
  <c r="Y27" i="1"/>
  <c r="R27" i="1"/>
  <c r="E27" i="1"/>
  <c r="S27" i="1" s="1"/>
  <c r="Y26" i="1"/>
  <c r="R26" i="1"/>
  <c r="E26" i="1"/>
  <c r="Y25" i="1"/>
  <c r="R25" i="1"/>
  <c r="E25" i="1"/>
  <c r="Y24" i="1"/>
  <c r="R24" i="1"/>
  <c r="E24" i="1"/>
  <c r="Y23" i="1"/>
  <c r="E23" i="1"/>
  <c r="Y22" i="1"/>
  <c r="R22" i="1"/>
  <c r="E22" i="1"/>
  <c r="S22" i="1" s="1"/>
  <c r="Y21" i="1"/>
  <c r="R21" i="1"/>
  <c r="E21" i="1"/>
  <c r="Y20" i="1"/>
  <c r="R20" i="1"/>
  <c r="E20" i="1"/>
  <c r="S20" i="1" s="1"/>
  <c r="Y19" i="1"/>
  <c r="R19" i="1"/>
  <c r="E19" i="1"/>
  <c r="S19" i="1" s="1"/>
  <c r="Y18" i="1"/>
  <c r="R18" i="1"/>
  <c r="E18" i="1"/>
  <c r="Y17" i="1"/>
  <c r="R17" i="1"/>
  <c r="E17" i="1"/>
  <c r="Y16" i="1"/>
  <c r="R16" i="1"/>
  <c r="E16" i="1"/>
  <c r="Y15" i="1"/>
  <c r="E15" i="1"/>
  <c r="S15" i="1" s="1"/>
  <c r="Y14" i="1"/>
  <c r="R14" i="1"/>
  <c r="E14" i="1"/>
  <c r="Y13" i="1"/>
  <c r="R13" i="1"/>
  <c r="E13" i="1"/>
  <c r="Y12" i="1"/>
  <c r="R12" i="1"/>
  <c r="E12" i="1"/>
  <c r="S12" i="1" s="1"/>
  <c r="Y11" i="1"/>
  <c r="R11" i="1"/>
  <c r="E11" i="1"/>
  <c r="S11" i="1" s="1"/>
  <c r="Y10" i="1"/>
  <c r="R10" i="1"/>
  <c r="E10" i="1"/>
  <c r="Y9" i="1"/>
  <c r="R9" i="1"/>
  <c r="E9" i="1"/>
  <c r="Y8" i="1"/>
  <c r="R8" i="1"/>
  <c r="E8" i="1"/>
  <c r="Y7" i="1"/>
  <c r="R7" i="1"/>
  <c r="U2" i="1"/>
  <c r="V2" i="1" s="1"/>
  <c r="N2" i="1"/>
  <c r="Q2" i="1" s="1"/>
  <c r="M2" i="1"/>
  <c r="B25" i="3"/>
  <c r="G53" i="4"/>
  <c r="C53" i="4"/>
  <c r="G33" i="4"/>
  <c r="C33" i="4"/>
  <c r="G52" i="4"/>
  <c r="C52" i="4"/>
  <c r="G32" i="4"/>
  <c r="C32" i="4"/>
  <c r="I363" i="1" l="1"/>
  <c r="J363" i="1" s="1"/>
  <c r="G74" i="1"/>
  <c r="H74" i="1" s="1"/>
  <c r="G363" i="1"/>
  <c r="H363" i="1" s="1"/>
  <c r="S332" i="1"/>
  <c r="S349" i="1"/>
  <c r="S354" i="1"/>
  <c r="S333" i="1"/>
  <c r="S350" i="1"/>
  <c r="S358" i="1"/>
  <c r="S346" i="1"/>
  <c r="S362" i="1"/>
  <c r="S344" i="1"/>
  <c r="S348" i="1"/>
  <c r="S338" i="1"/>
  <c r="S336" i="1"/>
  <c r="S334" i="1"/>
  <c r="S341" i="1"/>
  <c r="I341" i="1"/>
  <c r="S352" i="1"/>
  <c r="S360" i="1"/>
  <c r="S330" i="1"/>
  <c r="R359" i="1"/>
  <c r="E359" i="1"/>
  <c r="R319" i="1"/>
  <c r="E319" i="1"/>
  <c r="S319" i="1" s="1"/>
  <c r="R287" i="1"/>
  <c r="E287" i="1"/>
  <c r="S287" i="1" s="1"/>
  <c r="R255" i="1"/>
  <c r="E255" i="1"/>
  <c r="S255" i="1" s="1"/>
  <c r="R223" i="1"/>
  <c r="E223" i="1"/>
  <c r="S223" i="1" s="1"/>
  <c r="R191" i="1"/>
  <c r="E191" i="1"/>
  <c r="S191" i="1" s="1"/>
  <c r="R159" i="1"/>
  <c r="E159" i="1"/>
  <c r="S159" i="1" s="1"/>
  <c r="R127" i="1"/>
  <c r="E127" i="1"/>
  <c r="S127" i="1" s="1"/>
  <c r="R95" i="1"/>
  <c r="E95" i="1"/>
  <c r="S95" i="1" s="1"/>
  <c r="E357" i="1"/>
  <c r="R335" i="1"/>
  <c r="E335" i="1"/>
  <c r="R303" i="1"/>
  <c r="E303" i="1"/>
  <c r="S303" i="1" s="1"/>
  <c r="R279" i="1"/>
  <c r="E279" i="1"/>
  <c r="S279" i="1" s="1"/>
  <c r="R247" i="1"/>
  <c r="E247" i="1"/>
  <c r="S247" i="1" s="1"/>
  <c r="R215" i="1"/>
  <c r="E215" i="1"/>
  <c r="S215" i="1" s="1"/>
  <c r="R175" i="1"/>
  <c r="E175" i="1"/>
  <c r="S175" i="1" s="1"/>
  <c r="R143" i="1"/>
  <c r="E143" i="1"/>
  <c r="S143" i="1" s="1"/>
  <c r="R111" i="1"/>
  <c r="E111" i="1"/>
  <c r="S111" i="1" s="1"/>
  <c r="R79" i="1"/>
  <c r="E79" i="1"/>
  <c r="S79" i="1" s="1"/>
  <c r="R343" i="1"/>
  <c r="E343" i="1"/>
  <c r="R311" i="1"/>
  <c r="E311" i="1"/>
  <c r="S311" i="1" s="1"/>
  <c r="R271" i="1"/>
  <c r="E271" i="1"/>
  <c r="S271" i="1" s="1"/>
  <c r="R239" i="1"/>
  <c r="E239" i="1"/>
  <c r="S239" i="1" s="1"/>
  <c r="R199" i="1"/>
  <c r="E199" i="1"/>
  <c r="S199" i="1" s="1"/>
  <c r="R167" i="1"/>
  <c r="E167" i="1"/>
  <c r="S167" i="1" s="1"/>
  <c r="R135" i="1"/>
  <c r="E135" i="1"/>
  <c r="S135" i="1" s="1"/>
  <c r="R103" i="1"/>
  <c r="E103" i="1"/>
  <c r="R71" i="1"/>
  <c r="E71" i="1"/>
  <c r="S71" i="1" s="1"/>
  <c r="R290" i="1"/>
  <c r="R306" i="1"/>
  <c r="R322" i="1"/>
  <c r="R338" i="1"/>
  <c r="R354" i="1"/>
  <c r="E55" i="1"/>
  <c r="S55" i="1" s="1"/>
  <c r="R361" i="1"/>
  <c r="R351" i="1"/>
  <c r="E351" i="1"/>
  <c r="R327" i="1"/>
  <c r="E327" i="1"/>
  <c r="S327" i="1" s="1"/>
  <c r="R295" i="1"/>
  <c r="E295" i="1"/>
  <c r="S295" i="1" s="1"/>
  <c r="R263" i="1"/>
  <c r="E263" i="1"/>
  <c r="S263" i="1" s="1"/>
  <c r="R231" i="1"/>
  <c r="E231" i="1"/>
  <c r="S231" i="1" s="1"/>
  <c r="R207" i="1"/>
  <c r="E207" i="1"/>
  <c r="S207" i="1" s="1"/>
  <c r="R183" i="1"/>
  <c r="E183" i="1"/>
  <c r="S183" i="1" s="1"/>
  <c r="R151" i="1"/>
  <c r="E151" i="1"/>
  <c r="S151" i="1" s="1"/>
  <c r="R119" i="1"/>
  <c r="E119" i="1"/>
  <c r="S119" i="1" s="1"/>
  <c r="R87" i="1"/>
  <c r="E87" i="1"/>
  <c r="S87" i="1" s="1"/>
  <c r="R63" i="1"/>
  <c r="E63" i="1"/>
  <c r="S63" i="1" s="1"/>
  <c r="R258" i="1"/>
  <c r="R274" i="1"/>
  <c r="E47" i="1"/>
  <c r="S47" i="1" s="1"/>
  <c r="R265" i="1"/>
  <c r="R281" i="1"/>
  <c r="R297" i="1"/>
  <c r="R313" i="1"/>
  <c r="R329" i="1"/>
  <c r="R345" i="1"/>
  <c r="R362" i="1"/>
  <c r="R314" i="1"/>
  <c r="R330" i="1"/>
  <c r="R346" i="1"/>
  <c r="I358" i="1"/>
  <c r="S214" i="1"/>
  <c r="S232" i="1"/>
  <c r="S103" i="1"/>
  <c r="S285" i="1"/>
  <c r="S30" i="1"/>
  <c r="S77" i="1"/>
  <c r="S93" i="1"/>
  <c r="S145" i="1"/>
  <c r="S165" i="1"/>
  <c r="S182" i="1"/>
  <c r="S200" i="1"/>
  <c r="S123" i="1"/>
  <c r="S172" i="1"/>
  <c r="S275" i="1"/>
  <c r="S117" i="1"/>
  <c r="S342" i="1"/>
  <c r="S29" i="1"/>
  <c r="S132" i="1"/>
  <c r="S309" i="1"/>
  <c r="S69" i="1"/>
  <c r="S224" i="1"/>
  <c r="S259" i="1"/>
  <c r="S7" i="1"/>
  <c r="S21" i="1"/>
  <c r="S267" i="1"/>
  <c r="S39" i="1"/>
  <c r="S101" i="1"/>
  <c r="S14" i="1"/>
  <c r="S38" i="1"/>
  <c r="S91" i="1"/>
  <c r="S107" i="1"/>
  <c r="S190" i="1"/>
  <c r="S210" i="1"/>
  <c r="S53" i="1"/>
  <c r="S23" i="1"/>
  <c r="S51" i="1"/>
  <c r="S37" i="1"/>
  <c r="S45" i="1"/>
  <c r="S60" i="1"/>
  <c r="S76" i="1"/>
  <c r="S197" i="1"/>
  <c r="S46" i="1"/>
  <c r="S54" i="1"/>
  <c r="S13" i="1"/>
  <c r="S61" i="1"/>
  <c r="S108" i="1"/>
  <c r="S142" i="1"/>
  <c r="S68" i="1"/>
  <c r="S83" i="1"/>
  <c r="S189" i="1"/>
  <c r="S125" i="1"/>
  <c r="S153" i="1"/>
  <c r="S261" i="1"/>
  <c r="S266" i="1"/>
  <c r="S292" i="1"/>
  <c r="S85" i="1"/>
  <c r="S140" i="1"/>
  <c r="S208" i="1"/>
  <c r="S243" i="1"/>
  <c r="S260" i="1"/>
  <c r="S274" i="1"/>
  <c r="S304" i="1"/>
  <c r="S308" i="1"/>
  <c r="S109" i="1"/>
  <c r="S216" i="1"/>
  <c r="S251" i="1"/>
  <c r="S202" i="1"/>
  <c r="S268" i="1"/>
  <c r="S340" i="1"/>
  <c r="S218" i="1"/>
  <c r="S102" i="1"/>
  <c r="S115" i="1"/>
  <c r="S133" i="1"/>
  <c r="S310" i="1"/>
  <c r="S318" i="1"/>
  <c r="S328" i="1"/>
  <c r="S356" i="1"/>
  <c r="S73" i="1"/>
  <c r="S33" i="1"/>
  <c r="S58" i="1"/>
  <c r="S10" i="1"/>
  <c r="S18" i="1"/>
  <c r="S9" i="1"/>
  <c r="S17" i="1"/>
  <c r="S26" i="1"/>
  <c r="S57" i="1"/>
  <c r="S149" i="1"/>
  <c r="S96" i="1"/>
  <c r="S122" i="1"/>
  <c r="S25" i="1"/>
  <c r="S42" i="1"/>
  <c r="S86" i="1"/>
  <c r="S50" i="1"/>
  <c r="S8" i="1"/>
  <c r="S16" i="1"/>
  <c r="S49" i="1"/>
  <c r="S74" i="1"/>
  <c r="S209" i="1"/>
  <c r="S90" i="1"/>
  <c r="S65" i="1"/>
  <c r="S230" i="1"/>
  <c r="S94" i="1"/>
  <c r="S24" i="1"/>
  <c r="S34" i="1"/>
  <c r="S66" i="1"/>
  <c r="S41" i="1"/>
  <c r="S114" i="1"/>
  <c r="S137" i="1"/>
  <c r="S181" i="1"/>
  <c r="S106" i="1"/>
  <c r="S129" i="1"/>
  <c r="S88" i="1"/>
  <c r="S113" i="1"/>
  <c r="S121" i="1"/>
  <c r="S157" i="1"/>
  <c r="S81" i="1"/>
  <c r="S98" i="1"/>
  <c r="S89" i="1"/>
  <c r="S97" i="1"/>
  <c r="S105" i="1"/>
  <c r="S130" i="1"/>
  <c r="S171" i="1"/>
  <c r="S139" i="1"/>
  <c r="S146" i="1"/>
  <c r="S152" i="1"/>
  <c r="S307" i="1"/>
  <c r="S163" i="1"/>
  <c r="S141" i="1"/>
  <c r="S147" i="1"/>
  <c r="S170" i="1"/>
  <c r="S144" i="1"/>
  <c r="S155" i="1"/>
  <c r="S162" i="1"/>
  <c r="S213" i="1"/>
  <c r="S219" i="1"/>
  <c r="S235" i="1"/>
  <c r="S264" i="1"/>
  <c r="S178" i="1"/>
  <c r="S186" i="1"/>
  <c r="S187" i="1"/>
  <c r="S206" i="1"/>
  <c r="S229" i="1"/>
  <c r="S241" i="1"/>
  <c r="S179" i="1"/>
  <c r="S225" i="1"/>
  <c r="S176" i="1"/>
  <c r="S194" i="1"/>
  <c r="S195" i="1"/>
  <c r="S221" i="1"/>
  <c r="S222" i="1"/>
  <c r="S203" i="1"/>
  <c r="S233" i="1"/>
  <c r="S290" i="1"/>
  <c r="S204" i="1"/>
  <c r="S280" i="1"/>
  <c r="S237" i="1"/>
  <c r="S238" i="1"/>
  <c r="S201" i="1"/>
  <c r="S217" i="1"/>
  <c r="S248" i="1"/>
  <c r="S256" i="1"/>
  <c r="S299" i="1"/>
  <c r="S278" i="1"/>
  <c r="S297" i="1"/>
  <c r="S272" i="1"/>
  <c r="S289" i="1"/>
  <c r="S298" i="1"/>
  <c r="S306" i="1"/>
  <c r="S281" i="1"/>
  <c r="S282" i="1"/>
  <c r="S283" i="1"/>
  <c r="S361" i="1"/>
  <c r="S302" i="1"/>
  <c r="S314" i="1"/>
  <c r="S322" i="1"/>
  <c r="S337" i="1"/>
  <c r="S293" i="1"/>
  <c r="S301" i="1"/>
  <c r="S331" i="1"/>
  <c r="S335" i="1"/>
  <c r="S329" i="1"/>
  <c r="S345" i="1"/>
  <c r="S353" i="1"/>
  <c r="S339" i="1"/>
  <c r="S347" i="1"/>
  <c r="S355" i="1"/>
  <c r="K52" i="4"/>
  <c r="C51" i="4"/>
  <c r="G31" i="4"/>
  <c r="C31" i="4"/>
  <c r="I340" i="1" l="1"/>
  <c r="I345" i="1"/>
  <c r="J345" i="1" s="1"/>
  <c r="I362" i="1"/>
  <c r="J362" i="1" s="1"/>
  <c r="I330" i="1"/>
  <c r="J330" i="1" s="1"/>
  <c r="I329" i="1"/>
  <c r="J329" i="1" s="1"/>
  <c r="I356" i="1"/>
  <c r="J356" i="1" s="1"/>
  <c r="I361" i="1"/>
  <c r="J361" i="1" s="1"/>
  <c r="I349" i="1"/>
  <c r="J349" i="1" s="1"/>
  <c r="I355" i="1"/>
  <c r="I350" i="1"/>
  <c r="J350" i="1" s="1"/>
  <c r="I337" i="1"/>
  <c r="I360" i="1"/>
  <c r="J360" i="1" s="1"/>
  <c r="I334" i="1"/>
  <c r="J334" i="1" s="1"/>
  <c r="I348" i="1"/>
  <c r="J348" i="1" s="1"/>
  <c r="I347" i="1"/>
  <c r="J347" i="1" s="1"/>
  <c r="I333" i="1"/>
  <c r="J333" i="1" s="1"/>
  <c r="I335" i="1"/>
  <c r="J335" i="1" s="1"/>
  <c r="I346" i="1"/>
  <c r="I339" i="1"/>
  <c r="J339" i="1" s="1"/>
  <c r="I352" i="1"/>
  <c r="J352" i="1" s="1"/>
  <c r="I336" i="1"/>
  <c r="J336" i="1" s="1"/>
  <c r="I344" i="1"/>
  <c r="J344" i="1" s="1"/>
  <c r="I354" i="1"/>
  <c r="J354" i="1" s="1"/>
  <c r="I332" i="1"/>
  <c r="J332" i="1" s="1"/>
  <c r="S357" i="1"/>
  <c r="I357" i="1"/>
  <c r="J357" i="1" s="1"/>
  <c r="S351" i="1"/>
  <c r="I351" i="1"/>
  <c r="J351" i="1" s="1"/>
  <c r="S343" i="1"/>
  <c r="I343" i="1"/>
  <c r="J343" i="1" s="1"/>
  <c r="I8" i="1"/>
  <c r="J8" i="1" s="1"/>
  <c r="I16" i="1"/>
  <c r="J16" i="1" s="1"/>
  <c r="I24" i="1"/>
  <c r="J24" i="1" s="1"/>
  <c r="I32" i="1"/>
  <c r="J32" i="1" s="1"/>
  <c r="I40" i="1"/>
  <c r="J40" i="1" s="1"/>
  <c r="I48" i="1"/>
  <c r="J48" i="1" s="1"/>
  <c r="I56" i="1"/>
  <c r="J56" i="1" s="1"/>
  <c r="I64" i="1"/>
  <c r="J64" i="1" s="1"/>
  <c r="I72" i="1"/>
  <c r="J72" i="1" s="1"/>
  <c r="I80" i="1"/>
  <c r="J80" i="1" s="1"/>
  <c r="I88" i="1"/>
  <c r="J88" i="1" s="1"/>
  <c r="I96" i="1"/>
  <c r="J96" i="1" s="1"/>
  <c r="I104" i="1"/>
  <c r="J104" i="1" s="1"/>
  <c r="I112" i="1"/>
  <c r="J112" i="1" s="1"/>
  <c r="I120" i="1"/>
  <c r="J120" i="1" s="1"/>
  <c r="I128" i="1"/>
  <c r="J128" i="1" s="1"/>
  <c r="I136" i="1"/>
  <c r="J136" i="1" s="1"/>
  <c r="I144" i="1"/>
  <c r="J144" i="1" s="1"/>
  <c r="I152" i="1"/>
  <c r="J152" i="1" s="1"/>
  <c r="I160" i="1"/>
  <c r="I168" i="1"/>
  <c r="J168" i="1" s="1"/>
  <c r="I176" i="1"/>
  <c r="J176" i="1" s="1"/>
  <c r="I184" i="1"/>
  <c r="J184" i="1" s="1"/>
  <c r="I192" i="1"/>
  <c r="J192" i="1" s="1"/>
  <c r="I200" i="1"/>
  <c r="J200" i="1" s="1"/>
  <c r="I208" i="1"/>
  <c r="J208" i="1" s="1"/>
  <c r="I216" i="1"/>
  <c r="J216" i="1" s="1"/>
  <c r="I224" i="1"/>
  <c r="J224" i="1" s="1"/>
  <c r="I232" i="1"/>
  <c r="J232" i="1" s="1"/>
  <c r="I240" i="1"/>
  <c r="J240" i="1" s="1"/>
  <c r="I248" i="1"/>
  <c r="J248" i="1" s="1"/>
  <c r="I256" i="1"/>
  <c r="J256" i="1" s="1"/>
  <c r="I264" i="1"/>
  <c r="J264" i="1" s="1"/>
  <c r="I272" i="1"/>
  <c r="J272" i="1" s="1"/>
  <c r="I280" i="1"/>
  <c r="J280" i="1" s="1"/>
  <c r="I288" i="1"/>
  <c r="J288" i="1" s="1"/>
  <c r="I296" i="1"/>
  <c r="J296" i="1" s="1"/>
  <c r="I304" i="1"/>
  <c r="J304" i="1" s="1"/>
  <c r="I312" i="1"/>
  <c r="J312" i="1" s="1"/>
  <c r="I320" i="1"/>
  <c r="J320" i="1" s="1"/>
  <c r="I11" i="1"/>
  <c r="J11" i="1" s="1"/>
  <c r="I35" i="1"/>
  <c r="J35" i="1" s="1"/>
  <c r="I59" i="1"/>
  <c r="J59" i="1" s="1"/>
  <c r="I75" i="1"/>
  <c r="J75" i="1" s="1"/>
  <c r="I99" i="1"/>
  <c r="J99" i="1" s="1"/>
  <c r="I115" i="1"/>
  <c r="J115" i="1" s="1"/>
  <c r="I139" i="1"/>
  <c r="J139" i="1" s="1"/>
  <c r="I163" i="1"/>
  <c r="J163" i="1" s="1"/>
  <c r="I195" i="1"/>
  <c r="J195" i="1" s="1"/>
  <c r="I211" i="1"/>
  <c r="J211" i="1" s="1"/>
  <c r="I227" i="1"/>
  <c r="J227" i="1" s="1"/>
  <c r="I251" i="1"/>
  <c r="J251" i="1" s="1"/>
  <c r="I259" i="1"/>
  <c r="J259" i="1" s="1"/>
  <c r="I283" i="1"/>
  <c r="J283" i="1" s="1"/>
  <c r="I315" i="1"/>
  <c r="J315" i="1" s="1"/>
  <c r="I7" i="1"/>
  <c r="J7" i="1" s="1"/>
  <c r="I229" i="1"/>
  <c r="J229" i="1" s="1"/>
  <c r="I269" i="1"/>
  <c r="J269" i="1" s="1"/>
  <c r="I301" i="1"/>
  <c r="J301" i="1" s="1"/>
  <c r="I30" i="1"/>
  <c r="J30" i="1" s="1"/>
  <c r="I54" i="1"/>
  <c r="J54" i="1" s="1"/>
  <c r="I78" i="1"/>
  <c r="J78" i="1" s="1"/>
  <c r="I110" i="1"/>
  <c r="J110" i="1" s="1"/>
  <c r="I126" i="1"/>
  <c r="J126" i="1" s="1"/>
  <c r="I142" i="1"/>
  <c r="J142" i="1" s="1"/>
  <c r="I166" i="1"/>
  <c r="J166" i="1" s="1"/>
  <c r="I182" i="1"/>
  <c r="J182" i="1" s="1"/>
  <c r="I198" i="1"/>
  <c r="J198" i="1" s="1"/>
  <c r="I222" i="1"/>
  <c r="J222" i="1" s="1"/>
  <c r="I246" i="1"/>
  <c r="J246" i="1" s="1"/>
  <c r="I270" i="1"/>
  <c r="J270" i="1" s="1"/>
  <c r="I294" i="1"/>
  <c r="J294" i="1" s="1"/>
  <c r="I318" i="1"/>
  <c r="J318" i="1" s="1"/>
  <c r="I39" i="1"/>
  <c r="J39" i="1" s="1"/>
  <c r="I63" i="1"/>
  <c r="J63" i="1" s="1"/>
  <c r="I9" i="1"/>
  <c r="J9" i="1" s="1"/>
  <c r="I17" i="1"/>
  <c r="J17" i="1" s="1"/>
  <c r="I25" i="1"/>
  <c r="J25" i="1" s="1"/>
  <c r="I33" i="1"/>
  <c r="J33" i="1" s="1"/>
  <c r="I41" i="1"/>
  <c r="J41" i="1" s="1"/>
  <c r="I49" i="1"/>
  <c r="J49" i="1" s="1"/>
  <c r="I57" i="1"/>
  <c r="J57" i="1" s="1"/>
  <c r="I65" i="1"/>
  <c r="J65" i="1" s="1"/>
  <c r="I73" i="1"/>
  <c r="J73" i="1" s="1"/>
  <c r="I81" i="1"/>
  <c r="J81" i="1" s="1"/>
  <c r="I89" i="1"/>
  <c r="J89" i="1" s="1"/>
  <c r="I97" i="1"/>
  <c r="J97" i="1" s="1"/>
  <c r="I105" i="1"/>
  <c r="J105" i="1" s="1"/>
  <c r="I113" i="1"/>
  <c r="J113" i="1" s="1"/>
  <c r="I121" i="1"/>
  <c r="J121" i="1" s="1"/>
  <c r="I129" i="1"/>
  <c r="J129" i="1" s="1"/>
  <c r="I137" i="1"/>
  <c r="I145" i="1"/>
  <c r="J145" i="1" s="1"/>
  <c r="I153" i="1"/>
  <c r="J153" i="1" s="1"/>
  <c r="I161" i="1"/>
  <c r="J161" i="1" s="1"/>
  <c r="I169" i="1"/>
  <c r="J169" i="1" s="1"/>
  <c r="I177" i="1"/>
  <c r="J177" i="1" s="1"/>
  <c r="I185" i="1"/>
  <c r="J185" i="1" s="1"/>
  <c r="I193" i="1"/>
  <c r="J193" i="1" s="1"/>
  <c r="I201" i="1"/>
  <c r="J201" i="1" s="1"/>
  <c r="I209" i="1"/>
  <c r="J209" i="1" s="1"/>
  <c r="I217" i="1"/>
  <c r="J217" i="1" s="1"/>
  <c r="I225" i="1"/>
  <c r="J225" i="1" s="1"/>
  <c r="I233" i="1"/>
  <c r="J233" i="1" s="1"/>
  <c r="I241" i="1"/>
  <c r="J241" i="1" s="1"/>
  <c r="I249" i="1"/>
  <c r="J249" i="1" s="1"/>
  <c r="I257" i="1"/>
  <c r="J257" i="1" s="1"/>
  <c r="I265" i="1"/>
  <c r="J265" i="1" s="1"/>
  <c r="I273" i="1"/>
  <c r="J273" i="1" s="1"/>
  <c r="I281" i="1"/>
  <c r="J281" i="1" s="1"/>
  <c r="I289" i="1"/>
  <c r="J289" i="1" s="1"/>
  <c r="I297" i="1"/>
  <c r="J297" i="1" s="1"/>
  <c r="I305" i="1"/>
  <c r="J305" i="1" s="1"/>
  <c r="I313" i="1"/>
  <c r="J313" i="1" s="1"/>
  <c r="I321" i="1"/>
  <c r="J321" i="1" s="1"/>
  <c r="I27" i="1"/>
  <c r="J27" i="1" s="1"/>
  <c r="I51" i="1"/>
  <c r="J51" i="1" s="1"/>
  <c r="I83" i="1"/>
  <c r="J83" i="1" s="1"/>
  <c r="I107" i="1"/>
  <c r="J107" i="1" s="1"/>
  <c r="I131" i="1"/>
  <c r="J131" i="1" s="1"/>
  <c r="I147" i="1"/>
  <c r="J147" i="1" s="1"/>
  <c r="I171" i="1"/>
  <c r="J171" i="1" s="1"/>
  <c r="I179" i="1"/>
  <c r="J179" i="1" s="1"/>
  <c r="I203" i="1"/>
  <c r="J203" i="1" s="1"/>
  <c r="I235" i="1"/>
  <c r="J235" i="1" s="1"/>
  <c r="I267" i="1"/>
  <c r="J267" i="1" s="1"/>
  <c r="I299" i="1"/>
  <c r="J299" i="1" s="1"/>
  <c r="I125" i="1"/>
  <c r="J125" i="1" s="1"/>
  <c r="I157" i="1"/>
  <c r="J157" i="1" s="1"/>
  <c r="I181" i="1"/>
  <c r="J181" i="1" s="1"/>
  <c r="I213" i="1"/>
  <c r="J213" i="1" s="1"/>
  <c r="I245" i="1"/>
  <c r="J245" i="1" s="1"/>
  <c r="I277" i="1"/>
  <c r="J277" i="1" s="1"/>
  <c r="I309" i="1"/>
  <c r="J309" i="1" s="1"/>
  <c r="I22" i="1"/>
  <c r="J22" i="1" s="1"/>
  <c r="I46" i="1"/>
  <c r="J46" i="1" s="1"/>
  <c r="I70" i="1"/>
  <c r="J70" i="1" s="1"/>
  <c r="I94" i="1"/>
  <c r="J94" i="1" s="1"/>
  <c r="I118" i="1"/>
  <c r="J118" i="1" s="1"/>
  <c r="I150" i="1"/>
  <c r="J150" i="1" s="1"/>
  <c r="I190" i="1"/>
  <c r="J190" i="1" s="1"/>
  <c r="I214" i="1"/>
  <c r="J214" i="1" s="1"/>
  <c r="I230" i="1"/>
  <c r="J230" i="1" s="1"/>
  <c r="I254" i="1"/>
  <c r="J254" i="1" s="1"/>
  <c r="I278" i="1"/>
  <c r="J278" i="1" s="1"/>
  <c r="I302" i="1"/>
  <c r="J302" i="1" s="1"/>
  <c r="I326" i="1"/>
  <c r="J326" i="1" s="1"/>
  <c r="I31" i="1"/>
  <c r="J31" i="1" s="1"/>
  <c r="I47" i="1"/>
  <c r="J47" i="1" s="1"/>
  <c r="I79" i="1"/>
  <c r="J79" i="1" s="1"/>
  <c r="I10" i="1"/>
  <c r="J10" i="1" s="1"/>
  <c r="I18" i="1"/>
  <c r="J18" i="1" s="1"/>
  <c r="I26" i="1"/>
  <c r="J26" i="1" s="1"/>
  <c r="I34" i="1"/>
  <c r="J34" i="1" s="1"/>
  <c r="I42" i="1"/>
  <c r="J42" i="1" s="1"/>
  <c r="I50" i="1"/>
  <c r="I58" i="1"/>
  <c r="J58" i="1" s="1"/>
  <c r="I66" i="1"/>
  <c r="J66" i="1" s="1"/>
  <c r="I74" i="1"/>
  <c r="J74" i="1" s="1"/>
  <c r="I82" i="1"/>
  <c r="J82" i="1" s="1"/>
  <c r="I90" i="1"/>
  <c r="J90" i="1" s="1"/>
  <c r="I98" i="1"/>
  <c r="J98" i="1" s="1"/>
  <c r="I106" i="1"/>
  <c r="J106" i="1" s="1"/>
  <c r="I114" i="1"/>
  <c r="J114" i="1" s="1"/>
  <c r="I122" i="1"/>
  <c r="J122" i="1" s="1"/>
  <c r="I130" i="1"/>
  <c r="J130" i="1" s="1"/>
  <c r="I138" i="1"/>
  <c r="J138" i="1" s="1"/>
  <c r="I146" i="1"/>
  <c r="J146" i="1" s="1"/>
  <c r="I154" i="1"/>
  <c r="J154" i="1" s="1"/>
  <c r="I162" i="1"/>
  <c r="J162" i="1" s="1"/>
  <c r="I170" i="1"/>
  <c r="J170" i="1" s="1"/>
  <c r="I178" i="1"/>
  <c r="J178" i="1" s="1"/>
  <c r="I186" i="1"/>
  <c r="J186" i="1" s="1"/>
  <c r="I194" i="1"/>
  <c r="J194" i="1" s="1"/>
  <c r="I202" i="1"/>
  <c r="J202" i="1" s="1"/>
  <c r="I210" i="1"/>
  <c r="J210" i="1" s="1"/>
  <c r="I218" i="1"/>
  <c r="J218" i="1" s="1"/>
  <c r="I226" i="1"/>
  <c r="J226" i="1" s="1"/>
  <c r="I234" i="1"/>
  <c r="J234" i="1" s="1"/>
  <c r="I242" i="1"/>
  <c r="J242" i="1" s="1"/>
  <c r="I250" i="1"/>
  <c r="J250" i="1" s="1"/>
  <c r="I258" i="1"/>
  <c r="J258" i="1" s="1"/>
  <c r="I266" i="1"/>
  <c r="J266" i="1" s="1"/>
  <c r="I274" i="1"/>
  <c r="J274" i="1" s="1"/>
  <c r="I282" i="1"/>
  <c r="J282" i="1" s="1"/>
  <c r="I290" i="1"/>
  <c r="J290" i="1" s="1"/>
  <c r="I298" i="1"/>
  <c r="J298" i="1" s="1"/>
  <c r="I306" i="1"/>
  <c r="J306" i="1" s="1"/>
  <c r="I314" i="1"/>
  <c r="J314" i="1" s="1"/>
  <c r="I322" i="1"/>
  <c r="J322" i="1" s="1"/>
  <c r="I19" i="1"/>
  <c r="J19" i="1" s="1"/>
  <c r="I43" i="1"/>
  <c r="J43" i="1" s="1"/>
  <c r="I67" i="1"/>
  <c r="J67" i="1" s="1"/>
  <c r="I91" i="1"/>
  <c r="J91" i="1" s="1"/>
  <c r="I123" i="1"/>
  <c r="J123" i="1" s="1"/>
  <c r="I155" i="1"/>
  <c r="J155" i="1" s="1"/>
  <c r="I187" i="1"/>
  <c r="J187" i="1" s="1"/>
  <c r="I219" i="1"/>
  <c r="J219" i="1" s="1"/>
  <c r="I243" i="1"/>
  <c r="J243" i="1" s="1"/>
  <c r="I275" i="1"/>
  <c r="J275" i="1" s="1"/>
  <c r="I291" i="1"/>
  <c r="J291" i="1" s="1"/>
  <c r="I307" i="1"/>
  <c r="J307" i="1" s="1"/>
  <c r="I323" i="1"/>
  <c r="J323" i="1" s="1"/>
  <c r="I109" i="1"/>
  <c r="J109" i="1" s="1"/>
  <c r="I141" i="1"/>
  <c r="J141" i="1" s="1"/>
  <c r="I173" i="1"/>
  <c r="J173" i="1" s="1"/>
  <c r="I197" i="1"/>
  <c r="J197" i="1" s="1"/>
  <c r="I221" i="1"/>
  <c r="J221" i="1" s="1"/>
  <c r="I253" i="1"/>
  <c r="J253" i="1" s="1"/>
  <c r="I285" i="1"/>
  <c r="J285" i="1" s="1"/>
  <c r="I317" i="1"/>
  <c r="J317" i="1" s="1"/>
  <c r="I14" i="1"/>
  <c r="J14" i="1" s="1"/>
  <c r="I38" i="1"/>
  <c r="J38" i="1" s="1"/>
  <c r="I62" i="1"/>
  <c r="J62" i="1" s="1"/>
  <c r="I86" i="1"/>
  <c r="J86" i="1" s="1"/>
  <c r="I102" i="1"/>
  <c r="J102" i="1" s="1"/>
  <c r="I134" i="1"/>
  <c r="J134" i="1" s="1"/>
  <c r="I158" i="1"/>
  <c r="J158" i="1" s="1"/>
  <c r="I174" i="1"/>
  <c r="J174" i="1" s="1"/>
  <c r="I206" i="1"/>
  <c r="J206" i="1" s="1"/>
  <c r="I238" i="1"/>
  <c r="J238" i="1" s="1"/>
  <c r="I262" i="1"/>
  <c r="J262" i="1" s="1"/>
  <c r="I286" i="1"/>
  <c r="J286" i="1" s="1"/>
  <c r="I310" i="1"/>
  <c r="J310" i="1" s="1"/>
  <c r="I15" i="1"/>
  <c r="J15" i="1" s="1"/>
  <c r="I55" i="1"/>
  <c r="J55" i="1" s="1"/>
  <c r="I71" i="1"/>
  <c r="J71" i="1" s="1"/>
  <c r="I23" i="1"/>
  <c r="J23" i="1" s="1"/>
  <c r="I12" i="1"/>
  <c r="J12" i="1" s="1"/>
  <c r="I20" i="1"/>
  <c r="J20" i="1" s="1"/>
  <c r="I28" i="1"/>
  <c r="J28" i="1" s="1"/>
  <c r="I36" i="1"/>
  <c r="J36" i="1" s="1"/>
  <c r="I44" i="1"/>
  <c r="J44" i="1" s="1"/>
  <c r="I52" i="1"/>
  <c r="J52" i="1" s="1"/>
  <c r="I60" i="1"/>
  <c r="J60" i="1" s="1"/>
  <c r="I68" i="1"/>
  <c r="J68" i="1" s="1"/>
  <c r="I76" i="1"/>
  <c r="J76" i="1" s="1"/>
  <c r="I84" i="1"/>
  <c r="J84" i="1" s="1"/>
  <c r="I92" i="1"/>
  <c r="J92" i="1" s="1"/>
  <c r="I100" i="1"/>
  <c r="J100" i="1" s="1"/>
  <c r="I108" i="1"/>
  <c r="J108" i="1" s="1"/>
  <c r="I116" i="1"/>
  <c r="J116" i="1" s="1"/>
  <c r="I124" i="1"/>
  <c r="J124" i="1" s="1"/>
  <c r="I132" i="1"/>
  <c r="J132" i="1" s="1"/>
  <c r="I140" i="1"/>
  <c r="J140" i="1" s="1"/>
  <c r="I148" i="1"/>
  <c r="J148" i="1" s="1"/>
  <c r="I156" i="1"/>
  <c r="J156" i="1" s="1"/>
  <c r="I164" i="1"/>
  <c r="J164" i="1" s="1"/>
  <c r="I172" i="1"/>
  <c r="J172" i="1" s="1"/>
  <c r="I180" i="1"/>
  <c r="J180" i="1" s="1"/>
  <c r="I188" i="1"/>
  <c r="J188" i="1" s="1"/>
  <c r="I196" i="1"/>
  <c r="J196" i="1" s="1"/>
  <c r="I204" i="1"/>
  <c r="J204" i="1" s="1"/>
  <c r="I212" i="1"/>
  <c r="J212" i="1" s="1"/>
  <c r="I220" i="1"/>
  <c r="J220" i="1" s="1"/>
  <c r="I228" i="1"/>
  <c r="J228" i="1" s="1"/>
  <c r="I236" i="1"/>
  <c r="J236" i="1" s="1"/>
  <c r="I244" i="1"/>
  <c r="J244" i="1" s="1"/>
  <c r="I252" i="1"/>
  <c r="J252" i="1" s="1"/>
  <c r="I260" i="1"/>
  <c r="J260" i="1" s="1"/>
  <c r="I268" i="1"/>
  <c r="J268" i="1" s="1"/>
  <c r="I276" i="1"/>
  <c r="J276" i="1" s="1"/>
  <c r="I284" i="1"/>
  <c r="J284" i="1" s="1"/>
  <c r="I292" i="1"/>
  <c r="J292" i="1" s="1"/>
  <c r="I300" i="1"/>
  <c r="J300" i="1" s="1"/>
  <c r="I308" i="1"/>
  <c r="J308" i="1" s="1"/>
  <c r="I316" i="1"/>
  <c r="J316" i="1" s="1"/>
  <c r="I324" i="1"/>
  <c r="J324" i="1" s="1"/>
  <c r="I13" i="1"/>
  <c r="J13" i="1" s="1"/>
  <c r="I21" i="1"/>
  <c r="J21" i="1" s="1"/>
  <c r="I29" i="1"/>
  <c r="J29" i="1" s="1"/>
  <c r="I37" i="1"/>
  <c r="J37" i="1" s="1"/>
  <c r="I45" i="1"/>
  <c r="J45" i="1" s="1"/>
  <c r="I53" i="1"/>
  <c r="J53" i="1" s="1"/>
  <c r="I61" i="1"/>
  <c r="J61" i="1" s="1"/>
  <c r="I69" i="1"/>
  <c r="J69" i="1" s="1"/>
  <c r="I77" i="1"/>
  <c r="J77" i="1" s="1"/>
  <c r="I85" i="1"/>
  <c r="J85" i="1" s="1"/>
  <c r="I93" i="1"/>
  <c r="J93" i="1" s="1"/>
  <c r="I101" i="1"/>
  <c r="J101" i="1" s="1"/>
  <c r="I117" i="1"/>
  <c r="J117" i="1" s="1"/>
  <c r="I133" i="1"/>
  <c r="J133" i="1" s="1"/>
  <c r="I149" i="1"/>
  <c r="J149" i="1" s="1"/>
  <c r="I165" i="1"/>
  <c r="J165" i="1" s="1"/>
  <c r="I189" i="1"/>
  <c r="J189" i="1" s="1"/>
  <c r="I205" i="1"/>
  <c r="J205" i="1" s="1"/>
  <c r="I237" i="1"/>
  <c r="J237" i="1" s="1"/>
  <c r="I261" i="1"/>
  <c r="J261" i="1" s="1"/>
  <c r="I293" i="1"/>
  <c r="J293" i="1" s="1"/>
  <c r="I325" i="1"/>
  <c r="J325" i="1" s="1"/>
  <c r="I87" i="1"/>
  <c r="J87" i="1" s="1"/>
  <c r="I151" i="1"/>
  <c r="J151" i="1" s="1"/>
  <c r="I215" i="1"/>
  <c r="J215" i="1" s="1"/>
  <c r="I279" i="1"/>
  <c r="J279" i="1" s="1"/>
  <c r="I223" i="1"/>
  <c r="J223" i="1" s="1"/>
  <c r="I183" i="1"/>
  <c r="J183" i="1" s="1"/>
  <c r="I127" i="1"/>
  <c r="J127" i="1" s="1"/>
  <c r="I135" i="1"/>
  <c r="J135" i="1" s="1"/>
  <c r="I271" i="1"/>
  <c r="J271" i="1" s="1"/>
  <c r="I95" i="1"/>
  <c r="J95" i="1" s="1"/>
  <c r="I159" i="1"/>
  <c r="J159" i="1" s="1"/>
  <c r="I287" i="1"/>
  <c r="J287" i="1" s="1"/>
  <c r="I119" i="1"/>
  <c r="J119" i="1" s="1"/>
  <c r="I319" i="1"/>
  <c r="J319" i="1" s="1"/>
  <c r="I207" i="1"/>
  <c r="J207" i="1" s="1"/>
  <c r="I103" i="1"/>
  <c r="J103" i="1" s="1"/>
  <c r="I167" i="1"/>
  <c r="J167" i="1" s="1"/>
  <c r="I231" i="1"/>
  <c r="J231" i="1" s="1"/>
  <c r="I295" i="1"/>
  <c r="J295" i="1" s="1"/>
  <c r="I247" i="1"/>
  <c r="J247" i="1" s="1"/>
  <c r="I191" i="1"/>
  <c r="I199" i="1"/>
  <c r="J199" i="1" s="1"/>
  <c r="I111" i="1"/>
  <c r="J111" i="1" s="1"/>
  <c r="I175" i="1"/>
  <c r="J175" i="1" s="1"/>
  <c r="I239" i="1"/>
  <c r="J239" i="1" s="1"/>
  <c r="I303" i="1"/>
  <c r="J303" i="1" s="1"/>
  <c r="I311" i="1"/>
  <c r="J311" i="1" s="1"/>
  <c r="I255" i="1"/>
  <c r="J255" i="1" s="1"/>
  <c r="I327" i="1"/>
  <c r="J327" i="1" s="1"/>
  <c r="I263" i="1"/>
  <c r="J263" i="1" s="1"/>
  <c r="I143" i="1"/>
  <c r="J143" i="1" s="1"/>
  <c r="S359" i="1"/>
  <c r="I359" i="1"/>
  <c r="J359" i="1" s="1"/>
  <c r="I353" i="1"/>
  <c r="J353" i="1" s="1"/>
  <c r="I338" i="1"/>
  <c r="J338" i="1" s="1"/>
  <c r="I331" i="1"/>
  <c r="J331" i="1" s="1"/>
  <c r="I342" i="1"/>
  <c r="J342" i="1" s="1"/>
  <c r="I328" i="1"/>
  <c r="J328" i="1" s="1"/>
  <c r="G9" i="1"/>
  <c r="H9" i="1" s="1"/>
  <c r="G8" i="1"/>
  <c r="H8" i="1" s="1"/>
  <c r="G7" i="1"/>
  <c r="H7" i="1" s="1"/>
  <c r="F7" i="1"/>
  <c r="G323" i="1"/>
  <c r="H323" i="1" s="1"/>
  <c r="F214" i="1"/>
  <c r="F253" i="1"/>
  <c r="F244" i="1"/>
  <c r="F170" i="1"/>
  <c r="F302" i="1"/>
  <c r="F16" i="1"/>
  <c r="F132" i="1"/>
  <c r="F70" i="1"/>
  <c r="F114" i="1"/>
  <c r="F281" i="1"/>
  <c r="F58" i="1"/>
  <c r="F267" i="1"/>
  <c r="F254" i="1"/>
  <c r="F110" i="1"/>
  <c r="F199" i="1"/>
  <c r="G343" i="1"/>
  <c r="H343" i="1" s="1"/>
  <c r="F216" i="1"/>
  <c r="F222" i="1"/>
  <c r="F125" i="1"/>
  <c r="F10" i="1"/>
  <c r="F107" i="1"/>
  <c r="F211" i="1"/>
  <c r="F221" i="1"/>
  <c r="F188" i="1"/>
  <c r="F146" i="1"/>
  <c r="F101" i="1"/>
  <c r="F167" i="1"/>
  <c r="F322" i="1"/>
  <c r="F343" i="1"/>
  <c r="F204" i="1"/>
  <c r="F105" i="1"/>
  <c r="F72" i="1"/>
  <c r="G22" i="1"/>
  <c r="H22" i="1" s="1"/>
  <c r="F45" i="1"/>
  <c r="F76" i="1"/>
  <c r="F185" i="1"/>
  <c r="F150" i="1"/>
  <c r="F342" i="1"/>
  <c r="F325" i="1"/>
  <c r="F259" i="1"/>
  <c r="F85" i="1"/>
  <c r="F333" i="1"/>
  <c r="F305" i="1"/>
  <c r="F268" i="1"/>
  <c r="F197" i="1"/>
  <c r="F203" i="1"/>
  <c r="F187" i="1"/>
  <c r="F162" i="1"/>
  <c r="F136" i="1"/>
  <c r="F54" i="1"/>
  <c r="F48" i="1"/>
  <c r="F41" i="1"/>
  <c r="F86" i="1"/>
  <c r="F362" i="1"/>
  <c r="G87" i="1"/>
  <c r="H87" i="1" s="1"/>
  <c r="F346" i="1"/>
  <c r="F239" i="1"/>
  <c r="F189" i="1"/>
  <c r="F55" i="1"/>
  <c r="F77" i="1"/>
  <c r="F119" i="1"/>
  <c r="F236" i="1"/>
  <c r="F243" i="1"/>
  <c r="F200" i="1"/>
  <c r="F29" i="1"/>
  <c r="F151" i="1"/>
  <c r="F359" i="1"/>
  <c r="F247" i="1"/>
  <c r="G169" i="1"/>
  <c r="H169" i="1" s="1"/>
  <c r="F62" i="1"/>
  <c r="F23" i="1"/>
  <c r="F84" i="1"/>
  <c r="F159" i="1"/>
  <c r="F323" i="1"/>
  <c r="F331" i="1"/>
  <c r="F361" i="1"/>
  <c r="F315" i="1"/>
  <c r="F349" i="1"/>
  <c r="G314" i="1"/>
  <c r="H314" i="1" s="1"/>
  <c r="F319" i="1"/>
  <c r="F252" i="1"/>
  <c r="G228" i="1"/>
  <c r="H228" i="1" s="1"/>
  <c r="F217" i="1"/>
  <c r="F227" i="1"/>
  <c r="F160" i="1"/>
  <c r="F128" i="1"/>
  <c r="F98" i="1"/>
  <c r="F38" i="1"/>
  <c r="F80" i="1"/>
  <c r="F149" i="1"/>
  <c r="F332" i="1"/>
  <c r="F266" i="1"/>
  <c r="F344" i="1"/>
  <c r="F232" i="1"/>
  <c r="F191" i="1"/>
  <c r="F15" i="1"/>
  <c r="F60" i="1"/>
  <c r="F317" i="1"/>
  <c r="F31" i="1"/>
  <c r="F35" i="1"/>
  <c r="F117" i="1"/>
  <c r="G60" i="1"/>
  <c r="H60" i="1" s="1"/>
  <c r="F155" i="1"/>
  <c r="F309" i="1"/>
  <c r="F274" i="1"/>
  <c r="F127" i="1"/>
  <c r="F353" i="1"/>
  <c r="F276" i="1"/>
  <c r="F238" i="1"/>
  <c r="F194" i="1"/>
  <c r="F184" i="1"/>
  <c r="F113" i="1"/>
  <c r="F124" i="1"/>
  <c r="J191" i="1"/>
  <c r="F231" i="1"/>
  <c r="F208" i="1"/>
  <c r="F313" i="1"/>
  <c r="F357" i="1"/>
  <c r="F312" i="1"/>
  <c r="F294" i="1"/>
  <c r="F289" i="1"/>
  <c r="F176" i="1"/>
  <c r="F178" i="1"/>
  <c r="F171" i="1"/>
  <c r="F120" i="1"/>
  <c r="F14" i="1"/>
  <c r="F88" i="1"/>
  <c r="F40" i="1"/>
  <c r="F74" i="1"/>
  <c r="F49" i="1"/>
  <c r="F240" i="1"/>
  <c r="F287" i="1"/>
  <c r="F228" i="1"/>
  <c r="G142" i="1"/>
  <c r="H142" i="1" s="1"/>
  <c r="F215" i="1"/>
  <c r="F360" i="1"/>
  <c r="F193" i="1"/>
  <c r="F177" i="1"/>
  <c r="F11" i="1"/>
  <c r="F347" i="1"/>
  <c r="F139" i="1"/>
  <c r="F293" i="1"/>
  <c r="F130" i="1"/>
  <c r="F39" i="1"/>
  <c r="F326" i="1"/>
  <c r="F345" i="1"/>
  <c r="F229" i="1"/>
  <c r="F129" i="1"/>
  <c r="G49" i="1"/>
  <c r="H49" i="1" s="1"/>
  <c r="F205" i="1"/>
  <c r="F249" i="1"/>
  <c r="F44" i="1"/>
  <c r="F108" i="1"/>
  <c r="F182" i="1"/>
  <c r="F173" i="1"/>
  <c r="F330" i="1"/>
  <c r="F242" i="1"/>
  <c r="F123" i="1"/>
  <c r="F165" i="1"/>
  <c r="F106" i="1"/>
  <c r="F340" i="1"/>
  <c r="F270" i="1"/>
  <c r="F154" i="1"/>
  <c r="F126" i="1"/>
  <c r="F152" i="1"/>
  <c r="F73" i="1"/>
  <c r="F164" i="1"/>
  <c r="F224" i="1"/>
  <c r="F277" i="1"/>
  <c r="F166" i="1"/>
  <c r="F273" i="1"/>
  <c r="F36" i="1"/>
  <c r="F190" i="1"/>
  <c r="F13" i="1"/>
  <c r="F135" i="1"/>
  <c r="F245" i="1"/>
  <c r="F299" i="1"/>
  <c r="F328" i="1"/>
  <c r="F133" i="1"/>
  <c r="F66" i="1"/>
  <c r="F292" i="1"/>
  <c r="F296" i="1"/>
  <c r="F201" i="1"/>
  <c r="F134" i="1"/>
  <c r="F112" i="1"/>
  <c r="F32" i="1"/>
  <c r="F65" i="1"/>
  <c r="F283" i="1"/>
  <c r="F282" i="1"/>
  <c r="F339" i="1"/>
  <c r="F308" i="1"/>
  <c r="F334" i="1"/>
  <c r="F288" i="1"/>
  <c r="G335" i="1"/>
  <c r="H335" i="1" s="1"/>
  <c r="F356" i="1"/>
  <c r="F335" i="1"/>
  <c r="F351" i="1"/>
  <c r="F286" i="1"/>
  <c r="F262" i="1"/>
  <c r="F233" i="1"/>
  <c r="F192" i="1"/>
  <c r="F206" i="1"/>
  <c r="F147" i="1"/>
  <c r="F118" i="1"/>
  <c r="F78" i="1"/>
  <c r="F121" i="1"/>
  <c r="F24" i="1"/>
  <c r="F42" i="1"/>
  <c r="F122" i="1"/>
  <c r="F68" i="1"/>
  <c r="F63" i="1"/>
  <c r="F51" i="1"/>
  <c r="F358" i="1"/>
  <c r="F180" i="1"/>
  <c r="F131" i="1"/>
  <c r="F338" i="1"/>
  <c r="F226" i="1"/>
  <c r="F212" i="1"/>
  <c r="F156" i="1"/>
  <c r="F275" i="1"/>
  <c r="F264" i="1"/>
  <c r="F109" i="1"/>
  <c r="F279" i="1"/>
  <c r="F172" i="1"/>
  <c r="F321" i="1"/>
  <c r="F350" i="1"/>
  <c r="F348" i="1"/>
  <c r="F320" i="1"/>
  <c r="F324" i="1"/>
  <c r="F337" i="1"/>
  <c r="F260" i="1"/>
  <c r="F246" i="1"/>
  <c r="F297" i="1"/>
  <c r="F271" i="1"/>
  <c r="F280" i="1"/>
  <c r="F263" i="1"/>
  <c r="F255" i="1"/>
  <c r="F168" i="1"/>
  <c r="F235" i="1"/>
  <c r="F163" i="1"/>
  <c r="F102" i="1"/>
  <c r="F104" i="1"/>
  <c r="F46" i="1"/>
  <c r="F181" i="1"/>
  <c r="F94" i="1"/>
  <c r="F25" i="1"/>
  <c r="F57" i="1"/>
  <c r="F234" i="1"/>
  <c r="F115" i="1"/>
  <c r="F303" i="1"/>
  <c r="F218" i="1"/>
  <c r="F250" i="1"/>
  <c r="F37" i="1"/>
  <c r="F28" i="1"/>
  <c r="F47" i="1"/>
  <c r="F91" i="1"/>
  <c r="F284" i="1"/>
  <c r="F355" i="1"/>
  <c r="F59" i="1"/>
  <c r="F99" i="1"/>
  <c r="F116" i="1"/>
  <c r="F43" i="1"/>
  <c r="F174" i="1"/>
  <c r="F196" i="1"/>
  <c r="F251" i="1"/>
  <c r="F272" i="1"/>
  <c r="F301" i="1"/>
  <c r="F93" i="1"/>
  <c r="F90" i="1"/>
  <c r="F143" i="1"/>
  <c r="F145" i="1"/>
  <c r="F89" i="1"/>
  <c r="F316" i="1"/>
  <c r="G279" i="1"/>
  <c r="H279" i="1" s="1"/>
  <c r="F278" i="1"/>
  <c r="G214" i="1"/>
  <c r="H214" i="1" s="1"/>
  <c r="F241" i="1"/>
  <c r="F186" i="1"/>
  <c r="F219" i="1"/>
  <c r="F144" i="1"/>
  <c r="F141" i="1"/>
  <c r="F30" i="1"/>
  <c r="F64" i="1"/>
  <c r="F157" i="1"/>
  <c r="F209" i="1"/>
  <c r="F33" i="1"/>
  <c r="F265" i="1"/>
  <c r="F100" i="1"/>
  <c r="F158" i="1"/>
  <c r="F258" i="1"/>
  <c r="F75" i="1"/>
  <c r="F202" i="1"/>
  <c r="F12" i="1"/>
  <c r="F142" i="1"/>
  <c r="F52" i="1"/>
  <c r="F87" i="1"/>
  <c r="F210" i="1"/>
  <c r="F223" i="1"/>
  <c r="F300" i="1"/>
  <c r="F295" i="1"/>
  <c r="F354" i="1"/>
  <c r="F148" i="1"/>
  <c r="F103" i="1"/>
  <c r="F336" i="1"/>
  <c r="F195" i="1"/>
  <c r="F256" i="1"/>
  <c r="F285" i="1"/>
  <c r="F61" i="1"/>
  <c r="F50" i="1"/>
  <c r="F95" i="1"/>
  <c r="F81" i="1"/>
  <c r="F341" i="1"/>
  <c r="F329" i="1"/>
  <c r="F304" i="1"/>
  <c r="F314" i="1"/>
  <c r="F311" i="1"/>
  <c r="F306" i="1"/>
  <c r="F298" i="1"/>
  <c r="F237" i="1"/>
  <c r="F290" i="1"/>
  <c r="F198" i="1"/>
  <c r="F225" i="1"/>
  <c r="F213" i="1"/>
  <c r="F138" i="1"/>
  <c r="F307" i="1"/>
  <c r="F175" i="1"/>
  <c r="F82" i="1"/>
  <c r="F22" i="1"/>
  <c r="F56" i="1"/>
  <c r="F137" i="1"/>
  <c r="F230" i="1"/>
  <c r="F8" i="1"/>
  <c r="F96" i="1"/>
  <c r="F18" i="1"/>
  <c r="F257" i="1"/>
  <c r="F92" i="1"/>
  <c r="F153" i="1"/>
  <c r="F67" i="1"/>
  <c r="F169" i="1"/>
  <c r="F291" i="1"/>
  <c r="F83" i="1"/>
  <c r="F19" i="1"/>
  <c r="F26" i="1"/>
  <c r="F20" i="1"/>
  <c r="F207" i="1"/>
  <c r="F220" i="1"/>
  <c r="F269" i="1"/>
  <c r="F352" i="1"/>
  <c r="F69" i="1"/>
  <c r="F161" i="1"/>
  <c r="F27" i="1"/>
  <c r="F179" i="1"/>
  <c r="F248" i="1"/>
  <c r="F261" i="1"/>
  <c r="F53" i="1"/>
  <c r="F34" i="1"/>
  <c r="F71" i="1"/>
  <c r="F17" i="1"/>
  <c r="G270" i="1"/>
  <c r="H270" i="1" s="1"/>
  <c r="F9" i="1"/>
  <c r="G257" i="1"/>
  <c r="H257" i="1" s="1"/>
  <c r="F310" i="1"/>
  <c r="F21" i="1"/>
  <c r="F327" i="1"/>
  <c r="F111" i="1"/>
  <c r="F140" i="1"/>
  <c r="F318" i="1"/>
  <c r="F183" i="1"/>
  <c r="F79" i="1"/>
  <c r="F97" i="1"/>
  <c r="G144" i="1"/>
  <c r="H144" i="1" s="1"/>
  <c r="G175" i="1"/>
  <c r="H175" i="1" s="1"/>
  <c r="G289" i="1"/>
  <c r="H289" i="1" s="1"/>
  <c r="G212" i="1"/>
  <c r="H212" i="1" s="1"/>
  <c r="J346" i="1"/>
  <c r="G166" i="1"/>
  <c r="H166" i="1" s="1"/>
  <c r="G360" i="1"/>
  <c r="H360" i="1" s="1"/>
  <c r="G113" i="1"/>
  <c r="H113" i="1" s="1"/>
  <c r="G42" i="1"/>
  <c r="H42" i="1" s="1"/>
  <c r="G151" i="1"/>
  <c r="H151" i="1" s="1"/>
  <c r="G12" i="1"/>
  <c r="H12" i="1" s="1"/>
  <c r="G352" i="1"/>
  <c r="H352" i="1" s="1"/>
  <c r="G340" i="1"/>
  <c r="H340" i="1" s="1"/>
  <c r="G316" i="1"/>
  <c r="H316" i="1" s="1"/>
  <c r="G333" i="1"/>
  <c r="H333" i="1" s="1"/>
  <c r="G187" i="1"/>
  <c r="H187" i="1" s="1"/>
  <c r="G137" i="1"/>
  <c r="H137" i="1" s="1"/>
  <c r="G156" i="1"/>
  <c r="H156" i="1" s="1"/>
  <c r="G341" i="1"/>
  <c r="H341" i="1" s="1"/>
  <c r="G356" i="1"/>
  <c r="H356" i="1" s="1"/>
  <c r="G345" i="1"/>
  <c r="H345" i="1" s="1"/>
  <c r="G272" i="1"/>
  <c r="H272" i="1" s="1"/>
  <c r="G239" i="1"/>
  <c r="H239" i="1" s="1"/>
  <c r="G81" i="1"/>
  <c r="H81" i="1" s="1"/>
  <c r="J137" i="1"/>
  <c r="J355" i="1"/>
  <c r="G265" i="1"/>
  <c r="H265" i="1" s="1"/>
  <c r="G259" i="1"/>
  <c r="H259" i="1" s="1"/>
  <c r="G67" i="1"/>
  <c r="H67" i="1" s="1"/>
  <c r="G173" i="1"/>
  <c r="H173" i="1" s="1"/>
  <c r="J358" i="1"/>
  <c r="G337" i="1"/>
  <c r="H337" i="1" s="1"/>
  <c r="G229" i="1"/>
  <c r="H229" i="1" s="1"/>
  <c r="G162" i="1"/>
  <c r="H162" i="1" s="1"/>
  <c r="G17" i="1"/>
  <c r="H17" i="1" s="1"/>
  <c r="G262" i="1"/>
  <c r="H262" i="1" s="1"/>
  <c r="G202" i="1"/>
  <c r="H202" i="1" s="1"/>
  <c r="G52" i="1"/>
  <c r="H52" i="1" s="1"/>
  <c r="G148" i="1"/>
  <c r="H148" i="1" s="1"/>
  <c r="G312" i="1"/>
  <c r="H312" i="1" s="1"/>
  <c r="G311" i="1"/>
  <c r="H311" i="1" s="1"/>
  <c r="G351" i="1"/>
  <c r="H351" i="1" s="1"/>
  <c r="G329" i="1"/>
  <c r="H329" i="1" s="1"/>
  <c r="G310" i="1"/>
  <c r="H310" i="1" s="1"/>
  <c r="G299" i="1"/>
  <c r="H299" i="1" s="1"/>
  <c r="G320" i="1"/>
  <c r="H320" i="1" s="1"/>
  <c r="G319" i="1"/>
  <c r="H319" i="1" s="1"/>
  <c r="G359" i="1"/>
  <c r="H359" i="1" s="1"/>
  <c r="G330" i="1"/>
  <c r="H330" i="1" s="1"/>
  <c r="G305" i="1"/>
  <c r="H305" i="1" s="1"/>
  <c r="G281" i="1"/>
  <c r="H281" i="1" s="1"/>
  <c r="G277" i="1"/>
  <c r="H277" i="1" s="1"/>
  <c r="G223" i="1"/>
  <c r="H223" i="1" s="1"/>
  <c r="G120" i="1"/>
  <c r="H120" i="1" s="1"/>
  <c r="G82" i="1"/>
  <c r="H82" i="1" s="1"/>
  <c r="G50" i="1"/>
  <c r="H50" i="1" s="1"/>
  <c r="G254" i="1"/>
  <c r="H254" i="1" s="1"/>
  <c r="G287" i="1"/>
  <c r="H287" i="1" s="1"/>
  <c r="G309" i="1"/>
  <c r="H309" i="1" s="1"/>
  <c r="G193" i="1"/>
  <c r="H193" i="1" s="1"/>
  <c r="G69" i="1"/>
  <c r="H69" i="1" s="1"/>
  <c r="G275" i="1"/>
  <c r="H275" i="1" s="1"/>
  <c r="G205" i="1"/>
  <c r="H205" i="1" s="1"/>
  <c r="G35" i="1"/>
  <c r="H35" i="1" s="1"/>
  <c r="G44" i="1"/>
  <c r="H44" i="1" s="1"/>
  <c r="G47" i="1"/>
  <c r="H47" i="1" s="1"/>
  <c r="G63" i="1"/>
  <c r="H63" i="1" s="1"/>
  <c r="G85" i="1"/>
  <c r="H85" i="1" s="1"/>
  <c r="G150" i="1"/>
  <c r="H150" i="1" s="1"/>
  <c r="G317" i="1"/>
  <c r="H317" i="1" s="1"/>
  <c r="G249" i="1"/>
  <c r="H249" i="1" s="1"/>
  <c r="G146" i="1"/>
  <c r="H146" i="1" s="1"/>
  <c r="G293" i="1"/>
  <c r="H293" i="1" s="1"/>
  <c r="G124" i="1"/>
  <c r="H124" i="1" s="1"/>
  <c r="G199" i="1"/>
  <c r="H199" i="1" s="1"/>
  <c r="G321" i="1"/>
  <c r="H321" i="1" s="1"/>
  <c r="G250" i="1"/>
  <c r="H250" i="1" s="1"/>
  <c r="G355" i="1"/>
  <c r="H355" i="1" s="1"/>
  <c r="G191" i="1"/>
  <c r="H191" i="1" s="1"/>
  <c r="G251" i="1"/>
  <c r="H251" i="1" s="1"/>
  <c r="G296" i="1"/>
  <c r="H296" i="1" s="1"/>
  <c r="G218" i="1"/>
  <c r="H218" i="1" s="1"/>
  <c r="G111" i="1"/>
  <c r="H111" i="1" s="1"/>
  <c r="G295" i="1"/>
  <c r="H295" i="1" s="1"/>
  <c r="G70" i="1"/>
  <c r="H70" i="1" s="1"/>
  <c r="G103" i="1"/>
  <c r="H103" i="1" s="1"/>
  <c r="G303" i="1"/>
  <c r="H303" i="1" s="1"/>
  <c r="G33" i="1"/>
  <c r="H33" i="1" s="1"/>
  <c r="G65" i="1"/>
  <c r="H65" i="1" s="1"/>
  <c r="G94" i="1"/>
  <c r="H94" i="1" s="1"/>
  <c r="G66" i="1"/>
  <c r="H66" i="1" s="1"/>
  <c r="G129" i="1"/>
  <c r="H129" i="1" s="1"/>
  <c r="G79" i="1"/>
  <c r="H79" i="1" s="1"/>
  <c r="G128" i="1"/>
  <c r="H128" i="1" s="1"/>
  <c r="G147" i="1"/>
  <c r="H147" i="1" s="1"/>
  <c r="G222" i="1"/>
  <c r="H222" i="1" s="1"/>
  <c r="G256" i="1"/>
  <c r="H256" i="1" s="1"/>
  <c r="G247" i="1"/>
  <c r="H247" i="1" s="1"/>
  <c r="G261" i="1"/>
  <c r="H261" i="1" s="1"/>
  <c r="G61" i="1"/>
  <c r="H61" i="1" s="1"/>
  <c r="G55" i="1"/>
  <c r="H55" i="1" s="1"/>
  <c r="G292" i="1"/>
  <c r="H292" i="1" s="1"/>
  <c r="G53" i="1"/>
  <c r="H53" i="1" s="1"/>
  <c r="G231" i="1"/>
  <c r="H231" i="1" s="1"/>
  <c r="G224" i="1"/>
  <c r="H224" i="1" s="1"/>
  <c r="G138" i="1"/>
  <c r="H138" i="1" s="1"/>
  <c r="G267" i="1"/>
  <c r="H267" i="1" s="1"/>
  <c r="G133" i="1"/>
  <c r="H133" i="1" s="1"/>
  <c r="G313" i="1"/>
  <c r="H313" i="1" s="1"/>
  <c r="G215" i="1"/>
  <c r="H215" i="1" s="1"/>
  <c r="G353" i="1"/>
  <c r="H353" i="1" s="1"/>
  <c r="G246" i="1"/>
  <c r="H246" i="1" s="1"/>
  <c r="G300" i="1"/>
  <c r="H300" i="1" s="1"/>
  <c r="G134" i="1"/>
  <c r="H134" i="1" s="1"/>
  <c r="G197" i="1"/>
  <c r="H197" i="1" s="1"/>
  <c r="G253" i="1"/>
  <c r="H253" i="1" s="1"/>
  <c r="G177" i="1"/>
  <c r="H177" i="1" s="1"/>
  <c r="G10" i="1"/>
  <c r="H10" i="1" s="1"/>
  <c r="G71" i="1"/>
  <c r="H71" i="1" s="1"/>
  <c r="G24" i="1"/>
  <c r="H24" i="1" s="1"/>
  <c r="G89" i="1"/>
  <c r="H89" i="1" s="1"/>
  <c r="G105" i="1"/>
  <c r="H105" i="1" s="1"/>
  <c r="G136" i="1"/>
  <c r="H136" i="1" s="1"/>
  <c r="G174" i="1"/>
  <c r="H174" i="1" s="1"/>
  <c r="G235" i="1"/>
  <c r="H235" i="1" s="1"/>
  <c r="G206" i="1"/>
  <c r="H206" i="1" s="1"/>
  <c r="G241" i="1"/>
  <c r="H241" i="1" s="1"/>
  <c r="G160" i="1"/>
  <c r="H160" i="1" s="1"/>
  <c r="G255" i="1"/>
  <c r="H255" i="1" s="1"/>
  <c r="G290" i="1"/>
  <c r="H290" i="1" s="1"/>
  <c r="G201" i="1"/>
  <c r="H201" i="1" s="1"/>
  <c r="G283" i="1"/>
  <c r="H283" i="1" s="1"/>
  <c r="G339" i="1"/>
  <c r="H339" i="1" s="1"/>
  <c r="G198" i="1"/>
  <c r="H198" i="1" s="1"/>
  <c r="G131" i="1"/>
  <c r="H131" i="1" s="1"/>
  <c r="G196" i="1"/>
  <c r="H196" i="1" s="1"/>
  <c r="G115" i="1"/>
  <c r="H115" i="1" s="1"/>
  <c r="G232" i="1"/>
  <c r="H232" i="1" s="1"/>
  <c r="G107" i="1"/>
  <c r="H107" i="1" s="1"/>
  <c r="G116" i="1"/>
  <c r="H116" i="1" s="1"/>
  <c r="G301" i="1"/>
  <c r="H301" i="1" s="1"/>
  <c r="G331" i="1"/>
  <c r="H331" i="1" s="1"/>
  <c r="G125" i="1"/>
  <c r="H125" i="1" s="1"/>
  <c r="G268" i="1"/>
  <c r="H268" i="1" s="1"/>
  <c r="G119" i="1"/>
  <c r="H119" i="1" s="1"/>
  <c r="G304" i="1"/>
  <c r="H304" i="1" s="1"/>
  <c r="G302" i="1"/>
  <c r="H302" i="1" s="1"/>
  <c r="G39" i="1"/>
  <c r="H39" i="1" s="1"/>
  <c r="G149" i="1"/>
  <c r="H149" i="1" s="1"/>
  <c r="G96" i="1"/>
  <c r="H96" i="1" s="1"/>
  <c r="G114" i="1"/>
  <c r="H114" i="1" s="1"/>
  <c r="G32" i="1"/>
  <c r="H32" i="1" s="1"/>
  <c r="G121" i="1"/>
  <c r="H121" i="1" s="1"/>
  <c r="G130" i="1"/>
  <c r="H130" i="1" s="1"/>
  <c r="G141" i="1"/>
  <c r="H141" i="1" s="1"/>
  <c r="G178" i="1"/>
  <c r="H178" i="1" s="1"/>
  <c r="G168" i="1"/>
  <c r="H168" i="1" s="1"/>
  <c r="G263" i="1"/>
  <c r="H263" i="1" s="1"/>
  <c r="G221" i="1"/>
  <c r="H221" i="1" s="1"/>
  <c r="G220" i="1"/>
  <c r="H220" i="1" s="1"/>
  <c r="G297" i="1"/>
  <c r="H297" i="1" s="1"/>
  <c r="G21" i="1"/>
  <c r="H21" i="1" s="1"/>
  <c r="G210" i="1"/>
  <c r="H210" i="1" s="1"/>
  <c r="G30" i="1"/>
  <c r="H30" i="1" s="1"/>
  <c r="G274" i="1"/>
  <c r="H274" i="1" s="1"/>
  <c r="G123" i="1"/>
  <c r="H123" i="1" s="1"/>
  <c r="G288" i="1"/>
  <c r="H288" i="1" s="1"/>
  <c r="G194" i="1"/>
  <c r="H194" i="1" s="1"/>
  <c r="G98" i="1"/>
  <c r="H98" i="1" s="1"/>
  <c r="G84" i="1"/>
  <c r="H84" i="1" s="1"/>
  <c r="G190" i="1"/>
  <c r="H190" i="1" s="1"/>
  <c r="G117" i="1"/>
  <c r="H117" i="1" s="1"/>
  <c r="G308" i="1"/>
  <c r="H308" i="1" s="1"/>
  <c r="G240" i="1"/>
  <c r="H240" i="1" s="1"/>
  <c r="G62" i="1"/>
  <c r="H62" i="1" s="1"/>
  <c r="G110" i="1"/>
  <c r="H110" i="1" s="1"/>
  <c r="G118" i="1"/>
  <c r="H118" i="1" s="1"/>
  <c r="G185" i="1"/>
  <c r="H185" i="1" s="1"/>
  <c r="G58" i="1"/>
  <c r="H58" i="1" s="1"/>
  <c r="G158" i="1"/>
  <c r="H158" i="1" s="1"/>
  <c r="G90" i="1"/>
  <c r="H90" i="1" s="1"/>
  <c r="G230" i="1"/>
  <c r="H230" i="1" s="1"/>
  <c r="G157" i="1"/>
  <c r="H157" i="1" s="1"/>
  <c r="G40" i="1"/>
  <c r="H40" i="1" s="1"/>
  <c r="G88" i="1"/>
  <c r="H88" i="1" s="1"/>
  <c r="G127" i="1"/>
  <c r="H127" i="1" s="1"/>
  <c r="G171" i="1"/>
  <c r="H171" i="1" s="1"/>
  <c r="G152" i="1"/>
  <c r="H152" i="1" s="1"/>
  <c r="G307" i="1"/>
  <c r="H307" i="1" s="1"/>
  <c r="G161" i="1"/>
  <c r="H161" i="1" s="1"/>
  <c r="G155" i="1"/>
  <c r="H155" i="1" s="1"/>
  <c r="G225" i="1"/>
  <c r="H225" i="1" s="1"/>
  <c r="G176" i="1"/>
  <c r="H176" i="1" s="1"/>
  <c r="G280" i="1"/>
  <c r="H280" i="1" s="1"/>
  <c r="G38" i="1"/>
  <c r="H38" i="1" s="1"/>
  <c r="G20" i="1"/>
  <c r="H20" i="1" s="1"/>
  <c r="G76" i="1"/>
  <c r="H76" i="1" s="1"/>
  <c r="G243" i="1"/>
  <c r="H243" i="1" s="1"/>
  <c r="G182" i="1"/>
  <c r="H182" i="1" s="1"/>
  <c r="G284" i="1"/>
  <c r="H284" i="1" s="1"/>
  <c r="G183" i="1"/>
  <c r="H183" i="1" s="1"/>
  <c r="G101" i="1"/>
  <c r="H101" i="1" s="1"/>
  <c r="G188" i="1"/>
  <c r="H188" i="1" s="1"/>
  <c r="G83" i="1"/>
  <c r="H83" i="1" s="1"/>
  <c r="G59" i="1"/>
  <c r="H59" i="1" s="1"/>
  <c r="G285" i="1"/>
  <c r="H285" i="1" s="1"/>
  <c r="G189" i="1"/>
  <c r="H189" i="1" s="1"/>
  <c r="G242" i="1"/>
  <c r="H242" i="1" s="1"/>
  <c r="G99" i="1"/>
  <c r="H99" i="1" s="1"/>
  <c r="J340" i="1"/>
  <c r="G145" i="1"/>
  <c r="H145" i="1" s="1"/>
  <c r="G234" i="1"/>
  <c r="H234" i="1" s="1"/>
  <c r="G126" i="1"/>
  <c r="H126" i="1" s="1"/>
  <c r="G73" i="1"/>
  <c r="H73" i="1" s="1"/>
  <c r="G25" i="1"/>
  <c r="H25" i="1" s="1"/>
  <c r="G15" i="1"/>
  <c r="H15" i="1" s="1"/>
  <c r="G78" i="1"/>
  <c r="H78" i="1" s="1"/>
  <c r="G18" i="1"/>
  <c r="H18" i="1" s="1"/>
  <c r="G106" i="1"/>
  <c r="H106" i="1" s="1"/>
  <c r="G48" i="1"/>
  <c r="H48" i="1" s="1"/>
  <c r="G186" i="1"/>
  <c r="H186" i="1" s="1"/>
  <c r="G195" i="1"/>
  <c r="H195" i="1" s="1"/>
  <c r="G227" i="1"/>
  <c r="H227" i="1" s="1"/>
  <c r="G217" i="1"/>
  <c r="H217" i="1" s="1"/>
  <c r="G271" i="1"/>
  <c r="H271" i="1" s="1"/>
  <c r="G236" i="1"/>
  <c r="H236" i="1" s="1"/>
  <c r="G278" i="1"/>
  <c r="H278" i="1" s="1"/>
  <c r="G298" i="1"/>
  <c r="H298" i="1" s="1"/>
  <c r="G294" i="1"/>
  <c r="H294" i="1" s="1"/>
  <c r="G361" i="1"/>
  <c r="H361" i="1" s="1"/>
  <c r="G322" i="1"/>
  <c r="H322" i="1" s="1"/>
  <c r="G349" i="1"/>
  <c r="H349" i="1" s="1"/>
  <c r="G350" i="1"/>
  <c r="H350" i="1" s="1"/>
  <c r="G326" i="1"/>
  <c r="H326" i="1" s="1"/>
  <c r="G31" i="1"/>
  <c r="H31" i="1" s="1"/>
  <c r="G28" i="1"/>
  <c r="H28" i="1" s="1"/>
  <c r="G216" i="1"/>
  <c r="H216" i="1" s="1"/>
  <c r="G180" i="1"/>
  <c r="H180" i="1" s="1"/>
  <c r="G93" i="1"/>
  <c r="H93" i="1" s="1"/>
  <c r="G165" i="1"/>
  <c r="H165" i="1" s="1"/>
  <c r="G75" i="1"/>
  <c r="H75" i="1" s="1"/>
  <c r="G154" i="1"/>
  <c r="H154" i="1" s="1"/>
  <c r="G51" i="1"/>
  <c r="H51" i="1" s="1"/>
  <c r="G273" i="1"/>
  <c r="H273" i="1" s="1"/>
  <c r="G159" i="1"/>
  <c r="H159" i="1" s="1"/>
  <c r="G219" i="1"/>
  <c r="H219" i="1" s="1"/>
  <c r="G77" i="1"/>
  <c r="H77" i="1" s="1"/>
  <c r="G260" i="1"/>
  <c r="H260" i="1" s="1"/>
  <c r="G153" i="1"/>
  <c r="H153" i="1" s="1"/>
  <c r="J341" i="1"/>
  <c r="G276" i="1"/>
  <c r="H276" i="1" s="1"/>
  <c r="G252" i="1"/>
  <c r="H252" i="1" s="1"/>
  <c r="G226" i="1"/>
  <c r="H226" i="1" s="1"/>
  <c r="G269" i="1"/>
  <c r="H269" i="1" s="1"/>
  <c r="G86" i="1"/>
  <c r="H86" i="1" s="1"/>
  <c r="G14" i="1"/>
  <c r="H14" i="1" s="1"/>
  <c r="G34" i="1"/>
  <c r="H34" i="1" s="1"/>
  <c r="G56" i="1"/>
  <c r="H56" i="1" s="1"/>
  <c r="G97" i="1"/>
  <c r="H97" i="1" s="1"/>
  <c r="G139" i="1"/>
  <c r="H139" i="1" s="1"/>
  <c r="G104" i="1"/>
  <c r="H104" i="1" s="1"/>
  <c r="G163" i="1"/>
  <c r="H163" i="1" s="1"/>
  <c r="G170" i="1"/>
  <c r="H170" i="1" s="1"/>
  <c r="G184" i="1"/>
  <c r="H184" i="1" s="1"/>
  <c r="G264" i="1"/>
  <c r="H264" i="1" s="1"/>
  <c r="G179" i="1"/>
  <c r="H179" i="1" s="1"/>
  <c r="G233" i="1"/>
  <c r="H233" i="1" s="1"/>
  <c r="G248" i="1"/>
  <c r="H248" i="1" s="1"/>
  <c r="G306" i="1"/>
  <c r="H306" i="1" s="1"/>
  <c r="J337" i="1"/>
  <c r="G324" i="1"/>
  <c r="H324" i="1" s="1"/>
  <c r="G362" i="1"/>
  <c r="H362" i="1" s="1"/>
  <c r="G348" i="1"/>
  <c r="H348" i="1" s="1"/>
  <c r="G286" i="1"/>
  <c r="H286" i="1" s="1"/>
  <c r="G244" i="1"/>
  <c r="H244" i="1" s="1"/>
  <c r="G238" i="1"/>
  <c r="H238" i="1" s="1"/>
  <c r="G112" i="1"/>
  <c r="H112" i="1" s="1"/>
  <c r="G72" i="1"/>
  <c r="H72" i="1" s="1"/>
  <c r="G181" i="1"/>
  <c r="H181" i="1" s="1"/>
  <c r="J50" i="1"/>
  <c r="G122" i="1"/>
  <c r="H122" i="1" s="1"/>
  <c r="G80" i="1"/>
  <c r="H80" i="1" s="1"/>
  <c r="G200" i="1"/>
  <c r="H200" i="1" s="1"/>
  <c r="G315" i="1"/>
  <c r="H315" i="1" s="1"/>
  <c r="G258" i="1"/>
  <c r="H258" i="1" s="1"/>
  <c r="G143" i="1"/>
  <c r="H143" i="1" s="1"/>
  <c r="G68" i="1"/>
  <c r="H68" i="1" s="1"/>
  <c r="G342" i="1"/>
  <c r="H342" i="1" s="1"/>
  <c r="G328" i="1"/>
  <c r="H328" i="1" s="1"/>
  <c r="G357" i="1"/>
  <c r="H357" i="1" s="1"/>
  <c r="G338" i="1"/>
  <c r="H338" i="1" s="1"/>
  <c r="G336" i="1"/>
  <c r="H336" i="1" s="1"/>
  <c r="G327" i="1"/>
  <c r="H327" i="1" s="1"/>
  <c r="G332" i="1"/>
  <c r="H332" i="1" s="1"/>
  <c r="G346" i="1"/>
  <c r="H346" i="1" s="1"/>
  <c r="G282" i="1"/>
  <c r="H282" i="1" s="1"/>
  <c r="G291" i="1"/>
  <c r="H291" i="1" s="1"/>
  <c r="G204" i="1"/>
  <c r="H204" i="1" s="1"/>
  <c r="G95" i="1"/>
  <c r="H95" i="1" s="1"/>
  <c r="G135" i="1"/>
  <c r="H135" i="1" s="1"/>
  <c r="G64" i="1"/>
  <c r="H64" i="1" s="1"/>
  <c r="G209" i="1"/>
  <c r="H209" i="1" s="1"/>
  <c r="G57" i="1"/>
  <c r="H57" i="1" s="1"/>
  <c r="J160" i="1"/>
  <c r="G102" i="1"/>
  <c r="H102" i="1" s="1"/>
  <c r="G245" i="1"/>
  <c r="H245" i="1" s="1"/>
  <c r="G207" i="1"/>
  <c r="H207" i="1" s="1"/>
  <c r="G318" i="1"/>
  <c r="H318" i="1" s="1"/>
  <c r="G266" i="1"/>
  <c r="H266" i="1" s="1"/>
  <c r="G172" i="1"/>
  <c r="H172" i="1" s="1"/>
  <c r="G344" i="1"/>
  <c r="H344" i="1" s="1"/>
  <c r="G334" i="1"/>
  <c r="H334" i="1" s="1"/>
  <c r="G358" i="1"/>
  <c r="H358" i="1" s="1"/>
  <c r="G354" i="1"/>
  <c r="H354" i="1" s="1"/>
  <c r="G237" i="1"/>
  <c r="H237" i="1" s="1"/>
  <c r="G192" i="1"/>
  <c r="H192" i="1" s="1"/>
  <c r="G41" i="1"/>
  <c r="H41" i="1" s="1"/>
  <c r="G16" i="1"/>
  <c r="H16" i="1" s="1"/>
  <c r="G132" i="1"/>
  <c r="H132" i="1" s="1"/>
  <c r="G325" i="1"/>
  <c r="H325" i="1" s="1"/>
  <c r="G36" i="1"/>
  <c r="H36" i="1" s="1"/>
  <c r="G37" i="1"/>
  <c r="H37" i="1" s="1"/>
  <c r="G140" i="1"/>
  <c r="H140" i="1" s="1"/>
  <c r="G19" i="1"/>
  <c r="H19" i="1" s="1"/>
  <c r="G29" i="1"/>
  <c r="H29" i="1" s="1"/>
  <c r="G91" i="1"/>
  <c r="H91" i="1" s="1"/>
  <c r="G108" i="1"/>
  <c r="H108" i="1" s="1"/>
  <c r="G54" i="1"/>
  <c r="H54" i="1" s="1"/>
  <c r="G11" i="1"/>
  <c r="H11" i="1" s="1"/>
  <c r="G26" i="1"/>
  <c r="H26" i="1" s="1"/>
  <c r="G23" i="1"/>
  <c r="H23" i="1" s="1"/>
  <c r="G208" i="1"/>
  <c r="H208" i="1" s="1"/>
  <c r="G164" i="1"/>
  <c r="H164" i="1" s="1"/>
  <c r="G100" i="1"/>
  <c r="H100" i="1" s="1"/>
  <c r="G347" i="1"/>
  <c r="H347" i="1" s="1"/>
  <c r="G27" i="1"/>
  <c r="H27" i="1" s="1"/>
  <c r="G13" i="1"/>
  <c r="H13" i="1" s="1"/>
  <c r="G109" i="1"/>
  <c r="H109" i="1" s="1"/>
  <c r="G167" i="1"/>
  <c r="H167" i="1" s="1"/>
  <c r="G211" i="1"/>
  <c r="H211" i="1" s="1"/>
  <c r="G213" i="1"/>
  <c r="H213" i="1" s="1"/>
  <c r="G203" i="1"/>
  <c r="H203" i="1" s="1"/>
  <c r="G92" i="1"/>
  <c r="H92" i="1" s="1"/>
  <c r="G45" i="1"/>
  <c r="H45" i="1" s="1"/>
  <c r="G43" i="1"/>
  <c r="H43" i="1" s="1"/>
  <c r="G46" i="1"/>
  <c r="H46" i="1" s="1"/>
  <c r="G50" i="4"/>
  <c r="C50" i="4"/>
  <c r="G30" i="4"/>
  <c r="C30" i="4"/>
  <c r="D7" i="3"/>
  <c r="N9" i="3"/>
  <c r="G49" i="4"/>
  <c r="C49" i="4"/>
  <c r="G29" i="4"/>
  <c r="C29" i="4"/>
  <c r="G48" i="4"/>
  <c r="C48" i="4"/>
  <c r="G28" i="4"/>
  <c r="C28" i="4"/>
  <c r="C27" i="4"/>
  <c r="G27" i="4"/>
  <c r="G47" i="4"/>
  <c r="C47" i="4"/>
  <c r="G46" i="4"/>
  <c r="G26" i="4"/>
  <c r="G25" i="4"/>
  <c r="C25" i="4"/>
  <c r="D8" i="3"/>
  <c r="F2" i="3"/>
  <c r="G45" i="4"/>
  <c r="C45" i="4"/>
  <c r="D9" i="3"/>
  <c r="C23" i="4"/>
  <c r="C43" i="4" s="1"/>
  <c r="K53" i="4"/>
  <c r="G51" i="4"/>
  <c r="K6" i="4"/>
  <c r="J6" i="4"/>
  <c r="J5" i="4"/>
  <c r="A39" i="4"/>
  <c r="A36" i="4"/>
  <c r="J2" i="4"/>
  <c r="J23" i="4" s="1"/>
  <c r="J43" i="4" s="1"/>
  <c r="G23" i="4"/>
  <c r="G43" i="4" s="1"/>
  <c r="K4" i="4"/>
  <c r="A55" i="4"/>
  <c r="A54" i="4"/>
  <c r="A53" i="4"/>
  <c r="A52" i="4"/>
  <c r="J51" i="4"/>
  <c r="A51" i="4"/>
  <c r="A50" i="4"/>
  <c r="A49" i="4"/>
  <c r="A48" i="4"/>
  <c r="A47" i="4"/>
  <c r="A46" i="4"/>
  <c r="A45" i="4"/>
  <c r="G44" i="4"/>
  <c r="I44" i="4" s="1"/>
  <c r="A44" i="4"/>
  <c r="M43" i="4"/>
  <c r="B23" i="4"/>
  <c r="B43" i="4" s="1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4" i="4"/>
  <c r="K3" i="4"/>
  <c r="L24" i="4" s="1"/>
  <c r="J3" i="4"/>
  <c r="L23" i="3"/>
  <c r="D10" i="3"/>
  <c r="Q2" i="3"/>
  <c r="N2" i="3"/>
  <c r="H2" i="3"/>
  <c r="N8" i="3"/>
  <c r="N10" i="3"/>
  <c r="O8" i="3" l="1"/>
  <c r="O10" i="3"/>
  <c r="O9" i="3"/>
  <c r="J365" i="1"/>
  <c r="J367" i="1" s="1"/>
  <c r="H365" i="1"/>
  <c r="L36" i="4"/>
  <c r="K34" i="4"/>
  <c r="K35" i="4"/>
  <c r="J54" i="4"/>
  <c r="C46" i="4"/>
  <c r="K46" i="4" s="1"/>
  <c r="J55" i="4"/>
  <c r="M55" i="4" s="1"/>
  <c r="K5" i="4"/>
  <c r="K26" i="4" s="1"/>
  <c r="K2" i="4"/>
  <c r="K23" i="4" s="1"/>
  <c r="K43" i="4" s="1"/>
  <c r="K25" i="4"/>
  <c r="J47" i="4"/>
  <c r="K33" i="4"/>
  <c r="K29" i="4"/>
  <c r="K32" i="4"/>
  <c r="F23" i="4"/>
  <c r="F43" i="4" s="1"/>
  <c r="K50" i="4"/>
  <c r="K24" i="4"/>
  <c r="K28" i="4"/>
  <c r="J53" i="4"/>
  <c r="M53" i="4" s="1"/>
  <c r="J49" i="4"/>
  <c r="J44" i="4"/>
  <c r="J48" i="4"/>
  <c r="J45" i="4"/>
  <c r="K47" i="4"/>
  <c r="K27" i="4"/>
  <c r="K48" i="4"/>
  <c r="F56" i="4"/>
  <c r="C26" i="4"/>
  <c r="J52" i="4"/>
  <c r="M52" i="4" s="1"/>
  <c r="K45" i="4"/>
  <c r="J50" i="4"/>
  <c r="K49" i="4"/>
  <c r="K54" i="4"/>
  <c r="K51" i="4"/>
  <c r="M51" i="4" s="1"/>
  <c r="B56" i="4"/>
  <c r="K30" i="4"/>
  <c r="J46" i="4"/>
  <c r="K44" i="4"/>
  <c r="M44" i="4" s="1"/>
  <c r="K31" i="4"/>
  <c r="G56" i="4"/>
  <c r="O7" i="3"/>
  <c r="C23" i="3"/>
  <c r="N23" i="3" s="1"/>
  <c r="N7" i="3"/>
  <c r="K7" i="1" l="1"/>
  <c r="K363" i="1"/>
  <c r="L363" i="1" s="1"/>
  <c r="M363" i="1" s="1"/>
  <c r="N363" i="1" s="1"/>
  <c r="O363" i="1" s="1"/>
  <c r="M54" i="4"/>
  <c r="C56" i="4"/>
  <c r="K56" i="4" s="1"/>
  <c r="M47" i="4"/>
  <c r="M50" i="4"/>
  <c r="M49" i="4"/>
  <c r="M46" i="4"/>
  <c r="M45" i="4"/>
  <c r="M48" i="4"/>
  <c r="J368" i="1"/>
  <c r="J56" i="4"/>
  <c r="D23" i="3"/>
  <c r="F15" i="3" l="1"/>
  <c r="G15" i="3" s="1"/>
  <c r="H15" i="3" s="1"/>
  <c r="I15" i="3" s="1"/>
  <c r="F19" i="3"/>
  <c r="G19" i="3" s="1"/>
  <c r="H19" i="3" s="1"/>
  <c r="I19" i="3" s="1"/>
  <c r="F17" i="3"/>
  <c r="G17" i="3" s="1"/>
  <c r="H17" i="3" s="1"/>
  <c r="I17" i="3" s="1"/>
  <c r="F12" i="3"/>
  <c r="G12" i="3" s="1"/>
  <c r="H12" i="3" s="1"/>
  <c r="I12" i="3" s="1"/>
  <c r="F14" i="3"/>
  <c r="G14" i="3" s="1"/>
  <c r="H14" i="3" s="1"/>
  <c r="I14" i="3" s="1"/>
  <c r="F16" i="3"/>
  <c r="G16" i="3" s="1"/>
  <c r="H16" i="3" s="1"/>
  <c r="I16" i="3" s="1"/>
  <c r="F18" i="3"/>
  <c r="G18" i="3" s="1"/>
  <c r="H18" i="3" s="1"/>
  <c r="I18" i="3" s="1"/>
  <c r="F20" i="3"/>
  <c r="G20" i="3" s="1"/>
  <c r="H20" i="3" s="1"/>
  <c r="I20" i="3" s="1"/>
  <c r="F13" i="3"/>
  <c r="G13" i="3" s="1"/>
  <c r="H13" i="3" s="1"/>
  <c r="I13" i="3" s="1"/>
  <c r="F21" i="3"/>
  <c r="G21" i="3" s="1"/>
  <c r="H21" i="3" s="1"/>
  <c r="I21" i="3" s="1"/>
  <c r="F11" i="3"/>
  <c r="G11" i="3" s="1"/>
  <c r="H11" i="3" s="1"/>
  <c r="I11" i="3" s="1"/>
  <c r="E11" i="3"/>
  <c r="E12" i="3"/>
  <c r="E20" i="3"/>
  <c r="E15" i="3"/>
  <c r="E7" i="3"/>
  <c r="E16" i="3"/>
  <c r="E19" i="3"/>
  <c r="E10" i="3"/>
  <c r="E9" i="3"/>
  <c r="E8" i="3"/>
  <c r="E14" i="3"/>
  <c r="E13" i="3"/>
  <c r="E17" i="3"/>
  <c r="E21" i="3"/>
  <c r="E18" i="3"/>
  <c r="K317" i="1"/>
  <c r="L317" i="1" s="1"/>
  <c r="M317" i="1" s="1"/>
  <c r="N317" i="1" s="1"/>
  <c r="O317" i="1" s="1"/>
  <c r="K308" i="1"/>
  <c r="L308" i="1" s="1"/>
  <c r="M308" i="1" s="1"/>
  <c r="N308" i="1" s="1"/>
  <c r="O308" i="1" s="1"/>
  <c r="K313" i="1"/>
  <c r="L313" i="1" s="1"/>
  <c r="M313" i="1" s="1"/>
  <c r="N313" i="1" s="1"/>
  <c r="O313" i="1" s="1"/>
  <c r="K300" i="1"/>
  <c r="L300" i="1" s="1"/>
  <c r="M300" i="1" s="1"/>
  <c r="N300" i="1" s="1"/>
  <c r="O300" i="1" s="1"/>
  <c r="K284" i="1"/>
  <c r="L284" i="1" s="1"/>
  <c r="M284" i="1" s="1"/>
  <c r="N284" i="1" s="1"/>
  <c r="O284" i="1" s="1"/>
  <c r="K266" i="1"/>
  <c r="L266" i="1" s="1"/>
  <c r="M266" i="1" s="1"/>
  <c r="N266" i="1" s="1"/>
  <c r="O266" i="1" s="1"/>
  <c r="K250" i="1"/>
  <c r="L250" i="1" s="1"/>
  <c r="M250" i="1" s="1"/>
  <c r="N250" i="1" s="1"/>
  <c r="O250" i="1" s="1"/>
  <c r="K318" i="1"/>
  <c r="L318" i="1" s="1"/>
  <c r="M318" i="1" s="1"/>
  <c r="N318" i="1" s="1"/>
  <c r="O318" i="1" s="1"/>
  <c r="K349" i="1"/>
  <c r="L349" i="1" s="1"/>
  <c r="M349" i="1" s="1"/>
  <c r="N349" i="1" s="1"/>
  <c r="O349" i="1" s="1"/>
  <c r="K246" i="1"/>
  <c r="L246" i="1" s="1"/>
  <c r="M246" i="1" s="1"/>
  <c r="N246" i="1" s="1"/>
  <c r="O246" i="1" s="1"/>
  <c r="K310" i="1"/>
  <c r="L310" i="1" s="1"/>
  <c r="M310" i="1" s="1"/>
  <c r="N310" i="1" s="1"/>
  <c r="O310" i="1" s="1"/>
  <c r="K277" i="1"/>
  <c r="L277" i="1" s="1"/>
  <c r="M277" i="1" s="1"/>
  <c r="N277" i="1" s="1"/>
  <c r="O277" i="1" s="1"/>
  <c r="K269" i="1"/>
  <c r="L269" i="1" s="1"/>
  <c r="M269" i="1" s="1"/>
  <c r="N269" i="1" s="1"/>
  <c r="O269" i="1" s="1"/>
  <c r="K253" i="1"/>
  <c r="L253" i="1" s="1"/>
  <c r="M253" i="1" s="1"/>
  <c r="N253" i="1" s="1"/>
  <c r="O253" i="1" s="1"/>
  <c r="K254" i="1"/>
  <c r="L254" i="1" s="1"/>
  <c r="M254" i="1" s="1"/>
  <c r="N254" i="1" s="1"/>
  <c r="O254" i="1" s="1"/>
  <c r="K261" i="1"/>
  <c r="L261" i="1" s="1"/>
  <c r="M261" i="1" s="1"/>
  <c r="N261" i="1" s="1"/>
  <c r="O261" i="1" s="1"/>
  <c r="K185" i="1"/>
  <c r="L185" i="1" s="1"/>
  <c r="M185" i="1" s="1"/>
  <c r="N185" i="1" s="1"/>
  <c r="O185" i="1" s="1"/>
  <c r="K142" i="1"/>
  <c r="L142" i="1" s="1"/>
  <c r="M142" i="1" s="1"/>
  <c r="N142" i="1" s="1"/>
  <c r="O142" i="1" s="1"/>
  <c r="K193" i="1"/>
  <c r="L193" i="1" s="1"/>
  <c r="M193" i="1" s="1"/>
  <c r="N193" i="1" s="1"/>
  <c r="O193" i="1" s="1"/>
  <c r="K103" i="1"/>
  <c r="L103" i="1" s="1"/>
  <c r="M103" i="1" s="1"/>
  <c r="N103" i="1" s="1"/>
  <c r="O103" i="1" s="1"/>
  <c r="K192" i="1"/>
  <c r="L192" i="1" s="1"/>
  <c r="M192" i="1" s="1"/>
  <c r="N192" i="1" s="1"/>
  <c r="O192" i="1" s="1"/>
  <c r="K153" i="1"/>
  <c r="L153" i="1" s="1"/>
  <c r="M153" i="1" s="1"/>
  <c r="N153" i="1" s="1"/>
  <c r="O153" i="1" s="1"/>
  <c r="K119" i="1"/>
  <c r="L119" i="1" s="1"/>
  <c r="M119" i="1" s="1"/>
  <c r="N119" i="1" s="1"/>
  <c r="O119" i="1" s="1"/>
  <c r="K111" i="1"/>
  <c r="L111" i="1" s="1"/>
  <c r="M111" i="1" s="1"/>
  <c r="N111" i="1" s="1"/>
  <c r="O111" i="1" s="1"/>
  <c r="K127" i="1"/>
  <c r="L127" i="1" s="1"/>
  <c r="M127" i="1" s="1"/>
  <c r="N127" i="1" s="1"/>
  <c r="O127" i="1" s="1"/>
  <c r="K14" i="1"/>
  <c r="L14" i="1" s="1"/>
  <c r="M14" i="1" s="1"/>
  <c r="N14" i="1" s="1"/>
  <c r="O14" i="1" s="1"/>
  <c r="K31" i="1"/>
  <c r="L31" i="1" s="1"/>
  <c r="M31" i="1" s="1"/>
  <c r="N31" i="1" s="1"/>
  <c r="O31" i="1" s="1"/>
  <c r="K55" i="1"/>
  <c r="L55" i="1" s="1"/>
  <c r="M55" i="1" s="1"/>
  <c r="N55" i="1" s="1"/>
  <c r="O55" i="1" s="1"/>
  <c r="K22" i="1"/>
  <c r="L22" i="1" s="1"/>
  <c r="M22" i="1" s="1"/>
  <c r="N22" i="1" s="1"/>
  <c r="O22" i="1" s="1"/>
  <c r="K15" i="1"/>
  <c r="L15" i="1" s="1"/>
  <c r="M15" i="1" s="1"/>
  <c r="N15" i="1" s="1"/>
  <c r="O15" i="1" s="1"/>
  <c r="C4" i="1"/>
  <c r="K23" i="1"/>
  <c r="L23" i="1" s="1"/>
  <c r="M23" i="1" s="1"/>
  <c r="N23" i="1" s="1"/>
  <c r="O23" i="1" s="1"/>
  <c r="K63" i="1"/>
  <c r="L63" i="1" s="1"/>
  <c r="M63" i="1" s="1"/>
  <c r="N63" i="1" s="1"/>
  <c r="O63" i="1" s="1"/>
  <c r="K135" i="1"/>
  <c r="L135" i="1" s="1"/>
  <c r="M135" i="1" s="1"/>
  <c r="N135" i="1" s="1"/>
  <c r="O135" i="1" s="1"/>
  <c r="L7" i="1"/>
  <c r="K47" i="1"/>
  <c r="L47" i="1" s="1"/>
  <c r="M47" i="1" s="1"/>
  <c r="N47" i="1" s="1"/>
  <c r="O47" i="1" s="1"/>
  <c r="K126" i="1"/>
  <c r="L126" i="1" s="1"/>
  <c r="M126" i="1" s="1"/>
  <c r="N126" i="1" s="1"/>
  <c r="O126" i="1" s="1"/>
  <c r="K168" i="1"/>
  <c r="L168" i="1" s="1"/>
  <c r="M168" i="1" s="1"/>
  <c r="N168" i="1" s="1"/>
  <c r="O168" i="1" s="1"/>
  <c r="K52" i="1"/>
  <c r="L52" i="1" s="1"/>
  <c r="M52" i="1" s="1"/>
  <c r="N52" i="1" s="1"/>
  <c r="O52" i="1" s="1"/>
  <c r="K132" i="1"/>
  <c r="L132" i="1" s="1"/>
  <c r="M132" i="1" s="1"/>
  <c r="N132" i="1" s="1"/>
  <c r="O132" i="1" s="1"/>
  <c r="K21" i="1"/>
  <c r="L21" i="1" s="1"/>
  <c r="M21" i="1" s="1"/>
  <c r="N21" i="1" s="1"/>
  <c r="O21" i="1" s="1"/>
  <c r="K79" i="1"/>
  <c r="L79" i="1" s="1"/>
  <c r="M79" i="1" s="1"/>
  <c r="N79" i="1" s="1"/>
  <c r="O79" i="1" s="1"/>
  <c r="K45" i="1"/>
  <c r="L45" i="1" s="1"/>
  <c r="M45" i="1" s="1"/>
  <c r="N45" i="1" s="1"/>
  <c r="O45" i="1" s="1"/>
  <c r="K77" i="1"/>
  <c r="L77" i="1" s="1"/>
  <c r="M77" i="1" s="1"/>
  <c r="N77" i="1" s="1"/>
  <c r="O77" i="1" s="1"/>
  <c r="K107" i="1"/>
  <c r="L107" i="1" s="1"/>
  <c r="M107" i="1" s="1"/>
  <c r="N107" i="1" s="1"/>
  <c r="O107" i="1" s="1"/>
  <c r="K118" i="1"/>
  <c r="L118" i="1" s="1"/>
  <c r="M118" i="1" s="1"/>
  <c r="N118" i="1" s="1"/>
  <c r="O118" i="1" s="1"/>
  <c r="K141" i="1"/>
  <c r="L141" i="1" s="1"/>
  <c r="M141" i="1" s="1"/>
  <c r="N141" i="1" s="1"/>
  <c r="O141" i="1" s="1"/>
  <c r="K125" i="1"/>
  <c r="L125" i="1" s="1"/>
  <c r="M125" i="1" s="1"/>
  <c r="N125" i="1" s="1"/>
  <c r="O125" i="1" s="1"/>
  <c r="K82" i="1"/>
  <c r="L82" i="1" s="1"/>
  <c r="M82" i="1" s="1"/>
  <c r="N82" i="1" s="1"/>
  <c r="O82" i="1" s="1"/>
  <c r="K123" i="1"/>
  <c r="L123" i="1" s="1"/>
  <c r="M123" i="1" s="1"/>
  <c r="N123" i="1" s="1"/>
  <c r="O123" i="1" s="1"/>
  <c r="K148" i="1"/>
  <c r="L148" i="1" s="1"/>
  <c r="M148" i="1" s="1"/>
  <c r="N148" i="1" s="1"/>
  <c r="O148" i="1" s="1"/>
  <c r="K240" i="1"/>
  <c r="L240" i="1" s="1"/>
  <c r="M240" i="1" s="1"/>
  <c r="N240" i="1" s="1"/>
  <c r="O240" i="1" s="1"/>
  <c r="K221" i="1"/>
  <c r="L221" i="1" s="1"/>
  <c r="M221" i="1" s="1"/>
  <c r="N221" i="1" s="1"/>
  <c r="O221" i="1" s="1"/>
  <c r="K188" i="1"/>
  <c r="L188" i="1" s="1"/>
  <c r="M188" i="1" s="1"/>
  <c r="N188" i="1" s="1"/>
  <c r="O188" i="1" s="1"/>
  <c r="K217" i="1"/>
  <c r="L217" i="1" s="1"/>
  <c r="M217" i="1" s="1"/>
  <c r="N217" i="1" s="1"/>
  <c r="O217" i="1" s="1"/>
  <c r="K216" i="1"/>
  <c r="L216" i="1" s="1"/>
  <c r="M216" i="1" s="1"/>
  <c r="N216" i="1" s="1"/>
  <c r="O216" i="1" s="1"/>
  <c r="K282" i="1"/>
  <c r="L282" i="1" s="1"/>
  <c r="M282" i="1" s="1"/>
  <c r="N282" i="1" s="1"/>
  <c r="O282" i="1" s="1"/>
  <c r="K267" i="1"/>
  <c r="L267" i="1" s="1"/>
  <c r="M267" i="1" s="1"/>
  <c r="N267" i="1" s="1"/>
  <c r="O267" i="1" s="1"/>
  <c r="K323" i="1"/>
  <c r="L323" i="1" s="1"/>
  <c r="M323" i="1" s="1"/>
  <c r="N323" i="1" s="1"/>
  <c r="O323" i="1" s="1"/>
  <c r="K332" i="1"/>
  <c r="L332" i="1" s="1"/>
  <c r="M332" i="1" s="1"/>
  <c r="N332" i="1" s="1"/>
  <c r="O332" i="1" s="1"/>
  <c r="K340" i="1"/>
  <c r="L340" i="1" s="1"/>
  <c r="M340" i="1" s="1"/>
  <c r="N340" i="1" s="1"/>
  <c r="O340" i="1" s="1"/>
  <c r="K78" i="1"/>
  <c r="L78" i="1" s="1"/>
  <c r="M78" i="1" s="1"/>
  <c r="N78" i="1" s="1"/>
  <c r="O78" i="1" s="1"/>
  <c r="K37" i="1"/>
  <c r="L37" i="1" s="1"/>
  <c r="M37" i="1" s="1"/>
  <c r="N37" i="1" s="1"/>
  <c r="O37" i="1" s="1"/>
  <c r="K13" i="1"/>
  <c r="L13" i="1" s="1"/>
  <c r="M13" i="1" s="1"/>
  <c r="N13" i="1" s="1"/>
  <c r="O13" i="1" s="1"/>
  <c r="K76" i="1"/>
  <c r="L76" i="1" s="1"/>
  <c r="M76" i="1" s="1"/>
  <c r="N76" i="1" s="1"/>
  <c r="O76" i="1" s="1"/>
  <c r="K182" i="1"/>
  <c r="L182" i="1" s="1"/>
  <c r="M182" i="1" s="1"/>
  <c r="N182" i="1" s="1"/>
  <c r="O182" i="1" s="1"/>
  <c r="K99" i="1"/>
  <c r="L99" i="1" s="1"/>
  <c r="M99" i="1" s="1"/>
  <c r="N99" i="1" s="1"/>
  <c r="O99" i="1" s="1"/>
  <c r="K152" i="1"/>
  <c r="L152" i="1" s="1"/>
  <c r="M152" i="1" s="1"/>
  <c r="N152" i="1" s="1"/>
  <c r="O152" i="1" s="1"/>
  <c r="K156" i="1"/>
  <c r="L156" i="1" s="1"/>
  <c r="M156" i="1" s="1"/>
  <c r="N156" i="1" s="1"/>
  <c r="O156" i="1" s="1"/>
  <c r="K208" i="1"/>
  <c r="L208" i="1" s="1"/>
  <c r="M208" i="1" s="1"/>
  <c r="N208" i="1" s="1"/>
  <c r="O208" i="1" s="1"/>
  <c r="K237" i="1"/>
  <c r="L237" i="1" s="1"/>
  <c r="M237" i="1" s="1"/>
  <c r="N237" i="1" s="1"/>
  <c r="O237" i="1" s="1"/>
  <c r="K224" i="1"/>
  <c r="L224" i="1" s="1"/>
  <c r="M224" i="1" s="1"/>
  <c r="N224" i="1" s="1"/>
  <c r="O224" i="1" s="1"/>
  <c r="K295" i="1"/>
  <c r="L295" i="1" s="1"/>
  <c r="M295" i="1" s="1"/>
  <c r="N295" i="1" s="1"/>
  <c r="O295" i="1" s="1"/>
  <c r="K232" i="1"/>
  <c r="L232" i="1" s="1"/>
  <c r="M232" i="1" s="1"/>
  <c r="N232" i="1" s="1"/>
  <c r="O232" i="1" s="1"/>
  <c r="K252" i="1"/>
  <c r="L252" i="1" s="1"/>
  <c r="M252" i="1" s="1"/>
  <c r="N252" i="1" s="1"/>
  <c r="O252" i="1" s="1"/>
  <c r="K309" i="1"/>
  <c r="L309" i="1" s="1"/>
  <c r="M309" i="1" s="1"/>
  <c r="N309" i="1" s="1"/>
  <c r="O309" i="1" s="1"/>
  <c r="K328" i="1"/>
  <c r="L328" i="1" s="1"/>
  <c r="M328" i="1" s="1"/>
  <c r="N328" i="1" s="1"/>
  <c r="O328" i="1" s="1"/>
  <c r="K326" i="1"/>
  <c r="L326" i="1" s="1"/>
  <c r="M326" i="1" s="1"/>
  <c r="N326" i="1" s="1"/>
  <c r="O326" i="1" s="1"/>
  <c r="K150" i="1"/>
  <c r="L150" i="1" s="1"/>
  <c r="M150" i="1" s="1"/>
  <c r="N150" i="1" s="1"/>
  <c r="O150" i="1" s="1"/>
  <c r="K347" i="1"/>
  <c r="L347" i="1" s="1"/>
  <c r="M347" i="1" s="1"/>
  <c r="N347" i="1" s="1"/>
  <c r="O347" i="1" s="1"/>
  <c r="K134" i="1"/>
  <c r="L134" i="1" s="1"/>
  <c r="M134" i="1" s="1"/>
  <c r="N134" i="1" s="1"/>
  <c r="O134" i="1" s="1"/>
  <c r="K226" i="1"/>
  <c r="L226" i="1" s="1"/>
  <c r="M226" i="1" s="1"/>
  <c r="N226" i="1" s="1"/>
  <c r="O226" i="1" s="1"/>
  <c r="K292" i="1"/>
  <c r="L292" i="1" s="1"/>
  <c r="M292" i="1" s="1"/>
  <c r="N292" i="1" s="1"/>
  <c r="O292" i="1" s="1"/>
  <c r="K356" i="1"/>
  <c r="L356" i="1" s="1"/>
  <c r="M356" i="1" s="1"/>
  <c r="N356" i="1" s="1"/>
  <c r="O356" i="1" s="1"/>
  <c r="K84" i="1"/>
  <c r="L84" i="1" s="1"/>
  <c r="M84" i="1" s="1"/>
  <c r="N84" i="1" s="1"/>
  <c r="O84" i="1" s="1"/>
  <c r="K92" i="1"/>
  <c r="L92" i="1" s="1"/>
  <c r="M92" i="1" s="1"/>
  <c r="N92" i="1" s="1"/>
  <c r="O92" i="1" s="1"/>
  <c r="K133" i="1"/>
  <c r="L133" i="1" s="1"/>
  <c r="M133" i="1" s="1"/>
  <c r="N133" i="1" s="1"/>
  <c r="O133" i="1" s="1"/>
  <c r="K93" i="1"/>
  <c r="L93" i="1" s="1"/>
  <c r="M93" i="1" s="1"/>
  <c r="N93" i="1" s="1"/>
  <c r="O93" i="1" s="1"/>
  <c r="K91" i="1"/>
  <c r="L91" i="1" s="1"/>
  <c r="M91" i="1" s="1"/>
  <c r="N91" i="1" s="1"/>
  <c r="O91" i="1" s="1"/>
  <c r="K201" i="1"/>
  <c r="L201" i="1" s="1"/>
  <c r="M201" i="1" s="1"/>
  <c r="N201" i="1" s="1"/>
  <c r="O201" i="1" s="1"/>
  <c r="K288" i="1"/>
  <c r="L288" i="1" s="1"/>
  <c r="M288" i="1" s="1"/>
  <c r="N288" i="1" s="1"/>
  <c r="O288" i="1" s="1"/>
  <c r="K173" i="1"/>
  <c r="L173" i="1" s="1"/>
  <c r="M173" i="1" s="1"/>
  <c r="N173" i="1" s="1"/>
  <c r="O173" i="1" s="1"/>
  <c r="K172" i="1"/>
  <c r="L172" i="1" s="1"/>
  <c r="M172" i="1" s="1"/>
  <c r="N172" i="1" s="1"/>
  <c r="O172" i="1" s="1"/>
  <c r="K262" i="1"/>
  <c r="L262" i="1" s="1"/>
  <c r="M262" i="1" s="1"/>
  <c r="N262" i="1" s="1"/>
  <c r="O262" i="1" s="1"/>
  <c r="K274" i="1"/>
  <c r="L274" i="1" s="1"/>
  <c r="M274" i="1" s="1"/>
  <c r="N274" i="1" s="1"/>
  <c r="O274" i="1" s="1"/>
  <c r="K199" i="1"/>
  <c r="L199" i="1" s="1"/>
  <c r="M199" i="1" s="1"/>
  <c r="N199" i="1" s="1"/>
  <c r="O199" i="1" s="1"/>
  <c r="K234" i="1"/>
  <c r="L234" i="1" s="1"/>
  <c r="M234" i="1" s="1"/>
  <c r="N234" i="1" s="1"/>
  <c r="O234" i="1" s="1"/>
  <c r="K243" i="1"/>
  <c r="L243" i="1" s="1"/>
  <c r="M243" i="1" s="1"/>
  <c r="N243" i="1" s="1"/>
  <c r="O243" i="1" s="1"/>
  <c r="K258" i="1"/>
  <c r="L258" i="1" s="1"/>
  <c r="M258" i="1" s="1"/>
  <c r="N258" i="1" s="1"/>
  <c r="O258" i="1" s="1"/>
  <c r="K276" i="1"/>
  <c r="L276" i="1" s="1"/>
  <c r="M276" i="1" s="1"/>
  <c r="N276" i="1" s="1"/>
  <c r="O276" i="1" s="1"/>
  <c r="K293" i="1"/>
  <c r="L293" i="1" s="1"/>
  <c r="M293" i="1" s="1"/>
  <c r="N293" i="1" s="1"/>
  <c r="O293" i="1" s="1"/>
  <c r="K283" i="1"/>
  <c r="L283" i="1" s="1"/>
  <c r="M283" i="1" s="1"/>
  <c r="N283" i="1" s="1"/>
  <c r="O283" i="1" s="1"/>
  <c r="K325" i="1"/>
  <c r="L325" i="1" s="1"/>
  <c r="M325" i="1" s="1"/>
  <c r="N325" i="1" s="1"/>
  <c r="O325" i="1" s="1"/>
  <c r="K355" i="1"/>
  <c r="L355" i="1" s="1"/>
  <c r="M355" i="1" s="1"/>
  <c r="N355" i="1" s="1"/>
  <c r="O355" i="1" s="1"/>
  <c r="K177" i="1"/>
  <c r="L177" i="1" s="1"/>
  <c r="M177" i="1" s="1"/>
  <c r="N177" i="1" s="1"/>
  <c r="O177" i="1" s="1"/>
  <c r="K210" i="1"/>
  <c r="L210" i="1" s="1"/>
  <c r="M210" i="1" s="1"/>
  <c r="N210" i="1" s="1"/>
  <c r="O210" i="1" s="1"/>
  <c r="K335" i="1"/>
  <c r="L335" i="1" s="1"/>
  <c r="M335" i="1" s="1"/>
  <c r="N335" i="1" s="1"/>
  <c r="O335" i="1" s="1"/>
  <c r="K39" i="1"/>
  <c r="L39" i="1" s="1"/>
  <c r="M39" i="1" s="1"/>
  <c r="N39" i="1" s="1"/>
  <c r="O39" i="1" s="1"/>
  <c r="K28" i="1"/>
  <c r="L28" i="1" s="1"/>
  <c r="M28" i="1" s="1"/>
  <c r="N28" i="1" s="1"/>
  <c r="O28" i="1" s="1"/>
  <c r="K87" i="1"/>
  <c r="L87" i="1" s="1"/>
  <c r="M87" i="1" s="1"/>
  <c r="N87" i="1" s="1"/>
  <c r="O87" i="1" s="1"/>
  <c r="K85" i="1"/>
  <c r="L85" i="1" s="1"/>
  <c r="M85" i="1" s="1"/>
  <c r="N85" i="1" s="1"/>
  <c r="O85" i="1" s="1"/>
  <c r="K62" i="1"/>
  <c r="L62" i="1" s="1"/>
  <c r="M62" i="1" s="1"/>
  <c r="N62" i="1" s="1"/>
  <c r="O62" i="1" s="1"/>
  <c r="K100" i="1"/>
  <c r="L100" i="1" s="1"/>
  <c r="M100" i="1" s="1"/>
  <c r="N100" i="1" s="1"/>
  <c r="O100" i="1" s="1"/>
  <c r="K110" i="1"/>
  <c r="L110" i="1" s="1"/>
  <c r="M110" i="1" s="1"/>
  <c r="N110" i="1" s="1"/>
  <c r="O110" i="1" s="1"/>
  <c r="K108" i="1"/>
  <c r="L108" i="1" s="1"/>
  <c r="M108" i="1" s="1"/>
  <c r="N108" i="1" s="1"/>
  <c r="O108" i="1" s="1"/>
  <c r="K176" i="1"/>
  <c r="L176" i="1" s="1"/>
  <c r="M176" i="1" s="1"/>
  <c r="N176" i="1" s="1"/>
  <c r="O176" i="1" s="1"/>
  <c r="K164" i="1"/>
  <c r="L164" i="1" s="1"/>
  <c r="M164" i="1" s="1"/>
  <c r="N164" i="1" s="1"/>
  <c r="O164" i="1" s="1"/>
  <c r="K184" i="1"/>
  <c r="L184" i="1" s="1"/>
  <c r="M184" i="1" s="1"/>
  <c r="N184" i="1" s="1"/>
  <c r="O184" i="1" s="1"/>
  <c r="K202" i="1"/>
  <c r="L202" i="1" s="1"/>
  <c r="M202" i="1" s="1"/>
  <c r="N202" i="1" s="1"/>
  <c r="O202" i="1" s="1"/>
  <c r="K205" i="1"/>
  <c r="L205" i="1" s="1"/>
  <c r="M205" i="1" s="1"/>
  <c r="N205" i="1" s="1"/>
  <c r="O205" i="1" s="1"/>
  <c r="K316" i="1"/>
  <c r="L316" i="1" s="1"/>
  <c r="M316" i="1" s="1"/>
  <c r="N316" i="1" s="1"/>
  <c r="O316" i="1" s="1"/>
  <c r="K260" i="1"/>
  <c r="L260" i="1" s="1"/>
  <c r="M260" i="1" s="1"/>
  <c r="N260" i="1" s="1"/>
  <c r="O260" i="1" s="1"/>
  <c r="K200" i="1"/>
  <c r="L200" i="1" s="1"/>
  <c r="M200" i="1" s="1"/>
  <c r="N200" i="1" s="1"/>
  <c r="O200" i="1" s="1"/>
  <c r="K320" i="1"/>
  <c r="L320" i="1" s="1"/>
  <c r="M320" i="1" s="1"/>
  <c r="N320" i="1" s="1"/>
  <c r="O320" i="1" s="1"/>
  <c r="K333" i="1"/>
  <c r="L333" i="1" s="1"/>
  <c r="M333" i="1" s="1"/>
  <c r="N333" i="1" s="1"/>
  <c r="O333" i="1" s="1"/>
  <c r="K189" i="1"/>
  <c r="L189" i="1" s="1"/>
  <c r="M189" i="1" s="1"/>
  <c r="N189" i="1" s="1"/>
  <c r="O189" i="1" s="1"/>
  <c r="K69" i="1"/>
  <c r="L69" i="1" s="1"/>
  <c r="M69" i="1" s="1"/>
  <c r="N69" i="1" s="1"/>
  <c r="O69" i="1" s="1"/>
  <c r="K20" i="1"/>
  <c r="L20" i="1" s="1"/>
  <c r="M20" i="1" s="1"/>
  <c r="N20" i="1" s="1"/>
  <c r="O20" i="1" s="1"/>
  <c r="K124" i="1"/>
  <c r="L124" i="1" s="1"/>
  <c r="M124" i="1" s="1"/>
  <c r="N124" i="1" s="1"/>
  <c r="O124" i="1" s="1"/>
  <c r="K231" i="1"/>
  <c r="L231" i="1" s="1"/>
  <c r="M231" i="1" s="1"/>
  <c r="N231" i="1" s="1"/>
  <c r="O231" i="1" s="1"/>
  <c r="K259" i="1"/>
  <c r="L259" i="1" s="1"/>
  <c r="M259" i="1" s="1"/>
  <c r="N259" i="1" s="1"/>
  <c r="O259" i="1" s="1"/>
  <c r="K190" i="1"/>
  <c r="L190" i="1" s="1"/>
  <c r="M190" i="1" s="1"/>
  <c r="N190" i="1" s="1"/>
  <c r="O190" i="1" s="1"/>
  <c r="K303" i="1"/>
  <c r="L303" i="1" s="1"/>
  <c r="M303" i="1" s="1"/>
  <c r="N303" i="1" s="1"/>
  <c r="O303" i="1" s="1"/>
  <c r="K71" i="1"/>
  <c r="L71" i="1" s="1"/>
  <c r="M71" i="1" s="1"/>
  <c r="N71" i="1" s="1"/>
  <c r="O71" i="1" s="1"/>
  <c r="K44" i="1"/>
  <c r="L44" i="1" s="1"/>
  <c r="M44" i="1" s="1"/>
  <c r="N44" i="1" s="1"/>
  <c r="O44" i="1" s="1"/>
  <c r="K12" i="1"/>
  <c r="L12" i="1" s="1"/>
  <c r="M12" i="1" s="1"/>
  <c r="N12" i="1" s="1"/>
  <c r="O12" i="1" s="1"/>
  <c r="K36" i="1"/>
  <c r="L36" i="1" s="1"/>
  <c r="M36" i="1" s="1"/>
  <c r="N36" i="1" s="1"/>
  <c r="O36" i="1" s="1"/>
  <c r="K68" i="1"/>
  <c r="L68" i="1" s="1"/>
  <c r="M68" i="1" s="1"/>
  <c r="N68" i="1" s="1"/>
  <c r="O68" i="1" s="1"/>
  <c r="K116" i="1"/>
  <c r="L116" i="1" s="1"/>
  <c r="M116" i="1" s="1"/>
  <c r="N116" i="1" s="1"/>
  <c r="O116" i="1" s="1"/>
  <c r="K109" i="1"/>
  <c r="L109" i="1" s="1"/>
  <c r="M109" i="1" s="1"/>
  <c r="N109" i="1" s="1"/>
  <c r="O109" i="1" s="1"/>
  <c r="K140" i="1"/>
  <c r="L140" i="1" s="1"/>
  <c r="M140" i="1" s="1"/>
  <c r="N140" i="1" s="1"/>
  <c r="O140" i="1" s="1"/>
  <c r="K166" i="1"/>
  <c r="L166" i="1" s="1"/>
  <c r="M166" i="1" s="1"/>
  <c r="N166" i="1" s="1"/>
  <c r="O166" i="1" s="1"/>
  <c r="K215" i="1"/>
  <c r="L215" i="1" s="1"/>
  <c r="M215" i="1" s="1"/>
  <c r="N215" i="1" s="1"/>
  <c r="O215" i="1" s="1"/>
  <c r="K242" i="1"/>
  <c r="L242" i="1" s="1"/>
  <c r="M242" i="1" s="1"/>
  <c r="N242" i="1" s="1"/>
  <c r="O242" i="1" s="1"/>
  <c r="K245" i="1"/>
  <c r="L245" i="1" s="1"/>
  <c r="M245" i="1" s="1"/>
  <c r="N245" i="1" s="1"/>
  <c r="O245" i="1" s="1"/>
  <c r="K304" i="1"/>
  <c r="L304" i="1" s="1"/>
  <c r="M304" i="1" s="1"/>
  <c r="N304" i="1" s="1"/>
  <c r="O304" i="1" s="1"/>
  <c r="K312" i="1"/>
  <c r="L312" i="1" s="1"/>
  <c r="M312" i="1" s="1"/>
  <c r="N312" i="1" s="1"/>
  <c r="O312" i="1" s="1"/>
  <c r="K285" i="1"/>
  <c r="L285" i="1" s="1"/>
  <c r="M285" i="1" s="1"/>
  <c r="N285" i="1" s="1"/>
  <c r="O285" i="1" s="1"/>
  <c r="K327" i="1"/>
  <c r="L327" i="1" s="1"/>
  <c r="M327" i="1" s="1"/>
  <c r="N327" i="1" s="1"/>
  <c r="O327" i="1" s="1"/>
  <c r="K315" i="1"/>
  <c r="L315" i="1" s="1"/>
  <c r="M315" i="1" s="1"/>
  <c r="N315" i="1" s="1"/>
  <c r="O315" i="1" s="1"/>
  <c r="K61" i="1"/>
  <c r="L61" i="1" s="1"/>
  <c r="M61" i="1" s="1"/>
  <c r="N61" i="1" s="1"/>
  <c r="O61" i="1" s="1"/>
  <c r="K38" i="1"/>
  <c r="L38" i="1" s="1"/>
  <c r="M38" i="1" s="1"/>
  <c r="N38" i="1" s="1"/>
  <c r="O38" i="1" s="1"/>
  <c r="K131" i="1"/>
  <c r="L131" i="1" s="1"/>
  <c r="M131" i="1" s="1"/>
  <c r="N131" i="1" s="1"/>
  <c r="O131" i="1" s="1"/>
  <c r="K218" i="1"/>
  <c r="L218" i="1" s="1"/>
  <c r="M218" i="1" s="1"/>
  <c r="N218" i="1" s="1"/>
  <c r="O218" i="1" s="1"/>
  <c r="K287" i="1"/>
  <c r="L287" i="1" s="1"/>
  <c r="M287" i="1" s="1"/>
  <c r="N287" i="1" s="1"/>
  <c r="O287" i="1" s="1"/>
  <c r="K302" i="1"/>
  <c r="L302" i="1" s="1"/>
  <c r="M302" i="1" s="1"/>
  <c r="N302" i="1" s="1"/>
  <c r="O302" i="1" s="1"/>
  <c r="K294" i="1"/>
  <c r="L294" i="1" s="1"/>
  <c r="M294" i="1" s="1"/>
  <c r="N294" i="1" s="1"/>
  <c r="O294" i="1" s="1"/>
  <c r="K30" i="1"/>
  <c r="L30" i="1" s="1"/>
  <c r="M30" i="1" s="1"/>
  <c r="N30" i="1" s="1"/>
  <c r="O30" i="1" s="1"/>
  <c r="K60" i="1"/>
  <c r="L60" i="1" s="1"/>
  <c r="M60" i="1" s="1"/>
  <c r="N60" i="1" s="1"/>
  <c r="O60" i="1" s="1"/>
  <c r="K46" i="1"/>
  <c r="L46" i="1" s="1"/>
  <c r="M46" i="1" s="1"/>
  <c r="N46" i="1" s="1"/>
  <c r="O46" i="1" s="1"/>
  <c r="K102" i="1"/>
  <c r="L102" i="1" s="1"/>
  <c r="M102" i="1" s="1"/>
  <c r="N102" i="1" s="1"/>
  <c r="O102" i="1" s="1"/>
  <c r="K54" i="1"/>
  <c r="L54" i="1" s="1"/>
  <c r="M54" i="1" s="1"/>
  <c r="N54" i="1" s="1"/>
  <c r="O54" i="1" s="1"/>
  <c r="K70" i="1"/>
  <c r="L70" i="1" s="1"/>
  <c r="M70" i="1" s="1"/>
  <c r="N70" i="1" s="1"/>
  <c r="O70" i="1" s="1"/>
  <c r="K101" i="1"/>
  <c r="L101" i="1" s="1"/>
  <c r="M101" i="1" s="1"/>
  <c r="N101" i="1" s="1"/>
  <c r="O101" i="1" s="1"/>
  <c r="K115" i="1"/>
  <c r="L115" i="1" s="1"/>
  <c r="M115" i="1" s="1"/>
  <c r="N115" i="1" s="1"/>
  <c r="O115" i="1" s="1"/>
  <c r="K151" i="1"/>
  <c r="L151" i="1" s="1"/>
  <c r="M151" i="1" s="1"/>
  <c r="N151" i="1" s="1"/>
  <c r="O151" i="1" s="1"/>
  <c r="K167" i="1"/>
  <c r="L167" i="1" s="1"/>
  <c r="M167" i="1" s="1"/>
  <c r="N167" i="1" s="1"/>
  <c r="O167" i="1" s="1"/>
  <c r="K159" i="1"/>
  <c r="L159" i="1" s="1"/>
  <c r="M159" i="1" s="1"/>
  <c r="N159" i="1" s="1"/>
  <c r="O159" i="1" s="1"/>
  <c r="K279" i="1"/>
  <c r="L279" i="1" s="1"/>
  <c r="M279" i="1" s="1"/>
  <c r="N279" i="1" s="1"/>
  <c r="O279" i="1" s="1"/>
  <c r="K275" i="1"/>
  <c r="L275" i="1" s="1"/>
  <c r="M275" i="1" s="1"/>
  <c r="N275" i="1" s="1"/>
  <c r="O275" i="1" s="1"/>
  <c r="K207" i="1"/>
  <c r="L207" i="1" s="1"/>
  <c r="M207" i="1" s="1"/>
  <c r="N207" i="1" s="1"/>
  <c r="O207" i="1" s="1"/>
  <c r="K191" i="1"/>
  <c r="L191" i="1" s="1"/>
  <c r="M191" i="1" s="1"/>
  <c r="N191" i="1" s="1"/>
  <c r="O191" i="1" s="1"/>
  <c r="K268" i="1"/>
  <c r="L268" i="1" s="1"/>
  <c r="M268" i="1" s="1"/>
  <c r="N268" i="1" s="1"/>
  <c r="O268" i="1" s="1"/>
  <c r="K251" i="1"/>
  <c r="L251" i="1" s="1"/>
  <c r="M251" i="1" s="1"/>
  <c r="N251" i="1" s="1"/>
  <c r="O251" i="1" s="1"/>
  <c r="K301" i="1"/>
  <c r="L301" i="1" s="1"/>
  <c r="M301" i="1" s="1"/>
  <c r="N301" i="1" s="1"/>
  <c r="O301" i="1" s="1"/>
  <c r="K341" i="1"/>
  <c r="L341" i="1" s="1"/>
  <c r="M341" i="1" s="1"/>
  <c r="N341" i="1" s="1"/>
  <c r="O341" i="1" s="1"/>
  <c r="K286" i="1"/>
  <c r="L286" i="1" s="1"/>
  <c r="M286" i="1" s="1"/>
  <c r="N286" i="1" s="1"/>
  <c r="O286" i="1" s="1"/>
  <c r="K339" i="1"/>
  <c r="L339" i="1" s="1"/>
  <c r="M339" i="1" s="1"/>
  <c r="N339" i="1" s="1"/>
  <c r="O339" i="1" s="1"/>
  <c r="K331" i="1"/>
  <c r="L331" i="1" s="1"/>
  <c r="M331" i="1" s="1"/>
  <c r="N331" i="1" s="1"/>
  <c r="O331" i="1" s="1"/>
  <c r="K53" i="1"/>
  <c r="L53" i="1" s="1"/>
  <c r="M53" i="1" s="1"/>
  <c r="N53" i="1" s="1"/>
  <c r="O53" i="1" s="1"/>
  <c r="K117" i="1"/>
  <c r="L117" i="1" s="1"/>
  <c r="M117" i="1" s="1"/>
  <c r="N117" i="1" s="1"/>
  <c r="O117" i="1" s="1"/>
  <c r="K83" i="1"/>
  <c r="L83" i="1" s="1"/>
  <c r="M83" i="1" s="1"/>
  <c r="N83" i="1" s="1"/>
  <c r="O83" i="1" s="1"/>
  <c r="K183" i="1"/>
  <c r="L183" i="1" s="1"/>
  <c r="M183" i="1" s="1"/>
  <c r="N183" i="1" s="1"/>
  <c r="O183" i="1" s="1"/>
  <c r="K324" i="1"/>
  <c r="L324" i="1" s="1"/>
  <c r="M324" i="1" s="1"/>
  <c r="N324" i="1" s="1"/>
  <c r="O324" i="1" s="1"/>
  <c r="K357" i="1"/>
  <c r="L357" i="1" s="1"/>
  <c r="M357" i="1" s="1"/>
  <c r="N357" i="1" s="1"/>
  <c r="O357" i="1" s="1"/>
  <c r="K160" i="1"/>
  <c r="L160" i="1" s="1"/>
  <c r="M160" i="1" s="1"/>
  <c r="N160" i="1" s="1"/>
  <c r="O160" i="1" s="1"/>
  <c r="K29" i="1"/>
  <c r="L29" i="1" s="1"/>
  <c r="M29" i="1" s="1"/>
  <c r="N29" i="1" s="1"/>
  <c r="O29" i="1" s="1"/>
  <c r="K144" i="1"/>
  <c r="L144" i="1" s="1"/>
  <c r="M144" i="1" s="1"/>
  <c r="N144" i="1" s="1"/>
  <c r="O144" i="1" s="1"/>
  <c r="K197" i="1"/>
  <c r="L197" i="1" s="1"/>
  <c r="M197" i="1" s="1"/>
  <c r="N197" i="1" s="1"/>
  <c r="O197" i="1" s="1"/>
  <c r="K348" i="1"/>
  <c r="L348" i="1" s="1"/>
  <c r="M348" i="1" s="1"/>
  <c r="N348" i="1" s="1"/>
  <c r="O348" i="1" s="1"/>
  <c r="K272" i="1"/>
  <c r="L272" i="1" s="1"/>
  <c r="M272" i="1" s="1"/>
  <c r="N272" i="1" s="1"/>
  <c r="O272" i="1" s="1"/>
  <c r="K175" i="1"/>
  <c r="L175" i="1" s="1"/>
  <c r="M175" i="1" s="1"/>
  <c r="N175" i="1" s="1"/>
  <c r="O175" i="1" s="1"/>
  <c r="K137" i="1"/>
  <c r="L137" i="1" s="1"/>
  <c r="M137" i="1" s="1"/>
  <c r="N137" i="1" s="1"/>
  <c r="O137" i="1" s="1"/>
  <c r="K163" i="1"/>
  <c r="L163" i="1" s="1"/>
  <c r="M163" i="1" s="1"/>
  <c r="N163" i="1" s="1"/>
  <c r="O163" i="1" s="1"/>
  <c r="K280" i="1"/>
  <c r="L280" i="1" s="1"/>
  <c r="M280" i="1" s="1"/>
  <c r="N280" i="1" s="1"/>
  <c r="O280" i="1" s="1"/>
  <c r="K350" i="1"/>
  <c r="L350" i="1" s="1"/>
  <c r="M350" i="1" s="1"/>
  <c r="N350" i="1" s="1"/>
  <c r="O350" i="1" s="1"/>
  <c r="K337" i="1"/>
  <c r="L337" i="1" s="1"/>
  <c r="M337" i="1" s="1"/>
  <c r="N337" i="1" s="1"/>
  <c r="O337" i="1" s="1"/>
  <c r="K307" i="1"/>
  <c r="L307" i="1" s="1"/>
  <c r="M307" i="1" s="1"/>
  <c r="N307" i="1" s="1"/>
  <c r="O307" i="1" s="1"/>
  <c r="K96" i="1"/>
  <c r="L96" i="1" s="1"/>
  <c r="M96" i="1" s="1"/>
  <c r="N96" i="1" s="1"/>
  <c r="O96" i="1" s="1"/>
  <c r="K353" i="1"/>
  <c r="L353" i="1" s="1"/>
  <c r="M353" i="1" s="1"/>
  <c r="N353" i="1" s="1"/>
  <c r="O353" i="1" s="1"/>
  <c r="K187" i="1"/>
  <c r="L187" i="1" s="1"/>
  <c r="M187" i="1" s="1"/>
  <c r="N187" i="1" s="1"/>
  <c r="O187" i="1" s="1"/>
  <c r="K94" i="1"/>
  <c r="L94" i="1" s="1"/>
  <c r="M94" i="1" s="1"/>
  <c r="N94" i="1" s="1"/>
  <c r="O94" i="1" s="1"/>
  <c r="K57" i="1"/>
  <c r="L57" i="1" s="1"/>
  <c r="M57" i="1" s="1"/>
  <c r="N57" i="1" s="1"/>
  <c r="O57" i="1" s="1"/>
  <c r="K322" i="1"/>
  <c r="L322" i="1" s="1"/>
  <c r="M322" i="1" s="1"/>
  <c r="N322" i="1" s="1"/>
  <c r="O322" i="1" s="1"/>
  <c r="K170" i="1"/>
  <c r="L170" i="1" s="1"/>
  <c r="M170" i="1" s="1"/>
  <c r="N170" i="1" s="1"/>
  <c r="O170" i="1" s="1"/>
  <c r="K247" i="1"/>
  <c r="L247" i="1" s="1"/>
  <c r="M247" i="1" s="1"/>
  <c r="N247" i="1" s="1"/>
  <c r="O247" i="1" s="1"/>
  <c r="K227" i="1"/>
  <c r="L227" i="1" s="1"/>
  <c r="M227" i="1" s="1"/>
  <c r="N227" i="1" s="1"/>
  <c r="O227" i="1" s="1"/>
  <c r="K65" i="1"/>
  <c r="L65" i="1" s="1"/>
  <c r="M65" i="1" s="1"/>
  <c r="N65" i="1" s="1"/>
  <c r="O65" i="1" s="1"/>
  <c r="K338" i="1"/>
  <c r="L338" i="1" s="1"/>
  <c r="M338" i="1" s="1"/>
  <c r="N338" i="1" s="1"/>
  <c r="O338" i="1" s="1"/>
  <c r="K128" i="1"/>
  <c r="L128" i="1" s="1"/>
  <c r="M128" i="1" s="1"/>
  <c r="N128" i="1" s="1"/>
  <c r="O128" i="1" s="1"/>
  <c r="K42" i="1"/>
  <c r="L42" i="1" s="1"/>
  <c r="M42" i="1" s="1"/>
  <c r="N42" i="1" s="1"/>
  <c r="O42" i="1" s="1"/>
  <c r="K120" i="1"/>
  <c r="L120" i="1" s="1"/>
  <c r="M120" i="1" s="1"/>
  <c r="N120" i="1" s="1"/>
  <c r="O120" i="1" s="1"/>
  <c r="K106" i="1"/>
  <c r="L106" i="1" s="1"/>
  <c r="M106" i="1" s="1"/>
  <c r="N106" i="1" s="1"/>
  <c r="O106" i="1" s="1"/>
  <c r="K49" i="1"/>
  <c r="L49" i="1" s="1"/>
  <c r="M49" i="1" s="1"/>
  <c r="N49" i="1" s="1"/>
  <c r="O49" i="1" s="1"/>
  <c r="K342" i="1"/>
  <c r="L342" i="1" s="1"/>
  <c r="M342" i="1" s="1"/>
  <c r="N342" i="1" s="1"/>
  <c r="O342" i="1" s="1"/>
  <c r="K95" i="1"/>
  <c r="L95" i="1" s="1"/>
  <c r="M95" i="1" s="1"/>
  <c r="N95" i="1" s="1"/>
  <c r="O95" i="1" s="1"/>
  <c r="K72" i="1"/>
  <c r="L72" i="1" s="1"/>
  <c r="M72" i="1" s="1"/>
  <c r="N72" i="1" s="1"/>
  <c r="O72" i="1" s="1"/>
  <c r="K51" i="1"/>
  <c r="L51" i="1" s="1"/>
  <c r="M51" i="1" s="1"/>
  <c r="N51" i="1" s="1"/>
  <c r="O51" i="1" s="1"/>
  <c r="K180" i="1"/>
  <c r="L180" i="1" s="1"/>
  <c r="M180" i="1" s="1"/>
  <c r="N180" i="1" s="1"/>
  <c r="O180" i="1" s="1"/>
  <c r="K297" i="1"/>
  <c r="L297" i="1" s="1"/>
  <c r="M297" i="1" s="1"/>
  <c r="N297" i="1" s="1"/>
  <c r="O297" i="1" s="1"/>
  <c r="K8" i="1"/>
  <c r="L8" i="1" s="1"/>
  <c r="M8" i="1" s="1"/>
  <c r="N8" i="1" s="1"/>
  <c r="O8" i="1" s="1"/>
  <c r="K273" i="1"/>
  <c r="L273" i="1" s="1"/>
  <c r="M273" i="1" s="1"/>
  <c r="N273" i="1" s="1"/>
  <c r="O273" i="1" s="1"/>
  <c r="K138" i="1"/>
  <c r="L138" i="1" s="1"/>
  <c r="M138" i="1" s="1"/>
  <c r="N138" i="1" s="1"/>
  <c r="O138" i="1" s="1"/>
  <c r="K26" i="1"/>
  <c r="L26" i="1" s="1"/>
  <c r="M26" i="1" s="1"/>
  <c r="N26" i="1" s="1"/>
  <c r="O26" i="1" s="1"/>
  <c r="K230" i="1"/>
  <c r="L230" i="1" s="1"/>
  <c r="M230" i="1" s="1"/>
  <c r="N230" i="1" s="1"/>
  <c r="O230" i="1" s="1"/>
  <c r="K314" i="1"/>
  <c r="L314" i="1" s="1"/>
  <c r="M314" i="1" s="1"/>
  <c r="N314" i="1" s="1"/>
  <c r="O314" i="1" s="1"/>
  <c r="K169" i="1"/>
  <c r="L169" i="1" s="1"/>
  <c r="M169" i="1" s="1"/>
  <c r="N169" i="1" s="1"/>
  <c r="O169" i="1" s="1"/>
  <c r="K64" i="1"/>
  <c r="L64" i="1" s="1"/>
  <c r="M64" i="1" s="1"/>
  <c r="N64" i="1" s="1"/>
  <c r="O64" i="1" s="1"/>
  <c r="K249" i="1"/>
  <c r="L249" i="1" s="1"/>
  <c r="M249" i="1" s="1"/>
  <c r="N249" i="1" s="1"/>
  <c r="O249" i="1" s="1"/>
  <c r="K73" i="1"/>
  <c r="L73" i="1" s="1"/>
  <c r="M73" i="1" s="1"/>
  <c r="N73" i="1" s="1"/>
  <c r="O73" i="1" s="1"/>
  <c r="K311" i="1"/>
  <c r="L311" i="1" s="1"/>
  <c r="M311" i="1" s="1"/>
  <c r="N311" i="1" s="1"/>
  <c r="O311" i="1" s="1"/>
  <c r="K56" i="1"/>
  <c r="L56" i="1" s="1"/>
  <c r="M56" i="1" s="1"/>
  <c r="N56" i="1" s="1"/>
  <c r="O56" i="1" s="1"/>
  <c r="K257" i="1"/>
  <c r="L257" i="1" s="1"/>
  <c r="M257" i="1" s="1"/>
  <c r="N257" i="1" s="1"/>
  <c r="O257" i="1" s="1"/>
  <c r="K165" i="1"/>
  <c r="L165" i="1" s="1"/>
  <c r="M165" i="1" s="1"/>
  <c r="N165" i="1" s="1"/>
  <c r="O165" i="1" s="1"/>
  <c r="K121" i="1"/>
  <c r="L121" i="1" s="1"/>
  <c r="M121" i="1" s="1"/>
  <c r="N121" i="1" s="1"/>
  <c r="O121" i="1" s="1"/>
  <c r="K80" i="1"/>
  <c r="L80" i="1" s="1"/>
  <c r="M80" i="1" s="1"/>
  <c r="N80" i="1" s="1"/>
  <c r="O80" i="1" s="1"/>
  <c r="K334" i="1"/>
  <c r="L334" i="1" s="1"/>
  <c r="M334" i="1" s="1"/>
  <c r="N334" i="1" s="1"/>
  <c r="O334" i="1" s="1"/>
  <c r="K291" i="1"/>
  <c r="L291" i="1" s="1"/>
  <c r="M291" i="1" s="1"/>
  <c r="N291" i="1" s="1"/>
  <c r="O291" i="1" s="1"/>
  <c r="K290" i="1"/>
  <c r="L290" i="1" s="1"/>
  <c r="M290" i="1" s="1"/>
  <c r="N290" i="1" s="1"/>
  <c r="O290" i="1" s="1"/>
  <c r="K40" i="1"/>
  <c r="L40" i="1" s="1"/>
  <c r="M40" i="1" s="1"/>
  <c r="N40" i="1" s="1"/>
  <c r="O40" i="1" s="1"/>
  <c r="K171" i="1"/>
  <c r="L171" i="1" s="1"/>
  <c r="M171" i="1" s="1"/>
  <c r="N171" i="1" s="1"/>
  <c r="O171" i="1" s="1"/>
  <c r="K19" i="1"/>
  <c r="L19" i="1" s="1"/>
  <c r="M19" i="1" s="1"/>
  <c r="N19" i="1" s="1"/>
  <c r="O19" i="1" s="1"/>
  <c r="K248" i="1"/>
  <c r="L248" i="1" s="1"/>
  <c r="M248" i="1" s="1"/>
  <c r="N248" i="1" s="1"/>
  <c r="O248" i="1" s="1"/>
  <c r="K351" i="1"/>
  <c r="L351" i="1" s="1"/>
  <c r="M351" i="1" s="1"/>
  <c r="N351" i="1" s="1"/>
  <c r="O351" i="1" s="1"/>
  <c r="K352" i="1"/>
  <c r="L352" i="1" s="1"/>
  <c r="M352" i="1" s="1"/>
  <c r="N352" i="1" s="1"/>
  <c r="O352" i="1" s="1"/>
  <c r="K158" i="1"/>
  <c r="L158" i="1" s="1"/>
  <c r="M158" i="1" s="1"/>
  <c r="N158" i="1" s="1"/>
  <c r="O158" i="1" s="1"/>
  <c r="K81" i="1"/>
  <c r="L81" i="1" s="1"/>
  <c r="M81" i="1" s="1"/>
  <c r="N81" i="1" s="1"/>
  <c r="O81" i="1" s="1"/>
  <c r="K241" i="1"/>
  <c r="L241" i="1" s="1"/>
  <c r="M241" i="1" s="1"/>
  <c r="N241" i="1" s="1"/>
  <c r="O241" i="1" s="1"/>
  <c r="K139" i="1"/>
  <c r="L139" i="1" s="1"/>
  <c r="M139" i="1" s="1"/>
  <c r="N139" i="1" s="1"/>
  <c r="O139" i="1" s="1"/>
  <c r="K319" i="1"/>
  <c r="L319" i="1" s="1"/>
  <c r="M319" i="1" s="1"/>
  <c r="N319" i="1" s="1"/>
  <c r="O319" i="1" s="1"/>
  <c r="K17" i="1"/>
  <c r="L17" i="1" s="1"/>
  <c r="M17" i="1" s="1"/>
  <c r="N17" i="1" s="1"/>
  <c r="O17" i="1" s="1"/>
  <c r="K299" i="1"/>
  <c r="L299" i="1" s="1"/>
  <c r="M299" i="1" s="1"/>
  <c r="N299" i="1" s="1"/>
  <c r="O299" i="1" s="1"/>
  <c r="K112" i="1"/>
  <c r="L112" i="1" s="1"/>
  <c r="M112" i="1" s="1"/>
  <c r="N112" i="1" s="1"/>
  <c r="O112" i="1" s="1"/>
  <c r="K214" i="1"/>
  <c r="L214" i="1" s="1"/>
  <c r="M214" i="1" s="1"/>
  <c r="N214" i="1" s="1"/>
  <c r="O214" i="1" s="1"/>
  <c r="K265" i="1"/>
  <c r="L265" i="1" s="1"/>
  <c r="M265" i="1" s="1"/>
  <c r="N265" i="1" s="1"/>
  <c r="O265" i="1" s="1"/>
  <c r="K198" i="1"/>
  <c r="L198" i="1" s="1"/>
  <c r="M198" i="1" s="1"/>
  <c r="N198" i="1" s="1"/>
  <c r="O198" i="1" s="1"/>
  <c r="K178" i="1"/>
  <c r="L178" i="1" s="1"/>
  <c r="M178" i="1" s="1"/>
  <c r="N178" i="1" s="1"/>
  <c r="O178" i="1" s="1"/>
  <c r="K113" i="1"/>
  <c r="L113" i="1" s="1"/>
  <c r="M113" i="1" s="1"/>
  <c r="N113" i="1" s="1"/>
  <c r="O113" i="1" s="1"/>
  <c r="K114" i="1"/>
  <c r="L114" i="1" s="1"/>
  <c r="M114" i="1" s="1"/>
  <c r="N114" i="1" s="1"/>
  <c r="O114" i="1" s="1"/>
  <c r="K33" i="1"/>
  <c r="L33" i="1" s="1"/>
  <c r="M33" i="1" s="1"/>
  <c r="N33" i="1" s="1"/>
  <c r="O33" i="1" s="1"/>
  <c r="K270" i="1"/>
  <c r="L270" i="1" s="1"/>
  <c r="M270" i="1" s="1"/>
  <c r="N270" i="1" s="1"/>
  <c r="O270" i="1" s="1"/>
  <c r="K196" i="1"/>
  <c r="L196" i="1" s="1"/>
  <c r="M196" i="1" s="1"/>
  <c r="N196" i="1" s="1"/>
  <c r="O196" i="1" s="1"/>
  <c r="K154" i="1"/>
  <c r="L154" i="1" s="1"/>
  <c r="M154" i="1" s="1"/>
  <c r="N154" i="1" s="1"/>
  <c r="O154" i="1" s="1"/>
  <c r="K58" i="1"/>
  <c r="L58" i="1" s="1"/>
  <c r="M58" i="1" s="1"/>
  <c r="N58" i="1" s="1"/>
  <c r="O58" i="1" s="1"/>
  <c r="K90" i="1"/>
  <c r="L90" i="1" s="1"/>
  <c r="M90" i="1" s="1"/>
  <c r="N90" i="1" s="1"/>
  <c r="O90" i="1" s="1"/>
  <c r="K321" i="1"/>
  <c r="L321" i="1" s="1"/>
  <c r="M321" i="1" s="1"/>
  <c r="N321" i="1" s="1"/>
  <c r="O321" i="1" s="1"/>
  <c r="K145" i="1"/>
  <c r="L145" i="1" s="1"/>
  <c r="M145" i="1" s="1"/>
  <c r="N145" i="1" s="1"/>
  <c r="O145" i="1" s="1"/>
  <c r="K186" i="1"/>
  <c r="L186" i="1" s="1"/>
  <c r="M186" i="1" s="1"/>
  <c r="N186" i="1" s="1"/>
  <c r="O186" i="1" s="1"/>
  <c r="K35" i="1"/>
  <c r="L35" i="1" s="1"/>
  <c r="M35" i="1" s="1"/>
  <c r="N35" i="1" s="1"/>
  <c r="O35" i="1" s="1"/>
  <c r="K344" i="1"/>
  <c r="L344" i="1" s="1"/>
  <c r="M344" i="1" s="1"/>
  <c r="N344" i="1" s="1"/>
  <c r="O344" i="1" s="1"/>
  <c r="K298" i="1"/>
  <c r="L298" i="1" s="1"/>
  <c r="M298" i="1" s="1"/>
  <c r="N298" i="1" s="1"/>
  <c r="O298" i="1" s="1"/>
  <c r="K223" i="1"/>
  <c r="L223" i="1" s="1"/>
  <c r="M223" i="1" s="1"/>
  <c r="N223" i="1" s="1"/>
  <c r="O223" i="1" s="1"/>
  <c r="K211" i="1"/>
  <c r="L211" i="1" s="1"/>
  <c r="M211" i="1" s="1"/>
  <c r="N211" i="1" s="1"/>
  <c r="O211" i="1" s="1"/>
  <c r="K256" i="1"/>
  <c r="L256" i="1" s="1"/>
  <c r="M256" i="1" s="1"/>
  <c r="N256" i="1" s="1"/>
  <c r="O256" i="1" s="1"/>
  <c r="K204" i="1"/>
  <c r="L204" i="1" s="1"/>
  <c r="M204" i="1" s="1"/>
  <c r="N204" i="1" s="1"/>
  <c r="O204" i="1" s="1"/>
  <c r="K209" i="1"/>
  <c r="L209" i="1" s="1"/>
  <c r="M209" i="1" s="1"/>
  <c r="N209" i="1" s="1"/>
  <c r="O209" i="1" s="1"/>
  <c r="K41" i="1"/>
  <c r="L41" i="1" s="1"/>
  <c r="M41" i="1" s="1"/>
  <c r="N41" i="1" s="1"/>
  <c r="O41" i="1" s="1"/>
  <c r="K354" i="1"/>
  <c r="L354" i="1" s="1"/>
  <c r="M354" i="1" s="1"/>
  <c r="N354" i="1" s="1"/>
  <c r="O354" i="1" s="1"/>
  <c r="K143" i="1"/>
  <c r="L143" i="1" s="1"/>
  <c r="M143" i="1" s="1"/>
  <c r="N143" i="1" s="1"/>
  <c r="O143" i="1" s="1"/>
  <c r="K24" i="1"/>
  <c r="L24" i="1" s="1"/>
  <c r="M24" i="1" s="1"/>
  <c r="N24" i="1" s="1"/>
  <c r="O24" i="1" s="1"/>
  <c r="K104" i="1"/>
  <c r="L104" i="1" s="1"/>
  <c r="M104" i="1" s="1"/>
  <c r="N104" i="1" s="1"/>
  <c r="O104" i="1" s="1"/>
  <c r="K343" i="1"/>
  <c r="L343" i="1" s="1"/>
  <c r="M343" i="1" s="1"/>
  <c r="N343" i="1" s="1"/>
  <c r="O343" i="1" s="1"/>
  <c r="K67" i="1"/>
  <c r="L67" i="1" s="1"/>
  <c r="M67" i="1" s="1"/>
  <c r="N67" i="1" s="1"/>
  <c r="O67" i="1" s="1"/>
  <c r="K74" i="1"/>
  <c r="L74" i="1" s="1"/>
  <c r="M74" i="1" s="1"/>
  <c r="N74" i="1" s="1"/>
  <c r="O74" i="1" s="1"/>
  <c r="K9" i="1"/>
  <c r="L9" i="1" s="1"/>
  <c r="M9" i="1" s="1"/>
  <c r="N9" i="1" s="1"/>
  <c r="O9" i="1" s="1"/>
  <c r="K346" i="1"/>
  <c r="L346" i="1" s="1"/>
  <c r="M346" i="1" s="1"/>
  <c r="N346" i="1" s="1"/>
  <c r="O346" i="1" s="1"/>
  <c r="K130" i="1"/>
  <c r="L130" i="1" s="1"/>
  <c r="M130" i="1" s="1"/>
  <c r="N130" i="1" s="1"/>
  <c r="O130" i="1" s="1"/>
  <c r="K281" i="1"/>
  <c r="L281" i="1" s="1"/>
  <c r="M281" i="1" s="1"/>
  <c r="N281" i="1" s="1"/>
  <c r="O281" i="1" s="1"/>
  <c r="K238" i="1"/>
  <c r="L238" i="1" s="1"/>
  <c r="M238" i="1" s="1"/>
  <c r="N238" i="1" s="1"/>
  <c r="O238" i="1" s="1"/>
  <c r="K235" i="1"/>
  <c r="L235" i="1" s="1"/>
  <c r="M235" i="1" s="1"/>
  <c r="N235" i="1" s="1"/>
  <c r="O235" i="1" s="1"/>
  <c r="K233" i="1"/>
  <c r="L233" i="1" s="1"/>
  <c r="M233" i="1" s="1"/>
  <c r="N233" i="1" s="1"/>
  <c r="O233" i="1" s="1"/>
  <c r="K174" i="1"/>
  <c r="L174" i="1" s="1"/>
  <c r="M174" i="1" s="1"/>
  <c r="N174" i="1" s="1"/>
  <c r="O174" i="1" s="1"/>
  <c r="K50" i="1"/>
  <c r="L50" i="1" s="1"/>
  <c r="M50" i="1" s="1"/>
  <c r="N50" i="1" s="1"/>
  <c r="O50" i="1" s="1"/>
  <c r="K149" i="1"/>
  <c r="L149" i="1" s="1"/>
  <c r="M149" i="1" s="1"/>
  <c r="N149" i="1" s="1"/>
  <c r="O149" i="1" s="1"/>
  <c r="K18" i="1"/>
  <c r="L18" i="1" s="1"/>
  <c r="M18" i="1" s="1"/>
  <c r="N18" i="1" s="1"/>
  <c r="O18" i="1" s="1"/>
  <c r="K264" i="1"/>
  <c r="L264" i="1" s="1"/>
  <c r="M264" i="1" s="1"/>
  <c r="N264" i="1" s="1"/>
  <c r="O264" i="1" s="1"/>
  <c r="K98" i="1"/>
  <c r="L98" i="1" s="1"/>
  <c r="M98" i="1" s="1"/>
  <c r="N98" i="1" s="1"/>
  <c r="O98" i="1" s="1"/>
  <c r="K122" i="1"/>
  <c r="L122" i="1" s="1"/>
  <c r="M122" i="1" s="1"/>
  <c r="N122" i="1" s="1"/>
  <c r="O122" i="1" s="1"/>
  <c r="K195" i="1"/>
  <c r="L195" i="1" s="1"/>
  <c r="M195" i="1" s="1"/>
  <c r="N195" i="1" s="1"/>
  <c r="O195" i="1" s="1"/>
  <c r="K206" i="1"/>
  <c r="L206" i="1" s="1"/>
  <c r="M206" i="1" s="1"/>
  <c r="N206" i="1" s="1"/>
  <c r="O206" i="1" s="1"/>
  <c r="K34" i="1"/>
  <c r="L34" i="1" s="1"/>
  <c r="M34" i="1" s="1"/>
  <c r="N34" i="1" s="1"/>
  <c r="O34" i="1" s="1"/>
  <c r="K244" i="1"/>
  <c r="L244" i="1" s="1"/>
  <c r="M244" i="1" s="1"/>
  <c r="N244" i="1" s="1"/>
  <c r="O244" i="1" s="1"/>
  <c r="K147" i="1"/>
  <c r="L147" i="1" s="1"/>
  <c r="M147" i="1" s="1"/>
  <c r="N147" i="1" s="1"/>
  <c r="O147" i="1" s="1"/>
  <c r="K289" i="1"/>
  <c r="L289" i="1" s="1"/>
  <c r="M289" i="1" s="1"/>
  <c r="N289" i="1" s="1"/>
  <c r="O289" i="1" s="1"/>
  <c r="K225" i="1"/>
  <c r="L225" i="1" s="1"/>
  <c r="M225" i="1" s="1"/>
  <c r="N225" i="1" s="1"/>
  <c r="O225" i="1" s="1"/>
  <c r="K88" i="1"/>
  <c r="L88" i="1" s="1"/>
  <c r="M88" i="1" s="1"/>
  <c r="N88" i="1" s="1"/>
  <c r="O88" i="1" s="1"/>
  <c r="K361" i="1"/>
  <c r="L361" i="1" s="1"/>
  <c r="M361" i="1" s="1"/>
  <c r="N361" i="1" s="1"/>
  <c r="O361" i="1" s="1"/>
  <c r="K305" i="1"/>
  <c r="L305" i="1" s="1"/>
  <c r="M305" i="1" s="1"/>
  <c r="N305" i="1" s="1"/>
  <c r="O305" i="1" s="1"/>
  <c r="K27" i="1"/>
  <c r="L27" i="1" s="1"/>
  <c r="M27" i="1" s="1"/>
  <c r="N27" i="1" s="1"/>
  <c r="O27" i="1" s="1"/>
  <c r="K329" i="1"/>
  <c r="L329" i="1" s="1"/>
  <c r="M329" i="1" s="1"/>
  <c r="N329" i="1" s="1"/>
  <c r="O329" i="1" s="1"/>
  <c r="K296" i="1"/>
  <c r="L296" i="1" s="1"/>
  <c r="M296" i="1" s="1"/>
  <c r="N296" i="1" s="1"/>
  <c r="O296" i="1" s="1"/>
  <c r="K97" i="1"/>
  <c r="L97" i="1" s="1"/>
  <c r="M97" i="1" s="1"/>
  <c r="N97" i="1" s="1"/>
  <c r="O97" i="1" s="1"/>
  <c r="K162" i="1"/>
  <c r="L162" i="1" s="1"/>
  <c r="M162" i="1" s="1"/>
  <c r="N162" i="1" s="1"/>
  <c r="O162" i="1" s="1"/>
  <c r="K66" i="1"/>
  <c r="L66" i="1" s="1"/>
  <c r="M66" i="1" s="1"/>
  <c r="N66" i="1" s="1"/>
  <c r="O66" i="1" s="1"/>
  <c r="K16" i="1"/>
  <c r="L16" i="1" s="1"/>
  <c r="M16" i="1" s="1"/>
  <c r="N16" i="1" s="1"/>
  <c r="O16" i="1" s="1"/>
  <c r="K362" i="1"/>
  <c r="L362" i="1" s="1"/>
  <c r="M362" i="1" s="1"/>
  <c r="N362" i="1" s="1"/>
  <c r="O362" i="1" s="1"/>
  <c r="K212" i="1"/>
  <c r="L212" i="1" s="1"/>
  <c r="M212" i="1" s="1"/>
  <c r="N212" i="1" s="1"/>
  <c r="O212" i="1" s="1"/>
  <c r="K263" i="1"/>
  <c r="L263" i="1" s="1"/>
  <c r="M263" i="1" s="1"/>
  <c r="N263" i="1" s="1"/>
  <c r="O263" i="1" s="1"/>
  <c r="K358" i="1"/>
  <c r="L358" i="1" s="1"/>
  <c r="M358" i="1" s="1"/>
  <c r="N358" i="1" s="1"/>
  <c r="O358" i="1" s="1"/>
  <c r="K136" i="1"/>
  <c r="L136" i="1" s="1"/>
  <c r="M136" i="1" s="1"/>
  <c r="N136" i="1" s="1"/>
  <c r="O136" i="1" s="1"/>
  <c r="K157" i="1"/>
  <c r="L157" i="1" s="1"/>
  <c r="M157" i="1" s="1"/>
  <c r="N157" i="1" s="1"/>
  <c r="O157" i="1" s="1"/>
  <c r="K25" i="1"/>
  <c r="L25" i="1" s="1"/>
  <c r="M25" i="1" s="1"/>
  <c r="N25" i="1" s="1"/>
  <c r="O25" i="1" s="1"/>
  <c r="K336" i="1"/>
  <c r="L336" i="1" s="1"/>
  <c r="M336" i="1" s="1"/>
  <c r="N336" i="1" s="1"/>
  <c r="O336" i="1" s="1"/>
  <c r="K345" i="1"/>
  <c r="L345" i="1" s="1"/>
  <c r="M345" i="1" s="1"/>
  <c r="N345" i="1" s="1"/>
  <c r="O345" i="1" s="1"/>
  <c r="K220" i="1"/>
  <c r="L220" i="1" s="1"/>
  <c r="M220" i="1" s="1"/>
  <c r="N220" i="1" s="1"/>
  <c r="O220" i="1" s="1"/>
  <c r="K105" i="1"/>
  <c r="L105" i="1" s="1"/>
  <c r="M105" i="1" s="1"/>
  <c r="N105" i="1" s="1"/>
  <c r="O105" i="1" s="1"/>
  <c r="K203" i="1"/>
  <c r="L203" i="1" s="1"/>
  <c r="M203" i="1" s="1"/>
  <c r="N203" i="1" s="1"/>
  <c r="O203" i="1" s="1"/>
  <c r="K32" i="1"/>
  <c r="L32" i="1" s="1"/>
  <c r="M32" i="1" s="1"/>
  <c r="N32" i="1" s="1"/>
  <c r="O32" i="1" s="1"/>
  <c r="K219" i="1"/>
  <c r="L219" i="1" s="1"/>
  <c r="M219" i="1" s="1"/>
  <c r="N219" i="1" s="1"/>
  <c r="O219" i="1" s="1"/>
  <c r="K181" i="1"/>
  <c r="L181" i="1" s="1"/>
  <c r="M181" i="1" s="1"/>
  <c r="N181" i="1" s="1"/>
  <c r="O181" i="1" s="1"/>
  <c r="K359" i="1"/>
  <c r="L359" i="1" s="1"/>
  <c r="M359" i="1" s="1"/>
  <c r="N359" i="1" s="1"/>
  <c r="O359" i="1" s="1"/>
  <c r="K43" i="1"/>
  <c r="L43" i="1" s="1"/>
  <c r="M43" i="1" s="1"/>
  <c r="N43" i="1" s="1"/>
  <c r="O43" i="1" s="1"/>
  <c r="K75" i="1"/>
  <c r="L75" i="1" s="1"/>
  <c r="M75" i="1" s="1"/>
  <c r="N75" i="1" s="1"/>
  <c r="O75" i="1" s="1"/>
  <c r="K306" i="1"/>
  <c r="L306" i="1" s="1"/>
  <c r="M306" i="1" s="1"/>
  <c r="N306" i="1" s="1"/>
  <c r="O306" i="1" s="1"/>
  <c r="K48" i="1"/>
  <c r="L48" i="1" s="1"/>
  <c r="M48" i="1" s="1"/>
  <c r="N48" i="1" s="1"/>
  <c r="O48" i="1" s="1"/>
  <c r="K360" i="1"/>
  <c r="L360" i="1" s="1"/>
  <c r="M360" i="1" s="1"/>
  <c r="N360" i="1" s="1"/>
  <c r="O360" i="1" s="1"/>
  <c r="K89" i="1"/>
  <c r="L89" i="1" s="1"/>
  <c r="M89" i="1" s="1"/>
  <c r="N89" i="1" s="1"/>
  <c r="O89" i="1" s="1"/>
  <c r="K255" i="1"/>
  <c r="L255" i="1" s="1"/>
  <c r="M255" i="1" s="1"/>
  <c r="N255" i="1" s="1"/>
  <c r="O255" i="1" s="1"/>
  <c r="K229" i="1"/>
  <c r="L229" i="1" s="1"/>
  <c r="M229" i="1" s="1"/>
  <c r="N229" i="1" s="1"/>
  <c r="O229" i="1" s="1"/>
  <c r="K194" i="1"/>
  <c r="L194" i="1" s="1"/>
  <c r="M194" i="1" s="1"/>
  <c r="N194" i="1" s="1"/>
  <c r="O194" i="1" s="1"/>
  <c r="K11" i="1"/>
  <c r="L11" i="1" s="1"/>
  <c r="M11" i="1" s="1"/>
  <c r="N11" i="1" s="1"/>
  <c r="O11" i="1" s="1"/>
  <c r="K10" i="1"/>
  <c r="L10" i="1" s="1"/>
  <c r="M10" i="1" s="1"/>
  <c r="N10" i="1" s="1"/>
  <c r="O10" i="1" s="1"/>
  <c r="K278" i="1"/>
  <c r="L278" i="1" s="1"/>
  <c r="M278" i="1" s="1"/>
  <c r="N278" i="1" s="1"/>
  <c r="O278" i="1" s="1"/>
  <c r="K179" i="1"/>
  <c r="L179" i="1" s="1"/>
  <c r="M179" i="1" s="1"/>
  <c r="N179" i="1" s="1"/>
  <c r="O179" i="1" s="1"/>
  <c r="K155" i="1"/>
  <c r="L155" i="1" s="1"/>
  <c r="M155" i="1" s="1"/>
  <c r="N155" i="1" s="1"/>
  <c r="O155" i="1" s="1"/>
  <c r="K129" i="1"/>
  <c r="L129" i="1" s="1"/>
  <c r="M129" i="1" s="1"/>
  <c r="N129" i="1" s="1"/>
  <c r="O129" i="1" s="1"/>
  <c r="K222" i="1"/>
  <c r="L222" i="1" s="1"/>
  <c r="M222" i="1" s="1"/>
  <c r="N222" i="1" s="1"/>
  <c r="O222" i="1" s="1"/>
  <c r="K271" i="1"/>
  <c r="L271" i="1" s="1"/>
  <c r="M271" i="1" s="1"/>
  <c r="N271" i="1" s="1"/>
  <c r="O271" i="1" s="1"/>
  <c r="K236" i="1"/>
  <c r="L236" i="1" s="1"/>
  <c r="M236" i="1" s="1"/>
  <c r="N236" i="1" s="1"/>
  <c r="O236" i="1" s="1"/>
  <c r="K213" i="1"/>
  <c r="L213" i="1" s="1"/>
  <c r="M213" i="1" s="1"/>
  <c r="N213" i="1" s="1"/>
  <c r="O213" i="1" s="1"/>
  <c r="K228" i="1"/>
  <c r="L228" i="1" s="1"/>
  <c r="M228" i="1" s="1"/>
  <c r="N228" i="1" s="1"/>
  <c r="O228" i="1" s="1"/>
  <c r="K59" i="1"/>
  <c r="L59" i="1" s="1"/>
  <c r="M59" i="1" s="1"/>
  <c r="N59" i="1" s="1"/>
  <c r="O59" i="1" s="1"/>
  <c r="K330" i="1"/>
  <c r="L330" i="1" s="1"/>
  <c r="M330" i="1" s="1"/>
  <c r="N330" i="1" s="1"/>
  <c r="O330" i="1" s="1"/>
  <c r="K86" i="1"/>
  <c r="L86" i="1" s="1"/>
  <c r="M86" i="1" s="1"/>
  <c r="N86" i="1" s="1"/>
  <c r="O86" i="1" s="1"/>
  <c r="K146" i="1"/>
  <c r="L146" i="1" s="1"/>
  <c r="M146" i="1" s="1"/>
  <c r="N146" i="1" s="1"/>
  <c r="O146" i="1" s="1"/>
  <c r="K161" i="1"/>
  <c r="L161" i="1" s="1"/>
  <c r="M161" i="1" s="1"/>
  <c r="N161" i="1" s="1"/>
  <c r="O161" i="1" s="1"/>
  <c r="K239" i="1"/>
  <c r="L239" i="1" s="1"/>
  <c r="M239" i="1" s="1"/>
  <c r="N239" i="1" s="1"/>
  <c r="O239" i="1" s="1"/>
  <c r="F8" i="3"/>
  <c r="G8" i="3" s="1"/>
  <c r="F9" i="3"/>
  <c r="G9" i="3" s="1"/>
  <c r="F10" i="3"/>
  <c r="G10" i="3" s="1"/>
  <c r="F7" i="3"/>
  <c r="G7" i="3" s="1"/>
  <c r="O23" i="3"/>
  <c r="E23" i="3"/>
  <c r="L365" i="1" l="1"/>
  <c r="H10" i="3"/>
  <c r="I10" i="3" s="1"/>
  <c r="K23" i="3"/>
  <c r="H8" i="3"/>
  <c r="I8" i="3" s="1"/>
  <c r="H9" i="3"/>
  <c r="I9" i="3" s="1"/>
  <c r="M7" i="1"/>
  <c r="M365" i="1" s="1"/>
  <c r="G23" i="3"/>
  <c r="H7" i="3"/>
  <c r="N7" i="1" l="1"/>
  <c r="N365" i="1" s="1"/>
  <c r="O365" i="1" s="1"/>
  <c r="H23" i="3"/>
  <c r="I23" i="3" s="1"/>
  <c r="J13" i="3" s="1"/>
  <c r="I7" i="3"/>
  <c r="J7" i="3" l="1"/>
  <c r="J16" i="3"/>
  <c r="J10" i="3"/>
  <c r="J14" i="3"/>
  <c r="J12" i="3"/>
  <c r="J11" i="3"/>
  <c r="J20" i="3"/>
  <c r="J15" i="3"/>
  <c r="J9" i="3"/>
  <c r="J8" i="3"/>
  <c r="J21" i="3"/>
  <c r="J18" i="3"/>
  <c r="J19" i="3"/>
  <c r="J17" i="3"/>
  <c r="P365" i="1"/>
  <c r="P363" i="1"/>
  <c r="O7" i="1"/>
  <c r="J23" i="3"/>
  <c r="P7" i="1" l="1"/>
  <c r="P32" i="1"/>
  <c r="P46" i="1"/>
  <c r="P199" i="1"/>
  <c r="P23" i="1"/>
  <c r="P358" i="1"/>
  <c r="P265" i="1"/>
  <c r="P272" i="1"/>
  <c r="P69" i="1"/>
  <c r="P37" i="1"/>
  <c r="P264" i="1"/>
  <c r="P346" i="1"/>
  <c r="P348" i="1"/>
  <c r="P188" i="1"/>
  <c r="P220" i="1"/>
  <c r="P270" i="1"/>
  <c r="P337" i="1"/>
  <c r="P303" i="1"/>
  <c r="P156" i="1"/>
  <c r="P284" i="1"/>
  <c r="P271" i="1"/>
  <c r="P74" i="1"/>
  <c r="P297" i="1"/>
  <c r="P302" i="1"/>
  <c r="P173" i="1"/>
  <c r="P55" i="1"/>
  <c r="P73" i="1"/>
  <c r="P87" i="1"/>
  <c r="P222" i="1"/>
  <c r="P67" i="1"/>
  <c r="P180" i="1"/>
  <c r="P287" i="1"/>
  <c r="P288" i="1"/>
  <c r="P86" i="1"/>
  <c r="P235" i="1"/>
  <c r="P314" i="1"/>
  <c r="P54" i="1"/>
  <c r="P243" i="1"/>
  <c r="P135" i="1"/>
  <c r="P330" i="1"/>
  <c r="P238" i="1"/>
  <c r="P230" i="1"/>
  <c r="P102" i="1"/>
  <c r="P234" i="1"/>
  <c r="P63" i="1"/>
  <c r="P187" i="1"/>
  <c r="P125" i="1"/>
  <c r="P244" i="1"/>
  <c r="P84" i="1"/>
  <c r="P77" i="1"/>
  <c r="P207" i="1"/>
  <c r="P339" i="1"/>
  <c r="P171" i="1"/>
  <c r="P355" i="1"/>
  <c r="P59" i="1"/>
  <c r="P208" i="1"/>
  <c r="P328" i="1"/>
  <c r="P64" i="1"/>
  <c r="P189" i="1"/>
  <c r="P258" i="1"/>
  <c r="P275" i="1"/>
  <c r="P257" i="1"/>
  <c r="P281" i="1"/>
  <c r="P38" i="1"/>
  <c r="P93" i="1"/>
  <c r="P111" i="1"/>
  <c r="P296" i="1"/>
  <c r="P81" i="1"/>
  <c r="P183" i="1"/>
  <c r="P202" i="1"/>
  <c r="P217" i="1"/>
  <c r="P241" i="1"/>
  <c r="P354" i="1"/>
  <c r="P251" i="1"/>
  <c r="P168" i="1"/>
  <c r="P212" i="1"/>
  <c r="P112" i="1"/>
  <c r="P197" i="1"/>
  <c r="P333" i="1"/>
  <c r="P340" i="1"/>
  <c r="P97" i="1"/>
  <c r="P194" i="1"/>
  <c r="P209" i="1"/>
  <c r="P120" i="1"/>
  <c r="P285" i="1"/>
  <c r="P356" i="1"/>
  <c r="P103" i="1"/>
  <c r="P273" i="1"/>
  <c r="P262" i="1"/>
  <c r="P229" i="1"/>
  <c r="P204" i="1"/>
  <c r="P42" i="1"/>
  <c r="P312" i="1"/>
  <c r="P292" i="1"/>
  <c r="P31" i="1"/>
  <c r="P129" i="1"/>
  <c r="P343" i="1"/>
  <c r="P51" i="1"/>
  <c r="P218" i="1"/>
  <c r="P201" i="1"/>
  <c r="P14" i="1"/>
  <c r="P155" i="1"/>
  <c r="P104" i="1"/>
  <c r="P72" i="1"/>
  <c r="P131" i="1"/>
  <c r="P91" i="1"/>
  <c r="P127" i="1"/>
  <c r="P128" i="1"/>
  <c r="P226" i="1"/>
  <c r="P142" i="1"/>
  <c r="P89" i="1"/>
  <c r="P338" i="1"/>
  <c r="P245" i="1"/>
  <c r="P134" i="1"/>
  <c r="P185" i="1"/>
  <c r="P321" i="1"/>
  <c r="P246" i="1"/>
  <c r="P36" i="1"/>
  <c r="P298" i="1"/>
  <c r="P215" i="1"/>
  <c r="P250" i="1"/>
  <c r="P41" i="1"/>
  <c r="P327" i="1"/>
  <c r="P80" i="1"/>
  <c r="P71" i="1"/>
  <c r="P335" i="1"/>
  <c r="P110" i="1"/>
  <c r="P100" i="1"/>
  <c r="P203" i="1"/>
  <c r="P237" i="1"/>
  <c r="P149" i="1"/>
  <c r="P35" i="1"/>
  <c r="P269" i="1"/>
  <c r="P47" i="1"/>
  <c r="P233" i="1"/>
  <c r="P40" i="1"/>
  <c r="P242" i="1"/>
  <c r="P347" i="1"/>
  <c r="P261" i="1"/>
  <c r="P147" i="1"/>
  <c r="P290" i="1"/>
  <c r="P301" i="1"/>
  <c r="P85" i="1"/>
  <c r="P141" i="1"/>
  <c r="P56" i="1"/>
  <c r="P344" i="1"/>
  <c r="P30" i="1"/>
  <c r="P153" i="1"/>
  <c r="P27" i="1"/>
  <c r="P352" i="1"/>
  <c r="P117" i="1"/>
  <c r="P164" i="1"/>
  <c r="P221" i="1"/>
  <c r="P58" i="1"/>
  <c r="P43" i="1"/>
  <c r="P186" i="1"/>
  <c r="P322" i="1"/>
  <c r="P109" i="1"/>
  <c r="P309" i="1"/>
  <c r="P277" i="1"/>
  <c r="P247" i="1"/>
  <c r="P326" i="1"/>
  <c r="P359" i="1"/>
  <c r="P145" i="1"/>
  <c r="P57" i="1"/>
  <c r="P116" i="1"/>
  <c r="P252" i="1"/>
  <c r="P193" i="1"/>
  <c r="P255" i="1"/>
  <c r="P256" i="1"/>
  <c r="P304" i="1"/>
  <c r="P211" i="1"/>
  <c r="P90" i="1"/>
  <c r="P349" i="1"/>
  <c r="P48" i="1"/>
  <c r="P92" i="1"/>
  <c r="P192" i="1"/>
  <c r="P39" i="1"/>
  <c r="P195" i="1"/>
  <c r="P24" i="1"/>
  <c r="P223" i="1"/>
  <c r="P96" i="1"/>
  <c r="P75" i="1"/>
  <c r="P174" i="1"/>
  <c r="P158" i="1"/>
  <c r="P70" i="1"/>
  <c r="P122" i="1"/>
  <c r="P79" i="1"/>
  <c r="P279" i="1"/>
  <c r="P353" i="1"/>
  <c r="P12" i="1"/>
  <c r="P224" i="1"/>
  <c r="P318" i="1"/>
  <c r="P18" i="1"/>
  <c r="P311" i="1"/>
  <c r="P167" i="1"/>
  <c r="P325" i="1"/>
  <c r="P52" i="1"/>
  <c r="P306" i="1"/>
  <c r="P196" i="1"/>
  <c r="P166" i="1"/>
  <c r="P266" i="1"/>
  <c r="P34" i="1"/>
  <c r="P334" i="1"/>
  <c r="P268" i="1"/>
  <c r="P28" i="1"/>
  <c r="P107" i="1"/>
  <c r="P95" i="1"/>
  <c r="P345" i="1"/>
  <c r="P33" i="1"/>
  <c r="P350" i="1"/>
  <c r="P190" i="1"/>
  <c r="P152" i="1"/>
  <c r="P300" i="1"/>
  <c r="P83" i="1"/>
  <c r="P78" i="1"/>
  <c r="P336" i="1"/>
  <c r="P114" i="1"/>
  <c r="P280" i="1"/>
  <c r="P259" i="1"/>
  <c r="P99" i="1"/>
  <c r="P310" i="1"/>
  <c r="P181" i="1"/>
  <c r="P94" i="1"/>
  <c r="P68" i="1"/>
  <c r="P232" i="1"/>
  <c r="P219" i="1"/>
  <c r="P295" i="1"/>
  <c r="P227" i="1"/>
  <c r="P11" i="1"/>
  <c r="P206" i="1"/>
  <c r="P253" i="1"/>
  <c r="P88" i="1"/>
  <c r="P82" i="1"/>
  <c r="P154" i="1"/>
  <c r="P140" i="1"/>
  <c r="P276" i="1"/>
  <c r="P169" i="1"/>
  <c r="P165" i="1"/>
  <c r="P98" i="1"/>
  <c r="P21" i="1"/>
  <c r="P175" i="1"/>
  <c r="P20" i="1"/>
  <c r="P13" i="1"/>
  <c r="P228" i="1"/>
  <c r="P130" i="1"/>
  <c r="P138" i="1"/>
  <c r="P60" i="1"/>
  <c r="P274" i="1"/>
  <c r="P119" i="1"/>
  <c r="P263" i="1"/>
  <c r="P214" i="1"/>
  <c r="P184" i="1"/>
  <c r="P239" i="1"/>
  <c r="P50" i="1"/>
  <c r="P249" i="1"/>
  <c r="P115" i="1"/>
  <c r="P293" i="1"/>
  <c r="P126" i="1"/>
  <c r="P213" i="1"/>
  <c r="P362" i="1"/>
  <c r="P299" i="1"/>
  <c r="P144" i="1"/>
  <c r="P320" i="1"/>
  <c r="P332" i="1"/>
  <c r="P179" i="1"/>
  <c r="P151" i="1"/>
  <c r="P118" i="1"/>
  <c r="P16" i="1"/>
  <c r="P17" i="1"/>
  <c r="P29" i="1"/>
  <c r="P200" i="1"/>
  <c r="P323" i="1"/>
  <c r="P313" i="1"/>
  <c r="P25" i="1"/>
  <c r="P113" i="1"/>
  <c r="P163" i="1"/>
  <c r="P231" i="1"/>
  <c r="P182" i="1"/>
  <c r="P308" i="1"/>
  <c r="P157" i="1"/>
  <c r="P178" i="1"/>
  <c r="P137" i="1"/>
  <c r="P124" i="1"/>
  <c r="P76" i="1"/>
  <c r="P317" i="1"/>
  <c r="P62" i="1"/>
  <c r="P49" i="1"/>
  <c r="P105" i="1"/>
  <c r="P198" i="1"/>
  <c r="P45" i="1"/>
  <c r="P123" i="1"/>
  <c r="P286" i="1"/>
  <c r="P159" i="1"/>
  <c r="P324" i="1"/>
  <c r="P205" i="1"/>
  <c r="P216" i="1"/>
  <c r="P278" i="1"/>
  <c r="P143" i="1"/>
  <c r="P342" i="1"/>
  <c r="P61" i="1"/>
  <c r="P133" i="1"/>
  <c r="P254" i="1"/>
  <c r="P329" i="1"/>
  <c r="P291" i="1"/>
  <c r="P283" i="1"/>
  <c r="P236" i="1"/>
  <c r="P9" i="1"/>
  <c r="P8" i="1"/>
  <c r="P294" i="1"/>
  <c r="P172" i="1"/>
  <c r="P22" i="1"/>
  <c r="P10" i="1"/>
  <c r="P305" i="1"/>
  <c r="P351" i="1"/>
  <c r="P53" i="1"/>
  <c r="P176" i="1"/>
  <c r="P240" i="1"/>
  <c r="P289" i="1"/>
  <c r="P315" i="1"/>
  <c r="P15" i="1"/>
  <c r="P361" i="1"/>
  <c r="P248" i="1"/>
  <c r="P331" i="1"/>
  <c r="P108" i="1"/>
  <c r="P148" i="1"/>
  <c r="P360" i="1"/>
  <c r="P66" i="1"/>
  <c r="P319" i="1"/>
  <c r="P160" i="1"/>
  <c r="P260" i="1"/>
  <c r="P267" i="1"/>
  <c r="P136" i="1"/>
  <c r="P162" i="1"/>
  <c r="P139" i="1"/>
  <c r="P357" i="1"/>
  <c r="P316" i="1"/>
  <c r="P282" i="1"/>
  <c r="P341" i="1"/>
  <c r="P150" i="1"/>
  <c r="P106" i="1"/>
  <c r="P191" i="1"/>
  <c r="P121" i="1"/>
  <c r="P19" i="1"/>
  <c r="P225" i="1"/>
  <c r="P132" i="1"/>
  <c r="P44" i="1"/>
  <c r="P307" i="1"/>
  <c r="P170" i="1"/>
  <c r="P161" i="1"/>
  <c r="P101" i="1"/>
  <c r="P146" i="1"/>
  <c r="P65" i="1"/>
  <c r="P210" i="1"/>
  <c r="P26" i="1"/>
  <c r="P177" i="1"/>
</calcChain>
</file>

<file path=xl/sharedStrings.xml><?xml version="1.0" encoding="utf-8"?>
<sst xmlns="http://schemas.openxmlformats.org/spreadsheetml/2006/main" count="500" uniqueCount="448">
  <si>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</si>
  <si>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</si>
  <si>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</si>
  <si>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</si>
  <si>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</si>
  <si>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</si>
  <si>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</si>
  <si>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</si>
  <si>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</si>
  <si>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</si>
  <si>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</si>
  <si>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</si>
  <si>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</si>
  <si>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</si>
  <si>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</si>
  <si>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</si>
  <si>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</si>
  <si>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</si>
  <si>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</si>
  <si>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</si>
  <si>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</si>
  <si>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</si>
  <si>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</si>
  <si>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</si>
  <si>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</si>
  <si>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</si>
  <si>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</si>
  <si>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</si>
  <si>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</si>
  <si>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</si>
  <si>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</si>
  <si>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</si>
  <si>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</si>
  <si>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</si>
  <si>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</si>
  <si>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</si>
  <si>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</si>
  <si>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</si>
  <si>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</si>
  <si>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</si>
  <si>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</si>
  <si>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</si>
  <si>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</si>
  <si>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</si>
  <si>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</si>
  <si>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</si>
  <si>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</si>
  <si>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</si>
  <si>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</si>
  <si>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</si>
  <si>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</si>
  <si>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</si>
  <si>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</si>
  <si>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</si>
  <si>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</si>
  <si>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</si>
  <si>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</si>
  <si>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</si>
  <si>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</si>
  <si>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</si>
  <si>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</si>
  <si>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</si>
  <si>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</si>
  <si>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</si>
  <si>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</si>
  <si>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</si>
  <si>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</si>
  <si>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</si>
  <si>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</si>
  <si>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</si>
  <si>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</si>
  <si>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</si>
  <si>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</si>
  <si>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</si>
  <si>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</si>
  <si>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</si>
  <si>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</si>
  <si>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</si>
  <si>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</si>
  <si>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</si>
  <si>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</si>
  <si>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</si>
  <si>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</si>
  <si>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</si>
  <si>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</si>
  <si>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</si>
  <si>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</si>
  <si>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</si>
  <si>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</si>
  <si>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</si>
  <si>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</si>
  <si>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</si>
  <si>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</si>
  <si>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</si>
  <si>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</si>
  <si>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</si>
  <si>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</si>
  <si>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</si>
  <si>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</si>
  <si>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</si>
  <si>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</si>
  <si>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</si>
  <si>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</si>
  <si>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</si>
  <si>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</si>
  <si>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</si>
  <si>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</si>
  <si>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</si>
  <si>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</si>
  <si>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</si>
  <si>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</si>
  <si>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</si>
  <si>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</si>
  <si>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</si>
  <si>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</si>
  <si>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</si>
  <si>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</si>
  <si>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</si>
  <si>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</si>
  <si>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</si>
  <si>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</si>
  <si>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</si>
  <si>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</si>
  <si>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</si>
  <si>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</si>
  <si>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</si>
  <si>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</si>
  <si>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</si>
  <si>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</si>
  <si>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</si>
  <si>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</si>
  <si>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</si>
  <si>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</si>
  <si>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</si>
  <si>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</si>
  <si>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</si>
  <si>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</si>
  <si>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</si>
  <si>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</si>
  <si>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</si>
  <si>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</si>
  <si>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</si>
  <si>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</si>
  <si>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</si>
  <si>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</si>
  <si>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</si>
  <si>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</si>
  <si>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</si>
  <si>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</si>
  <si>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</si>
  <si>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</si>
  <si>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</si>
  <si>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</si>
  <si>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</si>
  <si>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</si>
  <si>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</si>
  <si>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</si>
  <si>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</si>
  <si>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</si>
  <si>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</si>
  <si>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</si>
  <si>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</si>
  <si>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</si>
  <si>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</si>
  <si>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</si>
  <si>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</si>
  <si>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</si>
  <si>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</si>
  <si>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</si>
  <si>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</si>
  <si>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</si>
  <si>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</si>
  <si>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</si>
  <si>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</si>
  <si>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</si>
  <si>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</si>
  <si>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</si>
  <si>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</si>
  <si>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</si>
  <si>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</si>
  <si>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</si>
  <si>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</si>
  <si>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</si>
  <si>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</si>
  <si>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</si>
  <si>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</si>
  <si>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</si>
  <si>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</si>
  <si>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</si>
  <si>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</si>
  <si>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</si>
  <si>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</si>
  <si>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</si>
  <si>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</si>
  <si>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</si>
  <si>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</si>
  <si>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</si>
  <si>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</si>
  <si>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</si>
  <si>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</si>
  <si>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</si>
  <si>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</si>
  <si>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</si>
  <si>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</si>
  <si>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</si>
  <si>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</si>
  <si>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</si>
  <si>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</si>
  <si>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</si>
  <si>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</si>
  <si>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</si>
  <si>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</si>
  <si>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</si>
  <si>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</si>
  <si>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</si>
  <si>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</si>
  <si>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</si>
  <si>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</si>
  <si>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</si>
  <si>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</si>
  <si>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</si>
  <si>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</si>
  <si>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</si>
  <si>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</si>
  <si>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</si>
  <si>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</si>
  <si>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</si>
  <si>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</si>
  <si>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</si>
  <si>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</si>
  <si>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</si>
  <si>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</si>
  <si>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</si>
  <si>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</si>
  <si>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</si>
  <si>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</si>
  <si>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</si>
  <si>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</si>
  <si>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</si>
  <si>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</si>
  <si>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</si>
  <si>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</si>
  <si>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</si>
  <si>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</si>
  <si>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</si>
  <si>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</si>
  <si>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</si>
  <si>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</si>
  <si>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</si>
  <si>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</si>
  <si>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</si>
  <si>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</si>
  <si>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</si>
  <si>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</si>
  <si>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</si>
  <si>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</si>
  <si>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</si>
  <si>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</si>
  <si>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</si>
  <si>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</si>
  <si>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</si>
  <si>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</si>
  <si>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</si>
  <si>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</si>
  <si>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</si>
  <si>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</si>
  <si>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</si>
  <si>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</si>
  <si>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</si>
  <si>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</si>
  <si>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</si>
  <si>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</si>
  <si>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</si>
  <si>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</si>
  <si>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</si>
  <si>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</si>
  <si>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</si>
  <si>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</si>
  <si>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</si>
  <si>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</si>
  <si>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</si>
  <si>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</si>
  <si>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</si>
  <si>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</si>
  <si>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</si>
  <si>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</si>
  <si>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</si>
  <si>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</si>
  <si>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</si>
  <si>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</si>
  <si>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</si>
  <si>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</si>
  <si>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</si>
  <si>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</si>
  <si>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</si>
  <si>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</si>
  <si>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</si>
  <si>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</si>
  <si>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</si>
  <si>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</si>
  <si>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</si>
  <si>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</si>
  <si>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</si>
  <si>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</si>
  <si>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</si>
  <si>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</si>
  <si>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</si>
  <si>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</si>
  <si>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</si>
  <si>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</si>
  <si>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</si>
  <si>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</si>
  <si>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</si>
  <si>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</si>
  <si>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</si>
  <si>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</si>
  <si>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</si>
  <si>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</si>
  <si>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</si>
  <si>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</si>
  <si>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</si>
  <si>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</si>
  <si>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</si>
  <si>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</si>
  <si>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</si>
  <si>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</si>
  <si>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</si>
  <si>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</si>
  <si>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</si>
  <si>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</si>
  <si>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</si>
  <si>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</si>
  <si>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</si>
  <si>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</si>
  <si>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</si>
  <si>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</si>
  <si>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</si>
  <si>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</si>
  <si>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</si>
  <si>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</si>
  <si>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</si>
  <si>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</si>
  <si>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</si>
  <si>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</si>
  <si>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</si>
  <si>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</si>
  <si>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</si>
  <si>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</si>
  <si>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</si>
  <si>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</si>
  <si>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</si>
  <si>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</si>
  <si>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</si>
  <si>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</si>
  <si>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</si>
  <si>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</si>
  <si>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</si>
  <si>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</si>
  <si>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</si>
  <si>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</si>
  <si>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</si>
  <si>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</si>
  <si>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</si>
  <si>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</si>
  <si>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</si>
  <si>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</si>
  <si>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</si>
  <si>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</si>
  <si>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</si>
  <si>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</si>
  <si>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</si>
  <si>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</si>
  <si>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</si>
  <si>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</si>
  <si>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</si>
  <si>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</si>
  <si>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</si>
  <si>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</si>
  <si>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</si>
  <si>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</si>
  <si>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</si>
  <si>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</si>
  <si>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</si>
  <si>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</si>
  <si>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</si>
  <si>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</si>
  <si>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</si>
  <si>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</si>
  <si>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</si>
  <si>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</si>
  <si>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</si>
  <si>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</si>
  <si>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</si>
  <si>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</si>
  <si>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Innlandet</t>
  </si>
  <si>
    <t>Agder</t>
  </si>
  <si>
    <t>Vestland</t>
  </si>
  <si>
    <t>Trøndelag</t>
  </si>
  <si>
    <t>Alle tall i 1000 kr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</si>
  <si>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</si>
  <si>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</si>
  <si>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</si>
  <si>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</si>
  <si>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</si>
  <si>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</si>
  <si>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</si>
  <si>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</si>
  <si>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</si>
  <si>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</si>
  <si>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</si>
  <si>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</si>
  <si>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</si>
  <si>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</si>
  <si>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</si>
  <si>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</si>
  <si>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</si>
  <si>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</si>
  <si>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</si>
  <si>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</si>
  <si>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Korreksjon av inntektsutjevning</t>
  </si>
  <si>
    <t>for lavere skattesats formue</t>
  </si>
  <si>
    <t>Jan</t>
  </si>
  <si>
    <t>Skatt 2023</t>
  </si>
  <si>
    <t>Utbetales/trekkes ved 3. termin rammetilskudd i mars</t>
  </si>
  <si>
    <t>Anslag RNB2024</t>
  </si>
  <si>
    <t>Anslag NB2024</t>
  </si>
  <si>
    <t>endring 23-24</t>
  </si>
  <si>
    <t>Folketall 1.1.2024</t>
  </si>
  <si>
    <t>Bø</t>
  </si>
  <si>
    <t>Våler (Østfold)</t>
  </si>
  <si>
    <t>Østfold</t>
  </si>
  <si>
    <t>Akershus</t>
  </si>
  <si>
    <t>Buskerud</t>
  </si>
  <si>
    <t>Vestfold</t>
  </si>
  <si>
    <t>Telemark</t>
  </si>
  <si>
    <t>Troms</t>
  </si>
  <si>
    <t>Finnmark</t>
  </si>
  <si>
    <t>Skatter 2024</t>
  </si>
  <si>
    <t>Netto utjevn. 24</t>
  </si>
  <si>
    <t>2024   2)</t>
  </si>
  <si>
    <t>Endring fra 2023</t>
  </si>
  <si>
    <t>1.1.2024</t>
  </si>
  <si>
    <t>Skatt 2024</t>
  </si>
  <si>
    <t>Skatt og netto skatteutjevning 2024</t>
  </si>
  <si>
    <t xml:space="preserve">*Skatteinntekter for Ålesund og Haram kommune er korrigert for tidligere skatteår som blir bokført i 2024. Haram kommune skal ha en andel av disse skatteinntektene. Andelen er fordelt med 12,84 prosent til Haram, og 87,16 prosent til Ålesund kommune. </t>
  </si>
  <si>
    <t>Ålesund*</t>
  </si>
  <si>
    <t>Haram*</t>
  </si>
  <si>
    <t>2022 -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</si>
</sst>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0"/>
      <color rgb="FF000000"/>
      <name val="DepCentury Old Style"/>
      <family val="1"/>
    </font>
    <font>
      <i/>
      <sz val="11"/>
      <color theme="1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67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17" fillId="3" borderId="3" xfId="2" applyFont="1" applyFill="1" applyBorder="1" applyAlignment="1">
      <alignment horizontal="center"/>
    </xf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5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167" fontId="0" fillId="0" borderId="0" xfId="5" applyNumberFormat="1" applyFont="1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6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8" fillId="5" borderId="0" xfId="0" applyFont="1" applyFill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4" fontId="29" fillId="0" borderId="4" xfId="0" applyNumberFormat="1" applyFont="1" applyBorder="1"/>
    <xf numFmtId="3" fontId="31" fillId="2" borderId="0" xfId="3" applyNumberFormat="1" applyFont="1" applyFill="1" applyBorder="1"/>
    <xf numFmtId="4" fontId="31" fillId="2" borderId="0" xfId="1" applyNumberFormat="1" applyFont="1" applyFill="1" applyBorder="1"/>
    <xf numFmtId="10" fontId="28" fillId="0" borderId="0" xfId="0" applyNumberFormat="1" applyFont="1"/>
    <xf numFmtId="0" fontId="32" fillId="2" borderId="0" xfId="0" applyFont="1" applyFill="1" applyAlignment="1">
      <alignment horizontal="right"/>
    </xf>
    <xf numFmtId="0" fontId="31" fillId="2" borderId="0" xfId="2" applyFont="1" applyFill="1"/>
    <xf numFmtId="167" fontId="31" fillId="2" borderId="0" xfId="5" applyNumberFormat="1" applyFont="1" applyFill="1"/>
    <xf numFmtId="0" fontId="32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0" fillId="0" borderId="9" xfId="0" applyBorder="1"/>
    <xf numFmtId="167" fontId="0" fillId="0" borderId="9" xfId="5" applyNumberFormat="1" applyFont="1" applyBorder="1"/>
    <xf numFmtId="0" fontId="16" fillId="0" borderId="10" xfId="0" applyFont="1" applyBorder="1" applyAlignment="1">
      <alignment horizontal="center"/>
    </xf>
    <xf numFmtId="0" fontId="17" fillId="3" borderId="8" xfId="2" applyFont="1" applyFill="1" applyBorder="1" applyAlignment="1">
      <alignment horizontal="center"/>
    </xf>
    <xf numFmtId="0" fontId="16" fillId="0" borderId="9" xfId="0" applyFont="1" applyBorder="1"/>
    <xf numFmtId="168" fontId="10" fillId="0" borderId="0" xfId="1" applyNumberFormat="1" applyFont="1" applyBorder="1"/>
    <xf numFmtId="164" fontId="16" fillId="0" borderId="4" xfId="0" applyNumberFormat="1" applyFont="1" applyBorder="1"/>
    <xf numFmtId="167" fontId="0" fillId="0" borderId="4" xfId="5" applyNumberFormat="1" applyFont="1" applyBorder="1"/>
    <xf numFmtId="167" fontId="28" fillId="5" borderId="0" xfId="0" applyNumberFormat="1" applyFont="1" applyFill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167" fontId="6" fillId="0" borderId="1" xfId="5" applyNumberFormat="1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4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5" fillId="0" borderId="0" xfId="11" applyNumberFormat="1" applyFont="1"/>
    <xf numFmtId="164" fontId="36" fillId="0" borderId="0" xfId="0" applyNumberFormat="1" applyFont="1"/>
    <xf numFmtId="167" fontId="35" fillId="0" borderId="0" xfId="5" applyNumberFormat="1" applyFont="1"/>
    <xf numFmtId="164" fontId="19" fillId="0" borderId="0" xfId="1" applyNumberFormat="1" applyFont="1" applyBorder="1"/>
    <xf numFmtId="164" fontId="37" fillId="0" borderId="0" xfId="1" applyNumberFormat="1" applyFont="1" applyBorder="1"/>
    <xf numFmtId="164" fontId="35" fillId="0" borderId="0" xfId="1" applyNumberFormat="1" applyFont="1"/>
    <xf numFmtId="10" fontId="19" fillId="0" borderId="0" xfId="5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8" fillId="0" borderId="0" xfId="0" applyFont="1"/>
    <xf numFmtId="3" fontId="38" fillId="0" borderId="0" xfId="0" applyNumberFormat="1" applyFont="1"/>
    <xf numFmtId="0" fontId="39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0" fillId="0" borderId="0" xfId="0" applyNumberFormat="1" applyFont="1" applyAlignment="1">
      <alignment horizontal="right"/>
    </xf>
    <xf numFmtId="164" fontId="41" fillId="0" borderId="0" xfId="11" applyNumberFormat="1" applyFont="1" applyFill="1" applyAlignment="1">
      <alignment horizontal="right"/>
    </xf>
    <xf numFmtId="164" fontId="41" fillId="0" borderId="0" xfId="0" applyNumberFormat="1" applyFont="1" applyAlignment="1">
      <alignment horizontal="right"/>
    </xf>
    <xf numFmtId="164" fontId="41" fillId="0" borderId="0" xfId="1" applyNumberFormat="1" applyFont="1" applyFill="1" applyAlignment="1">
      <alignment horizontal="right"/>
    </xf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1" fillId="2" borderId="0" xfId="0" applyFont="1" applyFill="1"/>
    <xf numFmtId="3" fontId="33" fillId="0" borderId="4" xfId="0" applyNumberFormat="1" applyFont="1" applyBorder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7" xfId="1" applyNumberFormat="1" applyFont="1" applyBorder="1"/>
    <xf numFmtId="168" fontId="1" fillId="0" borderId="0" xfId="1" applyNumberFormat="1" applyFont="1"/>
    <xf numFmtId="0" fontId="20" fillId="0" borderId="12" xfId="2" applyFont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0" fillId="2" borderId="0" xfId="0" applyFont="1" applyFill="1" applyAlignment="1">
      <alignment horizontal="right"/>
    </xf>
    <xf numFmtId="3" fontId="0" fillId="0" borderId="9" xfId="0" applyNumberFormat="1" applyBorder="1"/>
    <xf numFmtId="0" fontId="1" fillId="5" borderId="0" xfId="0" applyFont="1" applyFill="1"/>
    <xf numFmtId="3" fontId="6" fillId="5" borderId="0" xfId="1" applyNumberFormat="1" applyFont="1" applyFill="1" applyAlignment="1">
      <alignment horizontal="right"/>
    </xf>
    <xf numFmtId="49" fontId="6" fillId="5" borderId="0" xfId="3" quotePrefix="1" applyNumberFormat="1" applyFont="1" applyFill="1" applyBorder="1" applyAlignment="1">
      <alignment horizontal="center"/>
    </xf>
    <xf numFmtId="3" fontId="11" fillId="0" borderId="0" xfId="7" applyNumberFormat="1" applyFont="1" applyAlignment="1">
      <alignment horizontal="right" indent="1"/>
    </xf>
    <xf numFmtId="164" fontId="6" fillId="0" borderId="0" xfId="7" applyNumberFormat="1" applyFont="1" applyFill="1"/>
    <xf numFmtId="170" fontId="29" fillId="0" borderId="0" xfId="1" applyNumberFormat="1" applyFont="1" applyFill="1"/>
    <xf numFmtId="167" fontId="11" fillId="0" borderId="0" xfId="5" applyNumberFormat="1" applyFont="1"/>
    <xf numFmtId="170" fontId="0" fillId="0" borderId="0" xfId="0" applyNumberFormat="1"/>
    <xf numFmtId="164" fontId="19" fillId="0" borderId="6" xfId="1" applyNumberFormat="1" applyFont="1" applyBorder="1"/>
    <xf numFmtId="164" fontId="6" fillId="0" borderId="1" xfId="7" applyNumberFormat="1" applyFont="1" applyBorder="1" applyProtection="1"/>
    <xf numFmtId="164" fontId="6" fillId="0" borderId="13" xfId="1" applyNumberFormat="1" applyFont="1" applyBorder="1"/>
    <xf numFmtId="164" fontId="6" fillId="0" borderId="14" xfId="7" applyNumberFormat="1" applyFont="1" applyFill="1" applyBorder="1" applyAlignment="1" applyProtection="1">
      <alignment horizontal="center"/>
    </xf>
    <xf numFmtId="164" fontId="6" fillId="0" borderId="1" xfId="7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/>
    <xf numFmtId="0" fontId="28" fillId="0" borderId="4" xfId="0" applyFont="1" applyBorder="1"/>
    <xf numFmtId="3" fontId="0" fillId="0" borderId="4" xfId="0" applyNumberFormat="1" applyBorder="1"/>
    <xf numFmtId="0" fontId="39" fillId="0" borderId="3" xfId="0" applyFont="1" applyBorder="1"/>
    <xf numFmtId="0" fontId="42" fillId="0" borderId="0" xfId="0" applyFont="1" applyAlignment="1">
      <alignment horizontal="center"/>
    </xf>
    <xf numFmtId="0" fontId="42" fillId="5" borderId="0" xfId="0" applyFont="1" applyFill="1" applyAlignment="1">
      <alignment horizontal="center"/>
    </xf>
    <xf numFmtId="0" fontId="0" fillId="5" borderId="0" xfId="0" applyFill="1"/>
    <xf numFmtId="0" fontId="42" fillId="12" borderId="0" xfId="0" applyFont="1" applyFill="1" applyAlignment="1">
      <alignment horizontal="center"/>
    </xf>
    <xf numFmtId="0" fontId="0" fillId="12" borderId="0" xfId="0" applyFill="1"/>
    <xf numFmtId="0" fontId="0" fillId="13" borderId="0" xfId="0" applyFill="1"/>
    <xf numFmtId="0" fontId="33" fillId="0" borderId="4" xfId="0" applyFont="1" applyBorder="1"/>
    <xf numFmtId="168" fontId="10" fillId="0" borderId="4" xfId="1" applyNumberFormat="1" applyFont="1" applyBorder="1"/>
    <xf numFmtId="9" fontId="33" fillId="0" borderId="4" xfId="5" applyFont="1" applyBorder="1"/>
    <xf numFmtId="3" fontId="7" fillId="0" borderId="4" xfId="2" applyNumberFormat="1" applyFont="1" applyBorder="1"/>
    <xf numFmtId="3" fontId="10" fillId="0" borderId="4" xfId="2" applyNumberFormat="1" applyFont="1" applyBorder="1"/>
    <xf numFmtId="164" fontId="33" fillId="0" borderId="4" xfId="0" applyNumberFormat="1" applyFont="1" applyBorder="1"/>
    <xf numFmtId="167" fontId="33" fillId="0" borderId="4" xfId="5" applyNumberFormat="1" applyFont="1" applyBorder="1"/>
    <xf numFmtId="3" fontId="0" fillId="5" borderId="0" xfId="0" applyNumberFormat="1" applyFill="1"/>
    <xf numFmtId="168" fontId="24" fillId="5" borderId="0" xfId="1" applyNumberFormat="1" applyFont="1" applyFill="1" applyBorder="1"/>
    <xf numFmtId="9" fontId="28" fillId="5" borderId="0" xfId="5" applyFont="1" applyFill="1"/>
    <xf numFmtId="3" fontId="24" fillId="5" borderId="0" xfId="2" applyNumberFormat="1" applyFont="1" applyFill="1"/>
    <xf numFmtId="164" fontId="24" fillId="5" borderId="0" xfId="1" applyNumberFormat="1" applyFont="1" applyFill="1"/>
    <xf numFmtId="164" fontId="28" fillId="5" borderId="0" xfId="0" applyNumberFormat="1" applyFont="1" applyFill="1"/>
    <xf numFmtId="167" fontId="28" fillId="5" borderId="0" xfId="5" applyNumberFormat="1" applyFont="1" applyFill="1"/>
    <xf numFmtId="3" fontId="24" fillId="5" borderId="0" xfId="8" applyNumberFormat="1" applyFont="1" applyFill="1" applyBorder="1" applyAlignment="1" applyProtection="1">
      <alignment horizontal="right"/>
    </xf>
    <xf numFmtId="3" fontId="0" fillId="5" borderId="9" xfId="0" applyNumberFormat="1" applyFill="1" applyBorder="1"/>
    <xf numFmtId="170" fontId="0" fillId="5" borderId="0" xfId="0" applyNumberFormat="1" applyFill="1"/>
    <xf numFmtId="167" fontId="0" fillId="0" borderId="11" xfId="5" applyNumberFormat="1" applyFont="1" applyBorder="1"/>
    <xf numFmtId="0" fontId="0" fillId="14" borderId="0" xfId="0" applyFill="1"/>
    <xf numFmtId="0" fontId="43" fillId="0" borderId="0" xfId="0" applyFont="1"/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8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komm!$C$31:$C$57</c:f>
              <c:strCache>
                <c:ptCount val="27"/>
                <c:pt idx="0">
                  <c:v>Kristiansund</c:v>
                </c:pt>
                <c:pt idx="1">
                  <c:v>Molde</c:v>
                </c:pt>
                <c:pt idx="2">
                  <c:v>Ålesund*</c:v>
                </c:pt>
                <c:pt idx="3">
                  <c:v>Vanylven</c:v>
                </c:pt>
                <c:pt idx="4">
                  <c:v>Sande</c:v>
                </c:pt>
                <c:pt idx="5">
                  <c:v>Herøy</c:v>
                </c:pt>
                <c:pt idx="6">
                  <c:v>Ulstein</c:v>
                </c:pt>
                <c:pt idx="7">
                  <c:v>Hareid</c:v>
                </c:pt>
                <c:pt idx="8">
                  <c:v>Ørsta</c:v>
                </c:pt>
                <c:pt idx="9">
                  <c:v>Stranda</c:v>
                </c:pt>
                <c:pt idx="10">
                  <c:v>Sykkylven</c:v>
                </c:pt>
                <c:pt idx="11">
                  <c:v>Sula</c:v>
                </c:pt>
                <c:pt idx="12">
                  <c:v>Giske</c:v>
                </c:pt>
                <c:pt idx="13">
                  <c:v>Vestnes</c:v>
                </c:pt>
                <c:pt idx="14">
                  <c:v>Rauma</c:v>
                </c:pt>
                <c:pt idx="15">
                  <c:v>Aukra</c:v>
                </c:pt>
                <c:pt idx="16">
                  <c:v>Averøy</c:v>
                </c:pt>
                <c:pt idx="17">
                  <c:v>Gjemnes</c:v>
                </c:pt>
                <c:pt idx="18">
                  <c:v>Tingvoll</c:v>
                </c:pt>
                <c:pt idx="19">
                  <c:v>Sunndal</c:v>
                </c:pt>
                <c:pt idx="20">
                  <c:v>Surnadal</c:v>
                </c:pt>
                <c:pt idx="21">
                  <c:v>Smøla</c:v>
                </c:pt>
                <c:pt idx="22">
                  <c:v>Aure</c:v>
                </c:pt>
                <c:pt idx="23">
                  <c:v>Volda</c:v>
                </c:pt>
                <c:pt idx="24">
                  <c:v>Fjord</c:v>
                </c:pt>
                <c:pt idx="25">
                  <c:v>Hustadvika</c:v>
                </c:pt>
                <c:pt idx="26">
                  <c:v>Haram*</c:v>
                </c:pt>
              </c:strCache>
            </c:strRef>
          </c:cat>
          <c:val>
            <c:numRef>
              <c:f>komm!$F$31:$F$57</c:f>
              <c:numCache>
                <c:formatCode>0%</c:formatCode>
                <c:ptCount val="27"/>
                <c:pt idx="0">
                  <c:v>0.89108191322342534</c:v>
                </c:pt>
                <c:pt idx="1">
                  <c:v>0.96502066592187752</c:v>
                </c:pt>
                <c:pt idx="2">
                  <c:v>1.0509532945969613</c:v>
                </c:pt>
                <c:pt idx="3">
                  <c:v>0.98084470943354862</c:v>
                </c:pt>
                <c:pt idx="4">
                  <c:v>1.1916683687954457</c:v>
                </c:pt>
                <c:pt idx="5">
                  <c:v>1.4999097062935796</c:v>
                </c:pt>
                <c:pt idx="6">
                  <c:v>1.006706209477561</c:v>
                </c:pt>
                <c:pt idx="7">
                  <c:v>0.83159760819629491</c:v>
                </c:pt>
                <c:pt idx="8">
                  <c:v>0.86365469920359483</c:v>
                </c:pt>
                <c:pt idx="9">
                  <c:v>0.97654598430403816</c:v>
                </c:pt>
                <c:pt idx="10">
                  <c:v>0.82696191133426811</c:v>
                </c:pt>
                <c:pt idx="11">
                  <c:v>0.91623334615169316</c:v>
                </c:pt>
                <c:pt idx="12">
                  <c:v>0.97181258552022265</c:v>
                </c:pt>
                <c:pt idx="13">
                  <c:v>0.93613459210444749</c:v>
                </c:pt>
                <c:pt idx="14">
                  <c:v>0.84974475877087496</c:v>
                </c:pt>
                <c:pt idx="15">
                  <c:v>1.0212325425367963</c:v>
                </c:pt>
                <c:pt idx="16">
                  <c:v>0.94754816657787022</c:v>
                </c:pt>
                <c:pt idx="17">
                  <c:v>0.73660773625717868</c:v>
                </c:pt>
                <c:pt idx="18">
                  <c:v>0.83999346209356451</c:v>
                </c:pt>
                <c:pt idx="19">
                  <c:v>0.89192187032157633</c:v>
                </c:pt>
                <c:pt idx="20">
                  <c:v>0.75750496640972531</c:v>
                </c:pt>
                <c:pt idx="21">
                  <c:v>0.98066091261892097</c:v>
                </c:pt>
                <c:pt idx="22">
                  <c:v>0.88842714543233448</c:v>
                </c:pt>
                <c:pt idx="23">
                  <c:v>0.76955535474146564</c:v>
                </c:pt>
                <c:pt idx="24">
                  <c:v>0.75434059549055343</c:v>
                </c:pt>
                <c:pt idx="25">
                  <c:v>0.8367899475457854</c:v>
                </c:pt>
                <c:pt idx="26">
                  <c:v>0.96867475454038121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komm!$C$31:$C$57</c:f>
              <c:strCache>
                <c:ptCount val="27"/>
                <c:pt idx="0">
                  <c:v>Kristiansund</c:v>
                </c:pt>
                <c:pt idx="1">
                  <c:v>Molde</c:v>
                </c:pt>
                <c:pt idx="2">
                  <c:v>Ålesund*</c:v>
                </c:pt>
                <c:pt idx="3">
                  <c:v>Vanylven</c:v>
                </c:pt>
                <c:pt idx="4">
                  <c:v>Sande</c:v>
                </c:pt>
                <c:pt idx="5">
                  <c:v>Herøy</c:v>
                </c:pt>
                <c:pt idx="6">
                  <c:v>Ulstein</c:v>
                </c:pt>
                <c:pt idx="7">
                  <c:v>Hareid</c:v>
                </c:pt>
                <c:pt idx="8">
                  <c:v>Ørsta</c:v>
                </c:pt>
                <c:pt idx="9">
                  <c:v>Stranda</c:v>
                </c:pt>
                <c:pt idx="10">
                  <c:v>Sykkylven</c:v>
                </c:pt>
                <c:pt idx="11">
                  <c:v>Sula</c:v>
                </c:pt>
                <c:pt idx="12">
                  <c:v>Giske</c:v>
                </c:pt>
                <c:pt idx="13">
                  <c:v>Vestnes</c:v>
                </c:pt>
                <c:pt idx="14">
                  <c:v>Rauma</c:v>
                </c:pt>
                <c:pt idx="15">
                  <c:v>Aukra</c:v>
                </c:pt>
                <c:pt idx="16">
                  <c:v>Averøy</c:v>
                </c:pt>
                <c:pt idx="17">
                  <c:v>Gjemnes</c:v>
                </c:pt>
                <c:pt idx="18">
                  <c:v>Tingvoll</c:v>
                </c:pt>
                <c:pt idx="19">
                  <c:v>Sunndal</c:v>
                </c:pt>
                <c:pt idx="20">
                  <c:v>Surnadal</c:v>
                </c:pt>
                <c:pt idx="21">
                  <c:v>Smøla</c:v>
                </c:pt>
                <c:pt idx="22">
                  <c:v>Aure</c:v>
                </c:pt>
                <c:pt idx="23">
                  <c:v>Volda</c:v>
                </c:pt>
                <c:pt idx="24">
                  <c:v>Fjord</c:v>
                </c:pt>
                <c:pt idx="25">
                  <c:v>Hustadvika</c:v>
                </c:pt>
                <c:pt idx="26">
                  <c:v>Haram*</c:v>
                </c:pt>
              </c:strCache>
            </c:strRef>
          </c:cat>
          <c:val>
            <c:numRef>
              <c:f>komm!$P$31:$P$57</c:f>
              <c:numCache>
                <c:formatCode>0.0\ %</c:formatCode>
                <c:ptCount val="27"/>
                <c:pt idx="0">
                  <c:v>0.94923998953991706</c:v>
                </c:pt>
                <c:pt idx="1">
                  <c:v>0.97566905181786046</c:v>
                </c:pt>
                <c:pt idx="2">
                  <c:v>1.0100421032878937</c:v>
                </c:pt>
                <c:pt idx="3">
                  <c:v>0.9819986692225291</c:v>
                </c:pt>
                <c:pt idx="4">
                  <c:v>1.0499578383113404</c:v>
                </c:pt>
                <c:pt idx="5">
                  <c:v>1.1896246679665412</c:v>
                </c:pt>
                <c:pt idx="6">
                  <c:v>0.99234326924013394</c:v>
                </c:pt>
                <c:pt idx="7">
                  <c:v>0.9462657742885604</c:v>
                </c:pt>
                <c:pt idx="8">
                  <c:v>0.94786862883892564</c:v>
                </c:pt>
                <c:pt idx="9">
                  <c:v>0.98027917917072493</c:v>
                </c:pt>
                <c:pt idx="10">
                  <c:v>0.94603398944545913</c:v>
                </c:pt>
                <c:pt idx="11">
                  <c:v>0.95615412390978671</c:v>
                </c:pt>
                <c:pt idx="12">
                  <c:v>0.97838581965719884</c:v>
                </c:pt>
                <c:pt idx="13">
                  <c:v>0.96411462229088862</c:v>
                </c:pt>
                <c:pt idx="14">
                  <c:v>0.94717313181728946</c:v>
                </c:pt>
                <c:pt idx="15">
                  <c:v>0.99815380246382779</c:v>
                </c:pt>
                <c:pt idx="16">
                  <c:v>0.96868005208025754</c:v>
                </c:pt>
                <c:pt idx="17">
                  <c:v>0.94151628069160465</c:v>
                </c:pt>
                <c:pt idx="18">
                  <c:v>0.94668556698342399</c:v>
                </c:pt>
                <c:pt idx="19">
                  <c:v>0.94928198739482461</c:v>
                </c:pt>
                <c:pt idx="20">
                  <c:v>0.94256114219923182</c:v>
                </c:pt>
                <c:pt idx="21">
                  <c:v>0.98192515049667783</c:v>
                </c:pt>
                <c:pt idx="22">
                  <c:v>0.94910725115036232</c:v>
                </c:pt>
                <c:pt idx="23">
                  <c:v>0.9431636616158191</c:v>
                </c:pt>
                <c:pt idx="24">
                  <c:v>0.94240292365327327</c:v>
                </c:pt>
                <c:pt idx="25">
                  <c:v>0.94652539125603485</c:v>
                </c:pt>
                <c:pt idx="26">
                  <c:v>0.97713068726526187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komm!$C$325:$C$345</c:f>
              <c:strCache>
                <c:ptCount val="21"/>
                <c:pt idx="0">
                  <c:v>Tromsø</c:v>
                </c:pt>
                <c:pt idx="1">
                  <c:v>Harstad</c:v>
                </c:pt>
                <c:pt idx="2">
                  <c:v>Kvæfjord</c:v>
                </c:pt>
                <c:pt idx="3">
                  <c:v>Tjeldsund</c:v>
                </c:pt>
                <c:pt idx="4">
                  <c:v>Ibestad</c:v>
                </c:pt>
                <c:pt idx="5">
                  <c:v>Gratangen</c:v>
                </c:pt>
                <c:pt idx="6">
                  <c:v>Lavangen</c:v>
                </c:pt>
                <c:pt idx="7">
                  <c:v>Bardu</c:v>
                </c:pt>
                <c:pt idx="8">
                  <c:v>Salangen</c:v>
                </c:pt>
                <c:pt idx="9">
                  <c:v>Målselv</c:v>
                </c:pt>
                <c:pt idx="10">
                  <c:v>Sørreisa</c:v>
                </c:pt>
                <c:pt idx="11">
                  <c:v>Dyrøy</c:v>
                </c:pt>
                <c:pt idx="12">
                  <c:v>Senja</c:v>
                </c:pt>
                <c:pt idx="13">
                  <c:v>Balsfjord</c:v>
                </c:pt>
                <c:pt idx="14">
                  <c:v>Karlsøy</c:v>
                </c:pt>
                <c:pt idx="15">
                  <c:v>Lyngen</c:v>
                </c:pt>
                <c:pt idx="16">
                  <c:v>Storfjord</c:v>
                </c:pt>
                <c:pt idx="17">
                  <c:v>Kåfjord</c:v>
                </c:pt>
                <c:pt idx="18">
                  <c:v>Skjervøy</c:v>
                </c:pt>
                <c:pt idx="19">
                  <c:v>Nordreisa</c:v>
                </c:pt>
                <c:pt idx="20">
                  <c:v>Kvænangen</c:v>
                </c:pt>
              </c:strCache>
            </c:strRef>
          </c:cat>
          <c:val>
            <c:numRef>
              <c:f>komm!$F$325:$F$345</c:f>
              <c:numCache>
                <c:formatCode>0%</c:formatCode>
                <c:ptCount val="21"/>
                <c:pt idx="0">
                  <c:v>1.0361941799197107</c:v>
                </c:pt>
                <c:pt idx="1">
                  <c:v>0.93275639607336436</c:v>
                </c:pt>
                <c:pt idx="2">
                  <c:v>0.75945036692183354</c:v>
                </c:pt>
                <c:pt idx="3">
                  <c:v>0.80208053151206027</c:v>
                </c:pt>
                <c:pt idx="4">
                  <c:v>0.78811839773571024</c:v>
                </c:pt>
                <c:pt idx="5">
                  <c:v>0.89098757243597004</c:v>
                </c:pt>
                <c:pt idx="6">
                  <c:v>0.61987412991073298</c:v>
                </c:pt>
                <c:pt idx="7">
                  <c:v>0.97376737390182178</c:v>
                </c:pt>
                <c:pt idx="8">
                  <c:v>0.79869046188274384</c:v>
                </c:pt>
                <c:pt idx="9">
                  <c:v>0.95400937538576913</c:v>
                </c:pt>
                <c:pt idx="10">
                  <c:v>0.89785158216514338</c:v>
                </c:pt>
                <c:pt idx="11">
                  <c:v>0.82116544849720019</c:v>
                </c:pt>
                <c:pt idx="12">
                  <c:v>0.9917689041701323</c:v>
                </c:pt>
                <c:pt idx="13">
                  <c:v>0.7784095759306745</c:v>
                </c:pt>
                <c:pt idx="14">
                  <c:v>0.87974814292895143</c:v>
                </c:pt>
                <c:pt idx="15">
                  <c:v>0.81281198702918878</c:v>
                </c:pt>
                <c:pt idx="16">
                  <c:v>0.72829236350592763</c:v>
                </c:pt>
                <c:pt idx="17">
                  <c:v>0.72013035466387409</c:v>
                </c:pt>
                <c:pt idx="18">
                  <c:v>0.91137598830721833</c:v>
                </c:pt>
                <c:pt idx="19">
                  <c:v>0.85425161412433326</c:v>
                </c:pt>
                <c:pt idx="20">
                  <c:v>0.69311323830432581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komm!$C$325:$C$345</c:f>
              <c:strCache>
                <c:ptCount val="21"/>
                <c:pt idx="0">
                  <c:v>Tromsø</c:v>
                </c:pt>
                <c:pt idx="1">
                  <c:v>Harstad</c:v>
                </c:pt>
                <c:pt idx="2">
                  <c:v>Kvæfjord</c:v>
                </c:pt>
                <c:pt idx="3">
                  <c:v>Tjeldsund</c:v>
                </c:pt>
                <c:pt idx="4">
                  <c:v>Ibestad</c:v>
                </c:pt>
                <c:pt idx="5">
                  <c:v>Gratangen</c:v>
                </c:pt>
                <c:pt idx="6">
                  <c:v>Lavangen</c:v>
                </c:pt>
                <c:pt idx="7">
                  <c:v>Bardu</c:v>
                </c:pt>
                <c:pt idx="8">
                  <c:v>Salangen</c:v>
                </c:pt>
                <c:pt idx="9">
                  <c:v>Målselv</c:v>
                </c:pt>
                <c:pt idx="10">
                  <c:v>Sørreisa</c:v>
                </c:pt>
                <c:pt idx="11">
                  <c:v>Dyrøy</c:v>
                </c:pt>
                <c:pt idx="12">
                  <c:v>Senja</c:v>
                </c:pt>
                <c:pt idx="13">
                  <c:v>Balsfjord</c:v>
                </c:pt>
                <c:pt idx="14">
                  <c:v>Karlsøy</c:v>
                </c:pt>
                <c:pt idx="15">
                  <c:v>Lyngen</c:v>
                </c:pt>
                <c:pt idx="16">
                  <c:v>Storfjord</c:v>
                </c:pt>
                <c:pt idx="17">
                  <c:v>Kåfjord</c:v>
                </c:pt>
                <c:pt idx="18">
                  <c:v>Skjervøy</c:v>
                </c:pt>
                <c:pt idx="19">
                  <c:v>Nordreisa</c:v>
                </c:pt>
                <c:pt idx="20">
                  <c:v>Kvænangen</c:v>
                </c:pt>
              </c:strCache>
            </c:strRef>
          </c:cat>
          <c:val>
            <c:numRef>
              <c:f>komm!$P$325:$P$345</c:f>
              <c:numCache>
                <c:formatCode>0.0\ %</c:formatCode>
                <c:ptCount val="21"/>
                <c:pt idx="0">
                  <c:v>1.0041384574169938</c:v>
                </c:pt>
                <c:pt idx="1">
                  <c:v>0.9627633438784553</c:v>
                </c:pt>
                <c:pt idx="2">
                  <c:v>0.94265841222483726</c:v>
                </c:pt>
                <c:pt idx="3">
                  <c:v>0.94478992045434873</c:v>
                </c:pt>
                <c:pt idx="4">
                  <c:v>0.9440918137655312</c:v>
                </c:pt>
                <c:pt idx="5">
                  <c:v>0.94923527250054396</c:v>
                </c:pt>
                <c:pt idx="6">
                  <c:v>0.93567960037428233</c:v>
                </c:pt>
                <c:pt idx="7">
                  <c:v>0.97916773500983845</c:v>
                </c:pt>
                <c:pt idx="8">
                  <c:v>0.94462041697288301</c:v>
                </c:pt>
                <c:pt idx="9">
                  <c:v>0.97126453560341719</c:v>
                </c:pt>
                <c:pt idx="10">
                  <c:v>0.94957847298700282</c:v>
                </c:pt>
                <c:pt idx="11">
                  <c:v>0.94574416630360558</c:v>
                </c:pt>
                <c:pt idx="12">
                  <c:v>0.98636834711716226</c:v>
                </c:pt>
                <c:pt idx="13">
                  <c:v>0.94360637267527947</c:v>
                </c:pt>
                <c:pt idx="14">
                  <c:v>0.94867330102519321</c:v>
                </c:pt>
                <c:pt idx="15">
                  <c:v>0.94532649323020523</c:v>
                </c:pt>
                <c:pt idx="16">
                  <c:v>0.94110051205404222</c:v>
                </c:pt>
                <c:pt idx="17">
                  <c:v>0.94069241161193939</c:v>
                </c:pt>
                <c:pt idx="18">
                  <c:v>0.95421118077199685</c:v>
                </c:pt>
                <c:pt idx="19">
                  <c:v>0.9473984745849624</c:v>
                </c:pt>
                <c:pt idx="20">
                  <c:v>0.93934155579396195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Akershus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komm!$C$111:$C$131</c:f>
              <c:strCache>
                <c:ptCount val="21"/>
                <c:pt idx="0">
                  <c:v>Bærum</c:v>
                </c:pt>
                <c:pt idx="1">
                  <c:v>Asker</c:v>
                </c:pt>
                <c:pt idx="2">
                  <c:v>Lillestrøm</c:v>
                </c:pt>
                <c:pt idx="3">
                  <c:v>Nordre Follo</c:v>
                </c:pt>
                <c:pt idx="4">
                  <c:v>Ullensaker</c:v>
                </c:pt>
                <c:pt idx="5">
                  <c:v>Nesodden</c:v>
                </c:pt>
                <c:pt idx="6">
                  <c:v>Frogn</c:v>
                </c:pt>
                <c:pt idx="7">
                  <c:v>Vestby</c:v>
                </c:pt>
                <c:pt idx="8">
                  <c:v>Ås</c:v>
                </c:pt>
                <c:pt idx="9">
                  <c:v>Enebakk</c:v>
                </c:pt>
                <c:pt idx="10">
                  <c:v>Lørenskog</c:v>
                </c:pt>
                <c:pt idx="11">
                  <c:v>Rælingen</c:v>
                </c:pt>
                <c:pt idx="12">
                  <c:v>Aurskog-Høland</c:v>
                </c:pt>
                <c:pt idx="13">
                  <c:v>Nes</c:v>
                </c:pt>
                <c:pt idx="14">
                  <c:v>Gjerdrum</c:v>
                </c:pt>
                <c:pt idx="15">
                  <c:v>Nittedal</c:v>
                </c:pt>
                <c:pt idx="16">
                  <c:v>Lunner</c:v>
                </c:pt>
                <c:pt idx="17">
                  <c:v>Jevnaker</c:v>
                </c:pt>
                <c:pt idx="18">
                  <c:v>Nannestad</c:v>
                </c:pt>
                <c:pt idx="19">
                  <c:v>Eidsvoll</c:v>
                </c:pt>
                <c:pt idx="20">
                  <c:v>Hurdal</c:v>
                </c:pt>
              </c:strCache>
            </c:strRef>
          </c:cat>
          <c:val>
            <c:numRef>
              <c:f>komm!$F$111:$F$131</c:f>
              <c:numCache>
                <c:formatCode>0%</c:formatCode>
                <c:ptCount val="21"/>
                <c:pt idx="0">
                  <c:v>1.5164722331066831</c:v>
                </c:pt>
                <c:pt idx="1">
                  <c:v>1.2420843147295111</c:v>
                </c:pt>
                <c:pt idx="2">
                  <c:v>0.99167387098242854</c:v>
                </c:pt>
                <c:pt idx="3">
                  <c:v>1.0872004081294131</c:v>
                </c:pt>
                <c:pt idx="4">
                  <c:v>0.89565914641687661</c:v>
                </c:pt>
                <c:pt idx="5">
                  <c:v>1.0305792028229548</c:v>
                </c:pt>
                <c:pt idx="6">
                  <c:v>1.175478578585395</c:v>
                </c:pt>
                <c:pt idx="7">
                  <c:v>0.93400578545443447</c:v>
                </c:pt>
                <c:pt idx="8">
                  <c:v>0.93555166337480689</c:v>
                </c:pt>
                <c:pt idx="9">
                  <c:v>0.85991702533674297</c:v>
                </c:pt>
                <c:pt idx="10">
                  <c:v>0.99406012949968137</c:v>
                </c:pt>
                <c:pt idx="11">
                  <c:v>0.9776857997007925</c:v>
                </c:pt>
                <c:pt idx="12">
                  <c:v>0.77134128681016678</c:v>
                </c:pt>
                <c:pt idx="13">
                  <c:v>0.81015412053573121</c:v>
                </c:pt>
                <c:pt idx="14">
                  <c:v>1.0312606062332099</c:v>
                </c:pt>
                <c:pt idx="15">
                  <c:v>1.0375314341016322</c:v>
                </c:pt>
                <c:pt idx="16">
                  <c:v>0.86782031251011194</c:v>
                </c:pt>
                <c:pt idx="17">
                  <c:v>0.80861926767482661</c:v>
                </c:pt>
                <c:pt idx="18">
                  <c:v>0.80805952111002577</c:v>
                </c:pt>
                <c:pt idx="19">
                  <c:v>0.81140484904232202</c:v>
                </c:pt>
                <c:pt idx="20">
                  <c:v>0.74252449293551293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E-47EB-9B97-92BE19D4A2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komm!$C$111:$C$131</c:f>
              <c:strCache>
                <c:ptCount val="21"/>
                <c:pt idx="0">
                  <c:v>Bærum</c:v>
                </c:pt>
                <c:pt idx="1">
                  <c:v>Asker</c:v>
                </c:pt>
                <c:pt idx="2">
                  <c:v>Lillestrøm</c:v>
                </c:pt>
                <c:pt idx="3">
                  <c:v>Nordre Follo</c:v>
                </c:pt>
                <c:pt idx="4">
                  <c:v>Ullensaker</c:v>
                </c:pt>
                <c:pt idx="5">
                  <c:v>Nesodden</c:v>
                </c:pt>
                <c:pt idx="6">
                  <c:v>Frogn</c:v>
                </c:pt>
                <c:pt idx="7">
                  <c:v>Vestby</c:v>
                </c:pt>
                <c:pt idx="8">
                  <c:v>Ås</c:v>
                </c:pt>
                <c:pt idx="9">
                  <c:v>Enebakk</c:v>
                </c:pt>
                <c:pt idx="10">
                  <c:v>Lørenskog</c:v>
                </c:pt>
                <c:pt idx="11">
                  <c:v>Rælingen</c:v>
                </c:pt>
                <c:pt idx="12">
                  <c:v>Aurskog-Høland</c:v>
                </c:pt>
                <c:pt idx="13">
                  <c:v>Nes</c:v>
                </c:pt>
                <c:pt idx="14">
                  <c:v>Gjerdrum</c:v>
                </c:pt>
                <c:pt idx="15">
                  <c:v>Nittedal</c:v>
                </c:pt>
                <c:pt idx="16">
                  <c:v>Lunner</c:v>
                </c:pt>
                <c:pt idx="17">
                  <c:v>Jevnaker</c:v>
                </c:pt>
                <c:pt idx="18">
                  <c:v>Nannestad</c:v>
                </c:pt>
                <c:pt idx="19">
                  <c:v>Eidsvoll</c:v>
                </c:pt>
                <c:pt idx="20">
                  <c:v>Hurdal</c:v>
                </c:pt>
              </c:strCache>
            </c:strRef>
          </c:cat>
          <c:val>
            <c:numRef>
              <c:f>komm!$P$111:$P$131</c:f>
              <c:numCache>
                <c:formatCode>0.0\ %</c:formatCode>
                <c:ptCount val="21"/>
                <c:pt idx="0">
                  <c:v>1.1962496786917827</c:v>
                </c:pt>
                <c:pt idx="1">
                  <c:v>1.0864945113409139</c:v>
                </c:pt>
                <c:pt idx="2">
                  <c:v>0.9863303338420808</c:v>
                </c:pt>
                <c:pt idx="3">
                  <c:v>1.024540948700875</c:v>
                </c:pt>
                <c:pt idx="4">
                  <c:v>0.94946885119958968</c:v>
                </c:pt>
                <c:pt idx="5">
                  <c:v>1.0018924665782916</c:v>
                </c:pt>
                <c:pt idx="6">
                  <c:v>1.0598522168832676</c:v>
                </c:pt>
                <c:pt idx="7">
                  <c:v>0.9632630996308833</c:v>
                </c:pt>
                <c:pt idx="8">
                  <c:v>0.96388145079903231</c:v>
                </c:pt>
                <c:pt idx="9">
                  <c:v>0.94768174514558268</c:v>
                </c:pt>
                <c:pt idx="10">
                  <c:v>0.98728483724898208</c:v>
                </c:pt>
                <c:pt idx="11">
                  <c:v>0.98073510532942643</c:v>
                </c:pt>
                <c:pt idx="12">
                  <c:v>0.94325295821925403</c:v>
                </c:pt>
                <c:pt idx="13">
                  <c:v>0.94519359990553231</c:v>
                </c:pt>
                <c:pt idx="14">
                  <c:v>1.0021650279423935</c:v>
                </c:pt>
                <c:pt idx="15">
                  <c:v>1.0046733590897625</c:v>
                </c:pt>
                <c:pt idx="16">
                  <c:v>0.94807690950425139</c:v>
                </c:pt>
                <c:pt idx="17">
                  <c:v>0.94511685726248718</c:v>
                </c:pt>
                <c:pt idx="18">
                  <c:v>0.9450888699342469</c:v>
                </c:pt>
                <c:pt idx="19">
                  <c:v>0.94525613633086192</c:v>
                </c:pt>
                <c:pt idx="20">
                  <c:v>0.94181211852552149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2E-47EB-9B97-92BE19D4A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Buskerud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komm!$C$132:$C$149</c:f>
              <c:strCache>
                <c:ptCount val="18"/>
                <c:pt idx="0">
                  <c:v>Drammen</c:v>
                </c:pt>
                <c:pt idx="1">
                  <c:v>Kongsberg</c:v>
                </c:pt>
                <c:pt idx="2">
                  <c:v>Ringerike</c:v>
                </c:pt>
                <c:pt idx="3">
                  <c:v>Hole</c:v>
                </c:pt>
                <c:pt idx="4">
                  <c:v>Lier</c:v>
                </c:pt>
                <c:pt idx="5">
                  <c:v>Øvre Eiker</c:v>
                </c:pt>
                <c:pt idx="6">
                  <c:v>Modum</c:v>
                </c:pt>
                <c:pt idx="7">
                  <c:v>Krødsherad</c:v>
                </c:pt>
                <c:pt idx="8">
                  <c:v>Flå</c:v>
                </c:pt>
                <c:pt idx="9">
                  <c:v>Nesbyen</c:v>
                </c:pt>
                <c:pt idx="10">
                  <c:v>Gol</c:v>
                </c:pt>
                <c:pt idx="11">
                  <c:v>Hemsedal</c:v>
                </c:pt>
                <c:pt idx="12">
                  <c:v>Ål</c:v>
                </c:pt>
                <c:pt idx="13">
                  <c:v>Hol</c:v>
                </c:pt>
                <c:pt idx="14">
                  <c:v>Sigdal</c:v>
                </c:pt>
                <c:pt idx="15">
                  <c:v>Flesberg</c:v>
                </c:pt>
                <c:pt idx="16">
                  <c:v>Rollag</c:v>
                </c:pt>
                <c:pt idx="17">
                  <c:v>Nore og Uvdal</c:v>
                </c:pt>
              </c:strCache>
            </c:strRef>
          </c:cat>
          <c:val>
            <c:numRef>
              <c:f>komm!$F$132:$F$149</c:f>
              <c:numCache>
                <c:formatCode>0%</c:formatCode>
                <c:ptCount val="18"/>
                <c:pt idx="0">
                  <c:v>0.92105158771379736</c:v>
                </c:pt>
                <c:pt idx="1">
                  <c:v>1.0193053758717632</c:v>
                </c:pt>
                <c:pt idx="2">
                  <c:v>0.85208792542042444</c:v>
                </c:pt>
                <c:pt idx="3">
                  <c:v>1.0296731390884206</c:v>
                </c:pt>
                <c:pt idx="4">
                  <c:v>1.0530952880938063</c:v>
                </c:pt>
                <c:pt idx="5">
                  <c:v>0.9353123348139778</c:v>
                </c:pt>
                <c:pt idx="6">
                  <c:v>0.80520669526796451</c:v>
                </c:pt>
                <c:pt idx="7">
                  <c:v>0.98262388536091172</c:v>
                </c:pt>
                <c:pt idx="8">
                  <c:v>1.0773977623634416</c:v>
                </c:pt>
                <c:pt idx="9">
                  <c:v>1.0485415599854389</c:v>
                </c:pt>
                <c:pt idx="10">
                  <c:v>0.9142687984372817</c:v>
                </c:pt>
                <c:pt idx="11">
                  <c:v>1.0789360207353911</c:v>
                </c:pt>
                <c:pt idx="12">
                  <c:v>0.9037031323648449</c:v>
                </c:pt>
                <c:pt idx="13">
                  <c:v>1.174728546963965</c:v>
                </c:pt>
                <c:pt idx="14">
                  <c:v>0.94626456057559594</c:v>
                </c:pt>
                <c:pt idx="15">
                  <c:v>0.88233594129264126</c:v>
                </c:pt>
                <c:pt idx="16">
                  <c:v>0.76314909559432909</c:v>
                </c:pt>
                <c:pt idx="17">
                  <c:v>0.84351449614724194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5-4A8B-B744-D0053C074F21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komm!$C$132:$C$149</c:f>
              <c:strCache>
                <c:ptCount val="18"/>
                <c:pt idx="0">
                  <c:v>Drammen</c:v>
                </c:pt>
                <c:pt idx="1">
                  <c:v>Kongsberg</c:v>
                </c:pt>
                <c:pt idx="2">
                  <c:v>Ringerike</c:v>
                </c:pt>
                <c:pt idx="3">
                  <c:v>Hole</c:v>
                </c:pt>
                <c:pt idx="4">
                  <c:v>Lier</c:v>
                </c:pt>
                <c:pt idx="5">
                  <c:v>Øvre Eiker</c:v>
                </c:pt>
                <c:pt idx="6">
                  <c:v>Modum</c:v>
                </c:pt>
                <c:pt idx="7">
                  <c:v>Krødsherad</c:v>
                </c:pt>
                <c:pt idx="8">
                  <c:v>Flå</c:v>
                </c:pt>
                <c:pt idx="9">
                  <c:v>Nesbyen</c:v>
                </c:pt>
                <c:pt idx="10">
                  <c:v>Gol</c:v>
                </c:pt>
                <c:pt idx="11">
                  <c:v>Hemsedal</c:v>
                </c:pt>
                <c:pt idx="12">
                  <c:v>Ål</c:v>
                </c:pt>
                <c:pt idx="13">
                  <c:v>Hol</c:v>
                </c:pt>
                <c:pt idx="14">
                  <c:v>Sigdal</c:v>
                </c:pt>
                <c:pt idx="15">
                  <c:v>Flesberg</c:v>
                </c:pt>
                <c:pt idx="16">
                  <c:v>Rollag</c:v>
                </c:pt>
                <c:pt idx="17">
                  <c:v>Nore og Uvdal</c:v>
                </c:pt>
              </c:strCache>
            </c:strRef>
          </c:cat>
          <c:val>
            <c:numRef>
              <c:f>komm!$P$132:$P$149</c:f>
              <c:numCache>
                <c:formatCode>0.0\ %</c:formatCode>
                <c:ptCount val="18"/>
                <c:pt idx="0">
                  <c:v>0.95808142053462864</c:v>
                </c:pt>
                <c:pt idx="1">
                  <c:v>0.99738293579781501</c:v>
                </c:pt>
                <c:pt idx="2">
                  <c:v>0.94729029014976696</c:v>
                </c:pt>
                <c:pt idx="3">
                  <c:v>1.0015300410844776</c:v>
                </c:pt>
                <c:pt idx="4">
                  <c:v>1.0108989006866322</c:v>
                </c:pt>
                <c:pt idx="5">
                  <c:v>0.9637857193747007</c:v>
                </c:pt>
                <c:pt idx="6">
                  <c:v>0.94494622864214395</c:v>
                </c:pt>
                <c:pt idx="7">
                  <c:v>0.98271033959347409</c:v>
                </c:pt>
                <c:pt idx="8">
                  <c:v>1.0206198903944863</c:v>
                </c:pt>
                <c:pt idx="9">
                  <c:v>1.0090774094432853</c:v>
                </c:pt>
                <c:pt idx="10">
                  <c:v>0.95536830482402224</c:v>
                </c:pt>
                <c:pt idx="11">
                  <c:v>1.021235193743266</c:v>
                </c:pt>
                <c:pt idx="12">
                  <c:v>0.95114203839504763</c:v>
                </c:pt>
                <c:pt idx="13">
                  <c:v>1.0595522042346956</c:v>
                </c:pt>
                <c:pt idx="14">
                  <c:v>0.96816660967934787</c:v>
                </c:pt>
                <c:pt idx="15">
                  <c:v>0.94880269094337766</c:v>
                </c:pt>
                <c:pt idx="16">
                  <c:v>0.94284334865846198</c:v>
                </c:pt>
                <c:pt idx="17">
                  <c:v>0.94686161868610774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5-4A8B-B744-D0053C074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komm!$C$202:$C$218</c:f>
              <c:strCache>
                <c:ptCount val="17"/>
                <c:pt idx="0">
                  <c:v>Porsgrunn</c:v>
                </c:pt>
                <c:pt idx="1">
                  <c:v>Skien</c:v>
                </c:pt>
                <c:pt idx="2">
                  <c:v>Notodden</c:v>
                </c:pt>
                <c:pt idx="3">
                  <c:v>Siljan</c:v>
                </c:pt>
                <c:pt idx="4">
                  <c:v>Bamble</c:v>
                </c:pt>
                <c:pt idx="5">
                  <c:v>Kragerø</c:v>
                </c:pt>
                <c:pt idx="6">
                  <c:v>Drangedal</c:v>
                </c:pt>
                <c:pt idx="7">
                  <c:v>Nome</c:v>
                </c:pt>
                <c:pt idx="8">
                  <c:v>Midt-Telemark</c:v>
                </c:pt>
                <c:pt idx="9">
                  <c:v>Seljord</c:v>
                </c:pt>
                <c:pt idx="10">
                  <c:v>Hjartdal</c:v>
                </c:pt>
                <c:pt idx="11">
                  <c:v>Tinn</c:v>
                </c:pt>
                <c:pt idx="12">
                  <c:v>Kviteseid</c:v>
                </c:pt>
                <c:pt idx="13">
                  <c:v>Nissedal</c:v>
                </c:pt>
                <c:pt idx="14">
                  <c:v>Fyresdal</c:v>
                </c:pt>
                <c:pt idx="15">
                  <c:v>Tokke</c:v>
                </c:pt>
                <c:pt idx="16">
                  <c:v>Vinje</c:v>
                </c:pt>
              </c:strCache>
            </c:strRef>
          </c:cat>
          <c:val>
            <c:numRef>
              <c:f>komm!$F$202:$F$218</c:f>
              <c:numCache>
                <c:formatCode>0%</c:formatCode>
                <c:ptCount val="17"/>
                <c:pt idx="0">
                  <c:v>0.9025932838066878</c:v>
                </c:pt>
                <c:pt idx="1">
                  <c:v>0.82499349231046604</c:v>
                </c:pt>
                <c:pt idx="2">
                  <c:v>0.81549700590232621</c:v>
                </c:pt>
                <c:pt idx="3">
                  <c:v>0.81944375167076755</c:v>
                </c:pt>
                <c:pt idx="4">
                  <c:v>0.9018304311246067</c:v>
                </c:pt>
                <c:pt idx="5">
                  <c:v>0.82855141127917098</c:v>
                </c:pt>
                <c:pt idx="6">
                  <c:v>0.74387945883452877</c:v>
                </c:pt>
                <c:pt idx="7">
                  <c:v>0.85559370227190035</c:v>
                </c:pt>
                <c:pt idx="8">
                  <c:v>0.75713144496733775</c:v>
                </c:pt>
                <c:pt idx="9">
                  <c:v>0.85501866124765447</c:v>
                </c:pt>
                <c:pt idx="10">
                  <c:v>0.78699450126329451</c:v>
                </c:pt>
                <c:pt idx="11">
                  <c:v>0.93433847319951047</c:v>
                </c:pt>
                <c:pt idx="12">
                  <c:v>0.94700887211799456</c:v>
                </c:pt>
                <c:pt idx="13">
                  <c:v>0.75616418054971779</c:v>
                </c:pt>
                <c:pt idx="14">
                  <c:v>0.73683603267044517</c:v>
                </c:pt>
                <c:pt idx="15">
                  <c:v>0.86080226706170082</c:v>
                </c:pt>
                <c:pt idx="16">
                  <c:v>1.0002624573206726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0-4031-B4FF-33F54C8E0D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komm!$C$202:$C$218</c:f>
              <c:strCache>
                <c:ptCount val="17"/>
                <c:pt idx="0">
                  <c:v>Porsgrunn</c:v>
                </c:pt>
                <c:pt idx="1">
                  <c:v>Skien</c:v>
                </c:pt>
                <c:pt idx="2">
                  <c:v>Notodden</c:v>
                </c:pt>
                <c:pt idx="3">
                  <c:v>Siljan</c:v>
                </c:pt>
                <c:pt idx="4">
                  <c:v>Bamble</c:v>
                </c:pt>
                <c:pt idx="5">
                  <c:v>Kragerø</c:v>
                </c:pt>
                <c:pt idx="6">
                  <c:v>Drangedal</c:v>
                </c:pt>
                <c:pt idx="7">
                  <c:v>Nome</c:v>
                </c:pt>
                <c:pt idx="8">
                  <c:v>Midt-Telemark</c:v>
                </c:pt>
                <c:pt idx="9">
                  <c:v>Seljord</c:v>
                </c:pt>
                <c:pt idx="10">
                  <c:v>Hjartdal</c:v>
                </c:pt>
                <c:pt idx="11">
                  <c:v>Tinn</c:v>
                </c:pt>
                <c:pt idx="12">
                  <c:v>Kviteseid</c:v>
                </c:pt>
                <c:pt idx="13">
                  <c:v>Nissedal</c:v>
                </c:pt>
                <c:pt idx="14">
                  <c:v>Fyresdal</c:v>
                </c:pt>
                <c:pt idx="15">
                  <c:v>Tokke</c:v>
                </c:pt>
                <c:pt idx="16">
                  <c:v>Vinje</c:v>
                </c:pt>
              </c:strCache>
            </c:strRef>
          </c:cat>
          <c:val>
            <c:numRef>
              <c:f>komm!$P$202:$P$218</c:f>
              <c:numCache>
                <c:formatCode>0.0\ %</c:formatCode>
                <c:ptCount val="17"/>
                <c:pt idx="0">
                  <c:v>0.95069809897178459</c:v>
                </c:pt>
                <c:pt idx="1">
                  <c:v>0.94593556849426907</c:v>
                </c:pt>
                <c:pt idx="2">
                  <c:v>0.94546074417386194</c:v>
                </c:pt>
                <c:pt idx="3">
                  <c:v>0.94565808146228403</c:v>
                </c:pt>
                <c:pt idx="4">
                  <c:v>0.95039295789895228</c:v>
                </c:pt>
                <c:pt idx="5">
                  <c:v>0.94611346444270428</c:v>
                </c:pt>
                <c:pt idx="6">
                  <c:v>0.94187986682047187</c:v>
                </c:pt>
                <c:pt idx="7">
                  <c:v>0.94746557899234074</c:v>
                </c:pt>
                <c:pt idx="8">
                  <c:v>0.94254246612711257</c:v>
                </c:pt>
                <c:pt idx="9">
                  <c:v>0.94743682694112841</c:v>
                </c:pt>
                <c:pt idx="10">
                  <c:v>0.94403561894191046</c:v>
                </c:pt>
                <c:pt idx="11">
                  <c:v>0.96339617472891381</c:v>
                </c:pt>
                <c:pt idx="12">
                  <c:v>0.96846433429630729</c:v>
                </c:pt>
                <c:pt idx="13">
                  <c:v>0.94249410290623181</c:v>
                </c:pt>
                <c:pt idx="14">
                  <c:v>0.941527695512268</c:v>
                </c:pt>
                <c:pt idx="15">
                  <c:v>0.94772600723183076</c:v>
                </c:pt>
                <c:pt idx="16">
                  <c:v>0.98976576837737851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0-4031-B4FF-33F54C8E0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komm!$C$346:$C$363</c:f>
              <c:strCache>
                <c:ptCount val="18"/>
                <c:pt idx="0">
                  <c:v>Alta</c:v>
                </c:pt>
                <c:pt idx="1">
                  <c:v>Hammerfest</c:v>
                </c:pt>
                <c:pt idx="2">
                  <c:v>Sør-Varanger</c:v>
                </c:pt>
                <c:pt idx="3">
                  <c:v>Vadsø</c:v>
                </c:pt>
                <c:pt idx="4">
                  <c:v>Karasjok</c:v>
                </c:pt>
                <c:pt idx="5">
                  <c:v>Kautokeino</c:v>
                </c:pt>
                <c:pt idx="6">
                  <c:v>Loppa</c:v>
                </c:pt>
                <c:pt idx="7">
                  <c:v>Hasvik</c:v>
                </c:pt>
                <c:pt idx="8">
                  <c:v>Måsøy</c:v>
                </c:pt>
                <c:pt idx="9">
                  <c:v>Nordkapp</c:v>
                </c:pt>
                <c:pt idx="10">
                  <c:v>Porsanger</c:v>
                </c:pt>
                <c:pt idx="11">
                  <c:v>Lebesby</c:v>
                </c:pt>
                <c:pt idx="12">
                  <c:v>Gamvik</c:v>
                </c:pt>
                <c:pt idx="13">
                  <c:v>Tana</c:v>
                </c:pt>
                <c:pt idx="14">
                  <c:v>Berlevåg</c:v>
                </c:pt>
                <c:pt idx="15">
                  <c:v>Båtsfjord</c:v>
                </c:pt>
                <c:pt idx="16">
                  <c:v>Vardø</c:v>
                </c:pt>
                <c:pt idx="17">
                  <c:v>Nesseby</c:v>
                </c:pt>
              </c:strCache>
            </c:strRef>
          </c:cat>
          <c:val>
            <c:numRef>
              <c:f>komm!$F$346:$F$363</c:f>
              <c:numCache>
                <c:formatCode>0%</c:formatCode>
                <c:ptCount val="18"/>
                <c:pt idx="0">
                  <c:v>0.93317724782554423</c:v>
                </c:pt>
                <c:pt idx="1">
                  <c:v>1.0636405946380572</c:v>
                </c:pt>
                <c:pt idx="2">
                  <c:v>0.9030112569366846</c:v>
                </c:pt>
                <c:pt idx="3">
                  <c:v>0.8744811886103695</c:v>
                </c:pt>
                <c:pt idx="4">
                  <c:v>0.79447925184018064</c:v>
                </c:pt>
                <c:pt idx="5">
                  <c:v>0.68273831198311985</c:v>
                </c:pt>
                <c:pt idx="6">
                  <c:v>0.79450205940914198</c:v>
                </c:pt>
                <c:pt idx="7">
                  <c:v>0.84442742875364218</c:v>
                </c:pt>
                <c:pt idx="8">
                  <c:v>1.0008186873848341</c:v>
                </c:pt>
                <c:pt idx="9">
                  <c:v>0.99316661160749453</c:v>
                </c:pt>
                <c:pt idx="10">
                  <c:v>0.89333415643937608</c:v>
                </c:pt>
                <c:pt idx="11">
                  <c:v>0.91914063372869859</c:v>
                </c:pt>
                <c:pt idx="12">
                  <c:v>0.83425343012500175</c:v>
                </c:pt>
                <c:pt idx="13">
                  <c:v>0.81538495021770419</c:v>
                </c:pt>
                <c:pt idx="14">
                  <c:v>0.98937342217714142</c:v>
                </c:pt>
                <c:pt idx="15">
                  <c:v>0.99712282858224821</c:v>
                </c:pt>
                <c:pt idx="16">
                  <c:v>0.7490204504981739</c:v>
                </c:pt>
                <c:pt idx="17">
                  <c:v>0.83307130398687423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1-4749-9D6A-B0F1EF19B53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komm!$C$346:$C$363</c:f>
              <c:strCache>
                <c:ptCount val="18"/>
                <c:pt idx="0">
                  <c:v>Alta</c:v>
                </c:pt>
                <c:pt idx="1">
                  <c:v>Hammerfest</c:v>
                </c:pt>
                <c:pt idx="2">
                  <c:v>Sør-Varanger</c:v>
                </c:pt>
                <c:pt idx="3">
                  <c:v>Vadsø</c:v>
                </c:pt>
                <c:pt idx="4">
                  <c:v>Karasjok</c:v>
                </c:pt>
                <c:pt idx="5">
                  <c:v>Kautokeino</c:v>
                </c:pt>
                <c:pt idx="6">
                  <c:v>Loppa</c:v>
                </c:pt>
                <c:pt idx="7">
                  <c:v>Hasvik</c:v>
                </c:pt>
                <c:pt idx="8">
                  <c:v>Måsøy</c:v>
                </c:pt>
                <c:pt idx="9">
                  <c:v>Nordkapp</c:v>
                </c:pt>
                <c:pt idx="10">
                  <c:v>Porsanger</c:v>
                </c:pt>
                <c:pt idx="11">
                  <c:v>Lebesby</c:v>
                </c:pt>
                <c:pt idx="12">
                  <c:v>Gamvik</c:v>
                </c:pt>
                <c:pt idx="13">
                  <c:v>Tana</c:v>
                </c:pt>
                <c:pt idx="14">
                  <c:v>Berlevåg</c:v>
                </c:pt>
                <c:pt idx="15">
                  <c:v>Båtsfjord</c:v>
                </c:pt>
                <c:pt idx="16">
                  <c:v>Vardø</c:v>
                </c:pt>
                <c:pt idx="17">
                  <c:v>Nesseby</c:v>
                </c:pt>
              </c:strCache>
            </c:strRef>
          </c:cat>
          <c:val>
            <c:numRef>
              <c:f>komm!$P$346:$P$363</c:f>
              <c:numCache>
                <c:formatCode>0.0\ %</c:formatCode>
                <c:ptCount val="18"/>
                <c:pt idx="0">
                  <c:v>0.96293168457932743</c:v>
                </c:pt>
                <c:pt idx="1">
                  <c:v>1.0151170233043325</c:v>
                </c:pt>
                <c:pt idx="2">
                  <c:v>0.95086528822378347</c:v>
                </c:pt>
                <c:pt idx="3">
                  <c:v>0.94840995330926403</c:v>
                </c:pt>
                <c:pt idx="4">
                  <c:v>0.94440985647075459</c:v>
                </c:pt>
                <c:pt idx="5">
                  <c:v>0.93882280947790164</c:v>
                </c:pt>
                <c:pt idx="6">
                  <c:v>0.94441099684920271</c:v>
                </c:pt>
                <c:pt idx="7">
                  <c:v>0.94690726531642766</c:v>
                </c:pt>
                <c:pt idx="8">
                  <c:v>0.98998826040304333</c:v>
                </c:pt>
                <c:pt idx="9">
                  <c:v>0.98692743009210748</c:v>
                </c:pt>
                <c:pt idx="10">
                  <c:v>0.94935260170071445</c:v>
                </c:pt>
                <c:pt idx="11">
                  <c:v>0.95731703894058906</c:v>
                </c:pt>
                <c:pt idx="12">
                  <c:v>0.94639856538499589</c:v>
                </c:pt>
                <c:pt idx="13">
                  <c:v>0.94545514138963094</c:v>
                </c:pt>
                <c:pt idx="14">
                  <c:v>0.98541015431996615</c:v>
                </c:pt>
                <c:pt idx="15">
                  <c:v>0.98850991688200884</c:v>
                </c:pt>
                <c:pt idx="16">
                  <c:v>0.94213691640365427</c:v>
                </c:pt>
                <c:pt idx="17">
                  <c:v>0.94633945907808925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1-4749-9D6A-B0F1EF19B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tabellalle!$B$23:$C$23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tabellalle!$C$24:$C$37</c:f>
              <c:numCache>
                <c:formatCode>0.0\ %</c:formatCode>
                <c:ptCount val="14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0">
                  <c:v>-4.7321088364397156E-2</c:v>
                </c:pt>
                <c:pt idx="11">
                  <c:v>-4.6857387229888491E-2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BC9-8558-D81A8629BDC6}"/>
            </c:ext>
          </c:extLst>
        </c:ser>
        <c:ser>
          <c:idx val="1"/>
          <c:order val="1"/>
          <c:tx>
            <c:strRef>
              <c:f>tabellalle!$C$23:$D$23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tabellalle!$D$24:$D$37</c:f>
              <c:numCache>
                <c:formatCode>0.0\ %</c:formatCode>
                <c:ptCount val="14"/>
                <c:pt idx="0">
                  <c:v>2.5443941548729958E-2</c:v>
                </c:pt>
                <c:pt idx="12">
                  <c:v>4.6343968707564576E-2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BC9-8558-D81A8629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fylkeskommunene.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tabellalle!$F$23:$G$23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tabellalle!$A$24:$A$37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tabellalle!$G$24:$G$37</c:f>
              <c:numCache>
                <c:formatCode>0.0\ %</c:formatCode>
                <c:ptCount val="14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0">
                  <c:v>-6.4996871054952235E-2</c:v>
                </c:pt>
                <c:pt idx="11">
                  <c:v>-6.4416801031961179E-2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7D5-ACC9-418D26704D2D}"/>
            </c:ext>
          </c:extLst>
        </c:ser>
        <c:ser>
          <c:idx val="1"/>
          <c:order val="1"/>
          <c:tx>
            <c:strRef>
              <c:f>tabellalle!$G$23:$H$23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tabellalle!$A$24:$A$37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tabellalle!$H$24:$H$37</c:f>
              <c:numCache>
                <c:formatCode>0.0\ %</c:formatCode>
                <c:ptCount val="14"/>
                <c:pt idx="0">
                  <c:v>1.9295044878169475E-2</c:v>
                </c:pt>
                <c:pt idx="12">
                  <c:v>3.7397698481918693E-2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7D5-ACC9-418D2670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Skatteinngang - kommunene. Akkumulert endring fra året før i prosent.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tabellalle!$B$23:$C$23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tabellalle!$C$24:$C$39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0">
                  <c:v>-4.7321088364397156E-2</c:v>
                </c:pt>
                <c:pt idx="11">
                  <c:v>-4.6857387229888491E-2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ser>
          <c:idx val="0"/>
          <c:order val="1"/>
          <c:tx>
            <c:strRef>
              <c:f>tabellalle!$C$23:$D$23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2.5443941548729958E-2</c:v>
                </c:pt>
                <c:pt idx="12">
                  <c:v>4.6343968707564576E-2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tabellalle!$F$23:$G$23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55-4A6F-8BAB-7EBAD223D40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55-4A6F-8BAB-7EBAD223D404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55-4A6F-8BAB-7EBAD223D404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tabellalle!$G$24:$G$39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0">
                  <c:v>-6.4996871054952235E-2</c:v>
                </c:pt>
                <c:pt idx="11">
                  <c:v>-6.4416801031961179E-2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strRef>
              <c:f>tabellalle!$G$23:$H$23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1.9295044878169475E-2</c:v>
                </c:pt>
                <c:pt idx="12">
                  <c:v>3.7397698481918693E-2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komm!$F$8:$F$30</c:f>
              <c:numCache>
                <c:formatCode>0%</c:formatCode>
                <c:ptCount val="23"/>
                <c:pt idx="0">
                  <c:v>0.97546688076667454</c:v>
                </c:pt>
                <c:pt idx="1">
                  <c:v>1.2349358524779004</c:v>
                </c:pt>
                <c:pt idx="2">
                  <c:v>1.0188147295325702</c:v>
                </c:pt>
                <c:pt idx="3">
                  <c:v>0.99376294877147919</c:v>
                </c:pt>
                <c:pt idx="4">
                  <c:v>0.85306801325319115</c:v>
                </c:pt>
                <c:pt idx="5">
                  <c:v>0.79188457945783919</c:v>
                </c:pt>
                <c:pt idx="6">
                  <c:v>0.83113962607786729</c:v>
                </c:pt>
                <c:pt idx="7">
                  <c:v>0.82531335065134959</c:v>
                </c:pt>
                <c:pt idx="8">
                  <c:v>0.93339283899941128</c:v>
                </c:pt>
                <c:pt idx="9">
                  <c:v>0.95229913990144655</c:v>
                </c:pt>
                <c:pt idx="10">
                  <c:v>0.85698826880884871</c:v>
                </c:pt>
                <c:pt idx="11">
                  <c:v>1.2314117362646668</c:v>
                </c:pt>
                <c:pt idx="12">
                  <c:v>1.0676489794773834</c:v>
                </c:pt>
                <c:pt idx="13">
                  <c:v>0.88633763159182877</c:v>
                </c:pt>
                <c:pt idx="14">
                  <c:v>0.83636419535979012</c:v>
                </c:pt>
                <c:pt idx="15">
                  <c:v>0.81663318425663178</c:v>
                </c:pt>
                <c:pt idx="16">
                  <c:v>0.88488024909123186</c:v>
                </c:pt>
                <c:pt idx="17">
                  <c:v>0.89919174371912081</c:v>
                </c:pt>
                <c:pt idx="18">
                  <c:v>1.0757390476289053</c:v>
                </c:pt>
                <c:pt idx="19">
                  <c:v>0.91645816043637773</c:v>
                </c:pt>
                <c:pt idx="20">
                  <c:v>0.9164090142332606</c:v>
                </c:pt>
                <c:pt idx="21">
                  <c:v>1.2094904827294355</c:v>
                </c:pt>
                <c:pt idx="22">
                  <c:v>0.99052208793861529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komm!$P$8:$P$30</c:f>
              <c:numCache>
                <c:formatCode>0.0\ %</c:formatCode>
                <c:ptCount val="23"/>
                <c:pt idx="0">
                  <c:v>0.97984753775577949</c:v>
                </c:pt>
                <c:pt idx="1">
                  <c:v>1.0836351264402697</c:v>
                </c:pt>
                <c:pt idx="2">
                  <c:v>0.99718667726213761</c:v>
                </c:pt>
                <c:pt idx="3">
                  <c:v>0.98716596495770126</c:v>
                </c:pt>
                <c:pt idx="4">
                  <c:v>0.94733929454140531</c:v>
                </c:pt>
                <c:pt idx="5">
                  <c:v>0.94428012285163765</c:v>
                </c:pt>
                <c:pt idx="6">
                  <c:v>0.94624287518263905</c:v>
                </c:pt>
                <c:pt idx="7">
                  <c:v>0.9459515614113132</c:v>
                </c:pt>
                <c:pt idx="8">
                  <c:v>0.96301792104887429</c:v>
                </c:pt>
                <c:pt idx="9">
                  <c:v>0.97058044140968824</c:v>
                </c:pt>
                <c:pt idx="10">
                  <c:v>0.947535307319188</c:v>
                </c:pt>
                <c:pt idx="11">
                  <c:v>1.0822254799549762</c:v>
                </c:pt>
                <c:pt idx="12">
                  <c:v>1.016720377240063</c:v>
                </c:pt>
                <c:pt idx="13">
                  <c:v>0.94900277545833722</c:v>
                </c:pt>
                <c:pt idx="14">
                  <c:v>0.9465041036467351</c:v>
                </c:pt>
                <c:pt idx="15">
                  <c:v>0.94551755309157726</c:v>
                </c:pt>
                <c:pt idx="16">
                  <c:v>0.94892990633330698</c:v>
                </c:pt>
                <c:pt idx="17">
                  <c:v>0.94964548106470148</c:v>
                </c:pt>
                <c:pt idx="18">
                  <c:v>1.0199564045006715</c:v>
                </c:pt>
                <c:pt idx="19">
                  <c:v>0.95624404962366061</c:v>
                </c:pt>
                <c:pt idx="20">
                  <c:v>0.95622439114241398</c:v>
                </c:pt>
                <c:pt idx="21">
                  <c:v>1.0734569785408836</c:v>
                </c:pt>
                <c:pt idx="22">
                  <c:v>0.98586962062455574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komm!$C$58:$C$98</c:f>
              <c:strCache>
                <c:ptCount val="41"/>
                <c:pt idx="0">
                  <c:v>Bodø</c:v>
                </c:pt>
                <c:pt idx="1">
                  <c:v>Narvik</c:v>
                </c:pt>
                <c:pt idx="2">
                  <c:v>Bindal</c:v>
                </c:pt>
                <c:pt idx="3">
                  <c:v>Sømna</c:v>
                </c:pt>
                <c:pt idx="4">
                  <c:v>Brønnøy</c:v>
                </c:pt>
                <c:pt idx="5">
                  <c:v>Vega</c:v>
                </c:pt>
                <c:pt idx="6">
                  <c:v>Vevelstad</c:v>
                </c:pt>
                <c:pt idx="7">
                  <c:v>Herøy</c:v>
                </c:pt>
                <c:pt idx="8">
                  <c:v>Alstahaug</c:v>
                </c:pt>
                <c:pt idx="9">
                  <c:v>Leirfjord</c:v>
                </c:pt>
                <c:pt idx="10">
                  <c:v>Vefsn</c:v>
                </c:pt>
                <c:pt idx="11">
                  <c:v>Grane</c:v>
                </c:pt>
                <c:pt idx="12">
                  <c:v>Hattfjelldal</c:v>
                </c:pt>
                <c:pt idx="13">
                  <c:v>Dønna</c:v>
                </c:pt>
                <c:pt idx="14">
                  <c:v>Nesna</c:v>
                </c:pt>
                <c:pt idx="15">
                  <c:v>Hemnes</c:v>
                </c:pt>
                <c:pt idx="16">
                  <c:v>Rana</c:v>
                </c:pt>
                <c:pt idx="17">
                  <c:v>Lurøy</c:v>
                </c:pt>
                <c:pt idx="18">
                  <c:v>Træna</c:v>
                </c:pt>
                <c:pt idx="19">
                  <c:v>Rødøy</c:v>
                </c:pt>
                <c:pt idx="20">
                  <c:v>Meløy</c:v>
                </c:pt>
                <c:pt idx="21">
                  <c:v>Gildeskål</c:v>
                </c:pt>
                <c:pt idx="22">
                  <c:v>Beiarn</c:v>
                </c:pt>
                <c:pt idx="23">
                  <c:v>Saltdal</c:v>
                </c:pt>
                <c:pt idx="24">
                  <c:v>Fauske</c:v>
                </c:pt>
                <c:pt idx="25">
                  <c:v>Sørfold</c:v>
                </c:pt>
                <c:pt idx="26">
                  <c:v>Steigen</c:v>
                </c:pt>
                <c:pt idx="27">
                  <c:v>Lødingen</c:v>
                </c:pt>
                <c:pt idx="28">
                  <c:v>Evenes</c:v>
                </c:pt>
                <c:pt idx="29">
                  <c:v>Røst</c:v>
                </c:pt>
                <c:pt idx="30">
                  <c:v>Værøy</c:v>
                </c:pt>
                <c:pt idx="31">
                  <c:v>Flakstad</c:v>
                </c:pt>
                <c:pt idx="32">
                  <c:v>Vestvågøy</c:v>
                </c:pt>
                <c:pt idx="33">
                  <c:v>Vågan</c:v>
                </c:pt>
                <c:pt idx="34">
                  <c:v>Hadsel</c:v>
                </c:pt>
                <c:pt idx="35">
                  <c:v>Bø</c:v>
                </c:pt>
                <c:pt idx="36">
                  <c:v>Øksnes</c:v>
                </c:pt>
                <c:pt idx="37">
                  <c:v>Sortland</c:v>
                </c:pt>
                <c:pt idx="38">
                  <c:v>Andøy</c:v>
                </c:pt>
                <c:pt idx="39">
                  <c:v>Moskenes</c:v>
                </c:pt>
                <c:pt idx="40">
                  <c:v>Hamarøy</c:v>
                </c:pt>
              </c:strCache>
            </c:strRef>
          </c:cat>
          <c:val>
            <c:numRef>
              <c:f>komm!$F$58:$F$98</c:f>
              <c:numCache>
                <c:formatCode>0%</c:formatCode>
                <c:ptCount val="41"/>
                <c:pt idx="0">
                  <c:v>1.0456434233899499</c:v>
                </c:pt>
                <c:pt idx="1">
                  <c:v>0.89121902419118604</c:v>
                </c:pt>
                <c:pt idx="2">
                  <c:v>0.81140117404496315</c:v>
                </c:pt>
                <c:pt idx="3">
                  <c:v>0.80973271078226283</c:v>
                </c:pt>
                <c:pt idx="4">
                  <c:v>0.98453834592431377</c:v>
                </c:pt>
                <c:pt idx="5">
                  <c:v>0.8528104250746118</c:v>
                </c:pt>
                <c:pt idx="6">
                  <c:v>0.77762814431661087</c:v>
                </c:pt>
                <c:pt idx="7">
                  <c:v>0.86164585925906889</c:v>
                </c:pt>
                <c:pt idx="8">
                  <c:v>0.87569565488353951</c:v>
                </c:pt>
                <c:pt idx="9">
                  <c:v>0.72662392235573559</c:v>
                </c:pt>
                <c:pt idx="10">
                  <c:v>0.85196703592339573</c:v>
                </c:pt>
                <c:pt idx="11">
                  <c:v>0.69962870161575086</c:v>
                </c:pt>
                <c:pt idx="12">
                  <c:v>0.62845444752756419</c:v>
                </c:pt>
                <c:pt idx="13">
                  <c:v>0.85793309306508692</c:v>
                </c:pt>
                <c:pt idx="14">
                  <c:v>0.79730792272484563</c:v>
                </c:pt>
                <c:pt idx="15">
                  <c:v>0.71069171981694046</c:v>
                </c:pt>
                <c:pt idx="16">
                  <c:v>0.90732124912097012</c:v>
                </c:pt>
                <c:pt idx="17">
                  <c:v>1.4052402604736216</c:v>
                </c:pt>
                <c:pt idx="18">
                  <c:v>1.0854961197450719</c:v>
                </c:pt>
                <c:pt idx="19">
                  <c:v>0.80070599810588916</c:v>
                </c:pt>
                <c:pt idx="20">
                  <c:v>0.94599459822080956</c:v>
                </c:pt>
                <c:pt idx="21">
                  <c:v>0.86521978001778888</c:v>
                </c:pt>
                <c:pt idx="22">
                  <c:v>0.56372375931540919</c:v>
                </c:pt>
                <c:pt idx="23">
                  <c:v>0.76148260401648604</c:v>
                </c:pt>
                <c:pt idx="24">
                  <c:v>0.84784046203608454</c:v>
                </c:pt>
                <c:pt idx="25">
                  <c:v>0.80476434471757452</c:v>
                </c:pt>
                <c:pt idx="26">
                  <c:v>0.86030190090397929</c:v>
                </c:pt>
                <c:pt idx="27">
                  <c:v>0.7907399322791413</c:v>
                </c:pt>
                <c:pt idx="28">
                  <c:v>0.76209738843239605</c:v>
                </c:pt>
                <c:pt idx="29">
                  <c:v>0.85659072083675836</c:v>
                </c:pt>
                <c:pt idx="30">
                  <c:v>1.1364710042512094</c:v>
                </c:pt>
                <c:pt idx="31">
                  <c:v>1.0486363981838887</c:v>
                </c:pt>
                <c:pt idx="32">
                  <c:v>0.90390112888227403</c:v>
                </c:pt>
                <c:pt idx="33">
                  <c:v>0.99787715817408351</c:v>
                </c:pt>
                <c:pt idx="34">
                  <c:v>0.9405098773566839</c:v>
                </c:pt>
                <c:pt idx="35">
                  <c:v>1.0300720938569248</c:v>
                </c:pt>
                <c:pt idx="36">
                  <c:v>1.138740531848522</c:v>
                </c:pt>
                <c:pt idx="37">
                  <c:v>0.96966123888490041</c:v>
                </c:pt>
                <c:pt idx="38">
                  <c:v>0.93097149368291854</c:v>
                </c:pt>
                <c:pt idx="39">
                  <c:v>1.2066581984492477</c:v>
                </c:pt>
                <c:pt idx="40">
                  <c:v>0.79023575756653952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komm!$C$58:$C$98</c:f>
              <c:strCache>
                <c:ptCount val="41"/>
                <c:pt idx="0">
                  <c:v>Bodø</c:v>
                </c:pt>
                <c:pt idx="1">
                  <c:v>Narvik</c:v>
                </c:pt>
                <c:pt idx="2">
                  <c:v>Bindal</c:v>
                </c:pt>
                <c:pt idx="3">
                  <c:v>Sømna</c:v>
                </c:pt>
                <c:pt idx="4">
                  <c:v>Brønnøy</c:v>
                </c:pt>
                <c:pt idx="5">
                  <c:v>Vega</c:v>
                </c:pt>
                <c:pt idx="6">
                  <c:v>Vevelstad</c:v>
                </c:pt>
                <c:pt idx="7">
                  <c:v>Herøy</c:v>
                </c:pt>
                <c:pt idx="8">
                  <c:v>Alstahaug</c:v>
                </c:pt>
                <c:pt idx="9">
                  <c:v>Leirfjord</c:v>
                </c:pt>
                <c:pt idx="10">
                  <c:v>Vefsn</c:v>
                </c:pt>
                <c:pt idx="11">
                  <c:v>Grane</c:v>
                </c:pt>
                <c:pt idx="12">
                  <c:v>Hattfjelldal</c:v>
                </c:pt>
                <c:pt idx="13">
                  <c:v>Dønna</c:v>
                </c:pt>
                <c:pt idx="14">
                  <c:v>Nesna</c:v>
                </c:pt>
                <c:pt idx="15">
                  <c:v>Hemnes</c:v>
                </c:pt>
                <c:pt idx="16">
                  <c:v>Rana</c:v>
                </c:pt>
                <c:pt idx="17">
                  <c:v>Lurøy</c:v>
                </c:pt>
                <c:pt idx="18">
                  <c:v>Træna</c:v>
                </c:pt>
                <c:pt idx="19">
                  <c:v>Rødøy</c:v>
                </c:pt>
                <c:pt idx="20">
                  <c:v>Meløy</c:v>
                </c:pt>
                <c:pt idx="21">
                  <c:v>Gildeskål</c:v>
                </c:pt>
                <c:pt idx="22">
                  <c:v>Beiarn</c:v>
                </c:pt>
                <c:pt idx="23">
                  <c:v>Saltdal</c:v>
                </c:pt>
                <c:pt idx="24">
                  <c:v>Fauske</c:v>
                </c:pt>
                <c:pt idx="25">
                  <c:v>Sørfold</c:v>
                </c:pt>
                <c:pt idx="26">
                  <c:v>Steigen</c:v>
                </c:pt>
                <c:pt idx="27">
                  <c:v>Lødingen</c:v>
                </c:pt>
                <c:pt idx="28">
                  <c:v>Evenes</c:v>
                </c:pt>
                <c:pt idx="29">
                  <c:v>Røst</c:v>
                </c:pt>
                <c:pt idx="30">
                  <c:v>Værøy</c:v>
                </c:pt>
                <c:pt idx="31">
                  <c:v>Flakstad</c:v>
                </c:pt>
                <c:pt idx="32">
                  <c:v>Vestvågøy</c:v>
                </c:pt>
                <c:pt idx="33">
                  <c:v>Vågan</c:v>
                </c:pt>
                <c:pt idx="34">
                  <c:v>Hadsel</c:v>
                </c:pt>
                <c:pt idx="35">
                  <c:v>Bø</c:v>
                </c:pt>
                <c:pt idx="36">
                  <c:v>Øksnes</c:v>
                </c:pt>
                <c:pt idx="37">
                  <c:v>Sortland</c:v>
                </c:pt>
                <c:pt idx="38">
                  <c:v>Andøy</c:v>
                </c:pt>
                <c:pt idx="39">
                  <c:v>Moskenes</c:v>
                </c:pt>
                <c:pt idx="40">
                  <c:v>Hamarøy</c:v>
                </c:pt>
              </c:strCache>
            </c:strRef>
          </c:cat>
          <c:val>
            <c:numRef>
              <c:f>komm!$P$58:$P$98</c:f>
              <c:numCache>
                <c:formatCode>0.0\ %</c:formatCode>
                <c:ptCount val="41"/>
                <c:pt idx="0">
                  <c:v>1.0079181548050893</c:v>
                </c:pt>
                <c:pt idx="1">
                  <c:v>0.94924684508830504</c:v>
                </c:pt>
                <c:pt idx="2">
                  <c:v>0.94525595258099393</c:v>
                </c:pt>
                <c:pt idx="3">
                  <c:v>0.94517252941785901</c:v>
                </c:pt>
                <c:pt idx="4">
                  <c:v>0.98347612381883465</c:v>
                </c:pt>
                <c:pt idx="5">
                  <c:v>0.94732641513247617</c:v>
                </c:pt>
                <c:pt idx="6">
                  <c:v>0.94356730109457609</c:v>
                </c:pt>
                <c:pt idx="7">
                  <c:v>0.94776818684169928</c:v>
                </c:pt>
                <c:pt idx="8">
                  <c:v>0.9484706766229225</c:v>
                </c:pt>
                <c:pt idx="9">
                  <c:v>0.94101708999653233</c:v>
                </c:pt>
                <c:pt idx="10">
                  <c:v>0.94728424567491543</c:v>
                </c:pt>
                <c:pt idx="11">
                  <c:v>0.93966732895953309</c:v>
                </c:pt>
                <c:pt idx="12">
                  <c:v>0.93610861625512376</c:v>
                </c:pt>
                <c:pt idx="13">
                  <c:v>0.9475825485320003</c:v>
                </c:pt>
                <c:pt idx="14">
                  <c:v>0.94455129001498805</c:v>
                </c:pt>
                <c:pt idx="15">
                  <c:v>0.94022047986959256</c:v>
                </c:pt>
                <c:pt idx="16">
                  <c:v>0.95258928509749785</c:v>
                </c:pt>
                <c:pt idx="17">
                  <c:v>1.1517568896385582</c:v>
                </c:pt>
                <c:pt idx="18">
                  <c:v>1.0238592333471384</c:v>
                </c:pt>
                <c:pt idx="19">
                  <c:v>0.94472119378404018</c:v>
                </c:pt>
                <c:pt idx="20">
                  <c:v>0.96805862473743354</c:v>
                </c:pt>
                <c:pt idx="21">
                  <c:v>0.94794688287963502</c:v>
                </c:pt>
                <c:pt idx="22">
                  <c:v>0.93287208184451642</c:v>
                </c:pt>
                <c:pt idx="23">
                  <c:v>0.94276002407956982</c:v>
                </c:pt>
                <c:pt idx="24">
                  <c:v>0.94707791698054999</c:v>
                </c:pt>
                <c:pt idx="25">
                  <c:v>0.94492411111462438</c:v>
                </c:pt>
                <c:pt idx="26">
                  <c:v>0.9477009889239445</c:v>
                </c:pt>
                <c:pt idx="27">
                  <c:v>0.94422289049270269</c:v>
                </c:pt>
                <c:pt idx="28">
                  <c:v>0.94279076330036549</c:v>
                </c:pt>
                <c:pt idx="29">
                  <c:v>0.94751542992058357</c:v>
                </c:pt>
                <c:pt idx="30">
                  <c:v>1.0442491871495931</c:v>
                </c:pt>
                <c:pt idx="31">
                  <c:v>1.0091153447226651</c:v>
                </c:pt>
                <c:pt idx="32">
                  <c:v>0.9512212370020191</c:v>
                </c:pt>
                <c:pt idx="33">
                  <c:v>0.98881164871874283</c:v>
                </c:pt>
                <c:pt idx="34">
                  <c:v>0.96586473639178305</c:v>
                </c:pt>
                <c:pt idx="35">
                  <c:v>0.91606665387269881</c:v>
                </c:pt>
                <c:pt idx="36">
                  <c:v>1.0451569981885185</c:v>
                </c:pt>
                <c:pt idx="37">
                  <c:v>0.97752528100306968</c:v>
                </c:pt>
                <c:pt idx="38">
                  <c:v>0.96204938292227682</c:v>
                </c:pt>
                <c:pt idx="39">
                  <c:v>1.0723240648288086</c:v>
                </c:pt>
                <c:pt idx="40">
                  <c:v>0.94419768175707264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Østfold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komm!$C$99:$C$110</c:f>
              <c:strCache>
                <c:ptCount val="12"/>
                <c:pt idx="0">
                  <c:v>Halden</c:v>
                </c:pt>
                <c:pt idx="1">
                  <c:v>Moss</c:v>
                </c:pt>
                <c:pt idx="2">
                  <c:v>Sarpsborg</c:v>
                </c:pt>
                <c:pt idx="3">
                  <c:v>Fredrikstad</c:v>
                </c:pt>
                <c:pt idx="4">
                  <c:v>Hvaler</c:v>
                </c:pt>
                <c:pt idx="5">
                  <c:v>Råde</c:v>
                </c:pt>
                <c:pt idx="6">
                  <c:v>Våler (Østfold)</c:v>
                </c:pt>
                <c:pt idx="7">
                  <c:v>Skiptvet</c:v>
                </c:pt>
                <c:pt idx="8">
                  <c:v>Indre Østfold</c:v>
                </c:pt>
                <c:pt idx="9">
                  <c:v>Rakkestad</c:v>
                </c:pt>
                <c:pt idx="10">
                  <c:v>Marker</c:v>
                </c:pt>
                <c:pt idx="11">
                  <c:v>Aremark</c:v>
                </c:pt>
              </c:strCache>
            </c:strRef>
          </c:cat>
          <c:val>
            <c:numRef>
              <c:f>komm!$F$99:$F$110</c:f>
              <c:numCache>
                <c:formatCode>0%</c:formatCode>
                <c:ptCount val="12"/>
                <c:pt idx="0">
                  <c:v>0.76525570395629638</c:v>
                </c:pt>
                <c:pt idx="1">
                  <c:v>0.90075073744385425</c:v>
                </c:pt>
                <c:pt idx="2">
                  <c:v>0.7875640977580074</c:v>
                </c:pt>
                <c:pt idx="3">
                  <c:v>0.84212638597542466</c:v>
                </c:pt>
                <c:pt idx="4">
                  <c:v>0.99778478150819916</c:v>
                </c:pt>
                <c:pt idx="5">
                  <c:v>0.86267331207953268</c:v>
                </c:pt>
                <c:pt idx="6">
                  <c:v>0.82208141137474056</c:v>
                </c:pt>
                <c:pt idx="7">
                  <c:v>0.77881307127929689</c:v>
                </c:pt>
                <c:pt idx="8">
                  <c:v>0.79430248514914925</c:v>
                </c:pt>
                <c:pt idx="9">
                  <c:v>0.77596885899602142</c:v>
                </c:pt>
                <c:pt idx="10">
                  <c:v>0.74268475832945979</c:v>
                </c:pt>
                <c:pt idx="11">
                  <c:v>0.77386568923596621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komm!$C$99:$C$110</c:f>
              <c:strCache>
                <c:ptCount val="12"/>
                <c:pt idx="0">
                  <c:v>Halden</c:v>
                </c:pt>
                <c:pt idx="1">
                  <c:v>Moss</c:v>
                </c:pt>
                <c:pt idx="2">
                  <c:v>Sarpsborg</c:v>
                </c:pt>
                <c:pt idx="3">
                  <c:v>Fredrikstad</c:v>
                </c:pt>
                <c:pt idx="4">
                  <c:v>Hvaler</c:v>
                </c:pt>
                <c:pt idx="5">
                  <c:v>Råde</c:v>
                </c:pt>
                <c:pt idx="6">
                  <c:v>Våler (Østfold)</c:v>
                </c:pt>
                <c:pt idx="7">
                  <c:v>Skiptvet</c:v>
                </c:pt>
                <c:pt idx="8">
                  <c:v>Indre Østfold</c:v>
                </c:pt>
                <c:pt idx="9">
                  <c:v>Rakkestad</c:v>
                </c:pt>
                <c:pt idx="10">
                  <c:v>Marker</c:v>
                </c:pt>
                <c:pt idx="11">
                  <c:v>Aremark</c:v>
                </c:pt>
              </c:strCache>
            </c:strRef>
          </c:cat>
          <c:val>
            <c:numRef>
              <c:f>komm!$P$99:$P$110</c:f>
              <c:numCache>
                <c:formatCode>0.0\ %</c:formatCode>
                <c:ptCount val="12"/>
                <c:pt idx="0">
                  <c:v>0.94294867907656055</c:v>
                </c:pt>
                <c:pt idx="1">
                  <c:v>0.94996108042665139</c:v>
                </c:pt>
                <c:pt idx="2">
                  <c:v>0.94406409876664621</c:v>
                </c:pt>
                <c:pt idx="3">
                  <c:v>0.94679221317751694</c:v>
                </c:pt>
                <c:pt idx="4">
                  <c:v>0.98877469805238916</c:v>
                </c:pt>
                <c:pt idx="5">
                  <c:v>0.94781955948272223</c:v>
                </c:pt>
                <c:pt idx="6">
                  <c:v>0.94578996444748265</c:v>
                </c:pt>
                <c:pt idx="7">
                  <c:v>0.94362654744271046</c:v>
                </c:pt>
                <c:pt idx="8">
                  <c:v>0.94440101813620325</c:v>
                </c:pt>
                <c:pt idx="9">
                  <c:v>0.94348433682854693</c:v>
                </c:pt>
                <c:pt idx="10">
                  <c:v>0.94182013179521862</c:v>
                </c:pt>
                <c:pt idx="11">
                  <c:v>0.94337917834054397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komm!$C$196:$C$201</c:f>
              <c:strCache>
                <c:ptCount val="6"/>
                <c:pt idx="0">
                  <c:v>Horten</c:v>
                </c:pt>
                <c:pt idx="1">
                  <c:v>Holmestrand</c:v>
                </c:pt>
                <c:pt idx="2">
                  <c:v>Tønsberg</c:v>
                </c:pt>
                <c:pt idx="3">
                  <c:v>Sandefjord</c:v>
                </c:pt>
                <c:pt idx="4">
                  <c:v>Larvik</c:v>
                </c:pt>
                <c:pt idx="5">
                  <c:v>Færder</c:v>
                </c:pt>
              </c:strCache>
            </c:strRef>
          </c:cat>
          <c:val>
            <c:numRef>
              <c:f>komm!$F$196:$F$201</c:f>
              <c:numCache>
                <c:formatCode>0%</c:formatCode>
                <c:ptCount val="6"/>
                <c:pt idx="0">
                  <c:v>0.81842858404310592</c:v>
                </c:pt>
                <c:pt idx="1">
                  <c:v>0.88375630809523797</c:v>
                </c:pt>
                <c:pt idx="2">
                  <c:v>0.96186074935120147</c:v>
                </c:pt>
                <c:pt idx="3">
                  <c:v>0.86528592080206479</c:v>
                </c:pt>
                <c:pt idx="4">
                  <c:v>0.88271392180145236</c:v>
                </c:pt>
                <c:pt idx="5">
                  <c:v>0.94582871723755724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komm!$C$196:$C$201</c:f>
              <c:strCache>
                <c:ptCount val="6"/>
                <c:pt idx="0">
                  <c:v>Horten</c:v>
                </c:pt>
                <c:pt idx="1">
                  <c:v>Holmestrand</c:v>
                </c:pt>
                <c:pt idx="2">
                  <c:v>Tønsberg</c:v>
                </c:pt>
                <c:pt idx="3">
                  <c:v>Sandefjord</c:v>
                </c:pt>
                <c:pt idx="4">
                  <c:v>Larvik</c:v>
                </c:pt>
                <c:pt idx="5">
                  <c:v>Færder</c:v>
                </c:pt>
              </c:strCache>
            </c:strRef>
          </c:cat>
          <c:val>
            <c:numRef>
              <c:f>komm!$P$196:$P$201</c:f>
              <c:numCache>
                <c:formatCode>0.0\ %</c:formatCode>
                <c:ptCount val="6"/>
                <c:pt idx="0">
                  <c:v>0.94560732308090101</c:v>
                </c:pt>
                <c:pt idx="1">
                  <c:v>0.94887370928350745</c:v>
                </c:pt>
                <c:pt idx="2">
                  <c:v>0.97440508518959001</c:v>
                </c:pt>
                <c:pt idx="3">
                  <c:v>0.94795018991884905</c:v>
                </c:pt>
                <c:pt idx="4">
                  <c:v>0.94882158996881838</c:v>
                </c:pt>
                <c:pt idx="5">
                  <c:v>0.96799227234413254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komm!$C$150:$C$195</c:f>
              <c:strCache>
                <c:ptCount val="46"/>
                <c:pt idx="0">
                  <c:v>Kongsvinger</c:v>
                </c:pt>
                <c:pt idx="1">
                  <c:v>Hamar</c:v>
                </c:pt>
                <c:pt idx="2">
                  <c:v>Lillehammer</c:v>
                </c:pt>
                <c:pt idx="3">
                  <c:v>Gjøvik</c:v>
                </c:pt>
                <c:pt idx="4">
                  <c:v>Ringsaker</c:v>
                </c:pt>
                <c:pt idx="5">
                  <c:v>Løten</c:v>
                </c:pt>
                <c:pt idx="6">
                  <c:v>Stange</c:v>
                </c:pt>
                <c:pt idx="7">
                  <c:v>Nord-Odal</c:v>
                </c:pt>
                <c:pt idx="8">
                  <c:v>Sør-Odal</c:v>
                </c:pt>
                <c:pt idx="9">
                  <c:v>Eidskog</c:v>
                </c:pt>
                <c:pt idx="10">
                  <c:v>Grue</c:v>
                </c:pt>
                <c:pt idx="11">
                  <c:v>Åsnes</c:v>
                </c:pt>
                <c:pt idx="12">
                  <c:v>Våler</c:v>
                </c:pt>
                <c:pt idx="13">
                  <c:v>Elverum</c:v>
                </c:pt>
                <c:pt idx="14">
                  <c:v>Trysil</c:v>
                </c:pt>
                <c:pt idx="15">
                  <c:v>Åmot</c:v>
                </c:pt>
                <c:pt idx="16">
                  <c:v>Stor-Elvdal</c:v>
                </c:pt>
                <c:pt idx="17">
                  <c:v>Rendalen</c:v>
                </c:pt>
                <c:pt idx="18">
                  <c:v>Engerdal</c:v>
                </c:pt>
                <c:pt idx="19">
                  <c:v>Tolga</c:v>
                </c:pt>
                <c:pt idx="20">
                  <c:v>Tynset</c:v>
                </c:pt>
                <c:pt idx="21">
                  <c:v>Alvdal</c:v>
                </c:pt>
                <c:pt idx="22">
                  <c:v>Folldal</c:v>
                </c:pt>
                <c:pt idx="23">
                  <c:v>Os</c:v>
                </c:pt>
                <c:pt idx="24">
                  <c:v>Dovre</c:v>
                </c:pt>
                <c:pt idx="25">
                  <c:v>Lesja</c:v>
                </c:pt>
                <c:pt idx="26">
                  <c:v>Skjåk</c:v>
                </c:pt>
                <c:pt idx="27">
                  <c:v>Lom</c:v>
                </c:pt>
                <c:pt idx="28">
                  <c:v>Vågå</c:v>
                </c:pt>
                <c:pt idx="29">
                  <c:v>Nord-Fron</c:v>
                </c:pt>
                <c:pt idx="30">
                  <c:v>Sel</c:v>
                </c:pt>
                <c:pt idx="31">
                  <c:v>Sør-Fron</c:v>
                </c:pt>
                <c:pt idx="32">
                  <c:v>Ringebu</c:v>
                </c:pt>
                <c:pt idx="33">
                  <c:v>Øyer</c:v>
                </c:pt>
                <c:pt idx="34">
                  <c:v>Gausdal</c:v>
                </c:pt>
                <c:pt idx="35">
                  <c:v>Østre Toten</c:v>
                </c:pt>
                <c:pt idx="36">
                  <c:v>Vestre Toten</c:v>
                </c:pt>
                <c:pt idx="37">
                  <c:v>Gran</c:v>
                </c:pt>
                <c:pt idx="38">
                  <c:v>Søndre Land</c:v>
                </c:pt>
                <c:pt idx="39">
                  <c:v>Nordre Land</c:v>
                </c:pt>
                <c:pt idx="40">
                  <c:v>Sør-Aurdal</c:v>
                </c:pt>
                <c:pt idx="41">
                  <c:v>Etnedal</c:v>
                </c:pt>
                <c:pt idx="42">
                  <c:v>Nord-Aurdal</c:v>
                </c:pt>
                <c:pt idx="43">
                  <c:v>Vestre Slidre</c:v>
                </c:pt>
                <c:pt idx="44">
                  <c:v>Øystre Slidre</c:v>
                </c:pt>
                <c:pt idx="45">
                  <c:v>Vang</c:v>
                </c:pt>
              </c:strCache>
            </c:strRef>
          </c:cat>
          <c:val>
            <c:numRef>
              <c:f>komm!$F$150:$F$195</c:f>
              <c:numCache>
                <c:formatCode>0%</c:formatCode>
                <c:ptCount val="46"/>
                <c:pt idx="0">
                  <c:v>0.79406679340958652</c:v>
                </c:pt>
                <c:pt idx="1">
                  <c:v>0.92603944034689289</c:v>
                </c:pt>
                <c:pt idx="2">
                  <c:v>0.92638342438250987</c:v>
                </c:pt>
                <c:pt idx="3">
                  <c:v>0.83511757705283507</c:v>
                </c:pt>
                <c:pt idx="4">
                  <c:v>0.79700721108502159</c:v>
                </c:pt>
                <c:pt idx="5">
                  <c:v>0.71386691219471532</c:v>
                </c:pt>
                <c:pt idx="6">
                  <c:v>0.76701405221414476</c:v>
                </c:pt>
                <c:pt idx="7">
                  <c:v>0.70017203530453531</c:v>
                </c:pt>
                <c:pt idx="8">
                  <c:v>0.77072480164262258</c:v>
                </c:pt>
                <c:pt idx="9">
                  <c:v>0.67579109325156406</c:v>
                </c:pt>
                <c:pt idx="10">
                  <c:v>0.74799461767128839</c:v>
                </c:pt>
                <c:pt idx="11">
                  <c:v>0.64476855577259284</c:v>
                </c:pt>
                <c:pt idx="12">
                  <c:v>0.68333673606448664</c:v>
                </c:pt>
                <c:pt idx="13">
                  <c:v>0.80340593035190744</c:v>
                </c:pt>
                <c:pt idx="14">
                  <c:v>0.76839418407645121</c:v>
                </c:pt>
                <c:pt idx="15">
                  <c:v>0.81984730380126492</c:v>
                </c:pt>
                <c:pt idx="16">
                  <c:v>0.6731724293090815</c:v>
                </c:pt>
                <c:pt idx="17">
                  <c:v>0.64234500118355031</c:v>
                </c:pt>
                <c:pt idx="18">
                  <c:v>0.64284590511151618</c:v>
                </c:pt>
                <c:pt idx="19">
                  <c:v>0.62713563880818901</c:v>
                </c:pt>
                <c:pt idx="20">
                  <c:v>0.77028047463949056</c:v>
                </c:pt>
                <c:pt idx="21">
                  <c:v>0.72353839482610893</c:v>
                </c:pt>
                <c:pt idx="22">
                  <c:v>0.65606091028026114</c:v>
                </c:pt>
                <c:pt idx="23">
                  <c:v>0.72526941164767056</c:v>
                </c:pt>
                <c:pt idx="24">
                  <c:v>0.70921473780294975</c:v>
                </c:pt>
                <c:pt idx="25">
                  <c:v>0.76316722695725092</c:v>
                </c:pt>
                <c:pt idx="26">
                  <c:v>0.73915953045178506</c:v>
                </c:pt>
                <c:pt idx="27">
                  <c:v>0.77050758702002586</c:v>
                </c:pt>
                <c:pt idx="28">
                  <c:v>0.7173068563021664</c:v>
                </c:pt>
                <c:pt idx="29">
                  <c:v>0.81675168533998665</c:v>
                </c:pt>
                <c:pt idx="30">
                  <c:v>0.67704850387339832</c:v>
                </c:pt>
                <c:pt idx="31">
                  <c:v>0.81582620004872353</c:v>
                </c:pt>
                <c:pt idx="32">
                  <c:v>0.79037880110772341</c:v>
                </c:pt>
                <c:pt idx="33">
                  <c:v>0.89526211257455901</c:v>
                </c:pt>
                <c:pt idx="34">
                  <c:v>0.79698373576379056</c:v>
                </c:pt>
                <c:pt idx="35">
                  <c:v>0.77565025675543642</c:v>
                </c:pt>
                <c:pt idx="36">
                  <c:v>0.76710556809429087</c:v>
                </c:pt>
                <c:pt idx="37">
                  <c:v>0.82263621701931178</c:v>
                </c:pt>
                <c:pt idx="38">
                  <c:v>0.67678608093421122</c:v>
                </c:pt>
                <c:pt idx="39">
                  <c:v>0.68480979657612939</c:v>
                </c:pt>
                <c:pt idx="40">
                  <c:v>0.7460293257448869</c:v>
                </c:pt>
                <c:pt idx="41">
                  <c:v>0.63906598718000274</c:v>
                </c:pt>
                <c:pt idx="42">
                  <c:v>0.78784041333017119</c:v>
                </c:pt>
                <c:pt idx="43">
                  <c:v>0.86256176792442363</c:v>
                </c:pt>
                <c:pt idx="44">
                  <c:v>0.89953798422251352</c:v>
                </c:pt>
                <c:pt idx="45">
                  <c:v>0.79609581248126338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komm!$C$150:$C$195</c:f>
              <c:strCache>
                <c:ptCount val="46"/>
                <c:pt idx="0">
                  <c:v>Kongsvinger</c:v>
                </c:pt>
                <c:pt idx="1">
                  <c:v>Hamar</c:v>
                </c:pt>
                <c:pt idx="2">
                  <c:v>Lillehammer</c:v>
                </c:pt>
                <c:pt idx="3">
                  <c:v>Gjøvik</c:v>
                </c:pt>
                <c:pt idx="4">
                  <c:v>Ringsaker</c:v>
                </c:pt>
                <c:pt idx="5">
                  <c:v>Løten</c:v>
                </c:pt>
                <c:pt idx="6">
                  <c:v>Stange</c:v>
                </c:pt>
                <c:pt idx="7">
                  <c:v>Nord-Odal</c:v>
                </c:pt>
                <c:pt idx="8">
                  <c:v>Sør-Odal</c:v>
                </c:pt>
                <c:pt idx="9">
                  <c:v>Eidskog</c:v>
                </c:pt>
                <c:pt idx="10">
                  <c:v>Grue</c:v>
                </c:pt>
                <c:pt idx="11">
                  <c:v>Åsnes</c:v>
                </c:pt>
                <c:pt idx="12">
                  <c:v>Våler</c:v>
                </c:pt>
                <c:pt idx="13">
                  <c:v>Elverum</c:v>
                </c:pt>
                <c:pt idx="14">
                  <c:v>Trysil</c:v>
                </c:pt>
                <c:pt idx="15">
                  <c:v>Åmot</c:v>
                </c:pt>
                <c:pt idx="16">
                  <c:v>Stor-Elvdal</c:v>
                </c:pt>
                <c:pt idx="17">
                  <c:v>Rendalen</c:v>
                </c:pt>
                <c:pt idx="18">
                  <c:v>Engerdal</c:v>
                </c:pt>
                <c:pt idx="19">
                  <c:v>Tolga</c:v>
                </c:pt>
                <c:pt idx="20">
                  <c:v>Tynset</c:v>
                </c:pt>
                <c:pt idx="21">
                  <c:v>Alvdal</c:v>
                </c:pt>
                <c:pt idx="22">
                  <c:v>Folldal</c:v>
                </c:pt>
                <c:pt idx="23">
                  <c:v>Os</c:v>
                </c:pt>
                <c:pt idx="24">
                  <c:v>Dovre</c:v>
                </c:pt>
                <c:pt idx="25">
                  <c:v>Lesja</c:v>
                </c:pt>
                <c:pt idx="26">
                  <c:v>Skjåk</c:v>
                </c:pt>
                <c:pt idx="27">
                  <c:v>Lom</c:v>
                </c:pt>
                <c:pt idx="28">
                  <c:v>Vågå</c:v>
                </c:pt>
                <c:pt idx="29">
                  <c:v>Nord-Fron</c:v>
                </c:pt>
                <c:pt idx="30">
                  <c:v>Sel</c:v>
                </c:pt>
                <c:pt idx="31">
                  <c:v>Sør-Fron</c:v>
                </c:pt>
                <c:pt idx="32">
                  <c:v>Ringebu</c:v>
                </c:pt>
                <c:pt idx="33">
                  <c:v>Øyer</c:v>
                </c:pt>
                <c:pt idx="34">
                  <c:v>Gausdal</c:v>
                </c:pt>
                <c:pt idx="35">
                  <c:v>Østre Toten</c:v>
                </c:pt>
                <c:pt idx="36">
                  <c:v>Vestre Toten</c:v>
                </c:pt>
                <c:pt idx="37">
                  <c:v>Gran</c:v>
                </c:pt>
                <c:pt idx="38">
                  <c:v>Søndre Land</c:v>
                </c:pt>
                <c:pt idx="39">
                  <c:v>Nordre Land</c:v>
                </c:pt>
                <c:pt idx="40">
                  <c:v>Sør-Aurdal</c:v>
                </c:pt>
                <c:pt idx="41">
                  <c:v>Etnedal</c:v>
                </c:pt>
                <c:pt idx="42">
                  <c:v>Nord-Aurdal</c:v>
                </c:pt>
                <c:pt idx="43">
                  <c:v>Vestre Slidre</c:v>
                </c:pt>
                <c:pt idx="44">
                  <c:v>Øystre Slidre</c:v>
                </c:pt>
                <c:pt idx="45">
                  <c:v>Vang</c:v>
                </c:pt>
              </c:strCache>
            </c:strRef>
          </c:cat>
          <c:val>
            <c:numRef>
              <c:f>komm!$P$150:$P$195</c:f>
              <c:numCache>
                <c:formatCode>0.0\ %</c:formatCode>
                <c:ptCount val="46"/>
                <c:pt idx="0">
                  <c:v>0.9443892335492251</c:v>
                </c:pt>
                <c:pt idx="1">
                  <c:v>0.96007656158786658</c:v>
                </c:pt>
                <c:pt idx="2">
                  <c:v>0.9602141552021134</c:v>
                </c:pt>
                <c:pt idx="3">
                  <c:v>0.94644177273138741</c:v>
                </c:pt>
                <c:pt idx="4">
                  <c:v>0.94453625443299694</c:v>
                </c:pt>
                <c:pt idx="5">
                  <c:v>0.94037923948848134</c:v>
                </c:pt>
                <c:pt idx="6">
                  <c:v>0.94303659648945293</c:v>
                </c:pt>
                <c:pt idx="7">
                  <c:v>0.93969449564397256</c:v>
                </c:pt>
                <c:pt idx="8">
                  <c:v>0.94322213396087684</c:v>
                </c:pt>
                <c:pt idx="9">
                  <c:v>0.9384754485413237</c:v>
                </c:pt>
                <c:pt idx="10">
                  <c:v>0.94208562476231028</c:v>
                </c:pt>
                <c:pt idx="11">
                  <c:v>0.93692432166737538</c:v>
                </c:pt>
                <c:pt idx="12">
                  <c:v>0.93885273068197006</c:v>
                </c:pt>
                <c:pt idx="13">
                  <c:v>0.94485619039634106</c:v>
                </c:pt>
                <c:pt idx="14">
                  <c:v>0.9431056030825683</c:v>
                </c:pt>
                <c:pt idx="15">
                  <c:v>0.94567825906880876</c:v>
                </c:pt>
                <c:pt idx="16">
                  <c:v>0.93834451534419983</c:v>
                </c:pt>
                <c:pt idx="17">
                  <c:v>0.9368031439379233</c:v>
                </c:pt>
                <c:pt idx="18">
                  <c:v>0.93682818913432153</c:v>
                </c:pt>
                <c:pt idx="19">
                  <c:v>0.93604267581915501</c:v>
                </c:pt>
                <c:pt idx="20">
                  <c:v>0.9431999176107202</c:v>
                </c:pt>
                <c:pt idx="21">
                  <c:v>0.9408628136200512</c:v>
                </c:pt>
                <c:pt idx="22">
                  <c:v>0.9374889393927589</c:v>
                </c:pt>
                <c:pt idx="23">
                  <c:v>0.94094936446112909</c:v>
                </c:pt>
                <c:pt idx="24">
                  <c:v>0.94014663076889304</c:v>
                </c:pt>
                <c:pt idx="25">
                  <c:v>0.94284425522660809</c:v>
                </c:pt>
                <c:pt idx="26">
                  <c:v>0.94164387040133501</c:v>
                </c:pt>
                <c:pt idx="27">
                  <c:v>0.94321127322974707</c:v>
                </c:pt>
                <c:pt idx="28">
                  <c:v>0.94055123669385399</c:v>
                </c:pt>
                <c:pt idx="29">
                  <c:v>0.94552347814574489</c:v>
                </c:pt>
                <c:pt idx="30">
                  <c:v>0.93853831907241581</c:v>
                </c:pt>
                <c:pt idx="31">
                  <c:v>0.94547720388118184</c:v>
                </c:pt>
                <c:pt idx="32">
                  <c:v>0.9442048339341319</c:v>
                </c:pt>
                <c:pt idx="33">
                  <c:v>0.94944899950747363</c:v>
                </c:pt>
                <c:pt idx="34">
                  <c:v>0.94453508066693515</c:v>
                </c:pt>
                <c:pt idx="35">
                  <c:v>0.94346840671651755</c:v>
                </c:pt>
                <c:pt idx="36">
                  <c:v>0.94304117228346018</c:v>
                </c:pt>
                <c:pt idx="37">
                  <c:v>0.94581770472971138</c:v>
                </c:pt>
                <c:pt idx="38">
                  <c:v>0.93852519792545619</c:v>
                </c:pt>
                <c:pt idx="39">
                  <c:v>0.9389263837075521</c:v>
                </c:pt>
                <c:pt idx="40">
                  <c:v>0.94198736016599005</c:v>
                </c:pt>
                <c:pt idx="41">
                  <c:v>0.93663919323774592</c:v>
                </c:pt>
                <c:pt idx="42">
                  <c:v>0.94407791454525425</c:v>
                </c:pt>
                <c:pt idx="43">
                  <c:v>0.94781398227496683</c:v>
                </c:pt>
                <c:pt idx="44">
                  <c:v>0.94966279308987123</c:v>
                </c:pt>
                <c:pt idx="45">
                  <c:v>0.94449068450280882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komm!$C$219:$C$243</c:f>
              <c:strCache>
                <c:ptCount val="25"/>
                <c:pt idx="0">
                  <c:v>Risør</c:v>
                </c:pt>
                <c:pt idx="1">
                  <c:v>Grimstad</c:v>
                </c:pt>
                <c:pt idx="2">
                  <c:v>Arendal</c:v>
                </c:pt>
                <c:pt idx="3">
                  <c:v>Kristiansand</c:v>
                </c:pt>
                <c:pt idx="4">
                  <c:v>Lindesnes</c:v>
                </c:pt>
                <c:pt idx="5">
                  <c:v>Farsund</c:v>
                </c:pt>
                <c:pt idx="6">
                  <c:v>Flekkefjord</c:v>
                </c:pt>
                <c:pt idx="7">
                  <c:v>Gjerstad</c:v>
                </c:pt>
                <c:pt idx="8">
                  <c:v>Vegårshei</c:v>
                </c:pt>
                <c:pt idx="9">
                  <c:v>Tvedestrand</c:v>
                </c:pt>
                <c:pt idx="10">
                  <c:v>Froland</c:v>
                </c:pt>
                <c:pt idx="11">
                  <c:v>Lillesand</c:v>
                </c:pt>
                <c:pt idx="12">
                  <c:v>Birkenes</c:v>
                </c:pt>
                <c:pt idx="13">
                  <c:v>Åmli</c:v>
                </c:pt>
                <c:pt idx="14">
                  <c:v>Iveland</c:v>
                </c:pt>
                <c:pt idx="15">
                  <c:v>Evje og Hornnes</c:v>
                </c:pt>
                <c:pt idx="16">
                  <c:v>Bygland</c:v>
                </c:pt>
                <c:pt idx="17">
                  <c:v>Valle</c:v>
                </c:pt>
                <c:pt idx="18">
                  <c:v>Bykle</c:v>
                </c:pt>
                <c:pt idx="19">
                  <c:v>Vennesla</c:v>
                </c:pt>
                <c:pt idx="20">
                  <c:v>Åseral</c:v>
                </c:pt>
                <c:pt idx="21">
                  <c:v>Lyngdal</c:v>
                </c:pt>
                <c:pt idx="22">
                  <c:v>Hægebostad</c:v>
                </c:pt>
                <c:pt idx="23">
                  <c:v>Kvinesdal</c:v>
                </c:pt>
                <c:pt idx="24">
                  <c:v>Sirdal</c:v>
                </c:pt>
              </c:strCache>
            </c:strRef>
          </c:cat>
          <c:val>
            <c:numRef>
              <c:f>komm!$F$219:$F$243</c:f>
              <c:numCache>
                <c:formatCode>0%</c:formatCode>
                <c:ptCount val="25"/>
                <c:pt idx="0">
                  <c:v>0.79567963359501048</c:v>
                </c:pt>
                <c:pt idx="1">
                  <c:v>0.85280555935939406</c:v>
                </c:pt>
                <c:pt idx="2">
                  <c:v>0.83791490764374843</c:v>
                </c:pt>
                <c:pt idx="3">
                  <c:v>0.88163822010432458</c:v>
                </c:pt>
                <c:pt idx="4">
                  <c:v>0.79773906072424228</c:v>
                </c:pt>
                <c:pt idx="5">
                  <c:v>0.81932103074620233</c:v>
                </c:pt>
                <c:pt idx="6">
                  <c:v>0.85366737366877643</c:v>
                </c:pt>
                <c:pt idx="7">
                  <c:v>0.70652707693440364</c:v>
                </c:pt>
                <c:pt idx="8">
                  <c:v>0.70508236432184801</c:v>
                </c:pt>
                <c:pt idx="9">
                  <c:v>0.83840681320102428</c:v>
                </c:pt>
                <c:pt idx="10">
                  <c:v>0.77002227924871391</c:v>
                </c:pt>
                <c:pt idx="11">
                  <c:v>0.8845430888879382</c:v>
                </c:pt>
                <c:pt idx="12">
                  <c:v>0.72224703720563255</c:v>
                </c:pt>
                <c:pt idx="13">
                  <c:v>0.74183635040446283</c:v>
                </c:pt>
                <c:pt idx="14">
                  <c:v>0.65815710298236929</c:v>
                </c:pt>
                <c:pt idx="15">
                  <c:v>0.7245792716296493</c:v>
                </c:pt>
                <c:pt idx="16">
                  <c:v>0.76970970335332023</c:v>
                </c:pt>
                <c:pt idx="17">
                  <c:v>0.98274954667412917</c:v>
                </c:pt>
                <c:pt idx="18">
                  <c:v>1.4355350390595196</c:v>
                </c:pt>
                <c:pt idx="19">
                  <c:v>0.71504562389846882</c:v>
                </c:pt>
                <c:pt idx="20">
                  <c:v>0.96790149656704294</c:v>
                </c:pt>
                <c:pt idx="21">
                  <c:v>0.74269144523916564</c:v>
                </c:pt>
                <c:pt idx="22">
                  <c:v>0.81939272353241777</c:v>
                </c:pt>
                <c:pt idx="23">
                  <c:v>0.79082517553591591</c:v>
                </c:pt>
                <c:pt idx="24">
                  <c:v>1.1143751474735875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komm!$C$219:$C$243</c:f>
              <c:strCache>
                <c:ptCount val="25"/>
                <c:pt idx="0">
                  <c:v>Risør</c:v>
                </c:pt>
                <c:pt idx="1">
                  <c:v>Grimstad</c:v>
                </c:pt>
                <c:pt idx="2">
                  <c:v>Arendal</c:v>
                </c:pt>
                <c:pt idx="3">
                  <c:v>Kristiansand</c:v>
                </c:pt>
                <c:pt idx="4">
                  <c:v>Lindesnes</c:v>
                </c:pt>
                <c:pt idx="5">
                  <c:v>Farsund</c:v>
                </c:pt>
                <c:pt idx="6">
                  <c:v>Flekkefjord</c:v>
                </c:pt>
                <c:pt idx="7">
                  <c:v>Gjerstad</c:v>
                </c:pt>
                <c:pt idx="8">
                  <c:v>Vegårshei</c:v>
                </c:pt>
                <c:pt idx="9">
                  <c:v>Tvedestrand</c:v>
                </c:pt>
                <c:pt idx="10">
                  <c:v>Froland</c:v>
                </c:pt>
                <c:pt idx="11">
                  <c:v>Lillesand</c:v>
                </c:pt>
                <c:pt idx="12">
                  <c:v>Birkenes</c:v>
                </c:pt>
                <c:pt idx="13">
                  <c:v>Åmli</c:v>
                </c:pt>
                <c:pt idx="14">
                  <c:v>Iveland</c:v>
                </c:pt>
                <c:pt idx="15">
                  <c:v>Evje og Hornnes</c:v>
                </c:pt>
                <c:pt idx="16">
                  <c:v>Bygland</c:v>
                </c:pt>
                <c:pt idx="17">
                  <c:v>Valle</c:v>
                </c:pt>
                <c:pt idx="18">
                  <c:v>Bykle</c:v>
                </c:pt>
                <c:pt idx="19">
                  <c:v>Vennesla</c:v>
                </c:pt>
                <c:pt idx="20">
                  <c:v>Åseral</c:v>
                </c:pt>
                <c:pt idx="21">
                  <c:v>Lyngdal</c:v>
                </c:pt>
                <c:pt idx="22">
                  <c:v>Hægebostad</c:v>
                </c:pt>
                <c:pt idx="23">
                  <c:v>Kvinesdal</c:v>
                </c:pt>
                <c:pt idx="24">
                  <c:v>Sirdal</c:v>
                </c:pt>
              </c:strCache>
            </c:strRef>
          </c:cat>
          <c:val>
            <c:numRef>
              <c:f>komm!$P$219:$P$243</c:f>
              <c:numCache>
                <c:formatCode>0.0\ %</c:formatCode>
                <c:ptCount val="25"/>
                <c:pt idx="0">
                  <c:v>0.94446987555849626</c:v>
                </c:pt>
                <c:pt idx="1">
                  <c:v>0.94732617184671541</c:v>
                </c:pt>
                <c:pt idx="2">
                  <c:v>0.94658163926093319</c:v>
                </c:pt>
                <c:pt idx="3">
                  <c:v>0.94876780488396184</c:v>
                </c:pt>
                <c:pt idx="4">
                  <c:v>0.9445728469149578</c:v>
                </c:pt>
                <c:pt idx="5">
                  <c:v>0.94565194541605568</c:v>
                </c:pt>
                <c:pt idx="6">
                  <c:v>0.94736926256218457</c:v>
                </c:pt>
                <c:pt idx="7">
                  <c:v>0.9400122477254661</c:v>
                </c:pt>
                <c:pt idx="8">
                  <c:v>0.93994001209483813</c:v>
                </c:pt>
                <c:pt idx="9">
                  <c:v>0.946606234538797</c:v>
                </c:pt>
                <c:pt idx="10">
                  <c:v>0.94318700784118137</c:v>
                </c:pt>
                <c:pt idx="11">
                  <c:v>0.94891304832314249</c:v>
                </c:pt>
                <c:pt idx="12">
                  <c:v>0.94079824573902737</c:v>
                </c:pt>
                <c:pt idx="13">
                  <c:v>0.94177771139896882</c:v>
                </c:pt>
                <c:pt idx="14">
                  <c:v>0.93759374902786408</c:v>
                </c:pt>
                <c:pt idx="15">
                  <c:v>0.94091485746022829</c:v>
                </c:pt>
                <c:pt idx="16">
                  <c:v>0.94317137904641157</c:v>
                </c:pt>
                <c:pt idx="17">
                  <c:v>0.98276060411876132</c:v>
                </c:pt>
                <c:pt idx="18">
                  <c:v>1.1638748010729174</c:v>
                </c:pt>
                <c:pt idx="19">
                  <c:v>0.94043817507366911</c:v>
                </c:pt>
                <c:pt idx="20">
                  <c:v>0.97682138407592678</c:v>
                </c:pt>
                <c:pt idx="21">
                  <c:v>0.94182046614070392</c:v>
                </c:pt>
                <c:pt idx="22">
                  <c:v>0.94565553005536651</c:v>
                </c:pt>
                <c:pt idx="23">
                  <c:v>0.94422715265554158</c:v>
                </c:pt>
                <c:pt idx="24">
                  <c:v>1.0354108444385444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komm!$C$244:$C$286</c:f>
              <c:strCache>
                <c:ptCount val="43"/>
                <c:pt idx="0">
                  <c:v>Bergen</c:v>
                </c:pt>
                <c:pt idx="1">
                  <c:v>Kinn</c:v>
                </c:pt>
                <c:pt idx="2">
                  <c:v>Etne</c:v>
                </c:pt>
                <c:pt idx="3">
                  <c:v>Sveio</c:v>
                </c:pt>
                <c:pt idx="4">
                  <c:v>Bømlo</c:v>
                </c:pt>
                <c:pt idx="5">
                  <c:v>Stord</c:v>
                </c:pt>
                <c:pt idx="6">
                  <c:v>Fitjar</c:v>
                </c:pt>
                <c:pt idx="7">
                  <c:v>Tysnes</c:v>
                </c:pt>
                <c:pt idx="8">
                  <c:v>Kvinnherad</c:v>
                </c:pt>
                <c:pt idx="9">
                  <c:v>Ullensvang</c:v>
                </c:pt>
                <c:pt idx="10">
                  <c:v>Eidfjord</c:v>
                </c:pt>
                <c:pt idx="11">
                  <c:v>Ulvik</c:v>
                </c:pt>
                <c:pt idx="12">
                  <c:v>Voss</c:v>
                </c:pt>
                <c:pt idx="13">
                  <c:v>Kvam</c:v>
                </c:pt>
                <c:pt idx="14">
                  <c:v>Samnanger</c:v>
                </c:pt>
                <c:pt idx="15">
                  <c:v>Bjørnafjorden</c:v>
                </c:pt>
                <c:pt idx="16">
                  <c:v>Austevoll</c:v>
                </c:pt>
                <c:pt idx="17">
                  <c:v>Øygarden</c:v>
                </c:pt>
                <c:pt idx="18">
                  <c:v>Askøy</c:v>
                </c:pt>
                <c:pt idx="19">
                  <c:v>Vaksdal</c:v>
                </c:pt>
                <c:pt idx="20">
                  <c:v>Modalen</c:v>
                </c:pt>
                <c:pt idx="21">
                  <c:v>Osterøy</c:v>
                </c:pt>
                <c:pt idx="22">
                  <c:v>Alver</c:v>
                </c:pt>
                <c:pt idx="23">
                  <c:v>Austrheim</c:v>
                </c:pt>
                <c:pt idx="24">
                  <c:v>Fedje</c:v>
                </c:pt>
                <c:pt idx="25">
                  <c:v>Masfjorden</c:v>
                </c:pt>
                <c:pt idx="26">
                  <c:v>Gulen</c:v>
                </c:pt>
                <c:pt idx="27">
                  <c:v>Solund</c:v>
                </c:pt>
                <c:pt idx="28">
                  <c:v>Hyllestad</c:v>
                </c:pt>
                <c:pt idx="29">
                  <c:v>Høyanger</c:v>
                </c:pt>
                <c:pt idx="30">
                  <c:v>Vik</c:v>
                </c:pt>
                <c:pt idx="31">
                  <c:v>Sogndal</c:v>
                </c:pt>
                <c:pt idx="32">
                  <c:v>Aurland</c:v>
                </c:pt>
                <c:pt idx="33">
                  <c:v>Lærdal</c:v>
                </c:pt>
                <c:pt idx="34">
                  <c:v>Årdal</c:v>
                </c:pt>
                <c:pt idx="35">
                  <c:v>Luster</c:v>
                </c:pt>
                <c:pt idx="36">
                  <c:v>Askvoll</c:v>
                </c:pt>
                <c:pt idx="37">
                  <c:v>Fjaler</c:v>
                </c:pt>
                <c:pt idx="38">
                  <c:v>Sunnfjord</c:v>
                </c:pt>
                <c:pt idx="39">
                  <c:v>Bremanger</c:v>
                </c:pt>
                <c:pt idx="40">
                  <c:v>Stad</c:v>
                </c:pt>
                <c:pt idx="41">
                  <c:v>Gloppen</c:v>
                </c:pt>
                <c:pt idx="42">
                  <c:v>Stryn</c:v>
                </c:pt>
              </c:strCache>
            </c:strRef>
          </c:cat>
          <c:val>
            <c:numRef>
              <c:f>komm!$F$244:$F$286</c:f>
              <c:numCache>
                <c:formatCode>0%</c:formatCode>
                <c:ptCount val="43"/>
                <c:pt idx="0">
                  <c:v>1.0755409822914919</c:v>
                </c:pt>
                <c:pt idx="1">
                  <c:v>1.039740580096961</c:v>
                </c:pt>
                <c:pt idx="2">
                  <c:v>0.8212854161607317</c:v>
                </c:pt>
                <c:pt idx="3">
                  <c:v>0.82522368711308858</c:v>
                </c:pt>
                <c:pt idx="4">
                  <c:v>1.0237442147708151</c:v>
                </c:pt>
                <c:pt idx="5">
                  <c:v>1.0393362793782366</c:v>
                </c:pt>
                <c:pt idx="6">
                  <c:v>0.9119135845498666</c:v>
                </c:pt>
                <c:pt idx="7">
                  <c:v>1.0727177986889296</c:v>
                </c:pt>
                <c:pt idx="8">
                  <c:v>0.97481565350052601</c:v>
                </c:pt>
                <c:pt idx="9">
                  <c:v>0.95200380216759017</c:v>
                </c:pt>
                <c:pt idx="10">
                  <c:v>1.0233464548465852</c:v>
                </c:pt>
                <c:pt idx="11">
                  <c:v>0.6797861475072654</c:v>
                </c:pt>
                <c:pt idx="12">
                  <c:v>0.85796769770538883</c:v>
                </c:pt>
                <c:pt idx="13">
                  <c:v>0.89479348750196042</c:v>
                </c:pt>
                <c:pt idx="14">
                  <c:v>0.8564176479522132</c:v>
                </c:pt>
                <c:pt idx="15">
                  <c:v>0.95590469923104404</c:v>
                </c:pt>
                <c:pt idx="16">
                  <c:v>2.4589675920828005</c:v>
                </c:pt>
                <c:pt idx="17">
                  <c:v>0.96331141687826594</c:v>
                </c:pt>
                <c:pt idx="18">
                  <c:v>0.89663464520556069</c:v>
                </c:pt>
                <c:pt idx="19">
                  <c:v>0.79995601031633179</c:v>
                </c:pt>
                <c:pt idx="20">
                  <c:v>0.8823440339697467</c:v>
                </c:pt>
                <c:pt idx="21">
                  <c:v>0.84412245152904575</c:v>
                </c:pt>
                <c:pt idx="22">
                  <c:v>0.9013974606068007</c:v>
                </c:pt>
                <c:pt idx="23">
                  <c:v>1.2222524681084856</c:v>
                </c:pt>
                <c:pt idx="24">
                  <c:v>0.99848688417060316</c:v>
                </c:pt>
                <c:pt idx="25">
                  <c:v>0.92003515234907474</c:v>
                </c:pt>
                <c:pt idx="26">
                  <c:v>1.1095972993917396</c:v>
                </c:pt>
                <c:pt idx="27">
                  <c:v>1.1784335960196397</c:v>
                </c:pt>
                <c:pt idx="28">
                  <c:v>0.95705958868886576</c:v>
                </c:pt>
                <c:pt idx="29">
                  <c:v>0.87145119568984031</c:v>
                </c:pt>
                <c:pt idx="30">
                  <c:v>0.9387496498909127</c:v>
                </c:pt>
                <c:pt idx="31">
                  <c:v>0.87968518460040346</c:v>
                </c:pt>
                <c:pt idx="32">
                  <c:v>0.91679302233788362</c:v>
                </c:pt>
                <c:pt idx="33">
                  <c:v>0.87767262868503615</c:v>
                </c:pt>
                <c:pt idx="34">
                  <c:v>0.93729220034454941</c:v>
                </c:pt>
                <c:pt idx="35">
                  <c:v>0.77514553135604336</c:v>
                </c:pt>
                <c:pt idx="36">
                  <c:v>0.97621894494444506</c:v>
                </c:pt>
                <c:pt idx="37">
                  <c:v>0.86756096943382233</c:v>
                </c:pt>
                <c:pt idx="38">
                  <c:v>0.96690680480754498</c:v>
                </c:pt>
                <c:pt idx="39">
                  <c:v>0.94042732675860519</c:v>
                </c:pt>
                <c:pt idx="40">
                  <c:v>0.89609832902145314</c:v>
                </c:pt>
                <c:pt idx="41">
                  <c:v>0.83720431951682983</c:v>
                </c:pt>
                <c:pt idx="42">
                  <c:v>0.81754592580923369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komm!$C$244:$C$286</c:f>
              <c:strCache>
                <c:ptCount val="43"/>
                <c:pt idx="0">
                  <c:v>Bergen</c:v>
                </c:pt>
                <c:pt idx="1">
                  <c:v>Kinn</c:v>
                </c:pt>
                <c:pt idx="2">
                  <c:v>Etne</c:v>
                </c:pt>
                <c:pt idx="3">
                  <c:v>Sveio</c:v>
                </c:pt>
                <c:pt idx="4">
                  <c:v>Bømlo</c:v>
                </c:pt>
                <c:pt idx="5">
                  <c:v>Stord</c:v>
                </c:pt>
                <c:pt idx="6">
                  <c:v>Fitjar</c:v>
                </c:pt>
                <c:pt idx="7">
                  <c:v>Tysnes</c:v>
                </c:pt>
                <c:pt idx="8">
                  <c:v>Kvinnherad</c:v>
                </c:pt>
                <c:pt idx="9">
                  <c:v>Ullensvang</c:v>
                </c:pt>
                <c:pt idx="10">
                  <c:v>Eidfjord</c:v>
                </c:pt>
                <c:pt idx="11">
                  <c:v>Ulvik</c:v>
                </c:pt>
                <c:pt idx="12">
                  <c:v>Voss</c:v>
                </c:pt>
                <c:pt idx="13">
                  <c:v>Kvam</c:v>
                </c:pt>
                <c:pt idx="14">
                  <c:v>Samnanger</c:v>
                </c:pt>
                <c:pt idx="15">
                  <c:v>Bjørnafjorden</c:v>
                </c:pt>
                <c:pt idx="16">
                  <c:v>Austevoll</c:v>
                </c:pt>
                <c:pt idx="17">
                  <c:v>Øygarden</c:v>
                </c:pt>
                <c:pt idx="18">
                  <c:v>Askøy</c:v>
                </c:pt>
                <c:pt idx="19">
                  <c:v>Vaksdal</c:v>
                </c:pt>
                <c:pt idx="20">
                  <c:v>Modalen</c:v>
                </c:pt>
                <c:pt idx="21">
                  <c:v>Osterøy</c:v>
                </c:pt>
                <c:pt idx="22">
                  <c:v>Alver</c:v>
                </c:pt>
                <c:pt idx="23">
                  <c:v>Austrheim</c:v>
                </c:pt>
                <c:pt idx="24">
                  <c:v>Fedje</c:v>
                </c:pt>
                <c:pt idx="25">
                  <c:v>Masfjorden</c:v>
                </c:pt>
                <c:pt idx="26">
                  <c:v>Gulen</c:v>
                </c:pt>
                <c:pt idx="27">
                  <c:v>Solund</c:v>
                </c:pt>
                <c:pt idx="28">
                  <c:v>Hyllestad</c:v>
                </c:pt>
                <c:pt idx="29">
                  <c:v>Høyanger</c:v>
                </c:pt>
                <c:pt idx="30">
                  <c:v>Vik</c:v>
                </c:pt>
                <c:pt idx="31">
                  <c:v>Sogndal</c:v>
                </c:pt>
                <c:pt idx="32">
                  <c:v>Aurland</c:v>
                </c:pt>
                <c:pt idx="33">
                  <c:v>Lærdal</c:v>
                </c:pt>
                <c:pt idx="34">
                  <c:v>Årdal</c:v>
                </c:pt>
                <c:pt idx="35">
                  <c:v>Luster</c:v>
                </c:pt>
                <c:pt idx="36">
                  <c:v>Askvoll</c:v>
                </c:pt>
                <c:pt idx="37">
                  <c:v>Fjaler</c:v>
                </c:pt>
                <c:pt idx="38">
                  <c:v>Sunnfjord</c:v>
                </c:pt>
                <c:pt idx="39">
                  <c:v>Bremanger</c:v>
                </c:pt>
                <c:pt idx="40">
                  <c:v>Stad</c:v>
                </c:pt>
                <c:pt idx="41">
                  <c:v>Gloppen</c:v>
                </c:pt>
                <c:pt idx="42">
                  <c:v>Stryn</c:v>
                </c:pt>
              </c:strCache>
            </c:strRef>
          </c:cat>
          <c:val>
            <c:numRef>
              <c:f>komm!$P$244:$P$286</c:f>
              <c:numCache>
                <c:formatCode>0.0\ %</c:formatCode>
                <c:ptCount val="43"/>
                <c:pt idx="0">
                  <c:v>1.0198771783657063</c:v>
                </c:pt>
                <c:pt idx="1">
                  <c:v>1.0055570174878938</c:v>
                </c:pt>
                <c:pt idx="2">
                  <c:v>0.9457501646867823</c:v>
                </c:pt>
                <c:pt idx="3">
                  <c:v>0.94594707823440005</c:v>
                </c:pt>
                <c:pt idx="4">
                  <c:v>0.99915847135743541</c:v>
                </c:pt>
                <c:pt idx="5">
                  <c:v>1.0053952972004043</c:v>
                </c:pt>
                <c:pt idx="6">
                  <c:v>0.95442621926905613</c:v>
                </c:pt>
                <c:pt idx="7">
                  <c:v>1.0187479049246817</c:v>
                </c:pt>
                <c:pt idx="8">
                  <c:v>0.97958704684931985</c:v>
                </c:pt>
                <c:pt idx="9">
                  <c:v>0.9704623063161455</c:v>
                </c:pt>
                <c:pt idx="10">
                  <c:v>0.99899936738774364</c:v>
                </c:pt>
                <c:pt idx="11">
                  <c:v>0.93867520125410886</c:v>
                </c:pt>
                <c:pt idx="12">
                  <c:v>0.94758427876401508</c:v>
                </c:pt>
                <c:pt idx="13">
                  <c:v>0.94942556825384372</c:v>
                </c:pt>
                <c:pt idx="14">
                  <c:v>0.94750677627635638</c:v>
                </c:pt>
                <c:pt idx="15">
                  <c:v>0.97202266514152713</c:v>
                </c:pt>
                <c:pt idx="16">
                  <c:v>1.5732478222822297</c:v>
                </c:pt>
                <c:pt idx="17">
                  <c:v>0.97498535220041582</c:v>
                </c:pt>
                <c:pt idx="18">
                  <c:v>0.9495176261390238</c:v>
                </c:pt>
                <c:pt idx="19">
                  <c:v>0.94468369439456212</c:v>
                </c:pt>
                <c:pt idx="20">
                  <c:v>0.94880309557723308</c:v>
                </c:pt>
                <c:pt idx="21">
                  <c:v>0.94689201645519783</c:v>
                </c:pt>
                <c:pt idx="22">
                  <c:v>0.95021976969182986</c:v>
                </c:pt>
                <c:pt idx="23">
                  <c:v>1.0785617726925039</c:v>
                </c:pt>
                <c:pt idx="24">
                  <c:v>0.98905553911735078</c:v>
                </c:pt>
                <c:pt idx="25">
                  <c:v>0.95767484638873968</c:v>
                </c:pt>
                <c:pt idx="26">
                  <c:v>1.0334997052058053</c:v>
                </c:pt>
                <c:pt idx="27">
                  <c:v>1.0610342238569652</c:v>
                </c:pt>
                <c:pt idx="28">
                  <c:v>0.97248462092465593</c:v>
                </c:pt>
                <c:pt idx="29">
                  <c:v>0.9482584536632378</c:v>
                </c:pt>
                <c:pt idx="30">
                  <c:v>0.96516064540547475</c:v>
                </c:pt>
                <c:pt idx="31">
                  <c:v>0.94867015310876557</c:v>
                </c:pt>
                <c:pt idx="32">
                  <c:v>0.95637799438426307</c:v>
                </c:pt>
                <c:pt idx="33">
                  <c:v>0.94856952531299754</c:v>
                </c:pt>
                <c:pt idx="34">
                  <c:v>0.96457766558692926</c:v>
                </c:pt>
                <c:pt idx="35">
                  <c:v>0.94344317044654791</c:v>
                </c:pt>
                <c:pt idx="36">
                  <c:v>0.9801483634268876</c:v>
                </c:pt>
                <c:pt idx="37">
                  <c:v>0.94806394235043689</c:v>
                </c:pt>
                <c:pt idx="38">
                  <c:v>0.97642350737212757</c:v>
                </c:pt>
                <c:pt idx="39">
                  <c:v>0.96583171615255159</c:v>
                </c:pt>
                <c:pt idx="40">
                  <c:v>0.94949081032981852</c:v>
                </c:pt>
                <c:pt idx="41">
                  <c:v>0.9465461098545872</c:v>
                </c:pt>
                <c:pt idx="42">
                  <c:v>0.94556319016920753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komm!$C$287:$C$324</c:f>
              <c:strCache>
                <c:ptCount val="38"/>
                <c:pt idx="0">
                  <c:v>Trondheim</c:v>
                </c:pt>
                <c:pt idx="1">
                  <c:v>Steinkjer</c:v>
                </c:pt>
                <c:pt idx="2">
                  <c:v>Namsos</c:v>
                </c:pt>
                <c:pt idx="3">
                  <c:v>Frøya</c:v>
                </c:pt>
                <c:pt idx="4">
                  <c:v>Osen</c:v>
                </c:pt>
                <c:pt idx="5">
                  <c:v>Oppdal</c:v>
                </c:pt>
                <c:pt idx="6">
                  <c:v>Rennebu</c:v>
                </c:pt>
                <c:pt idx="7">
                  <c:v>Røros</c:v>
                </c:pt>
                <c:pt idx="8">
                  <c:v>Holtålen</c:v>
                </c:pt>
                <c:pt idx="9">
                  <c:v>Midtre Gauldal</c:v>
                </c:pt>
                <c:pt idx="10">
                  <c:v>Melhus</c:v>
                </c:pt>
                <c:pt idx="11">
                  <c:v>Skaun</c:v>
                </c:pt>
                <c:pt idx="12">
                  <c:v>Malvik</c:v>
                </c:pt>
                <c:pt idx="13">
                  <c:v>Selbu</c:v>
                </c:pt>
                <c:pt idx="14">
                  <c:v>Tydal</c:v>
                </c:pt>
                <c:pt idx="15">
                  <c:v>Meråker</c:v>
                </c:pt>
                <c:pt idx="16">
                  <c:v>Stjørdal</c:v>
                </c:pt>
                <c:pt idx="17">
                  <c:v>Frosta</c:v>
                </c:pt>
                <c:pt idx="18">
                  <c:v>Levanger</c:v>
                </c:pt>
                <c:pt idx="19">
                  <c:v>Verdal</c:v>
                </c:pt>
                <c:pt idx="20">
                  <c:v>Snåsa</c:v>
                </c:pt>
                <c:pt idx="21">
                  <c:v>Lierne</c:v>
                </c:pt>
                <c:pt idx="22">
                  <c:v>Røyrvik</c:v>
                </c:pt>
                <c:pt idx="23">
                  <c:v>Namsskogan</c:v>
                </c:pt>
                <c:pt idx="24">
                  <c:v>Grong</c:v>
                </c:pt>
                <c:pt idx="25">
                  <c:v>Høylandet</c:v>
                </c:pt>
                <c:pt idx="26">
                  <c:v>Overhalla</c:v>
                </c:pt>
                <c:pt idx="27">
                  <c:v>Flatanger</c:v>
                </c:pt>
                <c:pt idx="28">
                  <c:v>Leka</c:v>
                </c:pt>
                <c:pt idx="29">
                  <c:v>Inderøy</c:v>
                </c:pt>
                <c:pt idx="30">
                  <c:v>Indre Fosen</c:v>
                </c:pt>
                <c:pt idx="31">
                  <c:v>Heim</c:v>
                </c:pt>
                <c:pt idx="32">
                  <c:v>Hitra</c:v>
                </c:pt>
                <c:pt idx="33">
                  <c:v>Ørland</c:v>
                </c:pt>
                <c:pt idx="34">
                  <c:v>Åfjord</c:v>
                </c:pt>
                <c:pt idx="35">
                  <c:v>Orkland</c:v>
                </c:pt>
                <c:pt idx="36">
                  <c:v>Nærøysund</c:v>
                </c:pt>
                <c:pt idx="37">
                  <c:v>Rindal</c:v>
                </c:pt>
              </c:strCache>
            </c:strRef>
          </c:cat>
          <c:val>
            <c:numRef>
              <c:f>komm!$F$287:$F$324</c:f>
              <c:numCache>
                <c:formatCode>0%</c:formatCode>
                <c:ptCount val="38"/>
                <c:pt idx="0">
                  <c:v>1.0502253393403189</c:v>
                </c:pt>
                <c:pt idx="1">
                  <c:v>0.755185324361901</c:v>
                </c:pt>
                <c:pt idx="2">
                  <c:v>0.83043078482428812</c:v>
                </c:pt>
                <c:pt idx="3">
                  <c:v>0.97793056137203571</c:v>
                </c:pt>
                <c:pt idx="4">
                  <c:v>0.92271879892825115</c:v>
                </c:pt>
                <c:pt idx="5">
                  <c:v>0.77683284991999768</c:v>
                </c:pt>
                <c:pt idx="6">
                  <c:v>0.63897559466369402</c:v>
                </c:pt>
                <c:pt idx="7">
                  <c:v>0.85903137952256536</c:v>
                </c:pt>
                <c:pt idx="8">
                  <c:v>0.74029227985617507</c:v>
                </c:pt>
                <c:pt idx="9">
                  <c:v>0.70792454975051744</c:v>
                </c:pt>
                <c:pt idx="10">
                  <c:v>0.82321449355000775</c:v>
                </c:pt>
                <c:pt idx="11">
                  <c:v>0.84662850484661445</c:v>
                </c:pt>
                <c:pt idx="12">
                  <c:v>0.95641627796632589</c:v>
                </c:pt>
                <c:pt idx="13">
                  <c:v>0.75170605831358606</c:v>
                </c:pt>
                <c:pt idx="14">
                  <c:v>0.75787704235635778</c:v>
                </c:pt>
                <c:pt idx="15">
                  <c:v>0.65753097160499319</c:v>
                </c:pt>
                <c:pt idx="16">
                  <c:v>0.83329827513109223</c:v>
                </c:pt>
                <c:pt idx="17">
                  <c:v>0.75498186253607102</c:v>
                </c:pt>
                <c:pt idx="18">
                  <c:v>0.79687820745542037</c:v>
                </c:pt>
                <c:pt idx="19">
                  <c:v>0.7702597633128665</c:v>
                </c:pt>
                <c:pt idx="20">
                  <c:v>0.68780075428996645</c:v>
                </c:pt>
                <c:pt idx="21">
                  <c:v>0.72957597417554432</c:v>
                </c:pt>
                <c:pt idx="22">
                  <c:v>0.68533537955909862</c:v>
                </c:pt>
                <c:pt idx="23">
                  <c:v>0.88538543868170927</c:v>
                </c:pt>
                <c:pt idx="24">
                  <c:v>0.71571568556540122</c:v>
                </c:pt>
                <c:pt idx="25">
                  <c:v>0.69198228103201853</c:v>
                </c:pt>
                <c:pt idx="26">
                  <c:v>0.76316001721514448</c:v>
                </c:pt>
                <c:pt idx="27">
                  <c:v>0.90130023557776617</c:v>
                </c:pt>
                <c:pt idx="28">
                  <c:v>0.72268157107812225</c:v>
                </c:pt>
                <c:pt idx="29">
                  <c:v>0.81328572237781027</c:v>
                </c:pt>
                <c:pt idx="30">
                  <c:v>0.7408457980488159</c:v>
                </c:pt>
                <c:pt idx="31">
                  <c:v>0.89127566915183298</c:v>
                </c:pt>
                <c:pt idx="32">
                  <c:v>1.1022026731842196</c:v>
                </c:pt>
                <c:pt idx="33">
                  <c:v>0.86718310451291003</c:v>
                </c:pt>
                <c:pt idx="34">
                  <c:v>0.86076537044948553</c:v>
                </c:pt>
                <c:pt idx="35">
                  <c:v>0.8031190707651169</c:v>
                </c:pt>
                <c:pt idx="36">
                  <c:v>1.0483776572673682</c:v>
                </c:pt>
                <c:pt idx="37">
                  <c:v>0.70283628667101883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komm!$C$287:$C$324</c:f>
              <c:strCache>
                <c:ptCount val="38"/>
                <c:pt idx="0">
                  <c:v>Trondheim</c:v>
                </c:pt>
                <c:pt idx="1">
                  <c:v>Steinkjer</c:v>
                </c:pt>
                <c:pt idx="2">
                  <c:v>Namsos</c:v>
                </c:pt>
                <c:pt idx="3">
                  <c:v>Frøya</c:v>
                </c:pt>
                <c:pt idx="4">
                  <c:v>Osen</c:v>
                </c:pt>
                <c:pt idx="5">
                  <c:v>Oppdal</c:v>
                </c:pt>
                <c:pt idx="6">
                  <c:v>Rennebu</c:v>
                </c:pt>
                <c:pt idx="7">
                  <c:v>Røros</c:v>
                </c:pt>
                <c:pt idx="8">
                  <c:v>Holtålen</c:v>
                </c:pt>
                <c:pt idx="9">
                  <c:v>Midtre Gauldal</c:v>
                </c:pt>
                <c:pt idx="10">
                  <c:v>Melhus</c:v>
                </c:pt>
                <c:pt idx="11">
                  <c:v>Skaun</c:v>
                </c:pt>
                <c:pt idx="12">
                  <c:v>Malvik</c:v>
                </c:pt>
                <c:pt idx="13">
                  <c:v>Selbu</c:v>
                </c:pt>
                <c:pt idx="14">
                  <c:v>Tydal</c:v>
                </c:pt>
                <c:pt idx="15">
                  <c:v>Meråker</c:v>
                </c:pt>
                <c:pt idx="16">
                  <c:v>Stjørdal</c:v>
                </c:pt>
                <c:pt idx="17">
                  <c:v>Frosta</c:v>
                </c:pt>
                <c:pt idx="18">
                  <c:v>Levanger</c:v>
                </c:pt>
                <c:pt idx="19">
                  <c:v>Verdal</c:v>
                </c:pt>
                <c:pt idx="20">
                  <c:v>Snåsa</c:v>
                </c:pt>
                <c:pt idx="21">
                  <c:v>Lierne</c:v>
                </c:pt>
                <c:pt idx="22">
                  <c:v>Røyrvik</c:v>
                </c:pt>
                <c:pt idx="23">
                  <c:v>Namsskogan</c:v>
                </c:pt>
                <c:pt idx="24">
                  <c:v>Grong</c:v>
                </c:pt>
                <c:pt idx="25">
                  <c:v>Høylandet</c:v>
                </c:pt>
                <c:pt idx="26">
                  <c:v>Overhalla</c:v>
                </c:pt>
                <c:pt idx="27">
                  <c:v>Flatanger</c:v>
                </c:pt>
                <c:pt idx="28">
                  <c:v>Leka</c:v>
                </c:pt>
                <c:pt idx="29">
                  <c:v>Inderøy</c:v>
                </c:pt>
                <c:pt idx="30">
                  <c:v>Indre Fosen</c:v>
                </c:pt>
                <c:pt idx="31">
                  <c:v>Heim</c:v>
                </c:pt>
                <c:pt idx="32">
                  <c:v>Hitra</c:v>
                </c:pt>
                <c:pt idx="33">
                  <c:v>Ørland</c:v>
                </c:pt>
                <c:pt idx="34">
                  <c:v>Åfjord</c:v>
                </c:pt>
                <c:pt idx="35">
                  <c:v>Orkland</c:v>
                </c:pt>
                <c:pt idx="36">
                  <c:v>Nærøysund</c:v>
                </c:pt>
                <c:pt idx="37">
                  <c:v>Rindal</c:v>
                </c:pt>
              </c:strCache>
            </c:strRef>
          </c:cat>
          <c:val>
            <c:numRef>
              <c:f>komm!$P$287:$P$324</c:f>
              <c:numCache>
                <c:formatCode>0.0\ %</c:formatCode>
                <c:ptCount val="38"/>
                <c:pt idx="0">
                  <c:v>1.0097509211852371</c:v>
                </c:pt>
                <c:pt idx="1">
                  <c:v>0.94244516009684076</c:v>
                </c:pt>
                <c:pt idx="2">
                  <c:v>0.94620743311995992</c:v>
                </c:pt>
                <c:pt idx="3">
                  <c:v>0.98083300999792389</c:v>
                </c:pt>
                <c:pt idx="4">
                  <c:v>0.95874830502041009</c:v>
                </c:pt>
                <c:pt idx="5">
                  <c:v>0.94352753637474562</c:v>
                </c:pt>
                <c:pt idx="6">
                  <c:v>0.9366346736119302</c:v>
                </c:pt>
                <c:pt idx="7">
                  <c:v>0.94763746285487405</c:v>
                </c:pt>
                <c:pt idx="8">
                  <c:v>0.94170050787155457</c:v>
                </c:pt>
                <c:pt idx="9">
                  <c:v>0.94008212136627145</c:v>
                </c:pt>
                <c:pt idx="10">
                  <c:v>0.94584661855624619</c:v>
                </c:pt>
                <c:pt idx="11">
                  <c:v>0.94701731912107634</c:v>
                </c:pt>
                <c:pt idx="12">
                  <c:v>0.97222729663563989</c:v>
                </c:pt>
                <c:pt idx="13">
                  <c:v>0.94227119679442506</c:v>
                </c:pt>
                <c:pt idx="14">
                  <c:v>0.94257974599656358</c:v>
                </c:pt>
                <c:pt idx="15">
                  <c:v>0.93756244245899523</c:v>
                </c:pt>
                <c:pt idx="16">
                  <c:v>0.94635080763530022</c:v>
                </c:pt>
                <c:pt idx="17">
                  <c:v>0.94243498700554929</c:v>
                </c:pt>
                <c:pt idx="18">
                  <c:v>0.94452980425151678</c:v>
                </c:pt>
                <c:pt idx="19">
                  <c:v>0.94319888204438895</c:v>
                </c:pt>
                <c:pt idx="20">
                  <c:v>0.93907593159324398</c:v>
                </c:pt>
                <c:pt idx="21">
                  <c:v>0.941164692587523</c:v>
                </c:pt>
                <c:pt idx="22">
                  <c:v>0.93895266285670065</c:v>
                </c:pt>
                <c:pt idx="23">
                  <c:v>0.94895516581283124</c:v>
                </c:pt>
                <c:pt idx="24">
                  <c:v>0.94047167815701571</c:v>
                </c:pt>
                <c:pt idx="25">
                  <c:v>0.93928500793034664</c:v>
                </c:pt>
                <c:pt idx="26">
                  <c:v>0.94284389473950281</c:v>
                </c:pt>
                <c:pt idx="27">
                  <c:v>0.95018087968021614</c:v>
                </c:pt>
                <c:pt idx="28">
                  <c:v>0.94081997243265192</c:v>
                </c:pt>
                <c:pt idx="29">
                  <c:v>0.94535017999763615</c:v>
                </c:pt>
                <c:pt idx="30">
                  <c:v>0.94172818378118639</c:v>
                </c:pt>
                <c:pt idx="31">
                  <c:v>0.94924967733633725</c:v>
                </c:pt>
                <c:pt idx="32">
                  <c:v>1.0305418547227974</c:v>
                </c:pt>
                <c:pt idx="33">
                  <c:v>0.94804504910439125</c:v>
                </c:pt>
                <c:pt idx="34">
                  <c:v>0.94772416240121982</c:v>
                </c:pt>
                <c:pt idx="35">
                  <c:v>0.94484184741700139</c:v>
                </c:pt>
                <c:pt idx="36">
                  <c:v>1.0090118483560571</c:v>
                </c:pt>
                <c:pt idx="37">
                  <c:v>0.93982770821229666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30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130" workbookViewId="0" zoomToFit="1"/>
  </sheetViews>
  <sheetProtection content="1" objects="1"/>
  <pageMargins left="0.7" right="0.7" top="0.75" bottom="0.75" header="0.3" footer="0.3"/>
  <pageSetup paperSize="0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245035</xdr:colOff>
      <xdr:row>35</xdr:row>
      <xdr:rowOff>169396</xdr:rowOff>
    </xdr:from>
    <xdr:to>
      <xdr:col>36</xdr:col>
      <xdr:colOff>245035</xdr:colOff>
      <xdr:row>52</xdr:row>
      <xdr:rowOff>64621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36232</xdr:colOff>
      <xdr:row>9</xdr:row>
      <xdr:rowOff>95810</xdr:rowOff>
    </xdr:from>
    <xdr:to>
      <xdr:col>35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292100</xdr:colOff>
      <xdr:row>56</xdr:row>
      <xdr:rowOff>149599</xdr:rowOff>
    </xdr:from>
    <xdr:to>
      <xdr:col>38</xdr:col>
      <xdr:colOff>208139</xdr:colOff>
      <xdr:row>75</xdr:row>
      <xdr:rowOff>54348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582146</xdr:colOff>
      <xdr:row>94</xdr:row>
      <xdr:rowOff>162590</xdr:rowOff>
    </xdr:from>
    <xdr:to>
      <xdr:col>34</xdr:col>
      <xdr:colOff>56029</xdr:colOff>
      <xdr:row>113</xdr:row>
      <xdr:rowOff>33618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466912</xdr:colOff>
      <xdr:row>183</xdr:row>
      <xdr:rowOff>186764</xdr:rowOff>
    </xdr:from>
    <xdr:to>
      <xdr:col>35</xdr:col>
      <xdr:colOff>162112</xdr:colOff>
      <xdr:row>202</xdr:row>
      <xdr:rowOff>78627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408268</xdr:colOff>
      <xdr:row>154</xdr:row>
      <xdr:rowOff>143995</xdr:rowOff>
    </xdr:from>
    <xdr:to>
      <xdr:col>36</xdr:col>
      <xdr:colOff>122518</xdr:colOff>
      <xdr:row>173</xdr:row>
      <xdr:rowOff>182094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474383</xdr:colOff>
      <xdr:row>223</xdr:row>
      <xdr:rowOff>108323</xdr:rowOff>
    </xdr:from>
    <xdr:to>
      <xdr:col>35</xdr:col>
      <xdr:colOff>169583</xdr:colOff>
      <xdr:row>242</xdr:row>
      <xdr:rowOff>216832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373529</xdr:colOff>
      <xdr:row>256</xdr:row>
      <xdr:rowOff>0</xdr:rowOff>
    </xdr:from>
    <xdr:to>
      <xdr:col>36</xdr:col>
      <xdr:colOff>382348</xdr:colOff>
      <xdr:row>275</xdr:row>
      <xdr:rowOff>108510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384735</xdr:colOff>
      <xdr:row>288</xdr:row>
      <xdr:rowOff>160618</xdr:rowOff>
    </xdr:from>
    <xdr:to>
      <xdr:col>38</xdr:col>
      <xdr:colOff>505385</xdr:colOff>
      <xdr:row>308</xdr:row>
      <xdr:rowOff>78628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265207</xdr:colOff>
      <xdr:row>323</xdr:row>
      <xdr:rowOff>183029</xdr:rowOff>
    </xdr:from>
    <xdr:to>
      <xdr:col>35</xdr:col>
      <xdr:colOff>732637</xdr:colOff>
      <xdr:row>341</xdr:row>
      <xdr:rowOff>142501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526677</xdr:colOff>
      <xdr:row>113</xdr:row>
      <xdr:rowOff>168087</xdr:rowOff>
    </xdr:from>
    <xdr:to>
      <xdr:col>34</xdr:col>
      <xdr:colOff>560</xdr:colOff>
      <xdr:row>133</xdr:row>
      <xdr:rowOff>16703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2D8CB65-B057-48E9-BBF9-FF070904D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515470</xdr:colOff>
      <xdr:row>133</xdr:row>
      <xdr:rowOff>134470</xdr:rowOff>
    </xdr:from>
    <xdr:to>
      <xdr:col>33</xdr:col>
      <xdr:colOff>751353</xdr:colOff>
      <xdr:row>151</xdr:row>
      <xdr:rowOff>173586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B3DD25F-9555-400C-8C87-565437ED5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481853</xdr:colOff>
      <xdr:row>203</xdr:row>
      <xdr:rowOff>67236</xdr:rowOff>
    </xdr:from>
    <xdr:to>
      <xdr:col>35</xdr:col>
      <xdr:colOff>177053</xdr:colOff>
      <xdr:row>222</xdr:row>
      <xdr:rowOff>3923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F6C299E-A180-493B-AA09-033CF25A8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302559</xdr:colOff>
      <xdr:row>343</xdr:row>
      <xdr:rowOff>89647</xdr:rowOff>
    </xdr:from>
    <xdr:to>
      <xdr:col>36</xdr:col>
      <xdr:colOff>7989</xdr:colOff>
      <xdr:row>362</xdr:row>
      <xdr:rowOff>26707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D04D6AC-DBE6-474B-B419-BFDDDB416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47623</xdr:colOff>
      <xdr:row>19</xdr:row>
      <xdr:rowOff>20107</xdr:rowOff>
    </xdr:from>
    <xdr:to>
      <xdr:col>24</xdr:col>
      <xdr:colOff>127000</xdr:colOff>
      <xdr:row>41</xdr:row>
      <xdr:rowOff>52916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837653-8E99-23C6-FFBB-A830FBFAD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264583</xdr:colOff>
      <xdr:row>19</xdr:row>
      <xdr:rowOff>0</xdr:rowOff>
    </xdr:from>
    <xdr:to>
      <xdr:col>36</xdr:col>
      <xdr:colOff>211666</xdr:colOff>
      <xdr:row>41</xdr:row>
      <xdr:rowOff>11643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1F78CD-3D81-4669-A3B8-EBBDE73B1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71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7" sqref="C7"/>
    </sheetView>
  </sheetViews>
  <sheetFormatPr baseColWidth="10" defaultRowHeight="15"/>
  <cols>
    <col min="1" max="1" width="4.7109375" customWidth="1"/>
    <col min="2" max="2" width="11.5703125" style="84" customWidth="1"/>
    <col min="3" max="3" width="18.42578125" style="84" customWidth="1"/>
    <col min="4" max="4" width="17.28515625" style="84" bestFit="1" customWidth="1"/>
    <col min="5" max="5" width="14.42578125" style="84" bestFit="1" customWidth="1"/>
    <col min="6" max="7" width="11.42578125" style="84"/>
    <col min="8" max="8" width="14.42578125" style="84" bestFit="1" customWidth="1"/>
    <col min="9" max="9" width="9.85546875" style="84" bestFit="1" customWidth="1"/>
    <col min="10" max="10" width="14" style="84" bestFit="1" customWidth="1"/>
    <col min="11" max="11" width="11.42578125" style="84"/>
    <col min="12" max="12" width="13.7109375" style="84" bestFit="1" customWidth="1"/>
    <col min="13" max="13" width="17.85546875" style="84" bestFit="1" customWidth="1"/>
    <col min="14" max="14" width="17.28515625" style="84" bestFit="1" customWidth="1"/>
    <col min="15" max="15" width="13.85546875" style="84" bestFit="1" customWidth="1"/>
    <col min="16" max="16" width="11.42578125" style="84"/>
    <col min="17" max="17" width="12.5703125" style="84" customWidth="1"/>
    <col min="18" max="18" width="14.85546875" style="84" customWidth="1"/>
    <col min="19" max="19" width="13.28515625" style="84" bestFit="1" customWidth="1"/>
    <col min="20" max="20" width="13" style="84" customWidth="1"/>
    <col min="21" max="21" width="16.5703125" style="84" customWidth="1"/>
    <col min="22" max="22" width="13.140625" style="84" customWidth="1"/>
    <col min="24" max="24" width="17.28515625" style="84" bestFit="1" customWidth="1"/>
    <col min="25" max="25" width="13.85546875" style="84" bestFit="1" customWidth="1"/>
  </cols>
  <sheetData>
    <row r="1" spans="2:27" ht="30">
      <c r="B1" s="68" t="s">
        <v>0</v>
      </c>
      <c r="C1" s="68" t="s">
        <v>1</v>
      </c>
      <c r="D1" s="242" t="s">
        <v>437</v>
      </c>
      <c r="E1" s="242"/>
      <c r="F1" s="242"/>
      <c r="G1" s="243" t="s">
        <v>378</v>
      </c>
      <c r="H1" s="243"/>
      <c r="I1" s="243" t="s">
        <v>2</v>
      </c>
      <c r="J1" s="243"/>
      <c r="K1" s="243"/>
      <c r="L1" s="243"/>
      <c r="M1" s="69" t="s">
        <v>438</v>
      </c>
      <c r="N1" s="244" t="s">
        <v>3</v>
      </c>
      <c r="O1" s="244"/>
      <c r="P1" s="244"/>
      <c r="Q1" s="70" t="s">
        <v>4</v>
      </c>
      <c r="R1" s="236" t="s">
        <v>440</v>
      </c>
      <c r="S1" s="236"/>
      <c r="T1" s="71" t="s">
        <v>5</v>
      </c>
      <c r="U1" s="72" t="s">
        <v>422</v>
      </c>
      <c r="V1" s="72" t="s">
        <v>422</v>
      </c>
      <c r="X1" t="s">
        <v>419</v>
      </c>
      <c r="Y1"/>
    </row>
    <row r="2" spans="2:27">
      <c r="B2" s="177" t="s">
        <v>8</v>
      </c>
      <c r="C2" s="178"/>
      <c r="D2" s="237" t="s">
        <v>421</v>
      </c>
      <c r="E2" s="238"/>
      <c r="F2" s="238"/>
      <c r="G2" s="239" t="s">
        <v>9</v>
      </c>
      <c r="H2" s="239"/>
      <c r="I2" s="179" t="s">
        <v>10</v>
      </c>
      <c r="J2" s="179"/>
      <c r="K2" s="179"/>
      <c r="L2" s="179"/>
      <c r="M2" s="180" t="str">
        <f>D2</f>
        <v>Jan</v>
      </c>
      <c r="N2" s="240" t="str">
        <f>D2</f>
        <v>Jan</v>
      </c>
      <c r="O2" s="241"/>
      <c r="P2" s="241"/>
      <c r="Q2" s="181" t="str">
        <f>RIGHT(N2,4)</f>
        <v>Jan</v>
      </c>
      <c r="R2" s="245" t="s">
        <v>380</v>
      </c>
      <c r="S2" s="245"/>
      <c r="T2" s="73" t="s">
        <v>11</v>
      </c>
      <c r="U2" s="76" t="str">
        <f>D2</f>
        <v>Jan</v>
      </c>
      <c r="V2" s="74" t="str">
        <f>U2</f>
        <v>Jan</v>
      </c>
      <c r="X2" t="s">
        <v>420</v>
      </c>
      <c r="Y2"/>
    </row>
    <row r="3" spans="2:27">
      <c r="B3" s="182" t="s">
        <v>12</v>
      </c>
      <c r="C3" s="183"/>
      <c r="D3" s="175"/>
      <c r="E3" s="175"/>
      <c r="F3" s="75" t="s">
        <v>13</v>
      </c>
      <c r="G3" s="241" t="s">
        <v>14</v>
      </c>
      <c r="H3" s="241"/>
      <c r="I3" s="179" t="s">
        <v>15</v>
      </c>
      <c r="J3" s="179"/>
      <c r="K3" s="179" t="s">
        <v>16</v>
      </c>
      <c r="L3" s="179"/>
      <c r="M3" s="180" t="s">
        <v>17</v>
      </c>
      <c r="N3" s="184" t="s">
        <v>18</v>
      </c>
      <c r="O3" s="179"/>
      <c r="P3" s="184" t="s">
        <v>19</v>
      </c>
      <c r="Q3" s="185" t="s">
        <v>439</v>
      </c>
      <c r="R3" s="176" t="s">
        <v>6</v>
      </c>
      <c r="S3" s="186" t="s">
        <v>7</v>
      </c>
      <c r="T3" s="165">
        <v>45292</v>
      </c>
      <c r="V3" s="74"/>
      <c r="X3" s="184"/>
      <c r="Y3" s="179"/>
    </row>
    <row r="4" spans="2:27">
      <c r="B4" s="183"/>
      <c r="C4" s="77">
        <f>J367</f>
        <v>-48.099932626718939</v>
      </c>
      <c r="D4" s="187" t="s">
        <v>20</v>
      </c>
      <c r="E4" s="175" t="s">
        <v>21</v>
      </c>
      <c r="F4" s="175" t="s">
        <v>22</v>
      </c>
      <c r="G4" s="184" t="s">
        <v>23</v>
      </c>
      <c r="H4" s="184" t="s">
        <v>20</v>
      </c>
      <c r="I4" s="184" t="s">
        <v>21</v>
      </c>
      <c r="J4" s="184" t="s">
        <v>20</v>
      </c>
      <c r="K4" s="184" t="s">
        <v>21</v>
      </c>
      <c r="L4" s="184" t="s">
        <v>20</v>
      </c>
      <c r="M4" s="181" t="s">
        <v>20</v>
      </c>
      <c r="N4" s="184" t="s">
        <v>20</v>
      </c>
      <c r="O4" s="184" t="s">
        <v>21</v>
      </c>
      <c r="P4" s="184" t="s">
        <v>24</v>
      </c>
      <c r="Q4" s="181" t="s">
        <v>20</v>
      </c>
      <c r="R4" s="186" t="s">
        <v>25</v>
      </c>
      <c r="S4" s="186" t="s">
        <v>21</v>
      </c>
      <c r="T4" s="188"/>
      <c r="U4" s="78" t="s">
        <v>20</v>
      </c>
      <c r="V4" s="187" t="s">
        <v>21</v>
      </c>
      <c r="X4" s="184" t="s">
        <v>20</v>
      </c>
      <c r="Y4" s="184" t="s">
        <v>21</v>
      </c>
    </row>
    <row r="5" spans="2:27">
      <c r="B5" s="79"/>
      <c r="C5" s="79"/>
      <c r="D5" s="80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80">
        <v>11</v>
      </c>
      <c r="O5" s="80">
        <v>12</v>
      </c>
      <c r="P5" s="80">
        <v>13</v>
      </c>
      <c r="Q5" s="80">
        <v>14</v>
      </c>
      <c r="R5" s="81">
        <v>15</v>
      </c>
      <c r="S5" s="81">
        <v>16</v>
      </c>
      <c r="T5" s="82">
        <v>17</v>
      </c>
      <c r="U5" s="80">
        <v>18</v>
      </c>
      <c r="V5" s="80">
        <v>19</v>
      </c>
      <c r="X5" s="80">
        <v>21</v>
      </c>
      <c r="Y5" s="80">
        <v>22</v>
      </c>
    </row>
    <row r="6" spans="2:27" ht="18.75" customHeight="1">
      <c r="B6" s="83"/>
      <c r="R6" s="85"/>
      <c r="S6" s="129"/>
      <c r="T6" s="85"/>
      <c r="U6" s="85"/>
      <c r="V6" s="85"/>
    </row>
    <row r="7" spans="2:27" ht="21.95" customHeight="1">
      <c r="B7" s="210">
        <v>301</v>
      </c>
      <c r="C7" t="s">
        <v>26</v>
      </c>
      <c r="D7" s="1">
        <v>4373546.6960000005</v>
      </c>
      <c r="E7" s="86">
        <f>D7/T7*1000</f>
        <v>6093.7519276588046</v>
      </c>
      <c r="F7" s="87">
        <f t="shared" ref="F7:F70" si="0">E7/E$365</f>
        <v>1.3159279517721991</v>
      </c>
      <c r="G7" s="189">
        <f t="shared" ref="G7:G70" si="1">($E$365+$Y$365-E7-Y7)*0.6</f>
        <v>-877.57122287033633</v>
      </c>
      <c r="H7" s="189">
        <f>G7*T7/1000</f>
        <v>-629841.64236626914</v>
      </c>
      <c r="I7" s="189">
        <f t="shared" ref="I7:I70" si="2">IF(E7+Y7&lt;(E$365+Y$365)*0.9,((E$365+Y$365)*0.9-E7-Y7)*0.35,0)</f>
        <v>0</v>
      </c>
      <c r="J7" s="88">
        <f t="shared" ref="J7:J70" si="3">I7*T7/1000</f>
        <v>0</v>
      </c>
      <c r="K7" s="189">
        <f>I7+J$367</f>
        <v>-48.099932626718939</v>
      </c>
      <c r="L7" s="88">
        <f t="shared" ref="L7:L70" si="4">K7*T7/1000</f>
        <v>-34521.802645522454</v>
      </c>
      <c r="M7" s="89">
        <f>+H7+L7</f>
        <v>-664363.44501179154</v>
      </c>
      <c r="N7" s="89">
        <f>D7+M7</f>
        <v>3709183.2509882087</v>
      </c>
      <c r="O7" s="89">
        <f>N7/T7*1000</f>
        <v>5168.0807721617484</v>
      </c>
      <c r="P7" s="90">
        <f t="shared" ref="P7:P70" si="5">O7/O$365</f>
        <v>1.1160319661579889</v>
      </c>
      <c r="Q7" s="198">
        <v>-664363.44501179154</v>
      </c>
      <c r="R7" s="90">
        <f>(D7-U7)/U7</f>
        <v>1.6805698607919972E-2</v>
      </c>
      <c r="S7" s="90">
        <f>(E7-V7)/V7</f>
        <v>4.5183460225770378E-3</v>
      </c>
      <c r="T7" s="92">
        <v>717710</v>
      </c>
      <c r="U7" s="192">
        <v>4301261</v>
      </c>
      <c r="V7" s="192">
        <v>6066.3420949823494</v>
      </c>
      <c r="W7" s="200"/>
      <c r="X7" s="89">
        <v>0</v>
      </c>
      <c r="Y7" s="89">
        <f>X7*1000/T7</f>
        <v>0</v>
      </c>
      <c r="Z7" s="1"/>
      <c r="AA7" s="1"/>
    </row>
    <row r="8" spans="2:27" ht="24.95" customHeight="1">
      <c r="B8" s="210">
        <v>1101</v>
      </c>
      <c r="C8" t="s">
        <v>27</v>
      </c>
      <c r="D8" s="1">
        <v>68755.646999999997</v>
      </c>
      <c r="E8" s="86">
        <f t="shared" ref="E8:E71" si="6">D8/T8*1000</f>
        <v>4517.1570199067073</v>
      </c>
      <c r="F8" s="87">
        <f t="shared" si="0"/>
        <v>0.97546688076667454</v>
      </c>
      <c r="G8" s="189">
        <f t="shared" si="1"/>
        <v>68.385721780921997</v>
      </c>
      <c r="H8" s="189">
        <f t="shared" ref="H8:H70" si="7">G8*T8/1000</f>
        <v>1040.8990712274137</v>
      </c>
      <c r="I8" s="189">
        <f t="shared" si="2"/>
        <v>0</v>
      </c>
      <c r="J8" s="88">
        <f t="shared" si="3"/>
        <v>0</v>
      </c>
      <c r="K8" s="189">
        <f t="shared" ref="K8:K71" si="8">I8+J$367</f>
        <v>-48.099932626718939</v>
      </c>
      <c r="L8" s="88">
        <f t="shared" si="4"/>
        <v>-732.12907451128899</v>
      </c>
      <c r="M8" s="89">
        <f t="shared" ref="M8:M71" si="9">+H8+L8</f>
        <v>308.76999671612475</v>
      </c>
      <c r="N8" s="89">
        <f t="shared" ref="N8:N71" si="10">D8+M8</f>
        <v>69064.416996716129</v>
      </c>
      <c r="O8" s="89">
        <f t="shared" ref="O8:O71" si="11">N8/T8*1000</f>
        <v>4537.4428090609108</v>
      </c>
      <c r="P8" s="90">
        <f t="shared" si="5"/>
        <v>0.97984753775577949</v>
      </c>
      <c r="Q8" s="198">
        <v>308.76999671612475</v>
      </c>
      <c r="R8" s="90">
        <f t="shared" ref="R8:S71" si="12">(D8-U8)/U8</f>
        <v>2.2388802973977655E-2</v>
      </c>
      <c r="S8" s="90">
        <f t="shared" si="12"/>
        <v>8.2831825400682003E-3</v>
      </c>
      <c r="T8" s="92">
        <v>15221</v>
      </c>
      <c r="U8" s="192">
        <v>67250</v>
      </c>
      <c r="V8" s="192">
        <v>4480.0479648257942</v>
      </c>
      <c r="W8" s="200"/>
      <c r="X8" s="89">
        <v>0</v>
      </c>
      <c r="Y8" s="89">
        <f t="shared" ref="Y8:Y71" si="13">X8*1000/T8</f>
        <v>0</v>
      </c>
    </row>
    <row r="9" spans="2:27">
      <c r="B9" s="210">
        <v>1103</v>
      </c>
      <c r="C9" t="s">
        <v>28</v>
      </c>
      <c r="D9" s="1">
        <v>852360.29399999999</v>
      </c>
      <c r="E9" s="86">
        <f t="shared" si="6"/>
        <v>5718.6966212226935</v>
      </c>
      <c r="F9" s="87">
        <f t="shared" si="0"/>
        <v>1.2349358524779004</v>
      </c>
      <c r="G9" s="189">
        <f t="shared" si="1"/>
        <v>-652.53803900866967</v>
      </c>
      <c r="H9" s="189">
        <f t="shared" si="7"/>
        <v>-97259.489638164188</v>
      </c>
      <c r="I9" s="189">
        <f t="shared" si="2"/>
        <v>0</v>
      </c>
      <c r="J9" s="88">
        <f t="shared" si="3"/>
        <v>0</v>
      </c>
      <c r="K9" s="189">
        <f t="shared" si="8"/>
        <v>-48.099932626718939</v>
      </c>
      <c r="L9" s="88">
        <f t="shared" si="4"/>
        <v>-7169.198758147204</v>
      </c>
      <c r="M9" s="89">
        <f t="shared" si="9"/>
        <v>-104428.68839631139</v>
      </c>
      <c r="N9" s="89">
        <f t="shared" si="10"/>
        <v>747931.60560368863</v>
      </c>
      <c r="O9" s="89">
        <f t="shared" si="11"/>
        <v>5018.0586495873049</v>
      </c>
      <c r="P9" s="90">
        <f t="shared" si="5"/>
        <v>1.0836351264402697</v>
      </c>
      <c r="Q9" s="198">
        <v>-104428.68839631139</v>
      </c>
      <c r="R9" s="93">
        <f t="shared" si="12"/>
        <v>6.018917870069778E-2</v>
      </c>
      <c r="S9" s="93">
        <f t="shared" si="12"/>
        <v>3.8586778563064139E-2</v>
      </c>
      <c r="T9" s="92">
        <v>149048</v>
      </c>
      <c r="U9" s="192">
        <v>803970</v>
      </c>
      <c r="V9" s="192">
        <v>5506.2289827478753</v>
      </c>
      <c r="W9" s="200"/>
      <c r="X9" s="89">
        <v>0</v>
      </c>
      <c r="Y9" s="89">
        <f t="shared" si="13"/>
        <v>0</v>
      </c>
      <c r="Z9" s="1"/>
      <c r="AA9" s="1"/>
    </row>
    <row r="10" spans="2:27">
      <c r="B10" s="210">
        <v>1106</v>
      </c>
      <c r="C10" t="s">
        <v>29</v>
      </c>
      <c r="D10" s="1">
        <v>180657.47</v>
      </c>
      <c r="E10" s="86">
        <f>D10/T10*1000</f>
        <v>4717.8906821268156</v>
      </c>
      <c r="F10" s="87">
        <f t="shared" si="0"/>
        <v>1.0188147295325702</v>
      </c>
      <c r="G10" s="189">
        <f t="shared" si="1"/>
        <v>-52.054475551142964</v>
      </c>
      <c r="H10" s="189">
        <f t="shared" si="7"/>
        <v>-1993.2699778043666</v>
      </c>
      <c r="I10" s="189">
        <f t="shared" si="2"/>
        <v>0</v>
      </c>
      <c r="J10" s="88">
        <f t="shared" si="3"/>
        <v>0</v>
      </c>
      <c r="K10" s="189">
        <f t="shared" si="8"/>
        <v>-48.099932626718939</v>
      </c>
      <c r="L10" s="88">
        <f t="shared" si="4"/>
        <v>-1841.8426201423215</v>
      </c>
      <c r="M10" s="89">
        <f t="shared" si="9"/>
        <v>-3835.1125979466879</v>
      </c>
      <c r="N10" s="89">
        <f t="shared" si="10"/>
        <v>176822.35740205331</v>
      </c>
      <c r="O10" s="89">
        <f t="shared" si="11"/>
        <v>4617.7362739489536</v>
      </c>
      <c r="P10" s="90">
        <f t="shared" si="5"/>
        <v>0.99718667726213761</v>
      </c>
      <c r="Q10" s="198">
        <v>-3835.1125979466879</v>
      </c>
      <c r="R10" s="93">
        <f t="shared" si="12"/>
        <v>5.7763068527799902E-2</v>
      </c>
      <c r="S10" s="93">
        <f t="shared" si="12"/>
        <v>4.5691553304080909E-2</v>
      </c>
      <c r="T10" s="92">
        <v>38292</v>
      </c>
      <c r="U10" s="192">
        <v>170792</v>
      </c>
      <c r="V10" s="192">
        <v>4511.742174085326</v>
      </c>
      <c r="W10" s="200"/>
      <c r="X10" s="89">
        <v>0</v>
      </c>
      <c r="Y10" s="89">
        <f t="shared" si="13"/>
        <v>0</v>
      </c>
      <c r="Z10" s="1"/>
    </row>
    <row r="11" spans="2:27">
      <c r="B11" s="210">
        <v>1108</v>
      </c>
      <c r="C11" t="s">
        <v>30</v>
      </c>
      <c r="D11" s="1">
        <v>385186.71</v>
      </c>
      <c r="E11" s="86">
        <f t="shared" si="6"/>
        <v>4601.8817949391896</v>
      </c>
      <c r="F11" s="87">
        <f t="shared" si="0"/>
        <v>0.99376294877147919</v>
      </c>
      <c r="G11" s="189">
        <f t="shared" si="1"/>
        <v>17.550856761432623</v>
      </c>
      <c r="H11" s="189">
        <f t="shared" si="7"/>
        <v>1469.0418126454335</v>
      </c>
      <c r="I11" s="189">
        <f t="shared" si="2"/>
        <v>0</v>
      </c>
      <c r="J11" s="88">
        <f t="shared" si="3"/>
        <v>0</v>
      </c>
      <c r="K11" s="189">
        <f t="shared" si="8"/>
        <v>-48.099932626718939</v>
      </c>
      <c r="L11" s="88">
        <f t="shared" si="4"/>
        <v>-4026.0605607216289</v>
      </c>
      <c r="M11" s="89">
        <f t="shared" si="9"/>
        <v>-2557.0187480761952</v>
      </c>
      <c r="N11" s="89">
        <f t="shared" si="10"/>
        <v>382629.69125192385</v>
      </c>
      <c r="O11" s="89">
        <f t="shared" si="11"/>
        <v>4571.3327190739037</v>
      </c>
      <c r="P11" s="90">
        <f t="shared" si="5"/>
        <v>0.98716596495770126</v>
      </c>
      <c r="Q11" s="198">
        <v>-2557.0187480761952</v>
      </c>
      <c r="R11" s="93">
        <f t="shared" si="12"/>
        <v>2.507068228631654E-2</v>
      </c>
      <c r="S11" s="93">
        <f t="shared" si="12"/>
        <v>1.093802634788729E-2</v>
      </c>
      <c r="T11" s="92">
        <v>83702</v>
      </c>
      <c r="U11" s="192">
        <v>375766</v>
      </c>
      <c r="V11" s="192">
        <v>4552.0909046857587</v>
      </c>
      <c r="W11" s="200"/>
      <c r="X11" s="89">
        <v>0</v>
      </c>
      <c r="Y11" s="89">
        <f t="shared" si="13"/>
        <v>0</v>
      </c>
      <c r="Z11" s="1"/>
      <c r="AA11" s="1"/>
    </row>
    <row r="12" spans="2:27">
      <c r="B12" s="210">
        <v>1111</v>
      </c>
      <c r="C12" t="s">
        <v>31</v>
      </c>
      <c r="D12" s="1">
        <v>13221.843999999999</v>
      </c>
      <c r="E12" s="86">
        <f t="shared" si="6"/>
        <v>3950.3567373767551</v>
      </c>
      <c r="F12" s="87">
        <f t="shared" si="0"/>
        <v>0.85306801325319115</v>
      </c>
      <c r="G12" s="189">
        <f t="shared" si="1"/>
        <v>408.46589129889333</v>
      </c>
      <c r="H12" s="189">
        <f t="shared" si="7"/>
        <v>1367.1353381773961</v>
      </c>
      <c r="I12" s="189">
        <f t="shared" si="2"/>
        <v>76.182107123732763</v>
      </c>
      <c r="J12" s="88">
        <f t="shared" si="3"/>
        <v>254.98151254313353</v>
      </c>
      <c r="K12" s="189">
        <f t="shared" si="8"/>
        <v>28.082174497013824</v>
      </c>
      <c r="L12" s="88">
        <f t="shared" si="4"/>
        <v>93.991038041505263</v>
      </c>
      <c r="M12" s="89">
        <f t="shared" si="9"/>
        <v>1461.1263762189014</v>
      </c>
      <c r="N12" s="89">
        <f t="shared" si="10"/>
        <v>14682.9703762189</v>
      </c>
      <c r="O12" s="89">
        <f t="shared" si="11"/>
        <v>4386.9048031726625</v>
      </c>
      <c r="P12" s="90">
        <f t="shared" si="5"/>
        <v>0.94733929454140531</v>
      </c>
      <c r="Q12" s="198">
        <v>1461.1263762189014</v>
      </c>
      <c r="R12" s="93">
        <f t="shared" si="12"/>
        <v>-3.1030686873257077E-3</v>
      </c>
      <c r="S12" s="93">
        <f t="shared" si="12"/>
        <v>-9.9535704561310393E-3</v>
      </c>
      <c r="T12" s="92">
        <v>3347</v>
      </c>
      <c r="U12" s="192">
        <v>13263</v>
      </c>
      <c r="V12" s="192">
        <v>3990.0722021660649</v>
      </c>
      <c r="W12" s="200"/>
      <c r="X12" s="89">
        <v>0</v>
      </c>
      <c r="Y12" s="89">
        <f t="shared" si="13"/>
        <v>0</v>
      </c>
      <c r="Z12" s="1"/>
      <c r="AA12" s="1"/>
    </row>
    <row r="13" spans="2:27">
      <c r="B13" s="210">
        <v>1112</v>
      </c>
      <c r="C13" t="s">
        <v>32</v>
      </c>
      <c r="D13" s="1">
        <v>11829.841</v>
      </c>
      <c r="E13" s="86">
        <f t="shared" si="6"/>
        <v>3667.0306881587103</v>
      </c>
      <c r="F13" s="87">
        <f t="shared" si="0"/>
        <v>0.79188457945783919</v>
      </c>
      <c r="G13" s="189">
        <f t="shared" si="1"/>
        <v>578.46152082972014</v>
      </c>
      <c r="H13" s="189">
        <f t="shared" si="7"/>
        <v>1866.1168661966772</v>
      </c>
      <c r="I13" s="189">
        <f t="shared" si="2"/>
        <v>175.34622435004843</v>
      </c>
      <c r="J13" s="88">
        <f t="shared" si="3"/>
        <v>565.66691975325625</v>
      </c>
      <c r="K13" s="189">
        <f t="shared" si="8"/>
        <v>127.24629172332949</v>
      </c>
      <c r="L13" s="88">
        <f t="shared" si="4"/>
        <v>410.49653709946097</v>
      </c>
      <c r="M13" s="89">
        <f t="shared" si="9"/>
        <v>2276.6134032961381</v>
      </c>
      <c r="N13" s="89">
        <f t="shared" si="10"/>
        <v>14106.454403296138</v>
      </c>
      <c r="O13" s="89">
        <f t="shared" si="11"/>
        <v>4372.73850071176</v>
      </c>
      <c r="P13" s="90">
        <f t="shared" si="5"/>
        <v>0.94428012285163765</v>
      </c>
      <c r="Q13" s="198">
        <v>2276.6134032961381</v>
      </c>
      <c r="R13" s="93">
        <f t="shared" si="12"/>
        <v>2.7698809834071789E-2</v>
      </c>
      <c r="S13" s="93">
        <f t="shared" si="12"/>
        <v>2.1327459494120942E-2</v>
      </c>
      <c r="T13" s="92">
        <v>3226</v>
      </c>
      <c r="U13" s="192">
        <v>11511</v>
      </c>
      <c r="V13" s="192">
        <v>3590.4553961322517</v>
      </c>
      <c r="W13" s="200"/>
      <c r="X13" s="89">
        <v>0</v>
      </c>
      <c r="Y13" s="89">
        <f t="shared" si="13"/>
        <v>0</v>
      </c>
      <c r="Z13" s="1"/>
      <c r="AA13" s="1"/>
    </row>
    <row r="14" spans="2:27">
      <c r="B14" s="210">
        <v>1114</v>
      </c>
      <c r="C14" t="s">
        <v>33</v>
      </c>
      <c r="D14" s="1">
        <v>11130.763000000001</v>
      </c>
      <c r="E14" s="86">
        <f t="shared" si="6"/>
        <v>3848.8115491009685</v>
      </c>
      <c r="F14" s="87">
        <f t="shared" si="0"/>
        <v>0.83113962607786729</v>
      </c>
      <c r="G14" s="189">
        <f t="shared" si="1"/>
        <v>469.39300426436529</v>
      </c>
      <c r="H14" s="189">
        <f t="shared" si="7"/>
        <v>1357.4845683325445</v>
      </c>
      <c r="I14" s="189">
        <f t="shared" si="2"/>
        <v>111.72292302025807</v>
      </c>
      <c r="J14" s="88">
        <f t="shared" si="3"/>
        <v>323.10269337458635</v>
      </c>
      <c r="K14" s="189">
        <f t="shared" si="8"/>
        <v>63.622990393539126</v>
      </c>
      <c r="L14" s="88">
        <f t="shared" si="4"/>
        <v>183.99768821811517</v>
      </c>
      <c r="M14" s="89">
        <f t="shared" si="9"/>
        <v>1541.4822565506597</v>
      </c>
      <c r="N14" s="89">
        <f t="shared" si="10"/>
        <v>12672.245256550661</v>
      </c>
      <c r="O14" s="89">
        <f t="shared" si="11"/>
        <v>4381.8275437588727</v>
      </c>
      <c r="P14" s="90">
        <f t="shared" si="5"/>
        <v>0.94624287518263905</v>
      </c>
      <c r="Q14" s="198">
        <v>1541.4822565506597</v>
      </c>
      <c r="R14" s="93">
        <f t="shared" si="12"/>
        <v>-4.1367987832154575E-3</v>
      </c>
      <c r="S14" s="93">
        <f t="shared" si="12"/>
        <v>-1.9288244444881593E-2</v>
      </c>
      <c r="T14" s="92">
        <v>2892</v>
      </c>
      <c r="U14" s="192">
        <v>11177</v>
      </c>
      <c r="V14" s="192">
        <v>3924.5084269662921</v>
      </c>
      <c r="W14" s="200"/>
      <c r="X14" s="89">
        <v>0</v>
      </c>
      <c r="Y14" s="89">
        <f t="shared" si="13"/>
        <v>0</v>
      </c>
      <c r="Z14" s="1"/>
      <c r="AA14" s="1"/>
    </row>
    <row r="15" spans="2:27">
      <c r="B15" s="210">
        <v>1119</v>
      </c>
      <c r="C15" t="s">
        <v>34</v>
      </c>
      <c r="D15" s="1">
        <v>75775.452000000005</v>
      </c>
      <c r="E15" s="86">
        <f t="shared" si="6"/>
        <v>3821.8314419730673</v>
      </c>
      <c r="F15" s="87">
        <f t="shared" si="0"/>
        <v>0.82531335065134959</v>
      </c>
      <c r="G15" s="189">
        <f t="shared" si="1"/>
        <v>485.58106854110599</v>
      </c>
      <c r="H15" s="189">
        <f t="shared" si="7"/>
        <v>9627.6158459645085</v>
      </c>
      <c r="I15" s="189">
        <f t="shared" si="2"/>
        <v>121.16596051502349</v>
      </c>
      <c r="J15" s="88">
        <f t="shared" si="3"/>
        <v>2402.3574991313708</v>
      </c>
      <c r="K15" s="189">
        <f t="shared" si="8"/>
        <v>73.066027888304546</v>
      </c>
      <c r="L15" s="88">
        <f t="shared" si="4"/>
        <v>1448.6801349414143</v>
      </c>
      <c r="M15" s="89">
        <f t="shared" si="9"/>
        <v>11076.295980905923</v>
      </c>
      <c r="N15" s="89">
        <f t="shared" si="10"/>
        <v>86851.74798090593</v>
      </c>
      <c r="O15" s="89">
        <f t="shared" si="11"/>
        <v>4380.4785384024781</v>
      </c>
      <c r="P15" s="90">
        <f t="shared" si="5"/>
        <v>0.9459515614113132</v>
      </c>
      <c r="Q15" s="198">
        <v>11076.295980905923</v>
      </c>
      <c r="R15" s="93">
        <f t="shared" si="12"/>
        <v>7.2547091295116842E-2</v>
      </c>
      <c r="S15" s="93">
        <f t="shared" si="12"/>
        <v>6.2918131681936357E-2</v>
      </c>
      <c r="T15" s="92">
        <v>19827</v>
      </c>
      <c r="U15" s="192">
        <v>70650</v>
      </c>
      <c r="V15" s="192">
        <v>3595.6028296605423</v>
      </c>
      <c r="W15" s="200"/>
      <c r="X15" s="89">
        <v>0</v>
      </c>
      <c r="Y15" s="89">
        <f t="shared" si="13"/>
        <v>0</v>
      </c>
      <c r="Z15" s="1"/>
      <c r="AA15" s="1"/>
    </row>
    <row r="16" spans="2:27">
      <c r="B16" s="210">
        <v>1120</v>
      </c>
      <c r="C16" t="s">
        <v>35</v>
      </c>
      <c r="D16" s="1">
        <v>90336.531000000003</v>
      </c>
      <c r="E16" s="86">
        <f t="shared" si="6"/>
        <v>4322.3220574162679</v>
      </c>
      <c r="F16" s="87">
        <f t="shared" si="0"/>
        <v>0.93339283899941128</v>
      </c>
      <c r="G16" s="189">
        <f t="shared" si="1"/>
        <v>185.28669927518567</v>
      </c>
      <c r="H16" s="189">
        <f t="shared" si="7"/>
        <v>3872.4920148513806</v>
      </c>
      <c r="I16" s="189">
        <f t="shared" si="2"/>
        <v>0</v>
      </c>
      <c r="J16" s="88">
        <f t="shared" si="3"/>
        <v>0</v>
      </c>
      <c r="K16" s="189">
        <f t="shared" si="8"/>
        <v>-48.099932626718939</v>
      </c>
      <c r="L16" s="88">
        <f t="shared" si="4"/>
        <v>-1005.2885918984258</v>
      </c>
      <c r="M16" s="89">
        <f t="shared" si="9"/>
        <v>2867.203422952955</v>
      </c>
      <c r="N16" s="89">
        <f t="shared" si="10"/>
        <v>93203.734422952955</v>
      </c>
      <c r="O16" s="89">
        <f t="shared" si="11"/>
        <v>4459.5088240647356</v>
      </c>
      <c r="P16" s="90">
        <f t="shared" si="5"/>
        <v>0.96301792104887429</v>
      </c>
      <c r="Q16" s="198">
        <v>2867.203422952955</v>
      </c>
      <c r="R16" s="93">
        <f t="shared" si="12"/>
        <v>4.1427331312036735E-2</v>
      </c>
      <c r="S16" s="93">
        <f t="shared" si="12"/>
        <v>2.72260495214178E-2</v>
      </c>
      <c r="T16" s="92">
        <v>20900</v>
      </c>
      <c r="U16" s="192">
        <v>86743</v>
      </c>
      <c r="V16" s="192">
        <v>4207.7613388309492</v>
      </c>
      <c r="W16" s="200"/>
      <c r="X16" s="89">
        <v>0</v>
      </c>
      <c r="Y16" s="89">
        <f t="shared" si="13"/>
        <v>0</v>
      </c>
      <c r="Z16" s="1"/>
      <c r="AA16" s="1"/>
    </row>
    <row r="17" spans="2:27">
      <c r="B17" s="210">
        <v>1121</v>
      </c>
      <c r="C17" t="s">
        <v>36</v>
      </c>
      <c r="D17" s="1">
        <v>87800.565000000002</v>
      </c>
      <c r="E17" s="86">
        <f t="shared" si="6"/>
        <v>4409.8726770467101</v>
      </c>
      <c r="F17" s="87">
        <f t="shared" si="0"/>
        <v>0.95229913990144655</v>
      </c>
      <c r="G17" s="189">
        <f t="shared" si="1"/>
        <v>132.75632749692031</v>
      </c>
      <c r="H17" s="189">
        <f t="shared" si="7"/>
        <v>2643.1784804636832</v>
      </c>
      <c r="I17" s="189">
        <f t="shared" si="2"/>
        <v>0</v>
      </c>
      <c r="J17" s="88">
        <f t="shared" si="3"/>
        <v>0</v>
      </c>
      <c r="K17" s="189">
        <f t="shared" si="8"/>
        <v>-48.099932626718939</v>
      </c>
      <c r="L17" s="88">
        <f t="shared" si="4"/>
        <v>-957.66965859797415</v>
      </c>
      <c r="M17" s="89">
        <f t="shared" si="9"/>
        <v>1685.508821865709</v>
      </c>
      <c r="N17" s="89">
        <f t="shared" si="10"/>
        <v>89486.073821865706</v>
      </c>
      <c r="O17" s="89">
        <f t="shared" si="11"/>
        <v>4494.5290719169116</v>
      </c>
      <c r="P17" s="90">
        <f t="shared" si="5"/>
        <v>0.97058044140968824</v>
      </c>
      <c r="Q17" s="198">
        <v>1685.508821865709</v>
      </c>
      <c r="R17" s="93">
        <f t="shared" si="12"/>
        <v>3.3762671753028883E-2</v>
      </c>
      <c r="S17" s="93">
        <f t="shared" si="12"/>
        <v>2.70647619260003E-2</v>
      </c>
      <c r="T17" s="92">
        <v>19910</v>
      </c>
      <c r="U17" s="192">
        <v>84933</v>
      </c>
      <c r="V17" s="192">
        <v>4293.665638744249</v>
      </c>
      <c r="W17" s="200"/>
      <c r="X17" s="89">
        <v>0</v>
      </c>
      <c r="Y17" s="89">
        <f t="shared" si="13"/>
        <v>0</v>
      </c>
      <c r="Z17" s="1"/>
      <c r="AA17" s="1"/>
    </row>
    <row r="18" spans="2:27">
      <c r="B18" s="210">
        <v>1122</v>
      </c>
      <c r="C18" t="s">
        <v>37</v>
      </c>
      <c r="D18" s="1">
        <v>49058.726999999999</v>
      </c>
      <c r="E18" s="86">
        <f t="shared" si="6"/>
        <v>3968.5105160977187</v>
      </c>
      <c r="F18" s="87">
        <f t="shared" si="0"/>
        <v>0.85698826880884871</v>
      </c>
      <c r="G18" s="189">
        <f t="shared" si="1"/>
        <v>397.57362406631518</v>
      </c>
      <c r="H18" s="189">
        <f t="shared" si="7"/>
        <v>4914.8051407077883</v>
      </c>
      <c r="I18" s="189">
        <f t="shared" si="2"/>
        <v>69.8282845713955</v>
      </c>
      <c r="J18" s="88">
        <f t="shared" si="3"/>
        <v>863.2172538715912</v>
      </c>
      <c r="K18" s="189">
        <f t="shared" si="8"/>
        <v>21.728351944676561</v>
      </c>
      <c r="L18" s="88">
        <f t="shared" si="4"/>
        <v>268.60588674009165</v>
      </c>
      <c r="M18" s="89">
        <f t="shared" si="9"/>
        <v>5183.4110274478799</v>
      </c>
      <c r="N18" s="89">
        <f t="shared" si="10"/>
        <v>54242.13802744788</v>
      </c>
      <c r="O18" s="89">
        <f t="shared" si="11"/>
        <v>4387.8124921087101</v>
      </c>
      <c r="P18" s="90">
        <f t="shared" si="5"/>
        <v>0.947535307319188</v>
      </c>
      <c r="Q18" s="198">
        <v>5183.4110274478799</v>
      </c>
      <c r="R18" s="93">
        <f t="shared" si="12"/>
        <v>2.7687684605232816E-2</v>
      </c>
      <c r="S18" s="93">
        <f t="shared" si="12"/>
        <v>2.2699716551817996E-2</v>
      </c>
      <c r="T18" s="92">
        <v>12362</v>
      </c>
      <c r="U18" s="192">
        <v>47737</v>
      </c>
      <c r="V18" s="192">
        <v>3880.4259470004877</v>
      </c>
      <c r="W18" s="200"/>
      <c r="X18" s="89">
        <v>0</v>
      </c>
      <c r="Y18" s="89">
        <f t="shared" si="13"/>
        <v>0</v>
      </c>
      <c r="Z18" s="1"/>
      <c r="AA18" s="1"/>
    </row>
    <row r="19" spans="2:27">
      <c r="B19" s="210">
        <v>1124</v>
      </c>
      <c r="C19" t="s">
        <v>38</v>
      </c>
      <c r="D19" s="1">
        <v>163572.69200000001</v>
      </c>
      <c r="E19" s="86">
        <f t="shared" si="6"/>
        <v>5702.3772703503573</v>
      </c>
      <c r="F19" s="87">
        <f t="shared" si="0"/>
        <v>1.2314117362646668</v>
      </c>
      <c r="G19" s="189">
        <f t="shared" si="1"/>
        <v>-642.74642848526798</v>
      </c>
      <c r="H19" s="189">
        <f t="shared" si="7"/>
        <v>-18437.18130109991</v>
      </c>
      <c r="I19" s="189">
        <f t="shared" si="2"/>
        <v>0</v>
      </c>
      <c r="J19" s="88">
        <f t="shared" si="3"/>
        <v>0</v>
      </c>
      <c r="K19" s="189">
        <f t="shared" si="8"/>
        <v>-48.099932626718939</v>
      </c>
      <c r="L19" s="88">
        <f t="shared" si="4"/>
        <v>-1379.746567397433</v>
      </c>
      <c r="M19" s="89">
        <f t="shared" si="9"/>
        <v>-19816.927868497343</v>
      </c>
      <c r="N19" s="89">
        <f t="shared" si="10"/>
        <v>143755.76413150266</v>
      </c>
      <c r="O19" s="89">
        <f t="shared" si="11"/>
        <v>5011.5309092383704</v>
      </c>
      <c r="P19" s="90">
        <f t="shared" si="5"/>
        <v>1.0822254799549762</v>
      </c>
      <c r="Q19" s="198">
        <v>-19816.927868497343</v>
      </c>
      <c r="R19" s="93">
        <f t="shared" si="12"/>
        <v>6.1725995209751923E-2</v>
      </c>
      <c r="S19" s="93">
        <f t="shared" si="12"/>
        <v>4.8031080856340322E-2</v>
      </c>
      <c r="T19" s="92">
        <v>28685</v>
      </c>
      <c r="U19" s="192">
        <v>154063</v>
      </c>
      <c r="V19" s="192">
        <v>5441.0383189122376</v>
      </c>
      <c r="W19" s="200"/>
      <c r="X19" s="89">
        <v>0</v>
      </c>
      <c r="Y19" s="89">
        <f t="shared" si="13"/>
        <v>0</v>
      </c>
      <c r="Z19" s="1"/>
      <c r="AA19" s="1"/>
    </row>
    <row r="20" spans="2:27">
      <c r="B20" s="210">
        <v>1127</v>
      </c>
      <c r="C20" t="s">
        <v>39</v>
      </c>
      <c r="D20" s="1">
        <v>58052.807000000001</v>
      </c>
      <c r="E20" s="86">
        <f t="shared" si="6"/>
        <v>4944.0305740078347</v>
      </c>
      <c r="F20" s="87">
        <f t="shared" si="0"/>
        <v>1.0676489794773834</v>
      </c>
      <c r="G20" s="189">
        <f t="shared" si="1"/>
        <v>-187.73841067975445</v>
      </c>
      <c r="H20" s="189">
        <f t="shared" si="7"/>
        <v>-2204.4244182016764</v>
      </c>
      <c r="I20" s="189">
        <f t="shared" si="2"/>
        <v>0</v>
      </c>
      <c r="J20" s="88">
        <f t="shared" si="3"/>
        <v>0</v>
      </c>
      <c r="K20" s="189">
        <f t="shared" si="8"/>
        <v>-48.099932626718939</v>
      </c>
      <c r="L20" s="88">
        <f t="shared" si="4"/>
        <v>-564.78940890293381</v>
      </c>
      <c r="M20" s="89">
        <f t="shared" si="9"/>
        <v>-2769.2138271046101</v>
      </c>
      <c r="N20" s="89">
        <f t="shared" si="10"/>
        <v>55283.593172895387</v>
      </c>
      <c r="O20" s="89">
        <f t="shared" si="11"/>
        <v>4708.192230701362</v>
      </c>
      <c r="P20" s="90">
        <f t="shared" si="5"/>
        <v>1.016720377240063</v>
      </c>
      <c r="Q20" s="198">
        <v>-2769.2138271046101</v>
      </c>
      <c r="R20" s="93">
        <f t="shared" si="12"/>
        <v>3.135316586128483E-2</v>
      </c>
      <c r="S20" s="93">
        <f t="shared" si="12"/>
        <v>2.5116913538328605E-2</v>
      </c>
      <c r="T20" s="92">
        <v>11742</v>
      </c>
      <c r="U20" s="192">
        <v>56288</v>
      </c>
      <c r="V20" s="192">
        <v>4822.8943535258331</v>
      </c>
      <c r="W20" s="200"/>
      <c r="X20" s="89">
        <v>0</v>
      </c>
      <c r="Y20" s="89">
        <f t="shared" si="13"/>
        <v>0</v>
      </c>
      <c r="Z20" s="1"/>
      <c r="AA20" s="1"/>
    </row>
    <row r="21" spans="2:27">
      <c r="B21" s="210">
        <v>1130</v>
      </c>
      <c r="C21" t="s">
        <v>40</v>
      </c>
      <c r="D21" s="1">
        <v>56242.874000000003</v>
      </c>
      <c r="E21" s="86">
        <f t="shared" si="6"/>
        <v>4104.4204918630958</v>
      </c>
      <c r="F21" s="87">
        <f t="shared" si="0"/>
        <v>0.88633763159182877</v>
      </c>
      <c r="G21" s="189">
        <f t="shared" si="1"/>
        <v>316.02763860708893</v>
      </c>
      <c r="H21" s="189">
        <f t="shared" si="7"/>
        <v>4330.5267318329388</v>
      </c>
      <c r="I21" s="189">
        <f t="shared" si="2"/>
        <v>22.259793053513519</v>
      </c>
      <c r="J21" s="88">
        <f t="shared" si="3"/>
        <v>305.02594421229577</v>
      </c>
      <c r="K21" s="189">
        <f t="shared" si="8"/>
        <v>-25.84013957320542</v>
      </c>
      <c r="L21" s="88">
        <f t="shared" si="4"/>
        <v>-354.08743257163388</v>
      </c>
      <c r="M21" s="89">
        <f t="shared" si="9"/>
        <v>3976.4392992613048</v>
      </c>
      <c r="N21" s="89">
        <f t="shared" si="10"/>
        <v>60219.31329926131</v>
      </c>
      <c r="O21" s="89">
        <f t="shared" si="11"/>
        <v>4394.6079908969796</v>
      </c>
      <c r="P21" s="90">
        <f t="shared" si="5"/>
        <v>0.94900277545833722</v>
      </c>
      <c r="Q21" s="198">
        <v>3976.4392992613048</v>
      </c>
      <c r="R21" s="93">
        <f t="shared" si="12"/>
        <v>-2.3332622298059878E-4</v>
      </c>
      <c r="S21" s="94">
        <f t="shared" si="12"/>
        <v>-1.6941095929974382E-2</v>
      </c>
      <c r="T21" s="92">
        <v>13703</v>
      </c>
      <c r="U21" s="192">
        <v>56256</v>
      </c>
      <c r="V21" s="192">
        <v>4175.1521448716039</v>
      </c>
      <c r="W21" s="200"/>
      <c r="X21" s="89">
        <v>0</v>
      </c>
      <c r="Y21" s="89">
        <f t="shared" si="13"/>
        <v>0</v>
      </c>
      <c r="Z21" s="1"/>
      <c r="AA21" s="1"/>
    </row>
    <row r="22" spans="2:27">
      <c r="B22" s="210">
        <v>1133</v>
      </c>
      <c r="C22" t="s">
        <v>41</v>
      </c>
      <c r="D22" s="1">
        <v>10236.352999999999</v>
      </c>
      <c r="E22" s="86">
        <f t="shared" si="6"/>
        <v>3873.0052970109718</v>
      </c>
      <c r="F22" s="87">
        <f t="shared" si="0"/>
        <v>0.83636419535979012</v>
      </c>
      <c r="G22" s="189">
        <f t="shared" si="1"/>
        <v>454.87675551836327</v>
      </c>
      <c r="H22" s="189">
        <f t="shared" si="7"/>
        <v>1202.239264835034</v>
      </c>
      <c r="I22" s="189">
        <f t="shared" si="2"/>
        <v>103.25511125175689</v>
      </c>
      <c r="J22" s="88">
        <f t="shared" si="3"/>
        <v>272.90325903839346</v>
      </c>
      <c r="K22" s="189">
        <f t="shared" si="8"/>
        <v>55.155178625037948</v>
      </c>
      <c r="L22" s="88">
        <f t="shared" si="4"/>
        <v>145.77513710597529</v>
      </c>
      <c r="M22" s="89">
        <f t="shared" si="9"/>
        <v>1348.0144019410093</v>
      </c>
      <c r="N22" s="89">
        <f t="shared" si="10"/>
        <v>11584.367401941008</v>
      </c>
      <c r="O22" s="89">
        <f t="shared" si="11"/>
        <v>4383.0372311543724</v>
      </c>
      <c r="P22" s="90">
        <f t="shared" si="5"/>
        <v>0.9465041036467351</v>
      </c>
      <c r="Q22" s="198">
        <v>1348.0144019410093</v>
      </c>
      <c r="R22" s="93">
        <f t="shared" si="12"/>
        <v>3.6697690905408059E-2</v>
      </c>
      <c r="S22" s="94">
        <f t="shared" si="12"/>
        <v>2.7283863973236417E-2</v>
      </c>
      <c r="T22" s="92">
        <v>2643</v>
      </c>
      <c r="U22" s="192">
        <v>9874</v>
      </c>
      <c r="V22" s="192">
        <v>3770.1412752959141</v>
      </c>
      <c r="W22" s="200"/>
      <c r="X22" s="89">
        <v>0</v>
      </c>
      <c r="Y22" s="89">
        <f t="shared" si="13"/>
        <v>0</v>
      </c>
      <c r="Z22" s="1"/>
      <c r="AA22" s="1"/>
    </row>
    <row r="23" spans="2:27">
      <c r="B23" s="210">
        <v>1134</v>
      </c>
      <c r="C23" t="s">
        <v>42</v>
      </c>
      <c r="D23" s="1">
        <v>14706.781000000001</v>
      </c>
      <c r="E23" s="86">
        <f t="shared" si="6"/>
        <v>3781.6356389817438</v>
      </c>
      <c r="F23" s="87">
        <f t="shared" si="0"/>
        <v>0.81663318425663178</v>
      </c>
      <c r="G23" s="189">
        <f t="shared" si="1"/>
        <v>509.69855033590011</v>
      </c>
      <c r="H23" s="189">
        <f t="shared" si="7"/>
        <v>1982.2176622563156</v>
      </c>
      <c r="I23" s="189">
        <f t="shared" si="2"/>
        <v>135.23449156198672</v>
      </c>
      <c r="J23" s="88">
        <f t="shared" si="3"/>
        <v>525.92693768456638</v>
      </c>
      <c r="K23" s="189">
        <f t="shared" si="8"/>
        <v>87.134558935267776</v>
      </c>
      <c r="L23" s="88">
        <f t="shared" si="4"/>
        <v>338.86629969925639</v>
      </c>
      <c r="M23" s="89">
        <f t="shared" si="9"/>
        <v>2321.0839619555718</v>
      </c>
      <c r="N23" s="89">
        <f t="shared" si="10"/>
        <v>17027.864961955573</v>
      </c>
      <c r="O23" s="89">
        <f t="shared" si="11"/>
        <v>4378.4687482529116</v>
      </c>
      <c r="P23" s="90">
        <f t="shared" si="5"/>
        <v>0.94551755309157726</v>
      </c>
      <c r="Q23" s="198">
        <v>2321.0839619555718</v>
      </c>
      <c r="R23" s="93">
        <f t="shared" si="12"/>
        <v>4.1482968628284177E-2</v>
      </c>
      <c r="S23" s="93">
        <f t="shared" si="12"/>
        <v>2.1665601778581744E-2</v>
      </c>
      <c r="T23" s="92">
        <v>3889</v>
      </c>
      <c r="U23" s="192">
        <v>14121</v>
      </c>
      <c r="V23" s="192">
        <v>3701.4416775884665</v>
      </c>
      <c r="W23" s="200"/>
      <c r="X23" s="89">
        <v>0</v>
      </c>
      <c r="Y23" s="89">
        <f t="shared" si="13"/>
        <v>0</v>
      </c>
      <c r="Z23" s="1"/>
      <c r="AA23" s="1"/>
    </row>
    <row r="24" spans="2:27">
      <c r="B24" s="210">
        <v>1135</v>
      </c>
      <c r="C24" t="s">
        <v>43</v>
      </c>
      <c r="D24" s="1">
        <v>18734.555</v>
      </c>
      <c r="E24" s="86">
        <f t="shared" si="6"/>
        <v>4097.6716972878394</v>
      </c>
      <c r="F24" s="87">
        <f t="shared" si="0"/>
        <v>0.88488024909123186</v>
      </c>
      <c r="G24" s="189">
        <f t="shared" si="1"/>
        <v>320.07691535224274</v>
      </c>
      <c r="H24" s="189">
        <f t="shared" si="7"/>
        <v>1463.3916569904538</v>
      </c>
      <c r="I24" s="189">
        <f t="shared" si="2"/>
        <v>24.62187115485326</v>
      </c>
      <c r="J24" s="88">
        <f t="shared" si="3"/>
        <v>112.57119491998911</v>
      </c>
      <c r="K24" s="189">
        <f t="shared" si="8"/>
        <v>-23.478061471865679</v>
      </c>
      <c r="L24" s="88">
        <f t="shared" si="4"/>
        <v>-107.34169704936988</v>
      </c>
      <c r="M24" s="89">
        <f t="shared" si="9"/>
        <v>1356.0499599410839</v>
      </c>
      <c r="N24" s="89">
        <f t="shared" si="10"/>
        <v>20090.604959941084</v>
      </c>
      <c r="O24" s="89">
        <f t="shared" si="11"/>
        <v>4394.2705511682152</v>
      </c>
      <c r="P24" s="90">
        <f t="shared" si="5"/>
        <v>0.94892990633330698</v>
      </c>
      <c r="Q24" s="198">
        <v>1356.0499599410839</v>
      </c>
      <c r="R24" s="93">
        <f t="shared" si="12"/>
        <v>4.2372169365158863E-2</v>
      </c>
      <c r="S24" s="93">
        <f t="shared" si="12"/>
        <v>3.576044738099677E-2</v>
      </c>
      <c r="T24" s="92">
        <v>4572</v>
      </c>
      <c r="U24" s="192">
        <v>17973</v>
      </c>
      <c r="V24" s="192">
        <v>3956.1963460268544</v>
      </c>
      <c r="W24" s="200"/>
      <c r="X24" s="89">
        <v>0</v>
      </c>
      <c r="Y24" s="89">
        <f t="shared" si="13"/>
        <v>0</v>
      </c>
      <c r="Z24" s="1"/>
      <c r="AA24" s="1"/>
    </row>
    <row r="25" spans="2:27">
      <c r="B25" s="210">
        <v>1144</v>
      </c>
      <c r="C25" t="s">
        <v>44</v>
      </c>
      <c r="D25" s="1">
        <v>2265.1860000000001</v>
      </c>
      <c r="E25" s="86">
        <f t="shared" si="6"/>
        <v>4163.9448529411775</v>
      </c>
      <c r="F25" s="87">
        <f t="shared" si="0"/>
        <v>0.89919174371912081</v>
      </c>
      <c r="G25" s="189">
        <f t="shared" si="1"/>
        <v>280.31302196023989</v>
      </c>
      <c r="H25" s="189">
        <f t="shared" si="7"/>
        <v>152.49028394637051</v>
      </c>
      <c r="I25" s="189">
        <f t="shared" si="2"/>
        <v>1.4262666761849232</v>
      </c>
      <c r="J25" s="88">
        <f t="shared" si="3"/>
        <v>0.77588907184459821</v>
      </c>
      <c r="K25" s="189">
        <f t="shared" si="8"/>
        <v>-46.673665950534016</v>
      </c>
      <c r="L25" s="88">
        <f t="shared" si="4"/>
        <v>-25.390474277090505</v>
      </c>
      <c r="M25" s="89">
        <f t="shared" si="9"/>
        <v>127.09980966928001</v>
      </c>
      <c r="N25" s="89">
        <f t="shared" si="10"/>
        <v>2392.2858096692803</v>
      </c>
      <c r="O25" s="89">
        <f t="shared" si="11"/>
        <v>4397.5842089508824</v>
      </c>
      <c r="P25" s="90">
        <f t="shared" si="5"/>
        <v>0.94964548106470148</v>
      </c>
      <c r="Q25" s="198">
        <v>127.09980966928001</v>
      </c>
      <c r="R25" s="93">
        <f t="shared" si="12"/>
        <v>5.1130394431554593E-2</v>
      </c>
      <c r="S25" s="93">
        <f t="shared" si="12"/>
        <v>3.37403695236798E-2</v>
      </c>
      <c r="T25" s="92">
        <v>544</v>
      </c>
      <c r="U25" s="192">
        <v>2155</v>
      </c>
      <c r="V25" s="192">
        <v>4028.0373831775701</v>
      </c>
      <c r="W25" s="200"/>
      <c r="X25" s="89">
        <v>0</v>
      </c>
      <c r="Y25" s="89">
        <f t="shared" si="13"/>
        <v>0</v>
      </c>
      <c r="Z25" s="1"/>
      <c r="AA25" s="1"/>
    </row>
    <row r="26" spans="2:27">
      <c r="B26" s="210">
        <v>1145</v>
      </c>
      <c r="C26" t="s">
        <v>45</v>
      </c>
      <c r="D26" s="1">
        <v>4398.6589999999997</v>
      </c>
      <c r="E26" s="86">
        <f t="shared" si="6"/>
        <v>4981.4937712344281</v>
      </c>
      <c r="F26" s="87">
        <f t="shared" si="0"/>
        <v>1.0757390476289053</v>
      </c>
      <c r="G26" s="189">
        <f t="shared" si="1"/>
        <v>-210.21632901571047</v>
      </c>
      <c r="H26" s="189">
        <f t="shared" si="7"/>
        <v>-185.62101852087235</v>
      </c>
      <c r="I26" s="189">
        <f t="shared" si="2"/>
        <v>0</v>
      </c>
      <c r="J26" s="88">
        <f t="shared" si="3"/>
        <v>0</v>
      </c>
      <c r="K26" s="189">
        <f t="shared" si="8"/>
        <v>-48.099932626718939</v>
      </c>
      <c r="L26" s="88">
        <f t="shared" si="4"/>
        <v>-42.472240509392826</v>
      </c>
      <c r="M26" s="89">
        <f t="shared" si="9"/>
        <v>-228.09325903026519</v>
      </c>
      <c r="N26" s="89">
        <f t="shared" si="10"/>
        <v>4170.5657409697342</v>
      </c>
      <c r="O26" s="89">
        <f t="shared" si="11"/>
        <v>4723.1775095919975</v>
      </c>
      <c r="P26" s="90">
        <f t="shared" si="5"/>
        <v>1.0199564045006715</v>
      </c>
      <c r="Q26" s="198">
        <v>-228.09325903026519</v>
      </c>
      <c r="R26" s="93">
        <f t="shared" si="12"/>
        <v>0.1178294790343074</v>
      </c>
      <c r="S26" s="93">
        <f t="shared" si="12"/>
        <v>9.8840303286272829E-2</v>
      </c>
      <c r="T26" s="92">
        <v>883</v>
      </c>
      <c r="U26" s="192">
        <v>3935</v>
      </c>
      <c r="V26" s="192">
        <v>4533.4101382488479</v>
      </c>
      <c r="W26" s="200"/>
      <c r="X26" s="89">
        <v>0</v>
      </c>
      <c r="Y26" s="89">
        <f t="shared" si="13"/>
        <v>0</v>
      </c>
      <c r="Z26" s="1"/>
      <c r="AA26" s="1"/>
    </row>
    <row r="27" spans="2:27">
      <c r="B27" s="210">
        <v>1146</v>
      </c>
      <c r="C27" t="s">
        <v>46</v>
      </c>
      <c r="D27" s="1">
        <v>49101.940999999999</v>
      </c>
      <c r="E27" s="86">
        <f t="shared" si="6"/>
        <v>4243.9015557476232</v>
      </c>
      <c r="F27" s="87">
        <f t="shared" si="0"/>
        <v>0.91645816043637773</v>
      </c>
      <c r="G27" s="189">
        <f t="shared" si="1"/>
        <v>232.33900027637245</v>
      </c>
      <c r="H27" s="189">
        <f t="shared" si="7"/>
        <v>2688.1622331976291</v>
      </c>
      <c r="I27" s="189">
        <f t="shared" si="2"/>
        <v>0</v>
      </c>
      <c r="J27" s="88">
        <f t="shared" si="3"/>
        <v>0</v>
      </c>
      <c r="K27" s="189">
        <f t="shared" si="8"/>
        <v>-48.099932626718939</v>
      </c>
      <c r="L27" s="88">
        <f t="shared" si="4"/>
        <v>-556.51622049113814</v>
      </c>
      <c r="M27" s="89">
        <f t="shared" si="9"/>
        <v>2131.6460127064911</v>
      </c>
      <c r="N27" s="89">
        <f t="shared" si="10"/>
        <v>51233.587012706492</v>
      </c>
      <c r="O27" s="89">
        <f t="shared" si="11"/>
        <v>4428.1406233972766</v>
      </c>
      <c r="P27" s="90">
        <f t="shared" si="5"/>
        <v>0.95624404962366061</v>
      </c>
      <c r="Q27" s="198">
        <v>2131.6460127064911</v>
      </c>
      <c r="R27" s="93">
        <f t="shared" si="12"/>
        <v>2.6528568143331988E-2</v>
      </c>
      <c r="S27" s="93">
        <f t="shared" si="12"/>
        <v>1.188922382668132E-2</v>
      </c>
      <c r="T27" s="92">
        <v>11570</v>
      </c>
      <c r="U27" s="192">
        <v>47833</v>
      </c>
      <c r="V27" s="192">
        <v>4194.0377027619461</v>
      </c>
      <c r="W27" s="200"/>
      <c r="X27" s="89">
        <v>0</v>
      </c>
      <c r="Y27" s="89">
        <f t="shared" si="13"/>
        <v>0</v>
      </c>
      <c r="Z27" s="1"/>
      <c r="AA27" s="1"/>
    </row>
    <row r="28" spans="2:27">
      <c r="B28" s="210">
        <v>1149</v>
      </c>
      <c r="C28" t="s">
        <v>47</v>
      </c>
      <c r="D28" s="1">
        <v>183776.54500000001</v>
      </c>
      <c r="E28" s="86">
        <f t="shared" si="6"/>
        <v>4243.6739712741883</v>
      </c>
      <c r="F28" s="87">
        <f t="shared" si="0"/>
        <v>0.9164090142332606</v>
      </c>
      <c r="G28" s="189">
        <f t="shared" si="1"/>
        <v>232.47555096043342</v>
      </c>
      <c r="H28" s="189">
        <f t="shared" si="7"/>
        <v>10067.58620989253</v>
      </c>
      <c r="I28" s="189">
        <f t="shared" si="2"/>
        <v>0</v>
      </c>
      <c r="J28" s="88">
        <f t="shared" si="3"/>
        <v>0</v>
      </c>
      <c r="K28" s="189">
        <f t="shared" si="8"/>
        <v>-48.099932626718939</v>
      </c>
      <c r="L28" s="88">
        <f t="shared" si="4"/>
        <v>-2083.0156823326902</v>
      </c>
      <c r="M28" s="89">
        <f t="shared" si="9"/>
        <v>7984.5705275598393</v>
      </c>
      <c r="N28" s="89">
        <f t="shared" si="10"/>
        <v>191761.11552755986</v>
      </c>
      <c r="O28" s="89">
        <f t="shared" si="11"/>
        <v>4428.0495896079037</v>
      </c>
      <c r="P28" s="90">
        <f t="shared" si="5"/>
        <v>0.95622439114241398</v>
      </c>
      <c r="Q28" s="198">
        <v>7984.5705275598393</v>
      </c>
      <c r="R28" s="93">
        <f t="shared" si="12"/>
        <v>3.5098397589343619E-2</v>
      </c>
      <c r="S28" s="93">
        <f t="shared" si="12"/>
        <v>2.5465906612839127E-2</v>
      </c>
      <c r="T28" s="92">
        <v>43306</v>
      </c>
      <c r="U28" s="192">
        <v>177545</v>
      </c>
      <c r="V28" s="192">
        <v>4138.2886977600629</v>
      </c>
      <c r="W28" s="200"/>
      <c r="X28" s="89">
        <v>0</v>
      </c>
      <c r="Y28" s="89">
        <f t="shared" si="13"/>
        <v>0</v>
      </c>
      <c r="Z28" s="1"/>
      <c r="AA28" s="1"/>
    </row>
    <row r="29" spans="2:27">
      <c r="B29" s="210">
        <v>1151</v>
      </c>
      <c r="C29" t="s">
        <v>48</v>
      </c>
      <c r="D29" s="1">
        <v>1204.1859999999999</v>
      </c>
      <c r="E29" s="86">
        <f t="shared" si="6"/>
        <v>5600.8651162790693</v>
      </c>
      <c r="F29" s="87">
        <f t="shared" si="0"/>
        <v>1.2094904827294355</v>
      </c>
      <c r="G29" s="189">
        <f t="shared" si="1"/>
        <v>-581.83913604249517</v>
      </c>
      <c r="H29" s="189">
        <f t="shared" si="7"/>
        <v>-125.09541424913647</v>
      </c>
      <c r="I29" s="189">
        <f t="shared" si="2"/>
        <v>0</v>
      </c>
      <c r="J29" s="88">
        <f t="shared" si="3"/>
        <v>0</v>
      </c>
      <c r="K29" s="189">
        <f t="shared" si="8"/>
        <v>-48.099932626718939</v>
      </c>
      <c r="L29" s="88">
        <f t="shared" si="4"/>
        <v>-10.341485514744573</v>
      </c>
      <c r="M29" s="89">
        <f t="shared" si="9"/>
        <v>-135.43689976388103</v>
      </c>
      <c r="N29" s="89">
        <f t="shared" si="10"/>
        <v>1068.7491002361189</v>
      </c>
      <c r="O29" s="89">
        <f t="shared" si="11"/>
        <v>4970.9260476098552</v>
      </c>
      <c r="P29" s="90">
        <f t="shared" si="5"/>
        <v>1.0734569785408836</v>
      </c>
      <c r="Q29" s="198">
        <v>-135.43689976388103</v>
      </c>
      <c r="R29" s="93">
        <f t="shared" si="12"/>
        <v>0.25960878661087861</v>
      </c>
      <c r="S29" s="93">
        <f t="shared" si="12"/>
        <v>0.2185982679770361</v>
      </c>
      <c r="T29" s="92">
        <v>215</v>
      </c>
      <c r="U29" s="192">
        <v>956</v>
      </c>
      <c r="V29" s="192">
        <v>4596.1538461538457</v>
      </c>
      <c r="W29" s="200"/>
      <c r="X29" s="89">
        <v>0</v>
      </c>
      <c r="Y29" s="89">
        <f t="shared" si="13"/>
        <v>0</v>
      </c>
      <c r="Z29" s="1"/>
      <c r="AA29" s="1"/>
    </row>
    <row r="30" spans="2:27">
      <c r="B30" s="210">
        <v>1160</v>
      </c>
      <c r="C30" t="s">
        <v>49</v>
      </c>
      <c r="D30" s="1">
        <v>40997.481</v>
      </c>
      <c r="E30" s="86">
        <f t="shared" si="6"/>
        <v>4586.874132915641</v>
      </c>
      <c r="F30" s="87">
        <f t="shared" si="0"/>
        <v>0.99052208793861529</v>
      </c>
      <c r="G30" s="189">
        <f t="shared" si="1"/>
        <v>26.555453975561793</v>
      </c>
      <c r="H30" s="189">
        <f t="shared" si="7"/>
        <v>237.35264763357128</v>
      </c>
      <c r="I30" s="189">
        <f t="shared" si="2"/>
        <v>0</v>
      </c>
      <c r="J30" s="88">
        <f t="shared" si="3"/>
        <v>0</v>
      </c>
      <c r="K30" s="189">
        <f t="shared" si="8"/>
        <v>-48.099932626718939</v>
      </c>
      <c r="L30" s="88">
        <f t="shared" si="4"/>
        <v>-429.9171978176139</v>
      </c>
      <c r="M30" s="89">
        <f t="shared" si="9"/>
        <v>-192.56455018404262</v>
      </c>
      <c r="N30" s="89">
        <f t="shared" si="10"/>
        <v>40804.916449815959</v>
      </c>
      <c r="O30" s="89">
        <f t="shared" si="11"/>
        <v>4565.3296542644839</v>
      </c>
      <c r="P30" s="90">
        <f t="shared" si="5"/>
        <v>0.98586962062455574</v>
      </c>
      <c r="Q30" s="198">
        <v>-192.56455018404262</v>
      </c>
      <c r="R30" s="93">
        <f t="shared" si="12"/>
        <v>1.9001342181791062E-2</v>
      </c>
      <c r="S30" s="93">
        <f t="shared" si="12"/>
        <v>8.284612917404512E-3</v>
      </c>
      <c r="T30" s="92">
        <v>8938</v>
      </c>
      <c r="U30" s="192">
        <v>40233</v>
      </c>
      <c r="V30" s="192">
        <v>4549.1858887381268</v>
      </c>
      <c r="W30" s="200"/>
      <c r="X30" s="89">
        <v>0</v>
      </c>
      <c r="Y30" s="89">
        <f t="shared" si="13"/>
        <v>0</v>
      </c>
      <c r="Z30" s="1"/>
      <c r="AA30" s="1"/>
    </row>
    <row r="31" spans="2:27" ht="27.95" customHeight="1">
      <c r="B31" s="210">
        <v>1505</v>
      </c>
      <c r="C31" t="s">
        <v>50</v>
      </c>
      <c r="D31" s="1">
        <v>100700.425</v>
      </c>
      <c r="E31" s="86">
        <f t="shared" si="6"/>
        <v>4126.3901409604978</v>
      </c>
      <c r="F31" s="87">
        <f t="shared" si="0"/>
        <v>0.89108191322342534</v>
      </c>
      <c r="G31" s="189">
        <f t="shared" si="1"/>
        <v>302.84584914864769</v>
      </c>
      <c r="H31" s="189">
        <f t="shared" si="7"/>
        <v>7390.6501026235974</v>
      </c>
      <c r="I31" s="189">
        <f t="shared" si="2"/>
        <v>14.570415869422822</v>
      </c>
      <c r="J31" s="88">
        <f t="shared" si="3"/>
        <v>355.57642887739451</v>
      </c>
      <c r="K31" s="189">
        <f t="shared" si="8"/>
        <v>-33.529516757296115</v>
      </c>
      <c r="L31" s="88">
        <f t="shared" si="4"/>
        <v>-818.25432694505434</v>
      </c>
      <c r="M31" s="89">
        <f t="shared" si="9"/>
        <v>6572.395775678543</v>
      </c>
      <c r="N31" s="89">
        <f t="shared" si="10"/>
        <v>107272.82077567854</v>
      </c>
      <c r="O31" s="89">
        <f t="shared" si="11"/>
        <v>4395.70647335185</v>
      </c>
      <c r="P31" s="90">
        <f t="shared" si="5"/>
        <v>0.94923998953991706</v>
      </c>
      <c r="Q31" s="198">
        <v>6572.395775678543</v>
      </c>
      <c r="R31" s="93">
        <f t="shared" si="12"/>
        <v>2.1758441901051209E-2</v>
      </c>
      <c r="S31" s="93">
        <f t="shared" si="12"/>
        <v>1.150066373903837E-2</v>
      </c>
      <c r="T31" s="92">
        <v>24404</v>
      </c>
      <c r="U31" s="192">
        <v>98556</v>
      </c>
      <c r="V31" s="192">
        <v>4079.4734881410654</v>
      </c>
      <c r="W31" s="200"/>
      <c r="X31" s="89">
        <v>0</v>
      </c>
      <c r="Y31" s="89">
        <f t="shared" si="13"/>
        <v>0</v>
      </c>
      <c r="Z31" s="1"/>
      <c r="AA31" s="1"/>
    </row>
    <row r="32" spans="2:27">
      <c r="B32" s="210">
        <v>1506</v>
      </c>
      <c r="C32" t="s">
        <v>51</v>
      </c>
      <c r="D32" s="1">
        <v>146647.58499999999</v>
      </c>
      <c r="E32" s="86">
        <f t="shared" si="6"/>
        <v>4468.783063139932</v>
      </c>
      <c r="F32" s="87">
        <f t="shared" si="0"/>
        <v>0.96502066592187752</v>
      </c>
      <c r="G32" s="189">
        <f t="shared" si="1"/>
        <v>97.410095840987196</v>
      </c>
      <c r="H32" s="189">
        <f t="shared" si="7"/>
        <v>3196.6097051178358</v>
      </c>
      <c r="I32" s="189">
        <f t="shared" si="2"/>
        <v>0</v>
      </c>
      <c r="J32" s="88">
        <f t="shared" si="3"/>
        <v>0</v>
      </c>
      <c r="K32" s="189">
        <f t="shared" si="8"/>
        <v>-48.099932626718939</v>
      </c>
      <c r="L32" s="88">
        <f t="shared" si="4"/>
        <v>-1578.4473890784086</v>
      </c>
      <c r="M32" s="89">
        <f t="shared" si="9"/>
        <v>1618.1623160394272</v>
      </c>
      <c r="N32" s="89">
        <f t="shared" si="10"/>
        <v>148265.74731603943</v>
      </c>
      <c r="O32" s="89">
        <f t="shared" si="11"/>
        <v>4518.0932263541999</v>
      </c>
      <c r="P32" s="90">
        <f t="shared" si="5"/>
        <v>0.97566905181786046</v>
      </c>
      <c r="Q32" s="198">
        <v>1618.1623160394272</v>
      </c>
      <c r="R32" s="93">
        <f t="shared" si="12"/>
        <v>4.805918255040266E-2</v>
      </c>
      <c r="S32" s="93">
        <f t="shared" si="12"/>
        <v>3.6242328042124787E-2</v>
      </c>
      <c r="T32" s="92">
        <v>32816</v>
      </c>
      <c r="U32" s="192">
        <v>139923</v>
      </c>
      <c r="V32" s="192">
        <v>4312.4884423349567</v>
      </c>
      <c r="W32" s="200"/>
      <c r="X32" s="89">
        <v>0</v>
      </c>
      <c r="Y32" s="89">
        <f t="shared" si="13"/>
        <v>0</v>
      </c>
      <c r="Z32" s="1"/>
      <c r="AA32" s="1"/>
    </row>
    <row r="33" spans="2:27">
      <c r="B33" s="210">
        <v>1508</v>
      </c>
      <c r="C33" s="234" t="s">
        <v>445</v>
      </c>
      <c r="D33" s="1">
        <v>284746.73300000001</v>
      </c>
      <c r="E33" s="86">
        <f t="shared" si="6"/>
        <v>4866.716795706644</v>
      </c>
      <c r="F33" s="87">
        <f t="shared" si="0"/>
        <v>1.0509532945969613</v>
      </c>
      <c r="G33" s="189">
        <f t="shared" si="1"/>
        <v>-141.35014369904002</v>
      </c>
      <c r="H33" s="189">
        <f t="shared" si="7"/>
        <v>-8270.2555576871328</v>
      </c>
      <c r="I33" s="189">
        <f t="shared" si="2"/>
        <v>0</v>
      </c>
      <c r="J33" s="88">
        <f t="shared" si="3"/>
        <v>0</v>
      </c>
      <c r="K33" s="189">
        <f t="shared" si="8"/>
        <v>-48.099932626718939</v>
      </c>
      <c r="L33" s="88">
        <f t="shared" si="4"/>
        <v>-2814.2789580566987</v>
      </c>
      <c r="M33" s="89">
        <f t="shared" si="9"/>
        <v>-11084.534515743831</v>
      </c>
      <c r="N33" s="89">
        <f t="shared" si="10"/>
        <v>273662.19848425617</v>
      </c>
      <c r="O33" s="89">
        <f t="shared" si="11"/>
        <v>4677.2667193808838</v>
      </c>
      <c r="P33" s="90">
        <f t="shared" si="5"/>
        <v>1.0100421032878937</v>
      </c>
      <c r="Q33" s="198">
        <v>-11084.534515743831</v>
      </c>
      <c r="R33" s="93">
        <f t="shared" si="12"/>
        <v>-8.1856064978573687E-2</v>
      </c>
      <c r="S33" s="93">
        <f t="shared" si="12"/>
        <v>5.9547736120027762E-2</v>
      </c>
      <c r="T33" s="92">
        <v>58509</v>
      </c>
      <c r="U33" s="192">
        <v>310133</v>
      </c>
      <c r="V33" s="192">
        <v>4593.2020142180099</v>
      </c>
      <c r="W33" s="200"/>
      <c r="X33" s="89">
        <v>0</v>
      </c>
      <c r="Y33" s="89">
        <f t="shared" si="13"/>
        <v>0</v>
      </c>
      <c r="Z33" s="1"/>
      <c r="AA33" s="1"/>
    </row>
    <row r="34" spans="2:27">
      <c r="B34" s="210">
        <v>1511</v>
      </c>
      <c r="C34" t="s">
        <v>52</v>
      </c>
      <c r="D34" s="1">
        <v>13744.275</v>
      </c>
      <c r="E34" s="86">
        <f t="shared" si="6"/>
        <v>4542.0604758757436</v>
      </c>
      <c r="F34" s="87">
        <f t="shared" si="0"/>
        <v>0.98084470943354862</v>
      </c>
      <c r="G34" s="189">
        <f t="shared" si="1"/>
        <v>53.443648199500238</v>
      </c>
      <c r="H34" s="189">
        <f t="shared" si="7"/>
        <v>161.72047945168771</v>
      </c>
      <c r="I34" s="189">
        <f t="shared" si="2"/>
        <v>0</v>
      </c>
      <c r="J34" s="88">
        <f t="shared" si="3"/>
        <v>0</v>
      </c>
      <c r="K34" s="189">
        <f t="shared" si="8"/>
        <v>-48.099932626718939</v>
      </c>
      <c r="L34" s="88">
        <f t="shared" si="4"/>
        <v>-145.5503961284515</v>
      </c>
      <c r="M34" s="89">
        <f t="shared" si="9"/>
        <v>16.170083323236213</v>
      </c>
      <c r="N34" s="89">
        <f t="shared" si="10"/>
        <v>13760.445083323237</v>
      </c>
      <c r="O34" s="89">
        <f t="shared" si="11"/>
        <v>4547.4041914485251</v>
      </c>
      <c r="P34" s="90">
        <f t="shared" si="5"/>
        <v>0.9819986692225291</v>
      </c>
      <c r="Q34" s="198">
        <v>16.170083323236213</v>
      </c>
      <c r="R34" s="93">
        <f t="shared" si="12"/>
        <v>0.13019282953704461</v>
      </c>
      <c r="S34" s="93">
        <f t="shared" si="12"/>
        <v>0.12533740759917894</v>
      </c>
      <c r="T34" s="92">
        <v>3026</v>
      </c>
      <c r="U34" s="192">
        <v>12161</v>
      </c>
      <c r="V34" s="192">
        <v>4036.1765682044474</v>
      </c>
      <c r="W34" s="200"/>
      <c r="X34" s="89">
        <v>0</v>
      </c>
      <c r="Y34" s="89">
        <f t="shared" si="13"/>
        <v>0</v>
      </c>
      <c r="Z34" s="1"/>
      <c r="AA34" s="1"/>
    </row>
    <row r="35" spans="2:27">
      <c r="B35" s="211">
        <v>1514</v>
      </c>
      <c r="C35" s="212" t="s">
        <v>53</v>
      </c>
      <c r="D35" s="223">
        <v>13453.700999999999</v>
      </c>
      <c r="E35" s="224">
        <f t="shared" si="6"/>
        <v>5518.3351107465132</v>
      </c>
      <c r="F35" s="225">
        <f t="shared" si="0"/>
        <v>1.1916683687954457</v>
      </c>
      <c r="G35" s="226">
        <f t="shared" si="1"/>
        <v>-608.12810565159168</v>
      </c>
      <c r="H35" s="226">
        <f t="shared" si="7"/>
        <v>-1482.6163215785805</v>
      </c>
      <c r="I35" s="226">
        <f t="shared" si="2"/>
        <v>0</v>
      </c>
      <c r="J35" s="227">
        <f t="shared" si="3"/>
        <v>0</v>
      </c>
      <c r="K35" s="226">
        <f t="shared" si="8"/>
        <v>-48.099932626718939</v>
      </c>
      <c r="L35" s="227">
        <f t="shared" si="4"/>
        <v>-117.26763574394077</v>
      </c>
      <c r="M35" s="228">
        <f t="shared" si="9"/>
        <v>-1599.8839573225212</v>
      </c>
      <c r="N35" s="228">
        <f t="shared" si="10"/>
        <v>11853.817042677478</v>
      </c>
      <c r="O35" s="228">
        <f t="shared" si="11"/>
        <v>4862.1070724682031</v>
      </c>
      <c r="P35" s="229">
        <f t="shared" si="5"/>
        <v>1.0499578383113404</v>
      </c>
      <c r="Q35" s="198">
        <v>-1599.8839573225212</v>
      </c>
      <c r="R35" s="229">
        <f t="shared" si="12"/>
        <v>0.12198323742807098</v>
      </c>
      <c r="S35" s="229">
        <f t="shared" si="12"/>
        <v>0.12382406308422868</v>
      </c>
      <c r="T35" s="230">
        <v>2438</v>
      </c>
      <c r="U35" s="231">
        <v>11991</v>
      </c>
      <c r="V35" s="231">
        <v>4910.3194103194101</v>
      </c>
      <c r="W35" s="232"/>
      <c r="X35" s="228">
        <v>308.02900000000045</v>
      </c>
      <c r="Y35" s="228">
        <f t="shared" si="13"/>
        <v>126.34495488105023</v>
      </c>
      <c r="Z35" s="1"/>
      <c r="AA35" s="1"/>
    </row>
    <row r="36" spans="2:27">
      <c r="B36" s="210">
        <v>1515</v>
      </c>
      <c r="C36" t="s">
        <v>54</v>
      </c>
      <c r="D36" s="1">
        <v>62289.288999999997</v>
      </c>
      <c r="E36" s="86">
        <f t="shared" si="6"/>
        <v>6945.728033006244</v>
      </c>
      <c r="F36" s="87">
        <f t="shared" si="0"/>
        <v>1.4999097062935796</v>
      </c>
      <c r="G36" s="189">
        <f t="shared" si="1"/>
        <v>-1388.7568860787999</v>
      </c>
      <c r="H36" s="189">
        <f t="shared" si="7"/>
        <v>-12454.371754354677</v>
      </c>
      <c r="I36" s="189">
        <f t="shared" si="2"/>
        <v>0</v>
      </c>
      <c r="J36" s="88">
        <f t="shared" si="3"/>
        <v>0</v>
      </c>
      <c r="K36" s="189">
        <f t="shared" si="8"/>
        <v>-48.099932626718939</v>
      </c>
      <c r="L36" s="88">
        <f t="shared" si="4"/>
        <v>-431.36019579641544</v>
      </c>
      <c r="M36" s="89">
        <f t="shared" si="9"/>
        <v>-12885.731950151092</v>
      </c>
      <c r="N36" s="89">
        <f t="shared" si="10"/>
        <v>49403.557049848903</v>
      </c>
      <c r="O36" s="89">
        <f t="shared" si="11"/>
        <v>5508.8712143007251</v>
      </c>
      <c r="P36" s="90">
        <f t="shared" si="5"/>
        <v>1.1896246679665412</v>
      </c>
      <c r="Q36" s="198">
        <v>-12885.731950151092</v>
      </c>
      <c r="R36" s="93">
        <f t="shared" si="12"/>
        <v>0.11787816083702728</v>
      </c>
      <c r="S36" s="93">
        <f t="shared" si="12"/>
        <v>0.10217202253802353</v>
      </c>
      <c r="T36" s="92">
        <v>8968</v>
      </c>
      <c r="U36" s="192">
        <v>55721</v>
      </c>
      <c r="V36" s="192">
        <v>6301.8547839855237</v>
      </c>
      <c r="W36" s="200"/>
      <c r="X36" s="89">
        <v>0</v>
      </c>
      <c r="Y36" s="89">
        <f t="shared" si="13"/>
        <v>0</v>
      </c>
      <c r="Z36" s="1"/>
      <c r="AA36" s="1"/>
    </row>
    <row r="37" spans="2:27">
      <c r="B37" s="210">
        <v>1516</v>
      </c>
      <c r="C37" t="s">
        <v>55</v>
      </c>
      <c r="D37" s="1">
        <v>41308.377999999997</v>
      </c>
      <c r="E37" s="86">
        <f t="shared" si="6"/>
        <v>4661.8189820562011</v>
      </c>
      <c r="F37" s="87">
        <f t="shared" si="0"/>
        <v>1.006706209477561</v>
      </c>
      <c r="G37" s="189">
        <f t="shared" si="1"/>
        <v>-18.411455508774271</v>
      </c>
      <c r="H37" s="189">
        <f t="shared" si="7"/>
        <v>-163.14390726324882</v>
      </c>
      <c r="I37" s="189">
        <f t="shared" si="2"/>
        <v>0</v>
      </c>
      <c r="J37" s="88">
        <f t="shared" si="3"/>
        <v>0</v>
      </c>
      <c r="K37" s="189">
        <f t="shared" si="8"/>
        <v>-48.099932626718939</v>
      </c>
      <c r="L37" s="88">
        <f t="shared" si="4"/>
        <v>-426.21350300535653</v>
      </c>
      <c r="M37" s="89">
        <f t="shared" si="9"/>
        <v>-589.35741026860535</v>
      </c>
      <c r="N37" s="89">
        <f t="shared" si="10"/>
        <v>40719.020589731394</v>
      </c>
      <c r="O37" s="89">
        <f t="shared" si="11"/>
        <v>4595.3075939207083</v>
      </c>
      <c r="P37" s="90">
        <f t="shared" si="5"/>
        <v>0.99234326924013394</v>
      </c>
      <c r="Q37" s="198">
        <v>-589.35741026860535</v>
      </c>
      <c r="R37" s="93">
        <f t="shared" si="12"/>
        <v>5.599412035380124E-2</v>
      </c>
      <c r="S37" s="93">
        <f t="shared" si="12"/>
        <v>4.8367032699739305E-2</v>
      </c>
      <c r="T37" s="92">
        <v>8861</v>
      </c>
      <c r="U37" s="192">
        <v>39118</v>
      </c>
      <c r="V37" s="192">
        <v>4446.743207911788</v>
      </c>
      <c r="W37" s="200"/>
      <c r="X37" s="89">
        <v>0</v>
      </c>
      <c r="Y37" s="89">
        <f t="shared" si="13"/>
        <v>0</v>
      </c>
      <c r="Z37" s="1"/>
      <c r="AA37" s="1"/>
    </row>
    <row r="38" spans="2:27">
      <c r="B38" s="210">
        <v>1517</v>
      </c>
      <c r="C38" t="s">
        <v>56</v>
      </c>
      <c r="D38" s="1">
        <v>20494.662</v>
      </c>
      <c r="E38" s="86">
        <f t="shared" si="6"/>
        <v>3850.9323562570462</v>
      </c>
      <c r="F38" s="87">
        <f t="shared" si="0"/>
        <v>0.83159760819629491</v>
      </c>
      <c r="G38" s="189">
        <f t="shared" si="1"/>
        <v>468.12051997071865</v>
      </c>
      <c r="H38" s="189">
        <f t="shared" si="7"/>
        <v>2491.3374072841648</v>
      </c>
      <c r="I38" s="189">
        <f t="shared" si="2"/>
        <v>110.98064051563087</v>
      </c>
      <c r="J38" s="88">
        <f t="shared" si="3"/>
        <v>590.63896882418749</v>
      </c>
      <c r="K38" s="189">
        <f t="shared" si="8"/>
        <v>62.880707888911928</v>
      </c>
      <c r="L38" s="88">
        <f t="shared" si="4"/>
        <v>334.65112738478928</v>
      </c>
      <c r="M38" s="89">
        <f t="shared" si="9"/>
        <v>2825.9885346689539</v>
      </c>
      <c r="N38" s="89">
        <f t="shared" si="10"/>
        <v>23320.650534668956</v>
      </c>
      <c r="O38" s="89">
        <f t="shared" si="11"/>
        <v>4381.9335841166767</v>
      </c>
      <c r="P38" s="90">
        <f t="shared" si="5"/>
        <v>0.9462657742885604</v>
      </c>
      <c r="Q38" s="198">
        <v>2825.9885346689539</v>
      </c>
      <c r="R38" s="93">
        <f t="shared" si="12"/>
        <v>4.3303909590714736E-2</v>
      </c>
      <c r="S38" s="93">
        <f t="shared" si="12"/>
        <v>1.1350031863678564E-2</v>
      </c>
      <c r="T38" s="92">
        <v>5322</v>
      </c>
      <c r="U38" s="192">
        <v>19644</v>
      </c>
      <c r="V38" s="192">
        <v>3807.7146733863151</v>
      </c>
      <c r="W38" s="200"/>
      <c r="X38" s="89">
        <v>0</v>
      </c>
      <c r="Y38" s="89">
        <f t="shared" si="13"/>
        <v>0</v>
      </c>
      <c r="Z38" s="1"/>
      <c r="AA38" s="1"/>
    </row>
    <row r="39" spans="2:27">
      <c r="B39" s="210">
        <v>1520</v>
      </c>
      <c r="C39" t="s">
        <v>57</v>
      </c>
      <c r="D39" s="1">
        <v>43825.218999999997</v>
      </c>
      <c r="E39" s="86">
        <f t="shared" si="6"/>
        <v>3999.3811826975721</v>
      </c>
      <c r="F39" s="87">
        <f t="shared" si="0"/>
        <v>0.86365469920359483</v>
      </c>
      <c r="G39" s="189">
        <f t="shared" si="1"/>
        <v>379.05122410640314</v>
      </c>
      <c r="H39" s="189">
        <f t="shared" si="7"/>
        <v>4153.6433137579661</v>
      </c>
      <c r="I39" s="189">
        <f t="shared" si="2"/>
        <v>59.023551261446819</v>
      </c>
      <c r="J39" s="88">
        <f t="shared" si="3"/>
        <v>646.78007472293427</v>
      </c>
      <c r="K39" s="189">
        <f t="shared" si="8"/>
        <v>10.92361863472788</v>
      </c>
      <c r="L39" s="88">
        <f t="shared" si="4"/>
        <v>119.70101299934811</v>
      </c>
      <c r="M39" s="89">
        <f t="shared" si="9"/>
        <v>4273.3443267573139</v>
      </c>
      <c r="N39" s="89">
        <f t="shared" si="10"/>
        <v>48098.563326757314</v>
      </c>
      <c r="O39" s="89">
        <f t="shared" si="11"/>
        <v>4389.3560254387039</v>
      </c>
      <c r="P39" s="90">
        <f t="shared" si="5"/>
        <v>0.94786862883892564</v>
      </c>
      <c r="Q39" s="198">
        <v>4273.3443267573139</v>
      </c>
      <c r="R39" s="93">
        <f t="shared" si="12"/>
        <v>2.5775184907780108E-2</v>
      </c>
      <c r="S39" s="94">
        <f t="shared" si="12"/>
        <v>2.3060503363490425E-2</v>
      </c>
      <c r="T39" s="92">
        <v>10958</v>
      </c>
      <c r="U39" s="192">
        <v>42724</v>
      </c>
      <c r="V39" s="192">
        <v>3909.2323176868881</v>
      </c>
      <c r="W39" s="200"/>
      <c r="X39" s="89">
        <v>0</v>
      </c>
      <c r="Y39" s="89">
        <f t="shared" si="13"/>
        <v>0</v>
      </c>
      <c r="Z39" s="1"/>
      <c r="AA39" s="1"/>
    </row>
    <row r="40" spans="2:27">
      <c r="B40" s="210">
        <v>1525</v>
      </c>
      <c r="C40" t="s">
        <v>58</v>
      </c>
      <c r="D40" s="1">
        <v>19662.326000000001</v>
      </c>
      <c r="E40" s="86">
        <f t="shared" si="6"/>
        <v>4522.1540938362468</v>
      </c>
      <c r="F40" s="87">
        <f t="shared" si="0"/>
        <v>0.97654598430403816</v>
      </c>
      <c r="G40" s="189">
        <f t="shared" si="1"/>
        <v>65.387477423198291</v>
      </c>
      <c r="H40" s="189">
        <f t="shared" si="7"/>
        <v>284.3047518360662</v>
      </c>
      <c r="I40" s="189">
        <f t="shared" si="2"/>
        <v>0</v>
      </c>
      <c r="J40" s="88">
        <f t="shared" si="3"/>
        <v>0</v>
      </c>
      <c r="K40" s="189">
        <f t="shared" si="8"/>
        <v>-48.099932626718939</v>
      </c>
      <c r="L40" s="88">
        <f t="shared" si="4"/>
        <v>-209.13850706097392</v>
      </c>
      <c r="M40" s="89">
        <f t="shared" si="9"/>
        <v>75.166244775092281</v>
      </c>
      <c r="N40" s="89">
        <f t="shared" si="10"/>
        <v>19737.492244775094</v>
      </c>
      <c r="O40" s="89">
        <f t="shared" si="11"/>
        <v>4539.4416386327266</v>
      </c>
      <c r="P40" s="90">
        <f t="shared" si="5"/>
        <v>0.98027917917072493</v>
      </c>
      <c r="Q40" s="198">
        <v>75.166244775092281</v>
      </c>
      <c r="R40" s="93">
        <f t="shared" si="12"/>
        <v>1.5039285529915902E-2</v>
      </c>
      <c r="S40" s="93">
        <f t="shared" si="12"/>
        <v>3.2081113460845891E-2</v>
      </c>
      <c r="T40" s="92">
        <v>4348</v>
      </c>
      <c r="U40" s="192">
        <v>19371</v>
      </c>
      <c r="V40" s="192">
        <v>4381.5878760461437</v>
      </c>
      <c r="W40" s="200"/>
      <c r="X40" s="89">
        <v>0</v>
      </c>
      <c r="Y40" s="89">
        <f t="shared" si="13"/>
        <v>0</v>
      </c>
      <c r="Z40" s="1"/>
      <c r="AA40" s="1"/>
    </row>
    <row r="41" spans="2:27">
      <c r="B41" s="210">
        <v>1528</v>
      </c>
      <c r="C41" t="s">
        <v>59</v>
      </c>
      <c r="D41" s="1">
        <v>29169.039000000001</v>
      </c>
      <c r="E41" s="86">
        <f t="shared" si="6"/>
        <v>3829.4655376132337</v>
      </c>
      <c r="F41" s="87">
        <f t="shared" si="0"/>
        <v>0.82696191133426811</v>
      </c>
      <c r="G41" s="189">
        <f t="shared" si="1"/>
        <v>481.00061115700618</v>
      </c>
      <c r="H41" s="189">
        <f t="shared" si="7"/>
        <v>3663.781655182916</v>
      </c>
      <c r="I41" s="189">
        <f t="shared" si="2"/>
        <v>118.49402704096525</v>
      </c>
      <c r="J41" s="88">
        <f t="shared" si="3"/>
        <v>902.56900397103232</v>
      </c>
      <c r="K41" s="189">
        <f t="shared" si="8"/>
        <v>70.394094414246311</v>
      </c>
      <c r="L41" s="88">
        <f t="shared" si="4"/>
        <v>536.1918171533141</v>
      </c>
      <c r="M41" s="89">
        <f t="shared" si="9"/>
        <v>4199.9734723362299</v>
      </c>
      <c r="N41" s="89">
        <f t="shared" si="10"/>
        <v>33369.012472336231</v>
      </c>
      <c r="O41" s="89">
        <f t="shared" si="11"/>
        <v>4380.8602431844865</v>
      </c>
      <c r="P41" s="90">
        <f t="shared" si="5"/>
        <v>0.94603398944545913</v>
      </c>
      <c r="Q41" s="198">
        <v>4199.9734723362299</v>
      </c>
      <c r="R41" s="93">
        <f t="shared" si="12"/>
        <v>1.6980649884945284E-2</v>
      </c>
      <c r="S41" s="93">
        <f t="shared" si="12"/>
        <v>1.8716339585418539E-2</v>
      </c>
      <c r="T41" s="92">
        <v>7617</v>
      </c>
      <c r="U41" s="192">
        <v>28682</v>
      </c>
      <c r="V41" s="192">
        <v>3759.1087811271295</v>
      </c>
      <c r="W41" s="200"/>
      <c r="X41" s="89">
        <v>0</v>
      </c>
      <c r="Y41" s="89">
        <f t="shared" si="13"/>
        <v>0</v>
      </c>
      <c r="Z41" s="1"/>
      <c r="AA41" s="1"/>
    </row>
    <row r="42" spans="2:27">
      <c r="B42" s="210">
        <v>1531</v>
      </c>
      <c r="C42" t="s">
        <v>60</v>
      </c>
      <c r="D42" s="1">
        <v>41240.603999999999</v>
      </c>
      <c r="E42" s="86">
        <f t="shared" si="6"/>
        <v>4242.860493827161</v>
      </c>
      <c r="F42" s="87">
        <f t="shared" si="0"/>
        <v>0.91623334615169316</v>
      </c>
      <c r="G42" s="189">
        <f t="shared" si="1"/>
        <v>232.96363742864978</v>
      </c>
      <c r="H42" s="189">
        <f t="shared" si="7"/>
        <v>2264.4065558064758</v>
      </c>
      <c r="I42" s="189">
        <f t="shared" si="2"/>
        <v>0</v>
      </c>
      <c r="J42" s="88">
        <f t="shared" si="3"/>
        <v>0</v>
      </c>
      <c r="K42" s="189">
        <f t="shared" si="8"/>
        <v>-48.099932626718939</v>
      </c>
      <c r="L42" s="88">
        <f t="shared" si="4"/>
        <v>-467.53134513170806</v>
      </c>
      <c r="M42" s="89">
        <f t="shared" si="9"/>
        <v>1796.8752106747677</v>
      </c>
      <c r="N42" s="89">
        <f t="shared" si="10"/>
        <v>43037.47921067477</v>
      </c>
      <c r="O42" s="89">
        <f t="shared" si="11"/>
        <v>4427.724198629091</v>
      </c>
      <c r="P42" s="90">
        <f t="shared" si="5"/>
        <v>0.95615412390978671</v>
      </c>
      <c r="Q42" s="198">
        <v>1796.8752106747677</v>
      </c>
      <c r="R42" s="93">
        <f t="shared" si="12"/>
        <v>4.3431940087035707E-2</v>
      </c>
      <c r="S42" s="93">
        <f t="shared" si="12"/>
        <v>3.4414627024555326E-2</v>
      </c>
      <c r="T42" s="92">
        <v>9720</v>
      </c>
      <c r="U42" s="192">
        <v>39524</v>
      </c>
      <c r="V42" s="192">
        <v>4101.7019510170194</v>
      </c>
      <c r="W42" s="200"/>
      <c r="X42" s="89">
        <v>0</v>
      </c>
      <c r="Y42" s="89">
        <f t="shared" si="13"/>
        <v>0</v>
      </c>
      <c r="Z42" s="1"/>
      <c r="AA42" s="1"/>
    </row>
    <row r="43" spans="2:27">
      <c r="B43" s="210">
        <v>1532</v>
      </c>
      <c r="C43" t="s">
        <v>61</v>
      </c>
      <c r="D43" s="1">
        <v>39111.540999999997</v>
      </c>
      <c r="E43" s="86">
        <f t="shared" si="6"/>
        <v>4500.2348406397414</v>
      </c>
      <c r="F43" s="87">
        <f t="shared" si="0"/>
        <v>0.97181258552022265</v>
      </c>
      <c r="G43" s="189">
        <f t="shared" si="1"/>
        <v>78.539029341101553</v>
      </c>
      <c r="H43" s="189">
        <f t="shared" si="7"/>
        <v>682.58270400351353</v>
      </c>
      <c r="I43" s="189">
        <f t="shared" si="2"/>
        <v>0</v>
      </c>
      <c r="J43" s="88">
        <f t="shared" si="3"/>
        <v>0</v>
      </c>
      <c r="K43" s="189">
        <f t="shared" si="8"/>
        <v>-48.099932626718939</v>
      </c>
      <c r="L43" s="88">
        <f t="shared" si="4"/>
        <v>-418.03651445881428</v>
      </c>
      <c r="M43" s="89">
        <f t="shared" si="9"/>
        <v>264.54618954469925</v>
      </c>
      <c r="N43" s="89">
        <f t="shared" si="10"/>
        <v>39376.087189544698</v>
      </c>
      <c r="O43" s="89">
        <f t="shared" si="11"/>
        <v>4530.673937354125</v>
      </c>
      <c r="P43" s="90">
        <f t="shared" si="5"/>
        <v>0.97838581965719884</v>
      </c>
      <c r="Q43" s="198">
        <v>264.54618954469925</v>
      </c>
      <c r="R43" s="93">
        <f t="shared" si="12"/>
        <v>-7.443640106964533E-2</v>
      </c>
      <c r="S43" s="93">
        <f t="shared" si="12"/>
        <v>-7.4329904279985884E-2</v>
      </c>
      <c r="T43" s="92">
        <v>8691</v>
      </c>
      <c r="U43" s="192">
        <v>42257</v>
      </c>
      <c r="V43" s="192">
        <v>4861.5968706856875</v>
      </c>
      <c r="W43" s="200"/>
      <c r="X43" s="89">
        <v>0</v>
      </c>
      <c r="Y43" s="89">
        <f t="shared" si="13"/>
        <v>0</v>
      </c>
      <c r="Z43" s="1"/>
      <c r="AA43" s="1"/>
    </row>
    <row r="44" spans="2:27">
      <c r="B44" s="210">
        <v>1535</v>
      </c>
      <c r="C44" t="s">
        <v>62</v>
      </c>
      <c r="D44" s="1">
        <v>30982.377</v>
      </c>
      <c r="E44" s="86">
        <f t="shared" si="6"/>
        <v>4335.0184692878129</v>
      </c>
      <c r="F44" s="87">
        <f t="shared" si="0"/>
        <v>0.93613459210444749</v>
      </c>
      <c r="G44" s="189">
        <f t="shared" si="1"/>
        <v>177.66885215225867</v>
      </c>
      <c r="H44" s="189">
        <f t="shared" si="7"/>
        <v>1269.7992863321927</v>
      </c>
      <c r="I44" s="189">
        <f t="shared" si="2"/>
        <v>0</v>
      </c>
      <c r="J44" s="88">
        <f t="shared" si="3"/>
        <v>0</v>
      </c>
      <c r="K44" s="189">
        <f t="shared" si="8"/>
        <v>-48.099932626718939</v>
      </c>
      <c r="L44" s="88">
        <f t="shared" si="4"/>
        <v>-343.77021848316025</v>
      </c>
      <c r="M44" s="89">
        <f t="shared" si="9"/>
        <v>926.02906784903234</v>
      </c>
      <c r="N44" s="89">
        <f t="shared" si="10"/>
        <v>31908.406067849031</v>
      </c>
      <c r="O44" s="89">
        <f t="shared" si="11"/>
        <v>4464.5873888133528</v>
      </c>
      <c r="P44" s="90">
        <f t="shared" si="5"/>
        <v>0.96411462229088862</v>
      </c>
      <c r="Q44" s="198">
        <v>926.02906784903234</v>
      </c>
      <c r="R44" s="93">
        <f t="shared" si="12"/>
        <v>3.2952490498099632E-2</v>
      </c>
      <c r="S44" s="93">
        <f t="shared" si="12"/>
        <v>1.9077656429564865E-2</v>
      </c>
      <c r="T44" s="92">
        <v>7147</v>
      </c>
      <c r="U44" s="192">
        <v>29994</v>
      </c>
      <c r="V44" s="192">
        <v>4253.8647000425472</v>
      </c>
      <c r="W44" s="200"/>
      <c r="X44" s="89">
        <v>0</v>
      </c>
      <c r="Y44" s="89">
        <f t="shared" si="13"/>
        <v>0</v>
      </c>
      <c r="Z44" s="1"/>
      <c r="AA44" s="1"/>
    </row>
    <row r="45" spans="2:27">
      <c r="B45" s="210">
        <v>1539</v>
      </c>
      <c r="C45" t="s">
        <v>63</v>
      </c>
      <c r="D45" s="1">
        <v>28721.328000000001</v>
      </c>
      <c r="E45" s="86">
        <f t="shared" si="6"/>
        <v>3934.9675297986028</v>
      </c>
      <c r="F45" s="87">
        <f t="shared" si="0"/>
        <v>0.84974475877087496</v>
      </c>
      <c r="G45" s="189">
        <f t="shared" si="1"/>
        <v>417.6994158457847</v>
      </c>
      <c r="H45" s="189">
        <f t="shared" si="7"/>
        <v>3048.7880362583828</v>
      </c>
      <c r="I45" s="189">
        <f t="shared" si="2"/>
        <v>81.568329776086074</v>
      </c>
      <c r="J45" s="88">
        <f t="shared" si="3"/>
        <v>595.36723903565223</v>
      </c>
      <c r="K45" s="189">
        <f t="shared" si="8"/>
        <v>33.468397149367135</v>
      </c>
      <c r="L45" s="88">
        <f t="shared" si="4"/>
        <v>244.2858307932307</v>
      </c>
      <c r="M45" s="89">
        <f t="shared" si="9"/>
        <v>3293.0738670516134</v>
      </c>
      <c r="N45" s="89">
        <f t="shared" si="10"/>
        <v>32014.401867051616</v>
      </c>
      <c r="O45" s="89">
        <f t="shared" si="11"/>
        <v>4386.1353427937547</v>
      </c>
      <c r="P45" s="90">
        <f t="shared" si="5"/>
        <v>0.94717313181728946</v>
      </c>
      <c r="Q45" s="198">
        <v>3293.0738670516134</v>
      </c>
      <c r="R45" s="93">
        <f t="shared" si="12"/>
        <v>8.0764929444967118E-2</v>
      </c>
      <c r="S45" s="93">
        <f t="shared" si="12"/>
        <v>4.3303150139640791E-2</v>
      </c>
      <c r="T45" s="92">
        <v>7299</v>
      </c>
      <c r="U45" s="192">
        <v>26575</v>
      </c>
      <c r="V45" s="192">
        <v>3771.643485665626</v>
      </c>
      <c r="W45" s="200"/>
      <c r="X45" s="89">
        <v>0</v>
      </c>
      <c r="Y45" s="89">
        <f t="shared" si="13"/>
        <v>0</v>
      </c>
      <c r="Z45" s="1"/>
      <c r="AA45" s="1"/>
    </row>
    <row r="46" spans="2:27">
      <c r="B46" s="210">
        <v>1547</v>
      </c>
      <c r="C46" t="s">
        <v>64</v>
      </c>
      <c r="D46" s="1">
        <v>17393.581999999999</v>
      </c>
      <c r="E46" s="86">
        <f t="shared" si="6"/>
        <v>4729.0870038064168</v>
      </c>
      <c r="F46" s="87">
        <f t="shared" si="0"/>
        <v>1.0212325425367963</v>
      </c>
      <c r="G46" s="189">
        <f t="shared" si="1"/>
        <v>-58.772268558903669</v>
      </c>
      <c r="H46" s="189">
        <f t="shared" si="7"/>
        <v>-216.16440375964768</v>
      </c>
      <c r="I46" s="189">
        <f t="shared" si="2"/>
        <v>0</v>
      </c>
      <c r="J46" s="88">
        <f t="shared" si="3"/>
        <v>0</v>
      </c>
      <c r="K46" s="189">
        <f t="shared" si="8"/>
        <v>-48.099932626718939</v>
      </c>
      <c r="L46" s="88">
        <f t="shared" si="4"/>
        <v>-176.91155220107225</v>
      </c>
      <c r="M46" s="89">
        <f t="shared" si="9"/>
        <v>-393.07595596071997</v>
      </c>
      <c r="N46" s="89">
        <f t="shared" si="10"/>
        <v>17000.506044039277</v>
      </c>
      <c r="O46" s="89">
        <f t="shared" si="11"/>
        <v>4622.2148026207933</v>
      </c>
      <c r="P46" s="90">
        <f t="shared" si="5"/>
        <v>0.99815380246382779</v>
      </c>
      <c r="Q46" s="198">
        <v>-393.07595596071997</v>
      </c>
      <c r="R46" s="93">
        <f t="shared" si="12"/>
        <v>0.12332614311547394</v>
      </c>
      <c r="S46" s="94">
        <f t="shared" si="12"/>
        <v>0.11599611934310554</v>
      </c>
      <c r="T46" s="92">
        <v>3678</v>
      </c>
      <c r="U46" s="192">
        <v>15484</v>
      </c>
      <c r="V46" s="192">
        <v>4237.5478927203067</v>
      </c>
      <c r="W46" s="200"/>
      <c r="X46" s="89">
        <v>0</v>
      </c>
      <c r="Y46" s="89">
        <f t="shared" si="13"/>
        <v>0</v>
      </c>
      <c r="Z46" s="1"/>
      <c r="AA46" s="1"/>
    </row>
    <row r="47" spans="2:27">
      <c r="B47" s="210">
        <v>1554</v>
      </c>
      <c r="C47" t="s">
        <v>65</v>
      </c>
      <c r="D47" s="1">
        <v>26129.777999999998</v>
      </c>
      <c r="E47" s="86">
        <f t="shared" si="6"/>
        <v>4387.8720403022671</v>
      </c>
      <c r="F47" s="87">
        <f t="shared" si="0"/>
        <v>0.94754816657787022</v>
      </c>
      <c r="G47" s="189">
        <f t="shared" si="1"/>
        <v>145.9567095435861</v>
      </c>
      <c r="H47" s="189">
        <f t="shared" si="7"/>
        <v>869.17220533205523</v>
      </c>
      <c r="I47" s="189">
        <f t="shared" si="2"/>
        <v>0</v>
      </c>
      <c r="J47" s="88">
        <f t="shared" si="3"/>
        <v>0</v>
      </c>
      <c r="K47" s="189">
        <f t="shared" si="8"/>
        <v>-48.099932626718939</v>
      </c>
      <c r="L47" s="88">
        <f t="shared" si="4"/>
        <v>-286.43509879211126</v>
      </c>
      <c r="M47" s="89">
        <f t="shared" si="9"/>
        <v>582.73710653994397</v>
      </c>
      <c r="N47" s="89">
        <f t="shared" si="10"/>
        <v>26712.515106539944</v>
      </c>
      <c r="O47" s="89">
        <f t="shared" si="11"/>
        <v>4485.7288172191338</v>
      </c>
      <c r="P47" s="90">
        <f t="shared" si="5"/>
        <v>0.96868005208025754</v>
      </c>
      <c r="Q47" s="198">
        <v>582.73710653994397</v>
      </c>
      <c r="R47" s="93">
        <f t="shared" si="12"/>
        <v>-3.3269252774917636E-3</v>
      </c>
      <c r="S47" s="94">
        <f t="shared" si="12"/>
        <v>-1.7218422372700319E-2</v>
      </c>
      <c r="T47" s="92">
        <v>5955</v>
      </c>
      <c r="U47" s="192">
        <v>26217</v>
      </c>
      <c r="V47" s="192">
        <v>4464.7479564032692</v>
      </c>
      <c r="W47" s="200"/>
      <c r="X47" s="89">
        <v>0</v>
      </c>
      <c r="Y47" s="89">
        <f t="shared" si="13"/>
        <v>0</v>
      </c>
      <c r="Z47" s="1"/>
      <c r="AA47" s="1"/>
    </row>
    <row r="48" spans="2:27">
      <c r="B48" s="210">
        <v>1557</v>
      </c>
      <c r="C48" t="s">
        <v>66</v>
      </c>
      <c r="D48" s="1">
        <v>9209.8529999999992</v>
      </c>
      <c r="E48" s="86">
        <f t="shared" si="6"/>
        <v>3411.0566666666664</v>
      </c>
      <c r="F48" s="87">
        <f t="shared" si="0"/>
        <v>0.73660773625717868</v>
      </c>
      <c r="G48" s="189">
        <f t="shared" si="1"/>
        <v>732.04593372494651</v>
      </c>
      <c r="H48" s="189">
        <f t="shared" si="7"/>
        <v>1976.5240210573556</v>
      </c>
      <c r="I48" s="189">
        <f t="shared" si="2"/>
        <v>264.93713187226382</v>
      </c>
      <c r="J48" s="88">
        <f t="shared" si="3"/>
        <v>715.33025605511239</v>
      </c>
      <c r="K48" s="189">
        <f t="shared" si="8"/>
        <v>216.83719924554487</v>
      </c>
      <c r="L48" s="88">
        <f t="shared" si="4"/>
        <v>585.46043796297113</v>
      </c>
      <c r="M48" s="89">
        <f t="shared" si="9"/>
        <v>2561.9844590203265</v>
      </c>
      <c r="N48" s="89">
        <f t="shared" si="10"/>
        <v>11771.837459020326</v>
      </c>
      <c r="O48" s="89">
        <f t="shared" si="11"/>
        <v>4359.9397996371581</v>
      </c>
      <c r="P48" s="90">
        <f t="shared" si="5"/>
        <v>0.94151628069160465</v>
      </c>
      <c r="Q48" s="198">
        <v>2561.9844590203265</v>
      </c>
      <c r="R48" s="93">
        <f t="shared" si="12"/>
        <v>6.4313189815319808E-3</v>
      </c>
      <c r="S48" s="94">
        <f t="shared" si="12"/>
        <v>-5.1240035697374033E-3</v>
      </c>
      <c r="T48" s="92">
        <v>2700</v>
      </c>
      <c r="U48" s="192">
        <v>9151</v>
      </c>
      <c r="V48" s="192">
        <v>3428.6249531659796</v>
      </c>
      <c r="W48" s="200"/>
      <c r="X48" s="89">
        <v>0</v>
      </c>
      <c r="Y48" s="89">
        <f t="shared" si="13"/>
        <v>0</v>
      </c>
      <c r="Z48" s="1"/>
      <c r="AA48" s="1"/>
    </row>
    <row r="49" spans="2:27">
      <c r="B49" s="210">
        <v>1560</v>
      </c>
      <c r="C49" t="s">
        <v>67</v>
      </c>
      <c r="D49" s="1">
        <v>11828.916999999999</v>
      </c>
      <c r="E49" s="86">
        <f t="shared" si="6"/>
        <v>3889.8115751397568</v>
      </c>
      <c r="F49" s="87">
        <f t="shared" si="0"/>
        <v>0.83999346209356451</v>
      </c>
      <c r="G49" s="189">
        <f t="shared" si="1"/>
        <v>444.79298864109234</v>
      </c>
      <c r="H49" s="189">
        <f t="shared" si="7"/>
        <v>1352.6154784575617</v>
      </c>
      <c r="I49" s="189">
        <f t="shared" si="2"/>
        <v>97.372913906682172</v>
      </c>
      <c r="J49" s="88">
        <f t="shared" si="3"/>
        <v>296.1110311902205</v>
      </c>
      <c r="K49" s="189">
        <f t="shared" si="8"/>
        <v>49.272981279963233</v>
      </c>
      <c r="L49" s="88">
        <f t="shared" si="4"/>
        <v>149.83913607236818</v>
      </c>
      <c r="M49" s="89">
        <f t="shared" si="9"/>
        <v>1502.4546145299298</v>
      </c>
      <c r="N49" s="89">
        <f t="shared" si="10"/>
        <v>13331.37161452993</v>
      </c>
      <c r="O49" s="89">
        <f t="shared" si="11"/>
        <v>4383.8775450608127</v>
      </c>
      <c r="P49" s="90">
        <f t="shared" si="5"/>
        <v>0.94668556698342399</v>
      </c>
      <c r="Q49" s="198">
        <v>1502.4546145299298</v>
      </c>
      <c r="R49" s="93">
        <f t="shared" si="12"/>
        <v>0.11540942951437996</v>
      </c>
      <c r="S49" s="94">
        <f t="shared" si="12"/>
        <v>0.11174152609604929</v>
      </c>
      <c r="T49" s="92">
        <v>3041</v>
      </c>
      <c r="U49" s="192">
        <v>10605</v>
      </c>
      <c r="V49" s="192">
        <v>3498.8452655889146</v>
      </c>
      <c r="W49" s="200"/>
      <c r="X49" s="89">
        <v>0</v>
      </c>
      <c r="Y49" s="89">
        <f t="shared" si="13"/>
        <v>0</v>
      </c>
      <c r="Z49" s="1"/>
      <c r="AA49" s="1"/>
    </row>
    <row r="50" spans="2:27">
      <c r="B50" s="210">
        <v>1563</v>
      </c>
      <c r="C50" t="s">
        <v>68</v>
      </c>
      <c r="D50" s="1">
        <v>29849.531999999999</v>
      </c>
      <c r="E50" s="86">
        <f t="shared" si="6"/>
        <v>4130.2797841427973</v>
      </c>
      <c r="F50" s="87">
        <f t="shared" si="0"/>
        <v>0.89192187032157633</v>
      </c>
      <c r="G50" s="189">
        <f t="shared" si="1"/>
        <v>300.512063239268</v>
      </c>
      <c r="H50" s="189">
        <f t="shared" si="7"/>
        <v>2171.8006810301899</v>
      </c>
      <c r="I50" s="189">
        <f t="shared" si="2"/>
        <v>13.209040755617979</v>
      </c>
      <c r="J50" s="88">
        <f t="shared" si="3"/>
        <v>95.461737540851132</v>
      </c>
      <c r="K50" s="189">
        <f t="shared" si="8"/>
        <v>-34.890891871100962</v>
      </c>
      <c r="L50" s="88">
        <f t="shared" si="4"/>
        <v>-252.15647555244664</v>
      </c>
      <c r="M50" s="89">
        <f t="shared" si="9"/>
        <v>1919.6442054777433</v>
      </c>
      <c r="N50" s="89">
        <f t="shared" si="10"/>
        <v>31769.176205477743</v>
      </c>
      <c r="O50" s="89">
        <f t="shared" si="11"/>
        <v>4395.9009555109651</v>
      </c>
      <c r="P50" s="90">
        <f t="shared" si="5"/>
        <v>0.94928198739482461</v>
      </c>
      <c r="Q50" s="198">
        <v>1919.6442054777433</v>
      </c>
      <c r="R50" s="93">
        <f t="shared" si="12"/>
        <v>2.1299893933691423E-2</v>
      </c>
      <c r="S50" s="94">
        <f t="shared" si="12"/>
        <v>4.765773608488409E-3</v>
      </c>
      <c r="T50" s="92">
        <v>7227</v>
      </c>
      <c r="U50" s="192">
        <v>29227</v>
      </c>
      <c r="V50" s="192">
        <v>4110.6891701828408</v>
      </c>
      <c r="W50" s="200"/>
      <c r="X50" s="89">
        <v>0</v>
      </c>
      <c r="Y50" s="89">
        <f t="shared" si="13"/>
        <v>0</v>
      </c>
      <c r="Z50" s="1"/>
      <c r="AA50" s="1"/>
    </row>
    <row r="51" spans="2:27">
      <c r="B51" s="210">
        <v>1566</v>
      </c>
      <c r="C51" t="s">
        <v>69</v>
      </c>
      <c r="D51" s="1">
        <v>20882.093000000001</v>
      </c>
      <c r="E51" s="86">
        <f t="shared" si="6"/>
        <v>3507.8268100117593</v>
      </c>
      <c r="F51" s="87">
        <f t="shared" si="0"/>
        <v>0.75750496640972531</v>
      </c>
      <c r="G51" s="189">
        <f t="shared" si="1"/>
        <v>673.98384771789074</v>
      </c>
      <c r="H51" s="189">
        <f t="shared" si="7"/>
        <v>4012.2258454646035</v>
      </c>
      <c r="I51" s="189">
        <f t="shared" si="2"/>
        <v>231.06758170148126</v>
      </c>
      <c r="J51" s="88">
        <f t="shared" si="3"/>
        <v>1375.5453138689179</v>
      </c>
      <c r="K51" s="189">
        <f t="shared" si="8"/>
        <v>182.96764907476233</v>
      </c>
      <c r="L51" s="88">
        <f t="shared" si="4"/>
        <v>1089.2064149420601</v>
      </c>
      <c r="M51" s="89">
        <f t="shared" si="9"/>
        <v>5101.4322604066638</v>
      </c>
      <c r="N51" s="89">
        <f t="shared" si="10"/>
        <v>25983.525260406663</v>
      </c>
      <c r="O51" s="89">
        <f t="shared" si="11"/>
        <v>4364.7783068044118</v>
      </c>
      <c r="P51" s="90">
        <f t="shared" si="5"/>
        <v>0.94256114219923182</v>
      </c>
      <c r="Q51" s="198">
        <v>5101.4322604066638</v>
      </c>
      <c r="R51" s="93">
        <f t="shared" si="12"/>
        <v>4.1189319904268086E-2</v>
      </c>
      <c r="S51" s="94">
        <f t="shared" si="12"/>
        <v>3.4018353649258072E-2</v>
      </c>
      <c r="T51" s="92">
        <v>5953</v>
      </c>
      <c r="U51" s="192">
        <v>20056</v>
      </c>
      <c r="V51" s="192">
        <v>3392.4221921515564</v>
      </c>
      <c r="W51" s="200"/>
      <c r="X51" s="89">
        <v>0</v>
      </c>
      <c r="Y51" s="89">
        <f t="shared" si="13"/>
        <v>0</v>
      </c>
      <c r="Z51" s="1"/>
      <c r="AA51" s="1"/>
    </row>
    <row r="52" spans="2:27">
      <c r="B52" s="210">
        <v>1573</v>
      </c>
      <c r="C52" t="s">
        <v>70</v>
      </c>
      <c r="D52" s="1">
        <v>9804.4709999999995</v>
      </c>
      <c r="E52" s="86">
        <f t="shared" si="6"/>
        <v>4541.2093561834181</v>
      </c>
      <c r="F52" s="87">
        <f t="shared" si="0"/>
        <v>0.98066091261892097</v>
      </c>
      <c r="G52" s="189">
        <f t="shared" si="1"/>
        <v>53.954320014895529</v>
      </c>
      <c r="H52" s="189">
        <f t="shared" si="7"/>
        <v>116.48737691215945</v>
      </c>
      <c r="I52" s="189">
        <f t="shared" si="2"/>
        <v>0</v>
      </c>
      <c r="J52" s="88">
        <f t="shared" si="3"/>
        <v>0</v>
      </c>
      <c r="K52" s="189">
        <f t="shared" si="8"/>
        <v>-48.099932626718939</v>
      </c>
      <c r="L52" s="88">
        <f t="shared" si="4"/>
        <v>-103.84775454108619</v>
      </c>
      <c r="M52" s="89">
        <f t="shared" si="9"/>
        <v>12.639622371073258</v>
      </c>
      <c r="N52" s="89">
        <f t="shared" si="10"/>
        <v>9817.1106223710722</v>
      </c>
      <c r="O52" s="89">
        <f t="shared" si="11"/>
        <v>4547.0637435715944</v>
      </c>
      <c r="P52" s="90">
        <f t="shared" si="5"/>
        <v>0.98192515049667783</v>
      </c>
      <c r="Q52" s="198">
        <v>12.639622371073258</v>
      </c>
      <c r="R52" s="93">
        <f t="shared" si="12"/>
        <v>7.4462575342465698E-2</v>
      </c>
      <c r="S52" s="94">
        <f t="shared" si="12"/>
        <v>7.3964908563705856E-2</v>
      </c>
      <c r="T52" s="92">
        <v>2159</v>
      </c>
      <c r="U52" s="192">
        <v>9125</v>
      </c>
      <c r="V52" s="192">
        <v>4228.4522706209455</v>
      </c>
      <c r="W52" s="200"/>
      <c r="X52" s="89">
        <v>0</v>
      </c>
      <c r="Y52" s="89">
        <f t="shared" si="13"/>
        <v>0</v>
      </c>
      <c r="Z52" s="1"/>
      <c r="AA52" s="1"/>
    </row>
    <row r="53" spans="2:27">
      <c r="B53" s="210">
        <v>1576</v>
      </c>
      <c r="C53" t="s">
        <v>71</v>
      </c>
      <c r="D53" s="1">
        <v>14020.841</v>
      </c>
      <c r="E53" s="86">
        <f t="shared" si="6"/>
        <v>4114.0965375586857</v>
      </c>
      <c r="F53" s="87">
        <f t="shared" si="0"/>
        <v>0.88842714543233448</v>
      </c>
      <c r="G53" s="189">
        <f t="shared" si="1"/>
        <v>310.22201118973499</v>
      </c>
      <c r="H53" s="189">
        <f t="shared" si="7"/>
        <v>1057.236614134617</v>
      </c>
      <c r="I53" s="189">
        <f t="shared" si="2"/>
        <v>18.87317706005706</v>
      </c>
      <c r="J53" s="88">
        <f t="shared" si="3"/>
        <v>64.319787420674459</v>
      </c>
      <c r="K53" s="189">
        <f t="shared" si="8"/>
        <v>-29.226755566661879</v>
      </c>
      <c r="L53" s="88">
        <f t="shared" si="4"/>
        <v>-99.604782971183681</v>
      </c>
      <c r="M53" s="89">
        <f t="shared" si="9"/>
        <v>957.63183116343328</v>
      </c>
      <c r="N53" s="89">
        <f t="shared" si="10"/>
        <v>14978.472831163434</v>
      </c>
      <c r="O53" s="89">
        <f t="shared" si="11"/>
        <v>4395.0917931817585</v>
      </c>
      <c r="P53" s="90">
        <f t="shared" si="5"/>
        <v>0.94910725115036232</v>
      </c>
      <c r="Q53" s="198">
        <v>957.63183116343328</v>
      </c>
      <c r="R53" s="93">
        <f t="shared" si="12"/>
        <v>1.3725760971730196E-2</v>
      </c>
      <c r="S53" s="94">
        <f t="shared" si="12"/>
        <v>5.6944829358627092E-3</v>
      </c>
      <c r="T53" s="92">
        <v>3408</v>
      </c>
      <c r="U53" s="192">
        <v>13831</v>
      </c>
      <c r="V53" s="192">
        <v>4090.8015380065067</v>
      </c>
      <c r="W53" s="200"/>
      <c r="X53" s="89">
        <v>0</v>
      </c>
      <c r="Y53" s="89">
        <f t="shared" si="13"/>
        <v>0</v>
      </c>
      <c r="Z53" s="1"/>
      <c r="AA53" s="1"/>
    </row>
    <row r="54" spans="2:27">
      <c r="B54" s="210">
        <v>1577</v>
      </c>
      <c r="C54" t="s">
        <v>72</v>
      </c>
      <c r="D54" s="1">
        <v>39531.339999999997</v>
      </c>
      <c r="E54" s="86">
        <f t="shared" si="6"/>
        <v>3563.6293157847285</v>
      </c>
      <c r="F54" s="87">
        <f t="shared" si="0"/>
        <v>0.76955535474146564</v>
      </c>
      <c r="G54" s="189">
        <f t="shared" si="1"/>
        <v>640.50234425410929</v>
      </c>
      <c r="H54" s="189">
        <f t="shared" si="7"/>
        <v>7105.0925048108347</v>
      </c>
      <c r="I54" s="189">
        <f t="shared" si="2"/>
        <v>211.53670468094205</v>
      </c>
      <c r="J54" s="88">
        <f t="shared" si="3"/>
        <v>2346.5766650256901</v>
      </c>
      <c r="K54" s="189">
        <f t="shared" si="8"/>
        <v>163.43677205422313</v>
      </c>
      <c r="L54" s="88">
        <f t="shared" si="4"/>
        <v>1813.004112397497</v>
      </c>
      <c r="M54" s="89">
        <f t="shared" si="9"/>
        <v>8918.0966172083317</v>
      </c>
      <c r="N54" s="89">
        <f t="shared" si="10"/>
        <v>48449.436617208325</v>
      </c>
      <c r="O54" s="89">
        <f t="shared" si="11"/>
        <v>4367.5684320930613</v>
      </c>
      <c r="P54" s="90">
        <f t="shared" si="5"/>
        <v>0.9431636616158191</v>
      </c>
      <c r="Q54" s="198">
        <v>8918.0966172083317</v>
      </c>
      <c r="R54" s="93">
        <f t="shared" si="12"/>
        <v>6.372843957699853E-2</v>
      </c>
      <c r="S54" s="94">
        <f t="shared" si="12"/>
        <v>5.0974821758217249E-2</v>
      </c>
      <c r="T54" s="92">
        <v>11093</v>
      </c>
      <c r="U54" s="192">
        <v>37163</v>
      </c>
      <c r="V54" s="192">
        <v>3390.7846715328465</v>
      </c>
      <c r="W54" s="200"/>
      <c r="X54" s="89">
        <v>0</v>
      </c>
      <c r="Y54" s="89">
        <f t="shared" si="13"/>
        <v>0</v>
      </c>
      <c r="Z54" s="1"/>
      <c r="AA54" s="1"/>
    </row>
    <row r="55" spans="2:27">
      <c r="B55" s="210">
        <v>1578</v>
      </c>
      <c r="C55" t="s">
        <v>73</v>
      </c>
      <c r="D55" s="1">
        <v>8704.9879999999994</v>
      </c>
      <c r="E55" s="86">
        <f t="shared" si="6"/>
        <v>3493.1733547351523</v>
      </c>
      <c r="F55" s="87">
        <f t="shared" si="0"/>
        <v>0.75434059549055343</v>
      </c>
      <c r="G55" s="189">
        <f t="shared" si="1"/>
        <v>682.77592088385495</v>
      </c>
      <c r="H55" s="189">
        <f t="shared" si="7"/>
        <v>1701.4775948425665</v>
      </c>
      <c r="I55" s="189">
        <f t="shared" si="2"/>
        <v>236.19629104829372</v>
      </c>
      <c r="J55" s="88">
        <f t="shared" si="3"/>
        <v>588.60115729234803</v>
      </c>
      <c r="K55" s="189">
        <f t="shared" si="8"/>
        <v>188.09635842157479</v>
      </c>
      <c r="L55" s="88">
        <f t="shared" si="4"/>
        <v>468.73612518656438</v>
      </c>
      <c r="M55" s="89">
        <f t="shared" si="9"/>
        <v>2170.2137200291309</v>
      </c>
      <c r="N55" s="89">
        <f t="shared" si="10"/>
        <v>10875.20172002913</v>
      </c>
      <c r="O55" s="89">
        <f t="shared" si="11"/>
        <v>4364.0456340405817</v>
      </c>
      <c r="P55" s="90">
        <f t="shared" si="5"/>
        <v>0.94240292365327327</v>
      </c>
      <c r="Q55" s="198">
        <v>2170.2137200291309</v>
      </c>
      <c r="R55" s="93">
        <f t="shared" si="12"/>
        <v>7.2703388786198322E-2</v>
      </c>
      <c r="S55" s="93">
        <f t="shared" si="12"/>
        <v>7.3564306433699378E-2</v>
      </c>
      <c r="T55" s="92">
        <v>2492</v>
      </c>
      <c r="U55" s="192">
        <v>8115</v>
      </c>
      <c r="V55" s="192">
        <v>3253.8091419406574</v>
      </c>
      <c r="W55" s="200"/>
      <c r="X55" s="89">
        <v>0</v>
      </c>
      <c r="Y55" s="89">
        <f t="shared" si="13"/>
        <v>0</v>
      </c>
      <c r="Z55" s="1"/>
      <c r="AA55" s="1"/>
    </row>
    <row r="56" spans="2:27">
      <c r="B56" s="210">
        <v>1579</v>
      </c>
      <c r="C56" t="s">
        <v>74</v>
      </c>
      <c r="D56" s="1">
        <v>52068.063999999998</v>
      </c>
      <c r="E56" s="86">
        <f t="shared" si="6"/>
        <v>3874.9768549527421</v>
      </c>
      <c r="F56" s="87">
        <f t="shared" si="0"/>
        <v>0.8367899475457854</v>
      </c>
      <c r="G56" s="189">
        <f t="shared" si="1"/>
        <v>453.69382075330111</v>
      </c>
      <c r="H56" s="189">
        <f t="shared" si="7"/>
        <v>6096.2838694621078</v>
      </c>
      <c r="I56" s="189">
        <f t="shared" si="2"/>
        <v>102.5650659721373</v>
      </c>
      <c r="J56" s="88">
        <f t="shared" si="3"/>
        <v>1378.1667914676088</v>
      </c>
      <c r="K56" s="189">
        <f t="shared" si="8"/>
        <v>54.465133345418366</v>
      </c>
      <c r="L56" s="88">
        <f t="shared" si="4"/>
        <v>731.84799676238652</v>
      </c>
      <c r="M56" s="89">
        <f t="shared" si="9"/>
        <v>6828.1318662244939</v>
      </c>
      <c r="N56" s="89">
        <f t="shared" si="10"/>
        <v>58896.195866224494</v>
      </c>
      <c r="O56" s="89">
        <f t="shared" si="11"/>
        <v>4383.1358090514614</v>
      </c>
      <c r="P56" s="90">
        <f t="shared" si="5"/>
        <v>0.94652539125603485</v>
      </c>
      <c r="Q56" s="198">
        <v>6828.1318662244939</v>
      </c>
      <c r="R56" s="93">
        <f t="shared" si="12"/>
        <v>1.0324122943185316E-2</v>
      </c>
      <c r="S56" s="93">
        <f t="shared" si="12"/>
        <v>3.1059108569646342E-3</v>
      </c>
      <c r="T56" s="92">
        <v>13437</v>
      </c>
      <c r="U56" s="192">
        <v>51536</v>
      </c>
      <c r="V56" s="192">
        <v>3862.9787871973617</v>
      </c>
      <c r="W56" s="200"/>
      <c r="X56" s="89">
        <v>0</v>
      </c>
      <c r="Y56" s="89">
        <f t="shared" si="13"/>
        <v>0</v>
      </c>
      <c r="Z56" s="1"/>
      <c r="AA56" s="1"/>
    </row>
    <row r="57" spans="2:27">
      <c r="B57" s="210">
        <v>1580</v>
      </c>
      <c r="C57" s="234" t="s">
        <v>446</v>
      </c>
      <c r="D57" s="1">
        <v>41972.735000000001</v>
      </c>
      <c r="E57" s="86">
        <f t="shared" si="6"/>
        <v>4485.7042855616119</v>
      </c>
      <c r="F57" s="87">
        <f t="shared" si="0"/>
        <v>0.96867475454038121</v>
      </c>
      <c r="G57" s="189">
        <f t="shared" si="1"/>
        <v>87.257362387979256</v>
      </c>
      <c r="H57" s="189">
        <f t="shared" si="7"/>
        <v>816.46713986432189</v>
      </c>
      <c r="I57" s="189">
        <f t="shared" si="2"/>
        <v>0</v>
      </c>
      <c r="J57" s="88">
        <f t="shared" si="3"/>
        <v>0</v>
      </c>
      <c r="K57" s="189">
        <f t="shared" si="8"/>
        <v>-48.099932626718939</v>
      </c>
      <c r="L57" s="88">
        <f t="shared" si="4"/>
        <v>-450.07106958820907</v>
      </c>
      <c r="M57" s="89">
        <f t="shared" si="9"/>
        <v>366.39607027611282</v>
      </c>
      <c r="N57" s="89">
        <f t="shared" si="10"/>
        <v>42339.131070276111</v>
      </c>
      <c r="O57" s="89">
        <f t="shared" si="11"/>
        <v>4524.8617153228715</v>
      </c>
      <c r="P57" s="90">
        <f t="shared" si="5"/>
        <v>0.97713068726526187</v>
      </c>
      <c r="Q57" s="198">
        <v>366.39607027611282</v>
      </c>
      <c r="R57" s="93" t="e">
        <f t="shared" si="12"/>
        <v>#DIV/0!</v>
      </c>
      <c r="S57" s="93" t="e">
        <f t="shared" si="12"/>
        <v>#DIV/0!</v>
      </c>
      <c r="T57" s="92">
        <v>9357</v>
      </c>
      <c r="U57" s="192">
        <v>0</v>
      </c>
      <c r="V57" s="192">
        <v>0</v>
      </c>
      <c r="W57" s="200"/>
      <c r="X57" s="89">
        <v>0</v>
      </c>
      <c r="Y57" s="89">
        <f t="shared" si="13"/>
        <v>0</v>
      </c>
      <c r="Z57" s="1"/>
      <c r="AA57" s="1"/>
    </row>
    <row r="58" spans="2:27">
      <c r="B58" s="210">
        <v>1804</v>
      </c>
      <c r="C58" t="s">
        <v>75</v>
      </c>
      <c r="D58" s="1">
        <v>260080.38099999999</v>
      </c>
      <c r="E58" s="86">
        <f t="shared" si="6"/>
        <v>4842.1280347036045</v>
      </c>
      <c r="F58" s="87">
        <f t="shared" si="0"/>
        <v>1.0456434233899499</v>
      </c>
      <c r="G58" s="189">
        <f t="shared" si="1"/>
        <v>-126.59688709721631</v>
      </c>
      <c r="H58" s="189">
        <f t="shared" si="7"/>
        <v>-6799.7719997656823</v>
      </c>
      <c r="I58" s="189">
        <f t="shared" si="2"/>
        <v>0</v>
      </c>
      <c r="J58" s="88">
        <f t="shared" si="3"/>
        <v>0</v>
      </c>
      <c r="K58" s="189">
        <f t="shared" si="8"/>
        <v>-48.099932626718939</v>
      </c>
      <c r="L58" s="88">
        <f t="shared" si="4"/>
        <v>-2583.5435812463274</v>
      </c>
      <c r="M58" s="89">
        <f t="shared" si="9"/>
        <v>-9383.3155810120097</v>
      </c>
      <c r="N58" s="89">
        <f t="shared" si="10"/>
        <v>250697.06541898797</v>
      </c>
      <c r="O58" s="89">
        <f t="shared" si="11"/>
        <v>4667.4312149796688</v>
      </c>
      <c r="P58" s="90">
        <f t="shared" si="5"/>
        <v>1.0079181548050893</v>
      </c>
      <c r="Q58" s="198">
        <v>-9383.3155810120097</v>
      </c>
      <c r="R58" s="93">
        <f t="shared" si="12"/>
        <v>5.6708966654883917E-2</v>
      </c>
      <c r="S58" s="93">
        <f t="shared" si="12"/>
        <v>4.7796821102778997E-2</v>
      </c>
      <c r="T58" s="92">
        <v>53712</v>
      </c>
      <c r="U58" s="192">
        <v>246123</v>
      </c>
      <c r="V58" s="192">
        <v>4621.2471131639722</v>
      </c>
      <c r="W58" s="200"/>
      <c r="X58" s="89">
        <v>0</v>
      </c>
      <c r="Y58" s="89">
        <f t="shared" si="13"/>
        <v>0</v>
      </c>
      <c r="Z58" s="1"/>
      <c r="AA58" s="1"/>
    </row>
    <row r="59" spans="2:27">
      <c r="B59" s="210">
        <v>1806</v>
      </c>
      <c r="C59" t="s">
        <v>76</v>
      </c>
      <c r="D59" s="1">
        <v>89061.201000000001</v>
      </c>
      <c r="E59" s="86">
        <f t="shared" si="6"/>
        <v>4127.0250695088043</v>
      </c>
      <c r="F59" s="87">
        <f t="shared" si="0"/>
        <v>0.89121902419118604</v>
      </c>
      <c r="G59" s="189">
        <f t="shared" si="1"/>
        <v>302.46489201966375</v>
      </c>
      <c r="H59" s="189">
        <f t="shared" si="7"/>
        <v>6527.192369784344</v>
      </c>
      <c r="I59" s="189">
        <f t="shared" si="2"/>
        <v>14.348190877515526</v>
      </c>
      <c r="J59" s="88">
        <f t="shared" si="3"/>
        <v>309.63395913678505</v>
      </c>
      <c r="K59" s="189">
        <f t="shared" si="8"/>
        <v>-33.751741749203411</v>
      </c>
      <c r="L59" s="88">
        <f t="shared" si="4"/>
        <v>-728.36258694780963</v>
      </c>
      <c r="M59" s="89">
        <f t="shared" si="9"/>
        <v>5798.8297828365339</v>
      </c>
      <c r="N59" s="89">
        <f t="shared" si="10"/>
        <v>94860.030782836533</v>
      </c>
      <c r="O59" s="89">
        <f t="shared" si="11"/>
        <v>4395.7382197792649</v>
      </c>
      <c r="P59" s="90">
        <f t="shared" si="5"/>
        <v>0.94924684508830504</v>
      </c>
      <c r="Q59" s="198">
        <v>5798.8297828365339</v>
      </c>
      <c r="R59" s="93">
        <f t="shared" si="12"/>
        <v>6.773541181524281E-3</v>
      </c>
      <c r="S59" s="93">
        <f t="shared" si="12"/>
        <v>3.7410907562787587E-3</v>
      </c>
      <c r="T59" s="92">
        <v>21580</v>
      </c>
      <c r="U59" s="192">
        <v>88462</v>
      </c>
      <c r="V59" s="192">
        <v>4111.6430397397162</v>
      </c>
      <c r="W59" s="200"/>
      <c r="X59" s="89">
        <v>0</v>
      </c>
      <c r="Y59" s="89">
        <f t="shared" si="13"/>
        <v>0</v>
      </c>
      <c r="Z59" s="1"/>
      <c r="AA59" s="1"/>
    </row>
    <row r="60" spans="2:27">
      <c r="B60" s="210">
        <v>1811</v>
      </c>
      <c r="C60" t="s">
        <v>77</v>
      </c>
      <c r="D60" s="1">
        <v>5256.6130000000003</v>
      </c>
      <c r="E60" s="86">
        <f t="shared" si="6"/>
        <v>3757.4074338813439</v>
      </c>
      <c r="F60" s="87">
        <f t="shared" si="0"/>
        <v>0.81140117404496315</v>
      </c>
      <c r="G60" s="189">
        <f t="shared" si="1"/>
        <v>524.23547339614004</v>
      </c>
      <c r="H60" s="189">
        <f t="shared" si="7"/>
        <v>733.40542728119999</v>
      </c>
      <c r="I60" s="189">
        <f t="shared" si="2"/>
        <v>143.71436334712666</v>
      </c>
      <c r="J60" s="88">
        <f t="shared" si="3"/>
        <v>201.05639432263018</v>
      </c>
      <c r="K60" s="189">
        <f t="shared" si="8"/>
        <v>95.614430720407725</v>
      </c>
      <c r="L60" s="88">
        <f t="shared" si="4"/>
        <v>133.76458857785039</v>
      </c>
      <c r="M60" s="89">
        <f t="shared" si="9"/>
        <v>867.17001585905041</v>
      </c>
      <c r="N60" s="89">
        <f t="shared" si="10"/>
        <v>6123.7830158590505</v>
      </c>
      <c r="O60" s="89">
        <f t="shared" si="11"/>
        <v>4377.2573379978921</v>
      </c>
      <c r="P60" s="90">
        <f t="shared" si="5"/>
        <v>0.94525595258099393</v>
      </c>
      <c r="Q60" s="198">
        <v>867.17001585905041</v>
      </c>
      <c r="R60" s="93">
        <f t="shared" si="12"/>
        <v>0.14648047982551807</v>
      </c>
      <c r="S60" s="93">
        <f t="shared" si="12"/>
        <v>0.1399244799408832</v>
      </c>
      <c r="T60" s="92">
        <v>1399</v>
      </c>
      <c r="U60" s="192">
        <v>4585</v>
      </c>
      <c r="V60" s="192">
        <v>3296.1897915168943</v>
      </c>
      <c r="W60" s="200"/>
      <c r="X60" s="89">
        <v>0</v>
      </c>
      <c r="Y60" s="89">
        <f t="shared" si="13"/>
        <v>0</v>
      </c>
      <c r="Z60" s="1"/>
      <c r="AA60" s="1"/>
    </row>
    <row r="61" spans="2:27">
      <c r="B61" s="210">
        <v>1812</v>
      </c>
      <c r="C61" t="s">
        <v>78</v>
      </c>
      <c r="D61" s="1">
        <v>7409.37</v>
      </c>
      <c r="E61" s="86">
        <f t="shared" si="6"/>
        <v>3749.6811740890689</v>
      </c>
      <c r="F61" s="87">
        <f t="shared" si="0"/>
        <v>0.80973271078226283</v>
      </c>
      <c r="G61" s="189">
        <f t="shared" si="1"/>
        <v>528.87122927150506</v>
      </c>
      <c r="H61" s="189">
        <f t="shared" si="7"/>
        <v>1045.049549040494</v>
      </c>
      <c r="I61" s="189">
        <f t="shared" si="2"/>
        <v>146.41855427442292</v>
      </c>
      <c r="J61" s="88">
        <f t="shared" si="3"/>
        <v>289.32306324625972</v>
      </c>
      <c r="K61" s="189">
        <f t="shared" si="8"/>
        <v>98.318621647703978</v>
      </c>
      <c r="L61" s="88">
        <f t="shared" si="4"/>
        <v>194.27759637586306</v>
      </c>
      <c r="M61" s="89">
        <f t="shared" si="9"/>
        <v>1239.3271454163571</v>
      </c>
      <c r="N61" s="89">
        <f t="shared" si="10"/>
        <v>8648.6971454163577</v>
      </c>
      <c r="O61" s="89">
        <f t="shared" si="11"/>
        <v>4376.8710250082786</v>
      </c>
      <c r="P61" s="90">
        <f t="shared" si="5"/>
        <v>0.94517252941785901</v>
      </c>
      <c r="Q61" s="198">
        <v>1239.3271454163571</v>
      </c>
      <c r="R61" s="93">
        <f t="shared" si="12"/>
        <v>0.10670201643017176</v>
      </c>
      <c r="S61" s="93">
        <f t="shared" si="12"/>
        <v>0.10334158520619352</v>
      </c>
      <c r="T61" s="92">
        <v>1976</v>
      </c>
      <c r="U61" s="192">
        <v>6695</v>
      </c>
      <c r="V61" s="192">
        <v>3398.4771573604062</v>
      </c>
      <c r="W61" s="200"/>
      <c r="X61" s="89">
        <v>0</v>
      </c>
      <c r="Y61" s="89">
        <f t="shared" si="13"/>
        <v>0</v>
      </c>
      <c r="Z61" s="1"/>
      <c r="AA61" s="1"/>
    </row>
    <row r="62" spans="2:27">
      <c r="B62" s="210">
        <v>1813</v>
      </c>
      <c r="C62" t="s">
        <v>79</v>
      </c>
      <c r="D62" s="1">
        <v>35680.023999999998</v>
      </c>
      <c r="E62" s="86">
        <f t="shared" si="6"/>
        <v>4559.1648351648355</v>
      </c>
      <c r="F62" s="87">
        <f t="shared" si="0"/>
        <v>0.98453834592431377</v>
      </c>
      <c r="G62" s="189">
        <f t="shared" si="1"/>
        <v>43.181032626045088</v>
      </c>
      <c r="H62" s="189">
        <f t="shared" si="7"/>
        <v>337.93476133142883</v>
      </c>
      <c r="I62" s="189">
        <f t="shared" si="2"/>
        <v>0</v>
      </c>
      <c r="J62" s="88">
        <f t="shared" si="3"/>
        <v>0</v>
      </c>
      <c r="K62" s="189">
        <f t="shared" si="8"/>
        <v>-48.099932626718939</v>
      </c>
      <c r="L62" s="88">
        <f t="shared" si="4"/>
        <v>-376.43007273670241</v>
      </c>
      <c r="M62" s="89">
        <f t="shared" si="9"/>
        <v>-38.495311405273583</v>
      </c>
      <c r="N62" s="89">
        <f t="shared" si="10"/>
        <v>35641.528688594721</v>
      </c>
      <c r="O62" s="89">
        <f t="shared" si="11"/>
        <v>4554.2459351641601</v>
      </c>
      <c r="P62" s="90">
        <f t="shared" si="5"/>
        <v>0.98347612381883465</v>
      </c>
      <c r="Q62" s="198">
        <v>-38.495311405273583</v>
      </c>
      <c r="R62" s="93">
        <f t="shared" si="12"/>
        <v>0.18632876712328758</v>
      </c>
      <c r="S62" s="93">
        <f t="shared" si="12"/>
        <v>0.18041682974559703</v>
      </c>
      <c r="T62" s="92">
        <v>7826</v>
      </c>
      <c r="U62" s="192">
        <v>30076</v>
      </c>
      <c r="V62" s="192">
        <v>3862.3346603313212</v>
      </c>
      <c r="W62" s="200"/>
      <c r="X62" s="89">
        <v>0</v>
      </c>
      <c r="Y62" s="89">
        <f t="shared" si="13"/>
        <v>0</v>
      </c>
      <c r="Z62" s="1"/>
      <c r="AA62" s="1"/>
    </row>
    <row r="63" spans="2:27">
      <c r="B63" s="210">
        <v>1815</v>
      </c>
      <c r="C63" t="s">
        <v>80</v>
      </c>
      <c r="D63" s="1">
        <v>4770.59</v>
      </c>
      <c r="E63" s="86">
        <f t="shared" si="6"/>
        <v>3949.1639072847684</v>
      </c>
      <c r="F63" s="87">
        <f t="shared" si="0"/>
        <v>0.8528104250746118</v>
      </c>
      <c r="G63" s="189">
        <f t="shared" si="1"/>
        <v>409.18158935408536</v>
      </c>
      <c r="H63" s="189">
        <f t="shared" si="7"/>
        <v>494.29135993973512</v>
      </c>
      <c r="I63" s="189">
        <f t="shared" si="2"/>
        <v>76.599597655928108</v>
      </c>
      <c r="J63" s="88">
        <f t="shared" si="3"/>
        <v>92.532313968361152</v>
      </c>
      <c r="K63" s="189">
        <f t="shared" si="8"/>
        <v>28.499665029209169</v>
      </c>
      <c r="L63" s="88">
        <f t="shared" si="4"/>
        <v>34.42759535528468</v>
      </c>
      <c r="M63" s="89">
        <f t="shared" si="9"/>
        <v>528.71895529501978</v>
      </c>
      <c r="N63" s="89">
        <f t="shared" si="10"/>
        <v>5299.3089552950196</v>
      </c>
      <c r="O63" s="89">
        <f t="shared" si="11"/>
        <v>4386.8451616680622</v>
      </c>
      <c r="P63" s="90">
        <f t="shared" si="5"/>
        <v>0.94732641513247617</v>
      </c>
      <c r="Q63" s="198">
        <v>528.71895529501978</v>
      </c>
      <c r="R63" s="93">
        <f t="shared" si="12"/>
        <v>0.18937671403639994</v>
      </c>
      <c r="S63" s="93">
        <f t="shared" si="12"/>
        <v>0.20020713113441355</v>
      </c>
      <c r="T63" s="92">
        <v>1208</v>
      </c>
      <c r="U63" s="192">
        <v>4011</v>
      </c>
      <c r="V63" s="192">
        <v>3290.4019688269073</v>
      </c>
      <c r="W63" s="200"/>
      <c r="X63" s="89">
        <v>0</v>
      </c>
      <c r="Y63" s="89">
        <f t="shared" si="13"/>
        <v>0</v>
      </c>
      <c r="Z63" s="1"/>
      <c r="AA63" s="1"/>
    </row>
    <row r="64" spans="2:27">
      <c r="B64" s="210">
        <v>1816</v>
      </c>
      <c r="C64" t="s">
        <v>81</v>
      </c>
      <c r="D64" s="1">
        <v>1728.4860000000001</v>
      </c>
      <c r="E64" s="86">
        <f t="shared" si="6"/>
        <v>3601.0125000000003</v>
      </c>
      <c r="F64" s="87">
        <f t="shared" si="0"/>
        <v>0.77762814431661087</v>
      </c>
      <c r="G64" s="189">
        <f t="shared" si="1"/>
        <v>618.07243372494622</v>
      </c>
      <c r="H64" s="189">
        <f t="shared" si="7"/>
        <v>296.67476818797417</v>
      </c>
      <c r="I64" s="189">
        <f t="shared" si="2"/>
        <v>198.45259020559695</v>
      </c>
      <c r="J64" s="88">
        <f t="shared" si="3"/>
        <v>95.257243298686532</v>
      </c>
      <c r="K64" s="189">
        <f t="shared" si="8"/>
        <v>150.352657578878</v>
      </c>
      <c r="L64" s="88">
        <f t="shared" si="4"/>
        <v>72.169275637861446</v>
      </c>
      <c r="M64" s="89">
        <f t="shared" si="9"/>
        <v>368.84404382583563</v>
      </c>
      <c r="N64" s="89">
        <f t="shared" si="10"/>
        <v>2097.3300438258357</v>
      </c>
      <c r="O64" s="89">
        <f t="shared" si="11"/>
        <v>4369.4375913038239</v>
      </c>
      <c r="P64" s="90">
        <f t="shared" si="5"/>
        <v>0.94356730109457609</v>
      </c>
      <c r="Q64" s="198">
        <v>368.84404382583563</v>
      </c>
      <c r="R64" s="93">
        <f t="shared" si="12"/>
        <v>0.15850268096514752</v>
      </c>
      <c r="S64" s="93">
        <f t="shared" si="12"/>
        <v>9.5750452412868808E-2</v>
      </c>
      <c r="T64" s="92">
        <v>480</v>
      </c>
      <c r="U64" s="192">
        <v>1492</v>
      </c>
      <c r="V64" s="192">
        <v>3286.3436123348015</v>
      </c>
      <c r="W64" s="200"/>
      <c r="X64" s="89">
        <v>0</v>
      </c>
      <c r="Y64" s="89">
        <f t="shared" si="13"/>
        <v>0</v>
      </c>
      <c r="Z64" s="1"/>
      <c r="AA64" s="1"/>
    </row>
    <row r="65" spans="2:27">
      <c r="B65" s="210">
        <v>1818</v>
      </c>
      <c r="C65" t="s">
        <v>54</v>
      </c>
      <c r="D65" s="1">
        <v>7349.7250000000004</v>
      </c>
      <c r="E65" s="86">
        <f t="shared" si="6"/>
        <v>3990.0787187839305</v>
      </c>
      <c r="F65" s="87">
        <f t="shared" si="0"/>
        <v>0.86164585925906889</v>
      </c>
      <c r="G65" s="189">
        <f t="shared" si="1"/>
        <v>384.63270245458807</v>
      </c>
      <c r="H65" s="189">
        <f t="shared" si="7"/>
        <v>708.49343792135119</v>
      </c>
      <c r="I65" s="189">
        <f t="shared" si="2"/>
        <v>62.279413631221352</v>
      </c>
      <c r="J65" s="88">
        <f t="shared" si="3"/>
        <v>114.71867990870973</v>
      </c>
      <c r="K65" s="189">
        <f t="shared" si="8"/>
        <v>14.179481004502414</v>
      </c>
      <c r="L65" s="88">
        <f t="shared" si="4"/>
        <v>26.118604010293446</v>
      </c>
      <c r="M65" s="89">
        <f t="shared" si="9"/>
        <v>734.61204193164463</v>
      </c>
      <c r="N65" s="89">
        <f t="shared" si="10"/>
        <v>8084.3370419316452</v>
      </c>
      <c r="O65" s="89">
        <f t="shared" si="11"/>
        <v>4388.8909022430216</v>
      </c>
      <c r="P65" s="90">
        <f t="shared" si="5"/>
        <v>0.94776818684169928</v>
      </c>
      <c r="Q65" s="198">
        <v>734.61204193164463</v>
      </c>
      <c r="R65" s="93">
        <f t="shared" si="12"/>
        <v>6.3789984078737927E-2</v>
      </c>
      <c r="S65" s="93">
        <f t="shared" si="12"/>
        <v>6.205742710141092E-2</v>
      </c>
      <c r="T65" s="92">
        <v>1842</v>
      </c>
      <c r="U65" s="192">
        <v>6909</v>
      </c>
      <c r="V65" s="192">
        <v>3756.9331158238174</v>
      </c>
      <c r="W65" s="200"/>
      <c r="X65" s="89">
        <v>0</v>
      </c>
      <c r="Y65" s="89">
        <f t="shared" si="13"/>
        <v>0</v>
      </c>
      <c r="Z65" s="1"/>
      <c r="AA65" s="1"/>
    </row>
    <row r="66" spans="2:27">
      <c r="B66" s="210">
        <v>1820</v>
      </c>
      <c r="C66" t="s">
        <v>82</v>
      </c>
      <c r="D66" s="1">
        <v>30093.194</v>
      </c>
      <c r="E66" s="86">
        <f t="shared" si="6"/>
        <v>4055.1400080851636</v>
      </c>
      <c r="F66" s="87">
        <f t="shared" si="0"/>
        <v>0.87569565488353951</v>
      </c>
      <c r="G66" s="189">
        <f t="shared" si="1"/>
        <v>345.59592887384821</v>
      </c>
      <c r="H66" s="189">
        <f t="shared" si="7"/>
        <v>2564.6673881728275</v>
      </c>
      <c r="I66" s="189">
        <f t="shared" si="2"/>
        <v>39.507962375789788</v>
      </c>
      <c r="J66" s="88">
        <f t="shared" si="3"/>
        <v>293.18858879073599</v>
      </c>
      <c r="K66" s="189">
        <f t="shared" si="8"/>
        <v>-8.5919702509291511</v>
      </c>
      <c r="L66" s="88">
        <f t="shared" si="4"/>
        <v>-63.761011232145229</v>
      </c>
      <c r="M66" s="89">
        <f t="shared" si="9"/>
        <v>2500.9063769406821</v>
      </c>
      <c r="N66" s="89">
        <f t="shared" si="10"/>
        <v>32594.100376940682</v>
      </c>
      <c r="O66" s="89">
        <f t="shared" si="11"/>
        <v>4392.1439667080822</v>
      </c>
      <c r="P66" s="90">
        <f t="shared" si="5"/>
        <v>0.9484706766229225</v>
      </c>
      <c r="Q66" s="198">
        <v>2500.9063769406821</v>
      </c>
      <c r="R66" s="93">
        <f t="shared" si="12"/>
        <v>5.4532501664505711E-2</v>
      </c>
      <c r="S66" s="93">
        <f t="shared" si="12"/>
        <v>3.7338264674692263E-2</v>
      </c>
      <c r="T66" s="92">
        <v>7421</v>
      </c>
      <c r="U66" s="192">
        <v>28537</v>
      </c>
      <c r="V66" s="192">
        <v>3909.178082191781</v>
      </c>
      <c r="W66" s="200"/>
      <c r="X66" s="89">
        <v>0</v>
      </c>
      <c r="Y66" s="89">
        <f t="shared" si="13"/>
        <v>0</v>
      </c>
      <c r="Z66" s="1"/>
      <c r="AA66" s="1"/>
    </row>
    <row r="67" spans="2:27">
      <c r="B67" s="210">
        <v>1822</v>
      </c>
      <c r="C67" t="s">
        <v>83</v>
      </c>
      <c r="D67" s="1">
        <v>7914.0659999999998</v>
      </c>
      <c r="E67" s="86">
        <f t="shared" si="6"/>
        <v>3364.8239795918366</v>
      </c>
      <c r="F67" s="87">
        <f t="shared" si="0"/>
        <v>0.72662392235573559</v>
      </c>
      <c r="G67" s="189">
        <f t="shared" si="1"/>
        <v>759.78554596984441</v>
      </c>
      <c r="H67" s="189">
        <f t="shared" si="7"/>
        <v>1787.0156041210741</v>
      </c>
      <c r="I67" s="189">
        <f t="shared" si="2"/>
        <v>281.11857234845422</v>
      </c>
      <c r="J67" s="88">
        <f t="shared" si="3"/>
        <v>661.19088216356431</v>
      </c>
      <c r="K67" s="189">
        <f t="shared" si="8"/>
        <v>233.01863972173527</v>
      </c>
      <c r="L67" s="88">
        <f t="shared" si="4"/>
        <v>548.05984062552136</v>
      </c>
      <c r="M67" s="89">
        <f t="shared" si="9"/>
        <v>2335.0754447465956</v>
      </c>
      <c r="N67" s="89">
        <f t="shared" si="10"/>
        <v>10249.141444746596</v>
      </c>
      <c r="O67" s="89">
        <f t="shared" si="11"/>
        <v>4357.6281652834159</v>
      </c>
      <c r="P67" s="90">
        <f t="shared" si="5"/>
        <v>0.94101708999653233</v>
      </c>
      <c r="Q67" s="198">
        <v>2335.0754447465956</v>
      </c>
      <c r="R67" s="93">
        <f t="shared" si="12"/>
        <v>0.1328465502433438</v>
      </c>
      <c r="S67" s="93">
        <f t="shared" si="12"/>
        <v>9.3351049767172845E-2</v>
      </c>
      <c r="T67" s="92">
        <v>2352</v>
      </c>
      <c r="U67" s="192">
        <v>6986</v>
      </c>
      <c r="V67" s="192">
        <v>3077.533039647577</v>
      </c>
      <c r="W67" s="200"/>
      <c r="X67" s="89">
        <v>0</v>
      </c>
      <c r="Y67" s="89">
        <f t="shared" si="13"/>
        <v>0</v>
      </c>
      <c r="Z67" s="1"/>
      <c r="AA67" s="1"/>
    </row>
    <row r="68" spans="2:27">
      <c r="B68" s="210">
        <v>1824</v>
      </c>
      <c r="C68" t="s">
        <v>84</v>
      </c>
      <c r="D68" s="1">
        <v>53138.684999999998</v>
      </c>
      <c r="E68" s="86">
        <f t="shared" si="6"/>
        <v>3945.2583710743188</v>
      </c>
      <c r="F68" s="87">
        <f t="shared" si="0"/>
        <v>0.85196703592339573</v>
      </c>
      <c r="G68" s="189">
        <f t="shared" si="1"/>
        <v>411.52491108035508</v>
      </c>
      <c r="H68" s="189">
        <f t="shared" si="7"/>
        <v>5542.8290273413022</v>
      </c>
      <c r="I68" s="189">
        <f t="shared" si="2"/>
        <v>77.966535329585454</v>
      </c>
      <c r="J68" s="88">
        <f t="shared" si="3"/>
        <v>1050.1312643541867</v>
      </c>
      <c r="K68" s="189">
        <f t="shared" si="8"/>
        <v>29.866602702866516</v>
      </c>
      <c r="L68" s="88">
        <f t="shared" si="4"/>
        <v>402.27327180490909</v>
      </c>
      <c r="M68" s="89">
        <f t="shared" si="9"/>
        <v>5945.1022991462114</v>
      </c>
      <c r="N68" s="89">
        <f t="shared" si="10"/>
        <v>59083.787299146206</v>
      </c>
      <c r="O68" s="89">
        <f t="shared" si="11"/>
        <v>4386.6498848575402</v>
      </c>
      <c r="P68" s="90">
        <f t="shared" si="5"/>
        <v>0.94728424567491543</v>
      </c>
      <c r="Q68" s="198">
        <v>5945.1022991462114</v>
      </c>
      <c r="R68" s="93">
        <f t="shared" si="12"/>
        <v>4.2609629760433178E-2</v>
      </c>
      <c r="S68" s="93">
        <f t="shared" si="12"/>
        <v>3.2778801712354373E-2</v>
      </c>
      <c r="T68" s="92">
        <v>13469</v>
      </c>
      <c r="U68" s="192">
        <v>50967</v>
      </c>
      <c r="V68" s="192">
        <v>3820.0419727177332</v>
      </c>
      <c r="W68" s="200"/>
      <c r="X68" s="89">
        <v>0</v>
      </c>
      <c r="Y68" s="89">
        <f t="shared" si="13"/>
        <v>0</v>
      </c>
      <c r="Z68" s="1"/>
      <c r="AA68" s="1"/>
    </row>
    <row r="69" spans="2:27">
      <c r="B69" s="210">
        <v>1825</v>
      </c>
      <c r="C69" t="s">
        <v>85</v>
      </c>
      <c r="D69" s="1">
        <v>4688.0129999999999</v>
      </c>
      <c r="E69" s="86">
        <f t="shared" si="6"/>
        <v>3239.8154803040775</v>
      </c>
      <c r="F69" s="87">
        <f t="shared" si="0"/>
        <v>0.69962870161575086</v>
      </c>
      <c r="G69" s="189">
        <f t="shared" si="1"/>
        <v>834.79064554249987</v>
      </c>
      <c r="H69" s="189">
        <f t="shared" si="7"/>
        <v>1207.9420640999972</v>
      </c>
      <c r="I69" s="189">
        <f t="shared" si="2"/>
        <v>324.8715470991699</v>
      </c>
      <c r="J69" s="88">
        <f t="shared" si="3"/>
        <v>470.0891286524988</v>
      </c>
      <c r="K69" s="189">
        <f t="shared" si="8"/>
        <v>276.77161447245095</v>
      </c>
      <c r="L69" s="88">
        <f t="shared" si="4"/>
        <v>400.48852614163656</v>
      </c>
      <c r="M69" s="89">
        <f t="shared" si="9"/>
        <v>1608.4305902416338</v>
      </c>
      <c r="N69" s="89">
        <f t="shared" si="10"/>
        <v>6296.4435902416335</v>
      </c>
      <c r="O69" s="89">
        <f t="shared" si="11"/>
        <v>4351.3777403190279</v>
      </c>
      <c r="P69" s="90">
        <f t="shared" si="5"/>
        <v>0.93966732895953309</v>
      </c>
      <c r="Q69" s="198">
        <v>1608.4305902416338</v>
      </c>
      <c r="R69" s="93">
        <f t="shared" si="12"/>
        <v>8.1748387096774022E-3</v>
      </c>
      <c r="S69" s="93">
        <f t="shared" si="12"/>
        <v>1.3051980292930896E-2</v>
      </c>
      <c r="T69" s="92">
        <v>1447</v>
      </c>
      <c r="U69" s="192">
        <v>4650</v>
      </c>
      <c r="V69" s="192">
        <v>3198.0742778541953</v>
      </c>
      <c r="W69" s="200"/>
      <c r="X69" s="89">
        <v>0</v>
      </c>
      <c r="Y69" s="89">
        <f t="shared" si="13"/>
        <v>0</v>
      </c>
      <c r="Z69" s="1"/>
      <c r="AA69" s="1"/>
    </row>
    <row r="70" spans="2:27">
      <c r="B70" s="210">
        <v>1826</v>
      </c>
      <c r="C70" t="s">
        <v>86</v>
      </c>
      <c r="D70" s="1">
        <v>3736.7280000000001</v>
      </c>
      <c r="E70" s="86">
        <f t="shared" si="6"/>
        <v>2910.2242990654208</v>
      </c>
      <c r="F70" s="87">
        <f t="shared" si="0"/>
        <v>0.62845444752756419</v>
      </c>
      <c r="G70" s="189">
        <f t="shared" si="1"/>
        <v>1032.5453542856937</v>
      </c>
      <c r="H70" s="189">
        <f t="shared" si="7"/>
        <v>1325.7882349028307</v>
      </c>
      <c r="I70" s="189">
        <f t="shared" si="2"/>
        <v>440.22846053269973</v>
      </c>
      <c r="J70" s="88">
        <f t="shared" si="3"/>
        <v>565.25334332398643</v>
      </c>
      <c r="K70" s="189">
        <f t="shared" si="8"/>
        <v>392.12852790598077</v>
      </c>
      <c r="L70" s="88">
        <f t="shared" si="4"/>
        <v>503.49302983127933</v>
      </c>
      <c r="M70" s="89">
        <f t="shared" si="9"/>
        <v>1829.28126473411</v>
      </c>
      <c r="N70" s="89">
        <f t="shared" si="10"/>
        <v>5566.0092647341098</v>
      </c>
      <c r="O70" s="89">
        <f t="shared" si="11"/>
        <v>4334.8981812570946</v>
      </c>
      <c r="P70" s="90">
        <f t="shared" si="5"/>
        <v>0.93610861625512376</v>
      </c>
      <c r="Q70" s="198">
        <v>1829.28126473411</v>
      </c>
      <c r="R70" s="93">
        <f t="shared" si="12"/>
        <v>1.8182016348773859E-2</v>
      </c>
      <c r="S70" s="93">
        <f t="shared" si="12"/>
        <v>1.3424156459293785E-2</v>
      </c>
      <c r="T70" s="92">
        <v>1284</v>
      </c>
      <c r="U70" s="192">
        <v>3670</v>
      </c>
      <c r="V70" s="192">
        <v>2871.674491392801</v>
      </c>
      <c r="W70" s="200"/>
      <c r="X70" s="89">
        <v>0</v>
      </c>
      <c r="Y70" s="89">
        <f t="shared" si="13"/>
        <v>0</v>
      </c>
      <c r="Z70" s="1"/>
      <c r="AA70" s="1"/>
    </row>
    <row r="71" spans="2:27">
      <c r="B71" s="210">
        <v>1827</v>
      </c>
      <c r="C71" t="s">
        <v>87</v>
      </c>
      <c r="D71" s="1">
        <v>5669.308</v>
      </c>
      <c r="E71" s="86">
        <f t="shared" si="6"/>
        <v>3972.8857743517869</v>
      </c>
      <c r="F71" s="87">
        <f t="shared" ref="F71:F134" si="14">E71/E$365</f>
        <v>0.85793309306508692</v>
      </c>
      <c r="G71" s="189">
        <f t="shared" ref="G71:G134" si="15">($E$365+$Y$365-E71-Y71)*0.6</f>
        <v>394.94846911387418</v>
      </c>
      <c r="H71" s="189">
        <f t="shared" ref="H71:H134" si="16">G71*T71/1000</f>
        <v>563.59146542549843</v>
      </c>
      <c r="I71" s="189">
        <f t="shared" ref="I71:I134" si="17">IF(E71+Y71&lt;(E$365+Y$365)*0.9,((E$365+Y$365)*0.9-E71-Y71)*0.35,0)</f>
        <v>68.296944182471606</v>
      </c>
      <c r="J71" s="88">
        <f t="shared" ref="J71:J134" si="18">I71*T71/1000</f>
        <v>97.459739348386975</v>
      </c>
      <c r="K71" s="189">
        <f t="shared" si="8"/>
        <v>20.197011555752667</v>
      </c>
      <c r="L71" s="88">
        <f t="shared" ref="L71:L134" si="19">K71*T71/1000</f>
        <v>28.821135490059056</v>
      </c>
      <c r="M71" s="89">
        <f t="shared" si="9"/>
        <v>592.4126009155575</v>
      </c>
      <c r="N71" s="89">
        <f t="shared" si="10"/>
        <v>6261.720600915558</v>
      </c>
      <c r="O71" s="89">
        <f t="shared" si="11"/>
        <v>4388.0312550214148</v>
      </c>
      <c r="P71" s="90">
        <f t="shared" ref="P71:P134" si="20">O71/O$365</f>
        <v>0.9475825485320003</v>
      </c>
      <c r="Q71" s="198">
        <v>592.4126009155575</v>
      </c>
      <c r="R71" s="93">
        <f t="shared" si="12"/>
        <v>7.2513810064320852E-2</v>
      </c>
      <c r="S71" s="93">
        <f t="shared" si="12"/>
        <v>4.5456699228780956E-2</v>
      </c>
      <c r="T71" s="92">
        <v>1427</v>
      </c>
      <c r="U71" s="192">
        <v>5286</v>
      </c>
      <c r="V71" s="192">
        <v>3800.1437814521923</v>
      </c>
      <c r="W71" s="200"/>
      <c r="X71" s="89">
        <v>0</v>
      </c>
      <c r="Y71" s="89">
        <f t="shared" si="13"/>
        <v>0</v>
      </c>
      <c r="Z71" s="1"/>
      <c r="AA71" s="1"/>
    </row>
    <row r="72" spans="2:27">
      <c r="B72" s="210">
        <v>1828</v>
      </c>
      <c r="C72" t="s">
        <v>88</v>
      </c>
      <c r="D72" s="1">
        <v>6675.3980000000001</v>
      </c>
      <c r="E72" s="86">
        <f t="shared" ref="E72:E135" si="21">D72/T72*1000</f>
        <v>3692.1449115044247</v>
      </c>
      <c r="F72" s="87">
        <f t="shared" si="14"/>
        <v>0.79730792272484563</v>
      </c>
      <c r="G72" s="189">
        <f t="shared" si="15"/>
        <v>563.3929868222915</v>
      </c>
      <c r="H72" s="189">
        <f t="shared" si="16"/>
        <v>1018.6145201747031</v>
      </c>
      <c r="I72" s="189">
        <f t="shared" si="17"/>
        <v>166.55624617904837</v>
      </c>
      <c r="J72" s="88">
        <f t="shared" si="18"/>
        <v>301.13369309171946</v>
      </c>
      <c r="K72" s="189">
        <f t="shared" ref="K72:K135" si="22">I72+J$367</f>
        <v>118.45631355232943</v>
      </c>
      <c r="L72" s="88">
        <f t="shared" si="19"/>
        <v>214.16901490261162</v>
      </c>
      <c r="M72" s="89">
        <f t="shared" ref="M72:M135" si="23">+H72+L72</f>
        <v>1232.7835350773148</v>
      </c>
      <c r="N72" s="89">
        <f t="shared" ref="N72:N135" si="24">D72+M72</f>
        <v>7908.1815350773149</v>
      </c>
      <c r="O72" s="89">
        <f t="shared" ref="O72:O135" si="25">N72/T72*1000</f>
        <v>4373.9942118790459</v>
      </c>
      <c r="P72" s="90">
        <f t="shared" si="20"/>
        <v>0.94455129001498805</v>
      </c>
      <c r="Q72" s="198">
        <v>1232.7835350773148</v>
      </c>
      <c r="R72" s="93">
        <f t="shared" ref="R72:S135" si="26">(D72-U72)/U72</f>
        <v>0.10758221337315416</v>
      </c>
      <c r="S72" s="93">
        <f t="shared" si="26"/>
        <v>9.2267193829830771E-2</v>
      </c>
      <c r="T72" s="92">
        <v>1808</v>
      </c>
      <c r="U72" s="192">
        <v>6027</v>
      </c>
      <c r="V72" s="192">
        <v>3380.2579921480647</v>
      </c>
      <c r="W72" s="200"/>
      <c r="X72" s="89">
        <v>0</v>
      </c>
      <c r="Y72" s="89">
        <f t="shared" ref="Y72:Y135" si="27">X72*1000/T72</f>
        <v>0</v>
      </c>
      <c r="Z72" s="1"/>
      <c r="AA72" s="1"/>
    </row>
    <row r="73" spans="2:27">
      <c r="B73" s="210">
        <v>1832</v>
      </c>
      <c r="C73" t="s">
        <v>89</v>
      </c>
      <c r="D73" s="1">
        <v>14760.34</v>
      </c>
      <c r="E73" s="86">
        <f t="shared" si="21"/>
        <v>3291.0457079152729</v>
      </c>
      <c r="F73" s="87">
        <f t="shared" si="14"/>
        <v>0.71069171981694046</v>
      </c>
      <c r="G73" s="189">
        <f t="shared" si="15"/>
        <v>804.05250897578264</v>
      </c>
      <c r="H73" s="189">
        <f t="shared" si="16"/>
        <v>3606.175502756385</v>
      </c>
      <c r="I73" s="189">
        <f t="shared" si="17"/>
        <v>306.94096743525148</v>
      </c>
      <c r="J73" s="88">
        <f t="shared" si="18"/>
        <v>1376.6302389471027</v>
      </c>
      <c r="K73" s="189">
        <f t="shared" si="22"/>
        <v>258.84103480853253</v>
      </c>
      <c r="L73" s="88">
        <f t="shared" si="19"/>
        <v>1160.9020411162683</v>
      </c>
      <c r="M73" s="89">
        <f t="shared" si="23"/>
        <v>4767.0775438726532</v>
      </c>
      <c r="N73" s="89">
        <f t="shared" si="24"/>
        <v>19527.417543872652</v>
      </c>
      <c r="O73" s="89">
        <f t="shared" si="25"/>
        <v>4353.9392516995877</v>
      </c>
      <c r="P73" s="90">
        <f t="shared" si="20"/>
        <v>0.94022047986959256</v>
      </c>
      <c r="Q73" s="198">
        <v>4767.0775438726532</v>
      </c>
      <c r="R73" s="93">
        <f t="shared" si="26"/>
        <v>2.4667823672336005E-2</v>
      </c>
      <c r="S73" s="93">
        <f t="shared" si="26"/>
        <v>1.8727720346699169E-2</v>
      </c>
      <c r="T73" s="92">
        <v>4485</v>
      </c>
      <c r="U73" s="192">
        <v>14405</v>
      </c>
      <c r="V73" s="192">
        <v>3230.5449652388429</v>
      </c>
      <c r="W73" s="200"/>
      <c r="X73" s="89">
        <v>0</v>
      </c>
      <c r="Y73" s="89">
        <f t="shared" si="27"/>
        <v>0</v>
      </c>
      <c r="Z73" s="1"/>
      <c r="AA73" s="1"/>
    </row>
    <row r="74" spans="2:27">
      <c r="B74" s="210">
        <v>1833</v>
      </c>
      <c r="C74" t="s">
        <v>90</v>
      </c>
      <c r="D74" s="1">
        <v>109216.148</v>
      </c>
      <c r="E74" s="86">
        <f t="shared" si="21"/>
        <v>4201.5906747711006</v>
      </c>
      <c r="F74" s="87">
        <f t="shared" si="14"/>
        <v>0.90732124912097012</v>
      </c>
      <c r="G74" s="189">
        <f>($E$365+$Y$365-E74-Y74)*0.6</f>
        <v>257.72552886228601</v>
      </c>
      <c r="H74" s="189">
        <f>G74*T74/1000</f>
        <v>6699.3173972462628</v>
      </c>
      <c r="I74" s="189">
        <f t="shared" si="17"/>
        <v>0</v>
      </c>
      <c r="J74" s="88">
        <f t="shared" si="18"/>
        <v>0</v>
      </c>
      <c r="K74" s="189">
        <f t="shared" si="22"/>
        <v>-48.099932626718939</v>
      </c>
      <c r="L74" s="88">
        <f t="shared" si="19"/>
        <v>-1250.3096486989321</v>
      </c>
      <c r="M74" s="89">
        <f t="shared" si="23"/>
        <v>5449.0077485473303</v>
      </c>
      <c r="N74" s="89">
        <f t="shared" si="24"/>
        <v>114665.15574854733</v>
      </c>
      <c r="O74" s="89">
        <f t="shared" si="25"/>
        <v>4411.2162710066686</v>
      </c>
      <c r="P74" s="90">
        <f t="shared" si="20"/>
        <v>0.95258928509749785</v>
      </c>
      <c r="Q74" s="198">
        <v>5449.0077485473303</v>
      </c>
      <c r="R74" s="93">
        <f t="shared" si="26"/>
        <v>3.1869353665334513E-2</v>
      </c>
      <c r="S74" s="93">
        <f t="shared" si="26"/>
        <v>3.1313603455620093E-2</v>
      </c>
      <c r="T74" s="92">
        <v>25994</v>
      </c>
      <c r="U74" s="192">
        <v>105843</v>
      </c>
      <c r="V74" s="192">
        <v>4074.0184757505772</v>
      </c>
      <c r="W74" s="200"/>
      <c r="X74" s="89">
        <v>0</v>
      </c>
      <c r="Y74" s="89">
        <f t="shared" si="27"/>
        <v>0</v>
      </c>
      <c r="Z74" s="1"/>
      <c r="AA74" s="1"/>
    </row>
    <row r="75" spans="2:27">
      <c r="B75" s="210">
        <v>1834</v>
      </c>
      <c r="C75" t="s">
        <v>91</v>
      </c>
      <c r="D75" s="1">
        <v>12272.835999999999</v>
      </c>
      <c r="E75" s="86">
        <f t="shared" si="21"/>
        <v>6507.3361611876981</v>
      </c>
      <c r="F75" s="87">
        <f t="shared" si="14"/>
        <v>1.4052402604736216</v>
      </c>
      <c r="G75" s="189">
        <f t="shared" si="15"/>
        <v>-1125.7217629876725</v>
      </c>
      <c r="H75" s="189">
        <f t="shared" si="16"/>
        <v>-2123.1112449947505</v>
      </c>
      <c r="I75" s="189">
        <f t="shared" si="17"/>
        <v>0</v>
      </c>
      <c r="J75" s="88">
        <f t="shared" si="18"/>
        <v>0</v>
      </c>
      <c r="K75" s="189">
        <f t="shared" si="22"/>
        <v>-48.099932626718939</v>
      </c>
      <c r="L75" s="88">
        <f t="shared" si="19"/>
        <v>-90.716472933991909</v>
      </c>
      <c r="M75" s="89">
        <f t="shared" si="23"/>
        <v>-2213.8277179287425</v>
      </c>
      <c r="N75" s="89">
        <f t="shared" si="24"/>
        <v>10059.008282071256</v>
      </c>
      <c r="O75" s="89">
        <f t="shared" si="25"/>
        <v>5333.5144655733066</v>
      </c>
      <c r="P75" s="90">
        <f t="shared" si="20"/>
        <v>1.1517568896385582</v>
      </c>
      <c r="Q75" s="198">
        <v>-2213.8277179287425</v>
      </c>
      <c r="R75" s="93">
        <f t="shared" si="26"/>
        <v>0.30938184145951131</v>
      </c>
      <c r="S75" s="93">
        <f t="shared" si="26"/>
        <v>0.28577686658696438</v>
      </c>
      <c r="T75" s="92">
        <v>1886</v>
      </c>
      <c r="U75" s="192">
        <v>9373</v>
      </c>
      <c r="V75" s="192">
        <v>5061.0151187904967</v>
      </c>
      <c r="W75" s="200"/>
      <c r="X75" s="89">
        <v>0</v>
      </c>
      <c r="Y75" s="89">
        <f t="shared" si="27"/>
        <v>0</v>
      </c>
      <c r="Z75" s="1"/>
      <c r="AA75" s="1"/>
    </row>
    <row r="76" spans="2:27">
      <c r="B76" s="210">
        <v>1835</v>
      </c>
      <c r="C76" t="s">
        <v>92</v>
      </c>
      <c r="D76" s="1">
        <v>2221.7910000000002</v>
      </c>
      <c r="E76" s="86">
        <f t="shared" si="21"/>
        <v>5026.676470588236</v>
      </c>
      <c r="F76" s="87">
        <f t="shared" si="14"/>
        <v>1.0854961197450719</v>
      </c>
      <c r="G76" s="189">
        <f t="shared" si="15"/>
        <v>-237.32594862799522</v>
      </c>
      <c r="H76" s="189">
        <f t="shared" si="16"/>
        <v>-104.8980692935739</v>
      </c>
      <c r="I76" s="189">
        <f t="shared" si="17"/>
        <v>0</v>
      </c>
      <c r="J76" s="88">
        <f t="shared" si="18"/>
        <v>0</v>
      </c>
      <c r="K76" s="189">
        <f t="shared" si="22"/>
        <v>-48.099932626718939</v>
      </c>
      <c r="L76" s="88">
        <f t="shared" si="19"/>
        <v>-21.260170221009773</v>
      </c>
      <c r="M76" s="89">
        <f t="shared" si="23"/>
        <v>-126.15823951458367</v>
      </c>
      <c r="N76" s="89">
        <f t="shared" si="24"/>
        <v>2095.6327604854164</v>
      </c>
      <c r="O76" s="89">
        <f t="shared" si="25"/>
        <v>4741.2505893335219</v>
      </c>
      <c r="P76" s="90">
        <f t="shared" si="20"/>
        <v>1.0238592333471384</v>
      </c>
      <c r="Q76" s="198">
        <v>-126.15823951458367</v>
      </c>
      <c r="R76" s="93">
        <f t="shared" si="26"/>
        <v>0.27542537313432847</v>
      </c>
      <c r="S76" s="93">
        <f t="shared" si="26"/>
        <v>0.28119652866887296</v>
      </c>
      <c r="T76" s="92">
        <v>442</v>
      </c>
      <c r="U76" s="192">
        <v>1742</v>
      </c>
      <c r="V76" s="192">
        <v>3923.4234234234236</v>
      </c>
      <c r="W76" s="200"/>
      <c r="X76" s="89">
        <v>0</v>
      </c>
      <c r="Y76" s="89">
        <f t="shared" si="27"/>
        <v>0</v>
      </c>
      <c r="Z76" s="1"/>
      <c r="AA76" s="1"/>
    </row>
    <row r="77" spans="2:27">
      <c r="B77" s="210">
        <v>1836</v>
      </c>
      <c r="C77" t="s">
        <v>93</v>
      </c>
      <c r="D77" s="1">
        <v>4223.2759999999998</v>
      </c>
      <c r="E77" s="86">
        <f t="shared" si="21"/>
        <v>3707.8805970149251</v>
      </c>
      <c r="F77" s="87">
        <f t="shared" si="14"/>
        <v>0.80070599810588916</v>
      </c>
      <c r="G77" s="189">
        <f t="shared" si="15"/>
        <v>553.95157551599129</v>
      </c>
      <c r="H77" s="189">
        <f t="shared" si="16"/>
        <v>630.95084451271407</v>
      </c>
      <c r="I77" s="189">
        <f t="shared" si="17"/>
        <v>161.04875625037323</v>
      </c>
      <c r="J77" s="88">
        <f t="shared" si="18"/>
        <v>183.43453336917511</v>
      </c>
      <c r="K77" s="189">
        <f t="shared" si="22"/>
        <v>112.94882362365429</v>
      </c>
      <c r="L77" s="88">
        <f t="shared" si="19"/>
        <v>128.64871010734223</v>
      </c>
      <c r="M77" s="89">
        <f t="shared" si="23"/>
        <v>759.59955462005632</v>
      </c>
      <c r="N77" s="89">
        <f t="shared" si="24"/>
        <v>4982.8755546200564</v>
      </c>
      <c r="O77" s="89">
        <f t="shared" si="25"/>
        <v>4374.7809961545709</v>
      </c>
      <c r="P77" s="90">
        <f t="shared" si="20"/>
        <v>0.94472119378404018</v>
      </c>
      <c r="Q77" s="198">
        <v>759.59955462005632</v>
      </c>
      <c r="R77" s="93">
        <f t="shared" si="26"/>
        <v>4.2784197530864161E-2</v>
      </c>
      <c r="S77" s="93">
        <f t="shared" si="26"/>
        <v>4.2784197530864251E-2</v>
      </c>
      <c r="T77" s="92">
        <v>1139</v>
      </c>
      <c r="U77" s="192">
        <v>4050</v>
      </c>
      <c r="V77" s="192">
        <v>3555.7506584723437</v>
      </c>
      <c r="W77" s="200"/>
      <c r="X77" s="89">
        <v>0</v>
      </c>
      <c r="Y77" s="89">
        <f t="shared" si="27"/>
        <v>0</v>
      </c>
      <c r="Z77" s="1"/>
      <c r="AA77" s="1"/>
    </row>
    <row r="78" spans="2:27">
      <c r="B78" s="210">
        <v>1837</v>
      </c>
      <c r="C78" t="s">
        <v>94</v>
      </c>
      <c r="D78" s="1">
        <v>27072.589</v>
      </c>
      <c r="E78" s="86">
        <f t="shared" si="21"/>
        <v>4380.6778317152102</v>
      </c>
      <c r="F78" s="87">
        <f t="shared" si="14"/>
        <v>0.94599459822080956</v>
      </c>
      <c r="G78" s="189">
        <f t="shared" si="15"/>
        <v>150.27323469582024</v>
      </c>
      <c r="H78" s="189">
        <f t="shared" si="16"/>
        <v>928.68859042016902</v>
      </c>
      <c r="I78" s="189">
        <f t="shared" si="17"/>
        <v>0</v>
      </c>
      <c r="J78" s="88">
        <f t="shared" si="18"/>
        <v>0</v>
      </c>
      <c r="K78" s="189">
        <f t="shared" si="22"/>
        <v>-48.099932626718939</v>
      </c>
      <c r="L78" s="88">
        <f t="shared" si="19"/>
        <v>-297.25758363312303</v>
      </c>
      <c r="M78" s="89">
        <f t="shared" si="23"/>
        <v>631.43100678704604</v>
      </c>
      <c r="N78" s="89">
        <f t="shared" si="24"/>
        <v>27704.020006787046</v>
      </c>
      <c r="O78" s="89">
        <f t="shared" si="25"/>
        <v>4482.851133784312</v>
      </c>
      <c r="P78" s="90">
        <f t="shared" si="20"/>
        <v>0.96805862473743354</v>
      </c>
      <c r="Q78" s="198">
        <v>631.43100678704604</v>
      </c>
      <c r="R78" s="93">
        <f t="shared" si="26"/>
        <v>5.1811997358094719E-2</v>
      </c>
      <c r="S78" s="93">
        <f t="shared" si="26"/>
        <v>5.7258273072570191E-2</v>
      </c>
      <c r="T78" s="92">
        <v>6180</v>
      </c>
      <c r="U78" s="192">
        <v>25739</v>
      </c>
      <c r="V78" s="192">
        <v>4143.4320669671606</v>
      </c>
      <c r="W78" s="200"/>
      <c r="X78" s="89">
        <v>0</v>
      </c>
      <c r="Y78" s="89">
        <f t="shared" si="27"/>
        <v>0</v>
      </c>
      <c r="Z78" s="1"/>
      <c r="AA78" s="1"/>
    </row>
    <row r="79" spans="2:27">
      <c r="B79" s="210">
        <v>1838</v>
      </c>
      <c r="C79" t="s">
        <v>95</v>
      </c>
      <c r="D79" s="1">
        <v>7844.9790000000003</v>
      </c>
      <c r="E79" s="86">
        <f t="shared" si="21"/>
        <v>4006.628702757916</v>
      </c>
      <c r="F79" s="87">
        <f t="shared" si="14"/>
        <v>0.86521978001778888</v>
      </c>
      <c r="G79" s="189">
        <f t="shared" si="15"/>
        <v>374.70271207019675</v>
      </c>
      <c r="H79" s="189">
        <f t="shared" si="16"/>
        <v>733.66791023344524</v>
      </c>
      <c r="I79" s="189">
        <f t="shared" si="17"/>
        <v>56.486919240326436</v>
      </c>
      <c r="J79" s="88">
        <f t="shared" si="18"/>
        <v>110.60138787255916</v>
      </c>
      <c r="K79" s="189">
        <f t="shared" si="22"/>
        <v>8.3869866136074975</v>
      </c>
      <c r="L79" s="88">
        <f t="shared" si="19"/>
        <v>16.421719789443479</v>
      </c>
      <c r="M79" s="89">
        <f t="shared" si="23"/>
        <v>750.08963002288874</v>
      </c>
      <c r="N79" s="89">
        <f t="shared" si="24"/>
        <v>8595.0686300228881</v>
      </c>
      <c r="O79" s="89">
        <f t="shared" si="25"/>
        <v>4389.7184014417198</v>
      </c>
      <c r="P79" s="90">
        <f t="shared" si="20"/>
        <v>0.94794688287963502</v>
      </c>
      <c r="Q79" s="198">
        <v>750.08963002288874</v>
      </c>
      <c r="R79" s="93">
        <f t="shared" si="26"/>
        <v>0.11815550171037632</v>
      </c>
      <c r="S79" s="93">
        <f t="shared" si="26"/>
        <v>0.1010233949425972</v>
      </c>
      <c r="T79" s="92">
        <v>1958</v>
      </c>
      <c r="U79" s="192">
        <v>7016</v>
      </c>
      <c r="V79" s="192">
        <v>3639.0041493775934</v>
      </c>
      <c r="W79" s="200"/>
      <c r="X79" s="89">
        <v>0</v>
      </c>
      <c r="Y79" s="89">
        <f t="shared" si="27"/>
        <v>0</v>
      </c>
      <c r="Z79" s="1"/>
      <c r="AA79" s="1"/>
    </row>
    <row r="80" spans="2:27">
      <c r="B80" s="210">
        <v>1839</v>
      </c>
      <c r="C80" t="s">
        <v>96</v>
      </c>
      <c r="D80" s="1">
        <v>2772.3209999999999</v>
      </c>
      <c r="E80" s="86">
        <f t="shared" si="21"/>
        <v>2610.4717514124291</v>
      </c>
      <c r="F80" s="87">
        <f t="shared" si="14"/>
        <v>0.56372375931540919</v>
      </c>
      <c r="G80" s="189">
        <f t="shared" si="15"/>
        <v>1212.3968828774889</v>
      </c>
      <c r="H80" s="189">
        <f t="shared" si="16"/>
        <v>1287.5654896158933</v>
      </c>
      <c r="I80" s="189">
        <f t="shared" si="17"/>
        <v>545.14185221124683</v>
      </c>
      <c r="J80" s="88">
        <f t="shared" si="18"/>
        <v>578.94064704834409</v>
      </c>
      <c r="K80" s="189">
        <f t="shared" si="22"/>
        <v>497.04191958452788</v>
      </c>
      <c r="L80" s="88">
        <f t="shared" si="19"/>
        <v>527.85851859876868</v>
      </c>
      <c r="M80" s="89">
        <f t="shared" si="23"/>
        <v>1815.4240082146621</v>
      </c>
      <c r="N80" s="89">
        <f t="shared" si="24"/>
        <v>4587.7450082146624</v>
      </c>
      <c r="O80" s="89">
        <f t="shared" si="25"/>
        <v>4319.910553874447</v>
      </c>
      <c r="P80" s="90">
        <f t="shared" si="20"/>
        <v>0.93287208184451642</v>
      </c>
      <c r="Q80" s="198">
        <v>1815.4240082146621</v>
      </c>
      <c r="R80" s="93">
        <f t="shared" si="26"/>
        <v>1.2535062089116112E-2</v>
      </c>
      <c r="S80" s="93">
        <f t="shared" si="26"/>
        <v>-2.0834737508924554E-2</v>
      </c>
      <c r="T80" s="92">
        <v>1062</v>
      </c>
      <c r="U80" s="192">
        <v>2738</v>
      </c>
      <c r="V80" s="192">
        <v>2666.0175267770205</v>
      </c>
      <c r="W80" s="200"/>
      <c r="X80" s="89">
        <v>0</v>
      </c>
      <c r="Y80" s="89">
        <f t="shared" si="27"/>
        <v>0</v>
      </c>
      <c r="Z80" s="1"/>
      <c r="AA80" s="1"/>
    </row>
    <row r="81" spans="2:29">
      <c r="B81" s="210">
        <v>1840</v>
      </c>
      <c r="C81" t="s">
        <v>97</v>
      </c>
      <c r="D81" s="1">
        <v>17208.081999999999</v>
      </c>
      <c r="E81" s="86">
        <f t="shared" si="21"/>
        <v>3526.2463114754096</v>
      </c>
      <c r="F81" s="87">
        <f t="shared" si="14"/>
        <v>0.76148260401648604</v>
      </c>
      <c r="G81" s="189">
        <f t="shared" si="15"/>
        <v>662.93214683970064</v>
      </c>
      <c r="H81" s="189">
        <f t="shared" si="16"/>
        <v>3235.108876577739</v>
      </c>
      <c r="I81" s="189">
        <f t="shared" si="17"/>
        <v>224.62075618920366</v>
      </c>
      <c r="J81" s="88">
        <f t="shared" si="18"/>
        <v>1096.1492902033137</v>
      </c>
      <c r="K81" s="189">
        <f t="shared" si="22"/>
        <v>176.52082356248474</v>
      </c>
      <c r="L81" s="88">
        <f t="shared" si="19"/>
        <v>861.42161898492554</v>
      </c>
      <c r="M81" s="89">
        <f t="shared" si="23"/>
        <v>4096.5304955626643</v>
      </c>
      <c r="N81" s="89">
        <f t="shared" si="24"/>
        <v>21304.612495562662</v>
      </c>
      <c r="O81" s="89">
        <f t="shared" si="25"/>
        <v>4365.6992818775943</v>
      </c>
      <c r="P81" s="90">
        <f t="shared" si="20"/>
        <v>0.94276002407956982</v>
      </c>
      <c r="Q81" s="198">
        <v>4096.5304955626643</v>
      </c>
      <c r="R81" s="90">
        <f t="shared" si="26"/>
        <v>1.0397627855087695E-2</v>
      </c>
      <c r="S81" s="90">
        <f t="shared" si="26"/>
        <v>-3.722357181841026E-2</v>
      </c>
      <c r="T81" s="92">
        <v>4880</v>
      </c>
      <c r="U81" s="192">
        <v>17031</v>
      </c>
      <c r="V81" s="192">
        <v>3662.5806451612902</v>
      </c>
      <c r="W81" s="200"/>
      <c r="X81" s="89">
        <v>0</v>
      </c>
      <c r="Y81" s="89">
        <f t="shared" si="27"/>
        <v>0</v>
      </c>
      <c r="Z81" s="1"/>
      <c r="AA81" s="1"/>
    </row>
    <row r="82" spans="2:29">
      <c r="B82" s="210">
        <v>1841</v>
      </c>
      <c r="C82" t="s">
        <v>98</v>
      </c>
      <c r="D82" s="1">
        <v>38582.267999999996</v>
      </c>
      <c r="E82" s="86">
        <f t="shared" si="21"/>
        <v>3926.1491808283299</v>
      </c>
      <c r="F82" s="87">
        <f t="shared" si="14"/>
        <v>0.84784046203608454</v>
      </c>
      <c r="G82" s="189">
        <f t="shared" si="15"/>
        <v>422.99042522794844</v>
      </c>
      <c r="H82" s="189">
        <f t="shared" si="16"/>
        <v>4156.7269087150489</v>
      </c>
      <c r="I82" s="189">
        <f t="shared" si="17"/>
        <v>84.654751915681572</v>
      </c>
      <c r="J82" s="88">
        <f t="shared" si="18"/>
        <v>831.90224707540278</v>
      </c>
      <c r="K82" s="189">
        <f t="shared" si="22"/>
        <v>36.554819288962634</v>
      </c>
      <c r="L82" s="88">
        <f t="shared" si="19"/>
        <v>359.22420915263581</v>
      </c>
      <c r="M82" s="89">
        <f t="shared" si="23"/>
        <v>4515.9511178676848</v>
      </c>
      <c r="N82" s="89">
        <f t="shared" si="24"/>
        <v>43098.21911786768</v>
      </c>
      <c r="O82" s="89">
        <f t="shared" si="25"/>
        <v>4385.6944253452411</v>
      </c>
      <c r="P82" s="90">
        <f t="shared" si="20"/>
        <v>0.94707791698054999</v>
      </c>
      <c r="Q82" s="198">
        <v>4515.9511178676848</v>
      </c>
      <c r="R82" s="90">
        <f t="shared" si="26"/>
        <v>2.0721923860419492E-2</v>
      </c>
      <c r="S82" s="90">
        <f t="shared" si="26"/>
        <v>-5.7647038575418781E-3</v>
      </c>
      <c r="T82" s="92">
        <v>9827</v>
      </c>
      <c r="U82" s="192">
        <v>37799</v>
      </c>
      <c r="V82" s="192">
        <v>3948.9134977016297</v>
      </c>
      <c r="W82" s="200"/>
      <c r="X82" s="89">
        <v>0</v>
      </c>
      <c r="Y82" s="89">
        <f t="shared" si="27"/>
        <v>0</v>
      </c>
      <c r="Z82" s="1"/>
      <c r="AA82" s="1"/>
    </row>
    <row r="83" spans="2:29">
      <c r="B83" s="210">
        <v>1845</v>
      </c>
      <c r="C83" t="s">
        <v>99</v>
      </c>
      <c r="D83" s="1">
        <v>6924.16</v>
      </c>
      <c r="E83" s="86">
        <f t="shared" si="21"/>
        <v>3726.6738428417652</v>
      </c>
      <c r="F83" s="87">
        <f t="shared" si="14"/>
        <v>0.80476434471757452</v>
      </c>
      <c r="G83" s="189">
        <f t="shared" si="15"/>
        <v>542.6756280198872</v>
      </c>
      <c r="H83" s="189">
        <f t="shared" si="16"/>
        <v>1008.2913168609505</v>
      </c>
      <c r="I83" s="189">
        <f t="shared" si="17"/>
        <v>154.47112021097919</v>
      </c>
      <c r="J83" s="88">
        <f t="shared" si="18"/>
        <v>287.00734135199934</v>
      </c>
      <c r="K83" s="189">
        <f t="shared" si="22"/>
        <v>106.37118758426026</v>
      </c>
      <c r="L83" s="88">
        <f t="shared" si="19"/>
        <v>197.63766653155557</v>
      </c>
      <c r="M83" s="89">
        <f t="shared" si="23"/>
        <v>1205.9289833925061</v>
      </c>
      <c r="N83" s="89">
        <f t="shared" si="24"/>
        <v>8130.0889833925057</v>
      </c>
      <c r="O83" s="89">
        <f t="shared" si="25"/>
        <v>4375.7206584459127</v>
      </c>
      <c r="P83" s="90">
        <f t="shared" si="20"/>
        <v>0.94492411111462438</v>
      </c>
      <c r="Q83" s="198">
        <v>1205.9289833925061</v>
      </c>
      <c r="R83" s="90">
        <f t="shared" si="26"/>
        <v>2.7748008689355329E-3</v>
      </c>
      <c r="S83" s="90">
        <f t="shared" si="26"/>
        <v>-4.2413844977469235E-3</v>
      </c>
      <c r="T83" s="92">
        <v>1858</v>
      </c>
      <c r="U83" s="192">
        <v>6905</v>
      </c>
      <c r="V83" s="192">
        <v>3742.5474254742544</v>
      </c>
      <c r="W83" s="200"/>
      <c r="X83" s="89">
        <v>0</v>
      </c>
      <c r="Y83" s="89">
        <f t="shared" si="27"/>
        <v>0</v>
      </c>
      <c r="Z83" s="1"/>
      <c r="AA83" s="1"/>
    </row>
    <row r="84" spans="2:29">
      <c r="B84" s="210">
        <v>1848</v>
      </c>
      <c r="C84" t="s">
        <v>100</v>
      </c>
      <c r="D84" s="1">
        <v>10644.861000000001</v>
      </c>
      <c r="E84" s="86">
        <f t="shared" si="21"/>
        <v>3983.8551646706592</v>
      </c>
      <c r="F84" s="87">
        <f t="shared" si="14"/>
        <v>0.86030190090397929</v>
      </c>
      <c r="G84" s="189">
        <f t="shared" si="15"/>
        <v>388.36683492255088</v>
      </c>
      <c r="H84" s="189">
        <f t="shared" si="16"/>
        <v>1037.7161829130559</v>
      </c>
      <c r="I84" s="189">
        <f t="shared" si="17"/>
        <v>64.457657570866331</v>
      </c>
      <c r="J84" s="88">
        <f t="shared" si="18"/>
        <v>172.23086102935483</v>
      </c>
      <c r="K84" s="189">
        <f t="shared" si="22"/>
        <v>16.357724944147392</v>
      </c>
      <c r="L84" s="88">
        <f t="shared" si="19"/>
        <v>43.707841050761829</v>
      </c>
      <c r="M84" s="89">
        <f t="shared" si="23"/>
        <v>1081.4240239638177</v>
      </c>
      <c r="N84" s="89">
        <f t="shared" si="24"/>
        <v>11726.285023963819</v>
      </c>
      <c r="O84" s="89">
        <f t="shared" si="25"/>
        <v>4388.5797245373569</v>
      </c>
      <c r="P84" s="90">
        <f t="shared" si="20"/>
        <v>0.9477009889239445</v>
      </c>
      <c r="Q84" s="198">
        <v>1081.4240239638177</v>
      </c>
      <c r="R84" s="90">
        <f t="shared" si="26"/>
        <v>5.7506556725611044E-2</v>
      </c>
      <c r="S84" s="90">
        <f t="shared" si="26"/>
        <v>5.4736142841973555E-2</v>
      </c>
      <c r="T84" s="92">
        <v>2672</v>
      </c>
      <c r="U84" s="192">
        <v>10066</v>
      </c>
      <c r="V84" s="192">
        <v>3777.1106941838652</v>
      </c>
      <c r="W84" s="200"/>
      <c r="X84" s="89">
        <v>0</v>
      </c>
      <c r="Y84" s="89">
        <f t="shared" si="27"/>
        <v>0</v>
      </c>
      <c r="Z84" s="1"/>
      <c r="AA84" s="1"/>
    </row>
    <row r="85" spans="2:29">
      <c r="B85" s="210">
        <v>1851</v>
      </c>
      <c r="C85" t="s">
        <v>101</v>
      </c>
      <c r="D85" s="1">
        <v>7543.1639999999998</v>
      </c>
      <c r="E85" s="86">
        <f t="shared" si="21"/>
        <v>3661.7300970873785</v>
      </c>
      <c r="F85" s="87">
        <f t="shared" si="14"/>
        <v>0.7907399322791413</v>
      </c>
      <c r="G85" s="189">
        <f t="shared" si="15"/>
        <v>581.64187547251925</v>
      </c>
      <c r="H85" s="189">
        <f t="shared" si="16"/>
        <v>1198.1822634733896</v>
      </c>
      <c r="I85" s="189">
        <f t="shared" si="17"/>
        <v>177.20143122501457</v>
      </c>
      <c r="J85" s="88">
        <f t="shared" si="18"/>
        <v>365.03494832353005</v>
      </c>
      <c r="K85" s="189">
        <f t="shared" si="22"/>
        <v>129.10149859829562</v>
      </c>
      <c r="L85" s="88">
        <f t="shared" si="19"/>
        <v>265.949087112489</v>
      </c>
      <c r="M85" s="89">
        <f t="shared" si="23"/>
        <v>1464.1313505858786</v>
      </c>
      <c r="N85" s="89">
        <f t="shared" si="24"/>
        <v>9007.2953505858786</v>
      </c>
      <c r="O85" s="89">
        <f t="shared" si="25"/>
        <v>4372.4734711581932</v>
      </c>
      <c r="P85" s="90">
        <f t="shared" si="20"/>
        <v>0.94422289049270269</v>
      </c>
      <c r="Q85" s="198">
        <v>1464.1313505858786</v>
      </c>
      <c r="R85" s="90">
        <f t="shared" si="26"/>
        <v>2.0311646151765152E-2</v>
      </c>
      <c r="S85" s="90">
        <f t="shared" si="26"/>
        <v>-1.6835622518808897E-2</v>
      </c>
      <c r="T85" s="92">
        <v>2060</v>
      </c>
      <c r="U85" s="192">
        <v>7393</v>
      </c>
      <c r="V85" s="192">
        <v>3724.4332493702773</v>
      </c>
      <c r="W85" s="200"/>
      <c r="X85" s="89">
        <v>0</v>
      </c>
      <c r="Y85" s="89">
        <f t="shared" si="27"/>
        <v>0</v>
      </c>
      <c r="Z85" s="1"/>
      <c r="AA85" s="1"/>
    </row>
    <row r="86" spans="2:29">
      <c r="B86" s="210">
        <v>1853</v>
      </c>
      <c r="C86" t="s">
        <v>102</v>
      </c>
      <c r="D86" s="1">
        <v>4693.6940000000004</v>
      </c>
      <c r="E86" s="86">
        <f t="shared" si="21"/>
        <v>3529.0932330827068</v>
      </c>
      <c r="F86" s="87">
        <f t="shared" si="14"/>
        <v>0.76209738843239605</v>
      </c>
      <c r="G86" s="189">
        <f t="shared" si="15"/>
        <v>661.22399387532232</v>
      </c>
      <c r="H86" s="189">
        <f t="shared" si="16"/>
        <v>879.42791185417866</v>
      </c>
      <c r="I86" s="189">
        <f t="shared" si="17"/>
        <v>223.62433362664967</v>
      </c>
      <c r="J86" s="88">
        <f t="shared" si="18"/>
        <v>297.42036372344404</v>
      </c>
      <c r="K86" s="189">
        <f t="shared" si="22"/>
        <v>175.52440099993072</v>
      </c>
      <c r="L86" s="88">
        <f t="shared" si="19"/>
        <v>233.44745332990786</v>
      </c>
      <c r="M86" s="89">
        <f t="shared" si="23"/>
        <v>1112.8753651840866</v>
      </c>
      <c r="N86" s="89">
        <f t="shared" si="24"/>
        <v>5806.5693651840866</v>
      </c>
      <c r="O86" s="89">
        <f t="shared" si="25"/>
        <v>4365.8416279579596</v>
      </c>
      <c r="P86" s="90">
        <f t="shared" si="20"/>
        <v>0.94279076330036549</v>
      </c>
      <c r="Q86" s="198">
        <v>1112.8753651840866</v>
      </c>
      <c r="R86" s="90">
        <f t="shared" si="26"/>
        <v>5.051342882721585E-2</v>
      </c>
      <c r="S86" s="90">
        <f t="shared" si="26"/>
        <v>3.4716234408761447E-2</v>
      </c>
      <c r="T86" s="92">
        <v>1330</v>
      </c>
      <c r="U86" s="192">
        <v>4468</v>
      </c>
      <c r="V86" s="192">
        <v>3410.6870229007632</v>
      </c>
      <c r="W86" s="200"/>
      <c r="X86" s="89">
        <v>0</v>
      </c>
      <c r="Y86" s="89">
        <f t="shared" si="27"/>
        <v>0</v>
      </c>
      <c r="Z86" s="1"/>
      <c r="AA86" s="1"/>
    </row>
    <row r="87" spans="2:29">
      <c r="B87" s="210">
        <v>1856</v>
      </c>
      <c r="C87" t="s">
        <v>103</v>
      </c>
      <c r="D87" s="1">
        <v>1824.6679999999999</v>
      </c>
      <c r="E87" s="86">
        <f t="shared" si="21"/>
        <v>3966.6695652173912</v>
      </c>
      <c r="F87" s="87">
        <f t="shared" si="14"/>
        <v>0.85659072083675836</v>
      </c>
      <c r="G87" s="189">
        <f t="shared" si="15"/>
        <v>398.67819459451164</v>
      </c>
      <c r="H87" s="189">
        <f t="shared" si="16"/>
        <v>183.39196951347535</v>
      </c>
      <c r="I87" s="189">
        <f t="shared" si="17"/>
        <v>70.472617379510112</v>
      </c>
      <c r="J87" s="88">
        <f t="shared" si="18"/>
        <v>32.417403994574649</v>
      </c>
      <c r="K87" s="189">
        <f t="shared" si="22"/>
        <v>22.372684752791173</v>
      </c>
      <c r="L87" s="88">
        <f t="shared" si="19"/>
        <v>10.291434986283939</v>
      </c>
      <c r="M87" s="89">
        <f t="shared" si="23"/>
        <v>193.68340449975929</v>
      </c>
      <c r="N87" s="89">
        <f t="shared" si="24"/>
        <v>2018.3514044997592</v>
      </c>
      <c r="O87" s="89">
        <f t="shared" si="25"/>
        <v>4387.7204445646939</v>
      </c>
      <c r="P87" s="90">
        <f t="shared" si="20"/>
        <v>0.94751542992058357</v>
      </c>
      <c r="Q87" s="198">
        <v>193.68340449975929</v>
      </c>
      <c r="R87" s="90">
        <f t="shared" si="26"/>
        <v>-0.10203346456692919</v>
      </c>
      <c r="S87" s="90">
        <f t="shared" si="26"/>
        <v>-8.4464554091064722E-2</v>
      </c>
      <c r="T87" s="92">
        <v>460</v>
      </c>
      <c r="U87" s="192">
        <v>2032</v>
      </c>
      <c r="V87" s="192">
        <v>4332.6226012793177</v>
      </c>
      <c r="W87" s="200"/>
      <c r="X87" s="89">
        <v>0</v>
      </c>
      <c r="Y87" s="89">
        <f t="shared" si="27"/>
        <v>0</v>
      </c>
      <c r="Z87" s="1"/>
      <c r="AA87" s="1"/>
    </row>
    <row r="88" spans="2:29">
      <c r="B88" s="210">
        <v>1857</v>
      </c>
      <c r="C88" t="s">
        <v>104</v>
      </c>
      <c r="D88" s="1">
        <v>3594.444</v>
      </c>
      <c r="E88" s="86">
        <f t="shared" si="21"/>
        <v>5262.7291361639827</v>
      </c>
      <c r="F88" s="87">
        <f t="shared" si="14"/>
        <v>1.1364710042512094</v>
      </c>
      <c r="G88" s="189">
        <f t="shared" si="15"/>
        <v>-378.95754797344324</v>
      </c>
      <c r="H88" s="189">
        <f t="shared" si="16"/>
        <v>-258.82800526586175</v>
      </c>
      <c r="I88" s="189">
        <f t="shared" si="17"/>
        <v>0</v>
      </c>
      <c r="J88" s="88">
        <f t="shared" si="18"/>
        <v>0</v>
      </c>
      <c r="K88" s="189">
        <f t="shared" si="22"/>
        <v>-48.099932626718939</v>
      </c>
      <c r="L88" s="88">
        <f t="shared" si="19"/>
        <v>-32.852253984049035</v>
      </c>
      <c r="M88" s="89">
        <f t="shared" si="23"/>
        <v>-291.68025924991076</v>
      </c>
      <c r="N88" s="89">
        <f t="shared" si="24"/>
        <v>3302.7637407500893</v>
      </c>
      <c r="O88" s="89">
        <f t="shared" si="25"/>
        <v>4835.6716555638204</v>
      </c>
      <c r="P88" s="90">
        <f t="shared" si="20"/>
        <v>1.0442491871495931</v>
      </c>
      <c r="Q88" s="198">
        <v>-291.68025924991076</v>
      </c>
      <c r="R88" s="90">
        <f t="shared" si="26"/>
        <v>-5.4342541436464102E-2</v>
      </c>
      <c r="S88" s="90">
        <f t="shared" si="26"/>
        <v>-4.7419719631460064E-2</v>
      </c>
      <c r="T88" s="92">
        <v>683</v>
      </c>
      <c r="U88" s="192">
        <v>3801</v>
      </c>
      <c r="V88" s="192">
        <v>5524.7093023255811</v>
      </c>
      <c r="W88" s="200"/>
      <c r="X88" s="89">
        <v>0</v>
      </c>
      <c r="Y88" s="89">
        <f t="shared" si="27"/>
        <v>0</v>
      </c>
      <c r="Z88" s="1"/>
      <c r="AA88" s="1"/>
    </row>
    <row r="89" spans="2:29">
      <c r="B89" s="210">
        <v>1859</v>
      </c>
      <c r="C89" t="s">
        <v>105</v>
      </c>
      <c r="D89" s="1">
        <v>5968.009</v>
      </c>
      <c r="E89" s="86">
        <f t="shared" si="21"/>
        <v>4855.9877949552483</v>
      </c>
      <c r="F89" s="87">
        <f t="shared" si="14"/>
        <v>1.0486363981838887</v>
      </c>
      <c r="G89" s="189">
        <f t="shared" si="15"/>
        <v>-134.91274324820259</v>
      </c>
      <c r="H89" s="189">
        <f t="shared" si="16"/>
        <v>-165.80776145204098</v>
      </c>
      <c r="I89" s="189">
        <f t="shared" si="17"/>
        <v>0</v>
      </c>
      <c r="J89" s="88">
        <f t="shared" si="18"/>
        <v>0</v>
      </c>
      <c r="K89" s="189">
        <f t="shared" si="22"/>
        <v>-48.099932626718939</v>
      </c>
      <c r="L89" s="88">
        <f t="shared" si="19"/>
        <v>-59.114817198237581</v>
      </c>
      <c r="M89" s="89">
        <f t="shared" si="23"/>
        <v>-224.92257865027855</v>
      </c>
      <c r="N89" s="89">
        <f t="shared" si="24"/>
        <v>5743.0864213497216</v>
      </c>
      <c r="O89" s="89">
        <f t="shared" si="25"/>
        <v>4672.9751190803272</v>
      </c>
      <c r="P89" s="90">
        <f t="shared" si="20"/>
        <v>1.0091153447226651</v>
      </c>
      <c r="Q89" s="198">
        <v>-224.92257865027855</v>
      </c>
      <c r="R89" s="90">
        <f t="shared" si="26"/>
        <v>6.4385411093276265E-2</v>
      </c>
      <c r="S89" s="90">
        <f t="shared" si="26"/>
        <v>5.6590888147922708E-2</v>
      </c>
      <c r="T89" s="92">
        <v>1229</v>
      </c>
      <c r="U89" s="192">
        <v>5607</v>
      </c>
      <c r="V89" s="192">
        <v>4595.9016393442625</v>
      </c>
      <c r="W89" s="200"/>
      <c r="X89" s="89">
        <v>0</v>
      </c>
      <c r="Y89" s="89">
        <f t="shared" si="27"/>
        <v>0</v>
      </c>
      <c r="Z89" s="1"/>
      <c r="AA89" s="1"/>
    </row>
    <row r="90" spans="2:29">
      <c r="B90" s="210">
        <v>1860</v>
      </c>
      <c r="C90" t="s">
        <v>106</v>
      </c>
      <c r="D90" s="1">
        <v>48634.262999999999</v>
      </c>
      <c r="E90" s="86">
        <f t="shared" si="21"/>
        <v>4185.7529047250191</v>
      </c>
      <c r="F90" s="87">
        <f t="shared" si="14"/>
        <v>0.90390112888227403</v>
      </c>
      <c r="G90" s="189">
        <f t="shared" si="15"/>
        <v>267.22819088993492</v>
      </c>
      <c r="H90" s="189">
        <f t="shared" si="16"/>
        <v>3104.924349950154</v>
      </c>
      <c r="I90" s="189">
        <f t="shared" si="17"/>
        <v>0</v>
      </c>
      <c r="J90" s="88">
        <f t="shared" si="18"/>
        <v>0</v>
      </c>
      <c r="K90" s="189">
        <f t="shared" si="22"/>
        <v>-48.099932626718939</v>
      </c>
      <c r="L90" s="88">
        <f t="shared" si="19"/>
        <v>-558.87311718984745</v>
      </c>
      <c r="M90" s="89">
        <f t="shared" si="23"/>
        <v>2546.0512327603064</v>
      </c>
      <c r="N90" s="89">
        <f t="shared" si="24"/>
        <v>51180.314232760305</v>
      </c>
      <c r="O90" s="89">
        <f t="shared" si="25"/>
        <v>4404.8811629882348</v>
      </c>
      <c r="P90" s="90">
        <f t="shared" si="20"/>
        <v>0.9512212370020191</v>
      </c>
      <c r="Q90" s="198">
        <v>2546.0512327603064</v>
      </c>
      <c r="R90" s="90">
        <f t="shared" si="26"/>
        <v>5.6393913723445828E-2</v>
      </c>
      <c r="S90" s="90">
        <f t="shared" si="26"/>
        <v>5.0211386299984638E-2</v>
      </c>
      <c r="T90" s="92">
        <v>11619</v>
      </c>
      <c r="U90" s="192">
        <v>46038</v>
      </c>
      <c r="V90" s="192">
        <v>3985.62894987447</v>
      </c>
      <c r="W90" s="200"/>
      <c r="X90" s="89">
        <v>0</v>
      </c>
      <c r="Y90" s="89">
        <f t="shared" si="27"/>
        <v>0</v>
      </c>
      <c r="Z90" s="1"/>
      <c r="AA90" s="1"/>
    </row>
    <row r="91" spans="2:29">
      <c r="B91" s="210">
        <v>1865</v>
      </c>
      <c r="C91" t="s">
        <v>107</v>
      </c>
      <c r="D91" s="1">
        <v>45252.803999999996</v>
      </c>
      <c r="E91" s="86">
        <f t="shared" si="21"/>
        <v>4620.933728173185</v>
      </c>
      <c r="F91" s="87">
        <f t="shared" si="14"/>
        <v>0.99787715817408351</v>
      </c>
      <c r="G91" s="189">
        <f t="shared" si="15"/>
        <v>6.1196968210353591</v>
      </c>
      <c r="H91" s="189">
        <f t="shared" si="16"/>
        <v>59.930190968399273</v>
      </c>
      <c r="I91" s="189">
        <f t="shared" si="17"/>
        <v>0</v>
      </c>
      <c r="J91" s="88">
        <f t="shared" si="18"/>
        <v>0</v>
      </c>
      <c r="K91" s="189">
        <f t="shared" si="22"/>
        <v>-48.099932626718939</v>
      </c>
      <c r="L91" s="88">
        <f t="shared" si="19"/>
        <v>-471.04264021345858</v>
      </c>
      <c r="M91" s="89">
        <f t="shared" si="23"/>
        <v>-411.11244924505934</v>
      </c>
      <c r="N91" s="89">
        <f t="shared" si="24"/>
        <v>44841.691550754935</v>
      </c>
      <c r="O91" s="89">
        <f t="shared" si="25"/>
        <v>4578.953492367501</v>
      </c>
      <c r="P91" s="90">
        <f t="shared" si="20"/>
        <v>0.98881164871874283</v>
      </c>
      <c r="Q91" s="198">
        <v>-411.11244924505934</v>
      </c>
      <c r="R91" s="90">
        <f t="shared" si="26"/>
        <v>9.8262401708571895E-2</v>
      </c>
      <c r="S91" s="90">
        <f t="shared" si="26"/>
        <v>9.1869982950541926E-2</v>
      </c>
      <c r="T91" s="92">
        <v>9793</v>
      </c>
      <c r="U91" s="192">
        <v>41204</v>
      </c>
      <c r="V91" s="192">
        <v>4232.1281840591619</v>
      </c>
      <c r="W91" s="200"/>
      <c r="X91" s="89">
        <v>0</v>
      </c>
      <c r="Y91" s="89">
        <f t="shared" si="27"/>
        <v>0</v>
      </c>
      <c r="Z91" s="1"/>
      <c r="AA91" s="1"/>
    </row>
    <row r="92" spans="2:29">
      <c r="B92" s="210">
        <v>1866</v>
      </c>
      <c r="C92" t="s">
        <v>108</v>
      </c>
      <c r="D92" s="1">
        <v>35870.080999999998</v>
      </c>
      <c r="E92" s="86">
        <f t="shared" si="21"/>
        <v>4355.279383195726</v>
      </c>
      <c r="F92" s="87">
        <f t="shared" si="14"/>
        <v>0.9405098773566839</v>
      </c>
      <c r="G92" s="189">
        <f t="shared" si="15"/>
        <v>165.51230380751076</v>
      </c>
      <c r="H92" s="189">
        <f t="shared" si="16"/>
        <v>1363.1593341586586</v>
      </c>
      <c r="I92" s="189">
        <f t="shared" si="17"/>
        <v>0</v>
      </c>
      <c r="J92" s="88">
        <f t="shared" si="18"/>
        <v>0</v>
      </c>
      <c r="K92" s="189">
        <f t="shared" si="22"/>
        <v>-48.099932626718939</v>
      </c>
      <c r="L92" s="88">
        <f t="shared" si="19"/>
        <v>-396.15104511365718</v>
      </c>
      <c r="M92" s="89">
        <f t="shared" si="23"/>
        <v>967.00828904500145</v>
      </c>
      <c r="N92" s="89">
        <f t="shared" si="24"/>
        <v>36837.089289044998</v>
      </c>
      <c r="O92" s="89">
        <f t="shared" si="25"/>
        <v>4472.6917543765176</v>
      </c>
      <c r="P92" s="90">
        <f t="shared" si="20"/>
        <v>0.96586473639178305</v>
      </c>
      <c r="Q92" s="198">
        <v>967.00828904500145</v>
      </c>
      <c r="R92" s="90">
        <f t="shared" si="26"/>
        <v>3.7217158719602066E-2</v>
      </c>
      <c r="S92" s="90">
        <f t="shared" si="26"/>
        <v>3.0668434550901295E-2</v>
      </c>
      <c r="T92" s="92">
        <v>8236</v>
      </c>
      <c r="U92" s="192">
        <v>34583</v>
      </c>
      <c r="V92" s="192">
        <v>4225.6842619745848</v>
      </c>
      <c r="W92" s="200"/>
      <c r="X92" s="89">
        <v>0</v>
      </c>
      <c r="Y92" s="89">
        <f>X92*1000/T92</f>
        <v>0</v>
      </c>
      <c r="Z92" s="1"/>
      <c r="AA92" s="1"/>
    </row>
    <row r="93" spans="2:29">
      <c r="B93" s="211">
        <v>1867</v>
      </c>
      <c r="C93" s="212" t="s">
        <v>428</v>
      </c>
      <c r="D93" s="223">
        <v>12564.235000000001</v>
      </c>
      <c r="E93" s="224">
        <f t="shared" si="21"/>
        <v>4770.0208807896734</v>
      </c>
      <c r="F93" s="225">
        <f t="shared" si="14"/>
        <v>1.0300720938569248</v>
      </c>
      <c r="G93" s="226">
        <f t="shared" si="15"/>
        <v>-479.83236695842481</v>
      </c>
      <c r="H93" s="226">
        <f t="shared" si="16"/>
        <v>-1263.878454568491</v>
      </c>
      <c r="I93" s="226">
        <f t="shared" si="17"/>
        <v>0</v>
      </c>
      <c r="J93" s="227">
        <f t="shared" si="18"/>
        <v>0</v>
      </c>
      <c r="K93" s="226">
        <f t="shared" si="22"/>
        <v>-48.099932626718939</v>
      </c>
      <c r="L93" s="227">
        <f t="shared" si="19"/>
        <v>-126.69522253877768</v>
      </c>
      <c r="M93" s="228">
        <f t="shared" si="23"/>
        <v>-1390.5736771072686</v>
      </c>
      <c r="N93" s="228">
        <f t="shared" si="24"/>
        <v>11173.661322892733</v>
      </c>
      <c r="O93" s="228">
        <f t="shared" si="25"/>
        <v>4242.0885812045308</v>
      </c>
      <c r="P93" s="229">
        <f t="shared" si="20"/>
        <v>0.91606665387269881</v>
      </c>
      <c r="Q93" s="198">
        <v>-1390.5736771072686</v>
      </c>
      <c r="R93" s="229">
        <f t="shared" si="26"/>
        <v>0.20347078544061309</v>
      </c>
      <c r="S93" s="229">
        <f t="shared" si="26"/>
        <v>0.18062585785062432</v>
      </c>
      <c r="T93" s="230">
        <v>2634</v>
      </c>
      <c r="U93" s="231">
        <v>10440</v>
      </c>
      <c r="V93" s="231">
        <v>4040.2476780185752</v>
      </c>
      <c r="W93" s="232"/>
      <c r="X93" s="228">
        <v>1740.634</v>
      </c>
      <c r="Y93" s="228">
        <f t="shared" si="27"/>
        <v>660.83295368261201</v>
      </c>
      <c r="Z93" s="1"/>
      <c r="AA93" s="1"/>
    </row>
    <row r="94" spans="2:29">
      <c r="B94" s="210">
        <v>1868</v>
      </c>
      <c r="C94" t="s">
        <v>109</v>
      </c>
      <c r="D94" s="1">
        <v>24093.428</v>
      </c>
      <c r="E94" s="86">
        <f t="shared" si="21"/>
        <v>5273.238783103523</v>
      </c>
      <c r="F94" s="87">
        <f t="shared" si="14"/>
        <v>1.138740531848522</v>
      </c>
      <c r="G94" s="189">
        <f t="shared" si="15"/>
        <v>-385.26333613716741</v>
      </c>
      <c r="H94" s="189">
        <f t="shared" si="16"/>
        <v>-1760.2681828107179</v>
      </c>
      <c r="I94" s="189">
        <f t="shared" si="17"/>
        <v>0</v>
      </c>
      <c r="J94" s="88">
        <f t="shared" si="18"/>
        <v>0</v>
      </c>
      <c r="K94" s="189">
        <f t="shared" si="22"/>
        <v>-48.099932626718939</v>
      </c>
      <c r="L94" s="88">
        <f t="shared" si="19"/>
        <v>-219.76859217147884</v>
      </c>
      <c r="M94" s="89">
        <f t="shared" si="23"/>
        <v>-1980.0367749821967</v>
      </c>
      <c r="N94" s="89">
        <f t="shared" si="24"/>
        <v>22113.391225017804</v>
      </c>
      <c r="O94" s="89">
        <f t="shared" si="25"/>
        <v>4839.8755143396374</v>
      </c>
      <c r="P94" s="90">
        <f t="shared" si="20"/>
        <v>1.0451569981885185</v>
      </c>
      <c r="Q94" s="198">
        <v>-1980.0367749821967</v>
      </c>
      <c r="R94" s="90">
        <f t="shared" si="26"/>
        <v>0.10045802502968849</v>
      </c>
      <c r="S94" s="90">
        <f t="shared" si="26"/>
        <v>9.1787311766158217E-2</v>
      </c>
      <c r="T94" s="92">
        <v>4569</v>
      </c>
      <c r="U94" s="192">
        <v>21894</v>
      </c>
      <c r="V94" s="192">
        <v>4829.9139642620785</v>
      </c>
      <c r="W94" s="200"/>
      <c r="X94" s="89">
        <v>0</v>
      </c>
      <c r="Y94" s="89">
        <f t="shared" si="27"/>
        <v>0</v>
      </c>
      <c r="Z94" s="1"/>
      <c r="AA94" s="1"/>
      <c r="AB94" s="1"/>
      <c r="AC94" s="1"/>
    </row>
    <row r="95" spans="2:29">
      <c r="B95" s="210">
        <v>1870</v>
      </c>
      <c r="C95" t="s">
        <v>110</v>
      </c>
      <c r="D95" s="1">
        <v>47677.713000000003</v>
      </c>
      <c r="E95" s="86">
        <f t="shared" si="21"/>
        <v>4490.2724618572238</v>
      </c>
      <c r="F95" s="87">
        <f t="shared" si="14"/>
        <v>0.96966123888490041</v>
      </c>
      <c r="G95" s="189">
        <f t="shared" si="15"/>
        <v>84.51645661061211</v>
      </c>
      <c r="H95" s="189">
        <f t="shared" si="16"/>
        <v>897.39573629147947</v>
      </c>
      <c r="I95" s="189">
        <f t="shared" si="17"/>
        <v>0</v>
      </c>
      <c r="J95" s="88">
        <f t="shared" si="18"/>
        <v>0</v>
      </c>
      <c r="K95" s="189">
        <f t="shared" si="22"/>
        <v>-48.099932626718939</v>
      </c>
      <c r="L95" s="88">
        <f t="shared" si="19"/>
        <v>-510.72508463050167</v>
      </c>
      <c r="M95" s="89">
        <f t="shared" si="23"/>
        <v>386.6706516609778</v>
      </c>
      <c r="N95" s="89">
        <f t="shared" si="24"/>
        <v>48064.383651660981</v>
      </c>
      <c r="O95" s="89">
        <f t="shared" si="25"/>
        <v>4526.6889858411168</v>
      </c>
      <c r="P95" s="90">
        <f t="shared" si="20"/>
        <v>0.97752528100306968</v>
      </c>
      <c r="Q95" s="198">
        <v>386.6706516609778</v>
      </c>
      <c r="R95" s="90">
        <f t="shared" si="26"/>
        <v>7.8217802302177869E-2</v>
      </c>
      <c r="S95" s="90">
        <f t="shared" si="26"/>
        <v>7.2429667556347693E-2</v>
      </c>
      <c r="T95" s="92">
        <v>10618</v>
      </c>
      <c r="U95" s="192">
        <v>44219</v>
      </c>
      <c r="V95" s="192">
        <v>4187.0088059842819</v>
      </c>
      <c r="W95" s="200"/>
      <c r="X95" s="89">
        <v>0</v>
      </c>
      <c r="Y95" s="89">
        <f t="shared" si="27"/>
        <v>0</v>
      </c>
      <c r="Z95" s="1"/>
      <c r="AA95" s="1"/>
    </row>
    <row r="96" spans="2:29">
      <c r="B96" s="210">
        <v>1871</v>
      </c>
      <c r="C96" t="s">
        <v>111</v>
      </c>
      <c r="D96" s="1">
        <v>19628.481</v>
      </c>
      <c r="E96" s="86">
        <f t="shared" si="21"/>
        <v>4311.1093784318036</v>
      </c>
      <c r="F96" s="87">
        <f t="shared" si="14"/>
        <v>0.93097149368291854</v>
      </c>
      <c r="G96" s="189">
        <f t="shared" si="15"/>
        <v>192.01430666586421</v>
      </c>
      <c r="H96" s="189">
        <f t="shared" si="16"/>
        <v>874.24113824967969</v>
      </c>
      <c r="I96" s="189">
        <f t="shared" si="17"/>
        <v>0</v>
      </c>
      <c r="J96" s="88">
        <f t="shared" si="18"/>
        <v>0</v>
      </c>
      <c r="K96" s="189">
        <f t="shared" si="22"/>
        <v>-48.099932626718939</v>
      </c>
      <c r="L96" s="88">
        <f t="shared" si="19"/>
        <v>-218.99899324945133</v>
      </c>
      <c r="M96" s="89">
        <f t="shared" si="23"/>
        <v>655.24214500022833</v>
      </c>
      <c r="N96" s="89">
        <f t="shared" si="24"/>
        <v>20283.723145000229</v>
      </c>
      <c r="O96" s="89">
        <f t="shared" si="25"/>
        <v>4455.0237524709482</v>
      </c>
      <c r="P96" s="90">
        <f t="shared" si="20"/>
        <v>0.96204938292227682</v>
      </c>
      <c r="Q96" s="198">
        <v>655.24214500022833</v>
      </c>
      <c r="R96" s="90">
        <f t="shared" si="26"/>
        <v>1.0527234349258638E-2</v>
      </c>
      <c r="S96" s="90">
        <f t="shared" si="26"/>
        <v>1.5853975755887779E-2</v>
      </c>
      <c r="T96" s="92">
        <v>4553</v>
      </c>
      <c r="U96" s="192">
        <v>19424</v>
      </c>
      <c r="V96" s="192">
        <v>4243.8278348263057</v>
      </c>
      <c r="W96" s="200"/>
      <c r="X96" s="89">
        <v>0</v>
      </c>
      <c r="Y96" s="89">
        <f t="shared" si="27"/>
        <v>0</v>
      </c>
      <c r="Z96" s="1"/>
      <c r="AA96" s="1"/>
    </row>
    <row r="97" spans="2:27">
      <c r="B97" s="210">
        <v>1874</v>
      </c>
      <c r="C97" t="s">
        <v>112</v>
      </c>
      <c r="D97" s="1">
        <v>5330.7129999999997</v>
      </c>
      <c r="E97" s="86">
        <f t="shared" si="21"/>
        <v>5587.7494758909852</v>
      </c>
      <c r="F97" s="87">
        <f t="shared" si="14"/>
        <v>1.2066581984492477</v>
      </c>
      <c r="G97" s="189">
        <f t="shared" si="15"/>
        <v>-573.96975180964466</v>
      </c>
      <c r="H97" s="189">
        <f t="shared" si="16"/>
        <v>-547.56714322640107</v>
      </c>
      <c r="I97" s="189">
        <f t="shared" si="17"/>
        <v>0</v>
      </c>
      <c r="J97" s="88">
        <f t="shared" si="18"/>
        <v>0</v>
      </c>
      <c r="K97" s="189">
        <f t="shared" si="22"/>
        <v>-48.099932626718939</v>
      </c>
      <c r="L97" s="88">
        <f t="shared" si="19"/>
        <v>-45.887335725889869</v>
      </c>
      <c r="M97" s="89">
        <f t="shared" si="23"/>
        <v>-593.45447895229097</v>
      </c>
      <c r="N97" s="89">
        <f t="shared" si="24"/>
        <v>4737.2585210477091</v>
      </c>
      <c r="O97" s="89">
        <f t="shared" si="25"/>
        <v>4965.6797914546214</v>
      </c>
      <c r="P97" s="90">
        <f t="shared" si="20"/>
        <v>1.0723240648288086</v>
      </c>
      <c r="Q97" s="198">
        <v>-593.45447895229097</v>
      </c>
      <c r="R97" s="90">
        <f t="shared" si="26"/>
        <v>-2.1708019820150533E-2</v>
      </c>
      <c r="S97" s="90">
        <f t="shared" si="26"/>
        <v>3.9285624696778773E-3</v>
      </c>
      <c r="T97" s="92">
        <v>954</v>
      </c>
      <c r="U97" s="192">
        <v>5449</v>
      </c>
      <c r="V97" s="192">
        <v>5565.8835546475993</v>
      </c>
      <c r="W97" s="200"/>
      <c r="X97" s="89">
        <v>0</v>
      </c>
      <c r="Y97" s="89">
        <f t="shared" si="27"/>
        <v>0</v>
      </c>
    </row>
    <row r="98" spans="2:27" ht="29.1" customHeight="1">
      <c r="B98" s="210">
        <v>1875</v>
      </c>
      <c r="C98" t="s">
        <v>113</v>
      </c>
      <c r="D98" s="1">
        <v>9986.49</v>
      </c>
      <c r="E98" s="86">
        <f t="shared" si="21"/>
        <v>3659.3953829241477</v>
      </c>
      <c r="F98" s="87">
        <f t="shared" si="14"/>
        <v>0.79023575756653952</v>
      </c>
      <c r="G98" s="189">
        <f t="shared" si="15"/>
        <v>583.04270397045775</v>
      </c>
      <c r="H98" s="189">
        <f t="shared" si="16"/>
        <v>1591.1235391353794</v>
      </c>
      <c r="I98" s="189">
        <f t="shared" si="17"/>
        <v>178.01858118214534</v>
      </c>
      <c r="J98" s="88">
        <f t="shared" si="18"/>
        <v>485.81270804607459</v>
      </c>
      <c r="K98" s="189">
        <f t="shared" si="22"/>
        <v>129.91864855542639</v>
      </c>
      <c r="L98" s="88">
        <f t="shared" si="19"/>
        <v>354.54799190775861</v>
      </c>
      <c r="M98" s="89">
        <f t="shared" si="23"/>
        <v>1945.671531043138</v>
      </c>
      <c r="N98" s="89">
        <f t="shared" si="24"/>
        <v>11932.161531043137</v>
      </c>
      <c r="O98" s="89">
        <f t="shared" si="25"/>
        <v>4372.3567354500319</v>
      </c>
      <c r="P98" s="90">
        <f t="shared" si="20"/>
        <v>0.94419768175707264</v>
      </c>
      <c r="Q98" s="198">
        <v>1945.671531043138</v>
      </c>
      <c r="R98" s="90">
        <f t="shared" si="26"/>
        <v>6.7274767553703083E-2</v>
      </c>
      <c r="S98" s="90">
        <f t="shared" si="26"/>
        <v>4.8893707064504084E-2</v>
      </c>
      <c r="T98" s="92">
        <v>2729</v>
      </c>
      <c r="U98" s="192">
        <v>9357</v>
      </c>
      <c r="V98" s="192">
        <v>3488.8143176733779</v>
      </c>
      <c r="W98" s="200"/>
      <c r="X98" s="89">
        <v>0</v>
      </c>
      <c r="Y98" s="89">
        <f t="shared" si="27"/>
        <v>0</v>
      </c>
      <c r="Z98" s="1"/>
      <c r="AA98" s="1"/>
    </row>
    <row r="99" spans="2:27">
      <c r="B99" s="210">
        <v>3101</v>
      </c>
      <c r="C99" t="s">
        <v>114</v>
      </c>
      <c r="D99" s="1">
        <v>113168.655</v>
      </c>
      <c r="E99" s="86">
        <f t="shared" si="21"/>
        <v>3543.7186472522312</v>
      </c>
      <c r="F99" s="87">
        <f t="shared" si="14"/>
        <v>0.76525570395629638</v>
      </c>
      <c r="G99" s="189">
        <f t="shared" si="15"/>
        <v>652.44874537360761</v>
      </c>
      <c r="H99" s="189">
        <f t="shared" si="16"/>
        <v>20835.950683506158</v>
      </c>
      <c r="I99" s="189">
        <f t="shared" si="17"/>
        <v>218.5054386673161</v>
      </c>
      <c r="J99" s="88">
        <f t="shared" si="18"/>
        <v>6977.9711838407393</v>
      </c>
      <c r="K99" s="189">
        <f t="shared" si="22"/>
        <v>170.40550604059717</v>
      </c>
      <c r="L99" s="88">
        <f t="shared" si="19"/>
        <v>5441.8998354064706</v>
      </c>
      <c r="M99" s="89">
        <f t="shared" si="23"/>
        <v>26277.85051891263</v>
      </c>
      <c r="N99" s="89">
        <f t="shared" si="24"/>
        <v>139446.50551891263</v>
      </c>
      <c r="O99" s="89">
        <f t="shared" si="25"/>
        <v>4366.5728986664362</v>
      </c>
      <c r="P99" s="90">
        <f t="shared" si="20"/>
        <v>0.94294867907656055</v>
      </c>
      <c r="Q99" s="198">
        <v>26277.85051891263</v>
      </c>
      <c r="R99" s="90">
        <f t="shared" si="26"/>
        <v>-6.1940829337689129E-3</v>
      </c>
      <c r="S99" s="90">
        <f t="shared" si="26"/>
        <v>-1.2573610505354266E-2</v>
      </c>
      <c r="T99" s="92">
        <v>31935</v>
      </c>
      <c r="U99" s="192">
        <v>113874</v>
      </c>
      <c r="V99" s="192">
        <v>3588.8433658997797</v>
      </c>
      <c r="W99" s="200"/>
      <c r="X99" s="89">
        <v>0</v>
      </c>
      <c r="Y99" s="89">
        <f t="shared" si="27"/>
        <v>0</v>
      </c>
      <c r="Z99" s="1"/>
      <c r="AA99" s="1"/>
    </row>
    <row r="100" spans="2:27">
      <c r="B100" s="210">
        <v>3103</v>
      </c>
      <c r="C100" t="s">
        <v>115</v>
      </c>
      <c r="D100" s="1">
        <v>217113.26699999999</v>
      </c>
      <c r="E100" s="86">
        <f t="shared" si="21"/>
        <v>4171.1641851261256</v>
      </c>
      <c r="F100" s="87">
        <f t="shared" si="14"/>
        <v>0.90075073744385425</v>
      </c>
      <c r="G100" s="189">
        <f t="shared" si="15"/>
        <v>275.981422649271</v>
      </c>
      <c r="H100" s="189">
        <f t="shared" si="16"/>
        <v>14365.109030317204</v>
      </c>
      <c r="I100" s="189">
        <f t="shared" si="17"/>
        <v>0</v>
      </c>
      <c r="J100" s="88">
        <f t="shared" si="18"/>
        <v>0</v>
      </c>
      <c r="K100" s="189">
        <f t="shared" si="22"/>
        <v>-48.099932626718939</v>
      </c>
      <c r="L100" s="88">
        <f t="shared" si="19"/>
        <v>-2503.6495931533473</v>
      </c>
      <c r="M100" s="89">
        <f t="shared" si="23"/>
        <v>11861.459437163856</v>
      </c>
      <c r="N100" s="89">
        <f t="shared" si="24"/>
        <v>228974.72643716386</v>
      </c>
      <c r="O100" s="89">
        <f t="shared" si="25"/>
        <v>4399.0456751486781</v>
      </c>
      <c r="P100" s="90">
        <f t="shared" si="20"/>
        <v>0.94996108042665139</v>
      </c>
      <c r="Q100" s="198">
        <v>11861.459437163856</v>
      </c>
      <c r="R100" s="90">
        <f t="shared" si="26"/>
        <v>7.9064968564399457E-2</v>
      </c>
      <c r="S100" s="90">
        <f t="shared" si="26"/>
        <v>6.2252194755909082E-2</v>
      </c>
      <c r="T100" s="92">
        <v>52051</v>
      </c>
      <c r="U100" s="192">
        <v>201205</v>
      </c>
      <c r="V100" s="192">
        <v>3926.7174082747852</v>
      </c>
      <c r="W100" s="200"/>
      <c r="X100" s="89">
        <v>0</v>
      </c>
      <c r="Y100" s="89">
        <f t="shared" si="27"/>
        <v>0</v>
      </c>
      <c r="Z100" s="1"/>
      <c r="AA100" s="1"/>
    </row>
    <row r="101" spans="2:27">
      <c r="B101" s="210">
        <v>3105</v>
      </c>
      <c r="C101" t="s">
        <v>116</v>
      </c>
      <c r="D101" s="1">
        <v>217986.245</v>
      </c>
      <c r="E101" s="86">
        <f t="shared" si="21"/>
        <v>3647.0235565742582</v>
      </c>
      <c r="F101" s="87">
        <f t="shared" si="14"/>
        <v>0.7875640977580074</v>
      </c>
      <c r="G101" s="189">
        <f t="shared" si="15"/>
        <v>590.46579978039142</v>
      </c>
      <c r="H101" s="189">
        <f t="shared" si="16"/>
        <v>35292.731318673774</v>
      </c>
      <c r="I101" s="189">
        <f t="shared" si="17"/>
        <v>182.34872040460664</v>
      </c>
      <c r="J101" s="88">
        <f t="shared" si="18"/>
        <v>10899.165367303744</v>
      </c>
      <c r="K101" s="189">
        <f t="shared" si="22"/>
        <v>134.24878777788769</v>
      </c>
      <c r="L101" s="88">
        <f t="shared" si="19"/>
        <v>8024.184294272125</v>
      </c>
      <c r="M101" s="89">
        <f t="shared" si="23"/>
        <v>43316.915612945901</v>
      </c>
      <c r="N101" s="89">
        <f t="shared" si="24"/>
        <v>261303.16061294591</v>
      </c>
      <c r="O101" s="89">
        <f t="shared" si="25"/>
        <v>4371.7381441325379</v>
      </c>
      <c r="P101" s="90">
        <f t="shared" si="20"/>
        <v>0.94406409876664621</v>
      </c>
      <c r="Q101" s="198">
        <v>43316.915612945901</v>
      </c>
      <c r="R101" s="90">
        <f t="shared" si="26"/>
        <v>6.2606518026127288E-3</v>
      </c>
      <c r="S101" s="90">
        <f t="shared" si="26"/>
        <v>-6.0795977794809259E-3</v>
      </c>
      <c r="T101" s="92">
        <v>59771</v>
      </c>
      <c r="U101" s="192">
        <v>216630</v>
      </c>
      <c r="V101" s="192">
        <v>3669.3316169246928</v>
      </c>
      <c r="W101" s="200"/>
      <c r="X101" s="89">
        <v>0</v>
      </c>
      <c r="Y101" s="89">
        <f t="shared" si="27"/>
        <v>0</v>
      </c>
      <c r="Z101" s="1"/>
      <c r="AA101" s="1"/>
    </row>
    <row r="102" spans="2:27">
      <c r="B102" s="210">
        <v>3107</v>
      </c>
      <c r="C102" t="s">
        <v>117</v>
      </c>
      <c r="D102" s="1">
        <v>332370.46299999999</v>
      </c>
      <c r="E102" s="86">
        <f t="shared" si="21"/>
        <v>3899.6886424967734</v>
      </c>
      <c r="F102" s="87">
        <f t="shared" si="14"/>
        <v>0.84212638597542466</v>
      </c>
      <c r="G102" s="189">
        <f t="shared" si="15"/>
        <v>438.86674822688235</v>
      </c>
      <c r="H102" s="189">
        <f t="shared" si="16"/>
        <v>37404.612951377181</v>
      </c>
      <c r="I102" s="189">
        <f t="shared" si="17"/>
        <v>93.915940331726361</v>
      </c>
      <c r="J102" s="88">
        <f t="shared" si="18"/>
        <v>8004.4555944730382</v>
      </c>
      <c r="K102" s="189">
        <f t="shared" si="22"/>
        <v>45.816007705007422</v>
      </c>
      <c r="L102" s="88">
        <f t="shared" si="19"/>
        <v>3904.8983366977823</v>
      </c>
      <c r="M102" s="89">
        <f t="shared" si="23"/>
        <v>41309.511288074966</v>
      </c>
      <c r="N102" s="89">
        <f t="shared" si="24"/>
        <v>373679.97428807494</v>
      </c>
      <c r="O102" s="89">
        <f t="shared" si="25"/>
        <v>4384.3713984286633</v>
      </c>
      <c r="P102" s="90">
        <f t="shared" si="20"/>
        <v>0.94679221317751694</v>
      </c>
      <c r="Q102" s="198">
        <v>41309.511288074966</v>
      </c>
      <c r="R102" s="90">
        <f t="shared" si="26"/>
        <v>3.3255706882455133E-2</v>
      </c>
      <c r="S102" s="90">
        <f t="shared" si="26"/>
        <v>2.3726914372662701E-2</v>
      </c>
      <c r="T102" s="92">
        <v>85230</v>
      </c>
      <c r="U102" s="192">
        <v>321673</v>
      </c>
      <c r="V102" s="192">
        <v>3809.3055752925015</v>
      </c>
      <c r="W102" s="200"/>
      <c r="X102" s="89">
        <v>0</v>
      </c>
      <c r="Y102" s="89">
        <f t="shared" si="27"/>
        <v>0</v>
      </c>
      <c r="Z102" s="1"/>
      <c r="AA102" s="1"/>
    </row>
    <row r="103" spans="2:27">
      <c r="B103" s="210">
        <v>3110</v>
      </c>
      <c r="C103" t="s">
        <v>121</v>
      </c>
      <c r="D103" s="1">
        <v>22118.362000000001</v>
      </c>
      <c r="E103" s="86">
        <f t="shared" si="21"/>
        <v>4620.5059536243998</v>
      </c>
      <c r="F103" s="87">
        <f t="shared" si="14"/>
        <v>0.99778478150819916</v>
      </c>
      <c r="G103" s="189">
        <f t="shared" si="15"/>
        <v>6.376361550306501</v>
      </c>
      <c r="H103" s="189">
        <f t="shared" si="16"/>
        <v>30.523642741317222</v>
      </c>
      <c r="I103" s="189">
        <f t="shared" si="17"/>
        <v>0</v>
      </c>
      <c r="J103" s="88">
        <f t="shared" si="18"/>
        <v>0</v>
      </c>
      <c r="K103" s="189">
        <f t="shared" si="22"/>
        <v>-48.099932626718939</v>
      </c>
      <c r="L103" s="88">
        <f t="shared" si="19"/>
        <v>-230.25437748410354</v>
      </c>
      <c r="M103" s="89">
        <f t="shared" si="23"/>
        <v>-199.73073474278632</v>
      </c>
      <c r="N103" s="89">
        <f t="shared" si="24"/>
        <v>21918.631265257216</v>
      </c>
      <c r="O103" s="89">
        <f t="shared" si="25"/>
        <v>4578.7823825479873</v>
      </c>
      <c r="P103" s="90">
        <f t="shared" si="20"/>
        <v>0.98877469805238916</v>
      </c>
      <c r="Q103" s="198">
        <v>-199.73073474278632</v>
      </c>
      <c r="R103" s="90">
        <f t="shared" si="26"/>
        <v>3.0918760195758611E-2</v>
      </c>
      <c r="S103" s="90">
        <f t="shared" si="26"/>
        <v>2.5534810121621516E-2</v>
      </c>
      <c r="T103" s="92">
        <v>4787</v>
      </c>
      <c r="U103" s="192">
        <v>21455</v>
      </c>
      <c r="V103" s="192">
        <v>4505.4598908021844</v>
      </c>
      <c r="W103" s="200"/>
      <c r="X103" s="89">
        <v>0</v>
      </c>
      <c r="Y103" s="89">
        <f t="shared" si="27"/>
        <v>0</v>
      </c>
      <c r="Z103" s="1"/>
      <c r="AA103" s="1"/>
    </row>
    <row r="104" spans="2:27">
      <c r="B104" s="210">
        <v>3112</v>
      </c>
      <c r="C104" t="s">
        <v>127</v>
      </c>
      <c r="D104" s="1">
        <v>31491.296999999999</v>
      </c>
      <c r="E104" s="86">
        <f t="shared" si="21"/>
        <v>3994.8366104275024</v>
      </c>
      <c r="F104" s="87">
        <f t="shared" si="14"/>
        <v>0.86267331207953268</v>
      </c>
      <c r="G104" s="189">
        <f t="shared" si="15"/>
        <v>381.77796746844496</v>
      </c>
      <c r="H104" s="189">
        <f t="shared" si="16"/>
        <v>3009.5557175537515</v>
      </c>
      <c r="I104" s="189">
        <f t="shared" si="17"/>
        <v>60.614151555971212</v>
      </c>
      <c r="J104" s="88">
        <f t="shared" si="18"/>
        <v>477.82135671572109</v>
      </c>
      <c r="K104" s="189">
        <f t="shared" si="22"/>
        <v>12.514218929252273</v>
      </c>
      <c r="L104" s="88">
        <f t="shared" si="19"/>
        <v>98.649587819295675</v>
      </c>
      <c r="M104" s="89">
        <f t="shared" si="23"/>
        <v>3108.2053053730469</v>
      </c>
      <c r="N104" s="89">
        <f t="shared" si="24"/>
        <v>34599.502305373047</v>
      </c>
      <c r="O104" s="89">
        <f t="shared" si="25"/>
        <v>4389.1287968251991</v>
      </c>
      <c r="P104" s="90">
        <f t="shared" si="20"/>
        <v>0.94781955948272223</v>
      </c>
      <c r="Q104" s="198">
        <v>3108.2053053730469</v>
      </c>
      <c r="R104" s="90">
        <f t="shared" si="26"/>
        <v>3.2230791923429876E-2</v>
      </c>
      <c r="S104" s="90">
        <f t="shared" si="26"/>
        <v>8.9060446077275979E-2</v>
      </c>
      <c r="T104" s="92">
        <v>7883</v>
      </c>
      <c r="U104" s="192">
        <v>30508</v>
      </c>
      <c r="V104" s="192">
        <v>3668.1495731634004</v>
      </c>
      <c r="W104" s="200"/>
      <c r="X104" s="89">
        <v>0</v>
      </c>
      <c r="Y104" s="89">
        <f t="shared" si="27"/>
        <v>0</v>
      </c>
      <c r="Z104" s="1"/>
      <c r="AA104" s="1"/>
    </row>
    <row r="105" spans="2:27">
      <c r="B105" s="210">
        <v>3114</v>
      </c>
      <c r="C105" t="s">
        <v>429</v>
      </c>
      <c r="D105" s="1">
        <v>23393.186000000002</v>
      </c>
      <c r="E105" s="86">
        <f t="shared" si="21"/>
        <v>3806.8650935720098</v>
      </c>
      <c r="F105" s="87">
        <f t="shared" si="14"/>
        <v>0.82208141137474056</v>
      </c>
      <c r="G105" s="189">
        <f t="shared" si="15"/>
        <v>494.5608775817405</v>
      </c>
      <c r="H105" s="189">
        <f t="shared" si="16"/>
        <v>3039.0765927397952</v>
      </c>
      <c r="I105" s="189">
        <f t="shared" si="17"/>
        <v>126.40418245539362</v>
      </c>
      <c r="J105" s="88">
        <f t="shared" si="18"/>
        <v>776.75370118839385</v>
      </c>
      <c r="K105" s="189">
        <f t="shared" si="22"/>
        <v>78.304249828674685</v>
      </c>
      <c r="L105" s="88">
        <f t="shared" si="19"/>
        <v>481.17961519720592</v>
      </c>
      <c r="M105" s="89">
        <f t="shared" si="23"/>
        <v>3520.2562079370009</v>
      </c>
      <c r="N105" s="89">
        <f t="shared" si="24"/>
        <v>26913.442207937002</v>
      </c>
      <c r="O105" s="89">
        <f t="shared" si="25"/>
        <v>4379.7302209824247</v>
      </c>
      <c r="P105" s="90">
        <f t="shared" si="20"/>
        <v>0.94578996444748265</v>
      </c>
      <c r="Q105" s="198">
        <v>3520.2562079370009</v>
      </c>
      <c r="R105" s="90">
        <f t="shared" si="26"/>
        <v>3.5005132289178016E-2</v>
      </c>
      <c r="S105" s="90">
        <f t="shared" si="26"/>
        <v>1.4456617050889907E-2</v>
      </c>
      <c r="T105" s="92">
        <v>6145</v>
      </c>
      <c r="U105" s="192">
        <v>22602</v>
      </c>
      <c r="V105" s="192">
        <v>3752.6149759256186</v>
      </c>
      <c r="W105" s="200"/>
      <c r="X105" s="89">
        <v>0</v>
      </c>
      <c r="Y105" s="89">
        <f t="shared" si="27"/>
        <v>0</v>
      </c>
      <c r="Z105" s="1"/>
      <c r="AA105" s="1"/>
    </row>
    <row r="106" spans="2:27">
      <c r="B106" s="210">
        <v>3116</v>
      </c>
      <c r="C106" t="s">
        <v>125</v>
      </c>
      <c r="D106" s="1">
        <v>14133.871999999999</v>
      </c>
      <c r="E106" s="86">
        <f t="shared" si="21"/>
        <v>3606.4996172492984</v>
      </c>
      <c r="F106" s="87">
        <f t="shared" si="14"/>
        <v>0.77881307127929689</v>
      </c>
      <c r="G106" s="189">
        <f t="shared" si="15"/>
        <v>614.78016337536735</v>
      </c>
      <c r="H106" s="189">
        <f t="shared" si="16"/>
        <v>2409.323460268065</v>
      </c>
      <c r="I106" s="189">
        <f t="shared" si="17"/>
        <v>196.5320991683426</v>
      </c>
      <c r="J106" s="88">
        <f t="shared" si="18"/>
        <v>770.20929664073469</v>
      </c>
      <c r="K106" s="189">
        <f t="shared" si="22"/>
        <v>148.43216654162364</v>
      </c>
      <c r="L106" s="88">
        <f t="shared" si="19"/>
        <v>581.7056606766231</v>
      </c>
      <c r="M106" s="89">
        <f t="shared" si="23"/>
        <v>2991.0291209446882</v>
      </c>
      <c r="N106" s="89">
        <f t="shared" si="24"/>
        <v>17124.901120944687</v>
      </c>
      <c r="O106" s="89">
        <f t="shared" si="25"/>
        <v>4369.7119471662891</v>
      </c>
      <c r="P106" s="90">
        <f t="shared" si="20"/>
        <v>0.94362654744271046</v>
      </c>
      <c r="Q106" s="198">
        <v>2991.0291209446882</v>
      </c>
      <c r="R106" s="90">
        <f t="shared" si="26"/>
        <v>3.7272273594598518E-2</v>
      </c>
      <c r="S106" s="90">
        <f t="shared" si="26"/>
        <v>2.8537906401788753E-2</v>
      </c>
      <c r="T106" s="92">
        <v>3919</v>
      </c>
      <c r="U106" s="192">
        <v>13626</v>
      </c>
      <c r="V106" s="192">
        <v>3506.4333504889346</v>
      </c>
      <c r="W106" s="200"/>
      <c r="X106" s="89">
        <v>0</v>
      </c>
      <c r="Y106" s="89">
        <f t="shared" si="27"/>
        <v>0</v>
      </c>
      <c r="Z106" s="1"/>
      <c r="AA106" s="1"/>
    </row>
    <row r="107" spans="2:27">
      <c r="B107" s="210">
        <v>3118</v>
      </c>
      <c r="C107" t="s">
        <v>124</v>
      </c>
      <c r="D107" s="1">
        <v>172898.75899999999</v>
      </c>
      <c r="E107" s="86">
        <f t="shared" si="21"/>
        <v>3678.2274390503339</v>
      </c>
      <c r="F107" s="87">
        <f t="shared" si="14"/>
        <v>0.79430248514914925</v>
      </c>
      <c r="G107" s="189">
        <f t="shared" si="15"/>
        <v>571.74347029474598</v>
      </c>
      <c r="H107" s="189">
        <f t="shared" si="16"/>
        <v>26875.373564674828</v>
      </c>
      <c r="I107" s="189">
        <f t="shared" si="17"/>
        <v>171.42736153798015</v>
      </c>
      <c r="J107" s="88">
        <f t="shared" si="18"/>
        <v>8058.114556454294</v>
      </c>
      <c r="K107" s="189">
        <f t="shared" si="22"/>
        <v>123.32742891126121</v>
      </c>
      <c r="L107" s="88">
        <f t="shared" si="19"/>
        <v>5797.1291234027449</v>
      </c>
      <c r="M107" s="89">
        <f t="shared" si="23"/>
        <v>32672.502688077573</v>
      </c>
      <c r="N107" s="89">
        <f t="shared" si="24"/>
        <v>205571.26168807756</v>
      </c>
      <c r="O107" s="89">
        <f t="shared" si="25"/>
        <v>4373.2983382563416</v>
      </c>
      <c r="P107" s="90">
        <f t="shared" si="20"/>
        <v>0.94440101813620325</v>
      </c>
      <c r="Q107" s="198">
        <v>32672.502688077573</v>
      </c>
      <c r="R107" s="90">
        <f t="shared" si="26"/>
        <v>-0.10895759659041135</v>
      </c>
      <c r="S107" s="90">
        <f t="shared" si="26"/>
        <v>-0.12078609635060328</v>
      </c>
      <c r="T107" s="92">
        <v>47006</v>
      </c>
      <c r="U107" s="192">
        <v>194041</v>
      </c>
      <c r="V107" s="192">
        <v>4183.5410288473977</v>
      </c>
      <c r="W107" s="200"/>
      <c r="X107" s="89">
        <v>0</v>
      </c>
      <c r="Y107" s="89">
        <f t="shared" si="27"/>
        <v>0</v>
      </c>
      <c r="Z107" s="1"/>
      <c r="AA107" s="1"/>
    </row>
    <row r="108" spans="2:27">
      <c r="B108" s="210">
        <v>3120</v>
      </c>
      <c r="C108" t="s">
        <v>126</v>
      </c>
      <c r="D108" s="1">
        <v>30255.828000000001</v>
      </c>
      <c r="E108" s="86">
        <f t="shared" si="21"/>
        <v>3593.3287410926368</v>
      </c>
      <c r="F108" s="87">
        <f t="shared" si="14"/>
        <v>0.77596885899602142</v>
      </c>
      <c r="G108" s="189">
        <f t="shared" si="15"/>
        <v>622.6826890693643</v>
      </c>
      <c r="H108" s="189">
        <f t="shared" si="16"/>
        <v>5242.988241964048</v>
      </c>
      <c r="I108" s="189">
        <f t="shared" si="17"/>
        <v>201.14190582317414</v>
      </c>
      <c r="J108" s="88">
        <f t="shared" si="18"/>
        <v>1693.6148470311264</v>
      </c>
      <c r="K108" s="189">
        <f t="shared" si="22"/>
        <v>153.04197319645522</v>
      </c>
      <c r="L108" s="88">
        <f t="shared" si="19"/>
        <v>1288.6134143141528</v>
      </c>
      <c r="M108" s="89">
        <f t="shared" si="23"/>
        <v>6531.6016562782006</v>
      </c>
      <c r="N108" s="89">
        <f t="shared" si="24"/>
        <v>36787.429656278204</v>
      </c>
      <c r="O108" s="89">
        <f t="shared" si="25"/>
        <v>4369.0534033584572</v>
      </c>
      <c r="P108" s="90">
        <f t="shared" si="20"/>
        <v>0.94348433682854693</v>
      </c>
      <c r="Q108" s="198">
        <v>6531.6016562782006</v>
      </c>
      <c r="R108" s="90">
        <f t="shared" si="26"/>
        <v>5.2559679944338189E-2</v>
      </c>
      <c r="S108" s="90">
        <f t="shared" si="26"/>
        <v>4.64343326382489E-2</v>
      </c>
      <c r="T108" s="92">
        <v>8420</v>
      </c>
      <c r="U108" s="192">
        <v>28745</v>
      </c>
      <c r="V108" s="192">
        <v>3433.8788675188148</v>
      </c>
      <c r="W108" s="200"/>
      <c r="X108" s="89">
        <v>0</v>
      </c>
      <c r="Y108" s="89">
        <f t="shared" si="27"/>
        <v>0</v>
      </c>
      <c r="Z108" s="1"/>
      <c r="AA108" s="1"/>
    </row>
    <row r="109" spans="2:27">
      <c r="B109" s="210">
        <v>3122</v>
      </c>
      <c r="C109" t="s">
        <v>123</v>
      </c>
      <c r="D109" s="1">
        <v>12580.585999999999</v>
      </c>
      <c r="E109" s="86">
        <f t="shared" si="21"/>
        <v>3439.1979223619464</v>
      </c>
      <c r="F109" s="87">
        <f t="shared" si="14"/>
        <v>0.74268475832945979</v>
      </c>
      <c r="G109" s="189">
        <f t="shared" si="15"/>
        <v>715.16118030777852</v>
      </c>
      <c r="H109" s="189">
        <f t="shared" si="16"/>
        <v>2616.0595975658539</v>
      </c>
      <c r="I109" s="189">
        <f t="shared" si="17"/>
        <v>255.08769237891576</v>
      </c>
      <c r="J109" s="88">
        <f t="shared" si="18"/>
        <v>933.11077872207386</v>
      </c>
      <c r="K109" s="189">
        <f t="shared" si="22"/>
        <v>206.98775975219684</v>
      </c>
      <c r="L109" s="88">
        <f t="shared" si="19"/>
        <v>757.16122517353597</v>
      </c>
      <c r="M109" s="89">
        <f t="shared" si="23"/>
        <v>3373.2208227393899</v>
      </c>
      <c r="N109" s="89">
        <f t="shared" si="24"/>
        <v>15953.806822739389</v>
      </c>
      <c r="O109" s="89">
        <f t="shared" si="25"/>
        <v>4361.3468624219213</v>
      </c>
      <c r="P109" s="90">
        <f t="shared" si="20"/>
        <v>0.94182013179521862</v>
      </c>
      <c r="Q109" s="198">
        <v>3373.2208227393899</v>
      </c>
      <c r="R109" s="90">
        <f t="shared" si="26"/>
        <v>4.5246427384513073E-2</v>
      </c>
      <c r="S109" s="90">
        <f t="shared" si="26"/>
        <v>3.9817318002253618E-2</v>
      </c>
      <c r="T109" s="92">
        <v>3658</v>
      </c>
      <c r="U109" s="192">
        <v>12036</v>
      </c>
      <c r="V109" s="192">
        <v>3307.5020610057704</v>
      </c>
      <c r="W109" s="200"/>
      <c r="X109" s="89">
        <v>0</v>
      </c>
      <c r="Y109" s="89">
        <f t="shared" si="27"/>
        <v>0</v>
      </c>
      <c r="Z109" s="1"/>
      <c r="AA109" s="1"/>
    </row>
    <row r="110" spans="2:27">
      <c r="B110" s="210">
        <v>3124</v>
      </c>
      <c r="C110" t="s">
        <v>122</v>
      </c>
      <c r="D110" s="1">
        <v>4827.0950000000003</v>
      </c>
      <c r="E110" s="86">
        <f t="shared" si="21"/>
        <v>3583.589458054937</v>
      </c>
      <c r="F110" s="87">
        <f t="shared" si="14"/>
        <v>0.77386568923596621</v>
      </c>
      <c r="G110" s="189">
        <f t="shared" si="15"/>
        <v>628.52625889198418</v>
      </c>
      <c r="H110" s="189">
        <f t="shared" si="16"/>
        <v>846.62487072750275</v>
      </c>
      <c r="I110" s="189">
        <f t="shared" si="17"/>
        <v>204.55065488636907</v>
      </c>
      <c r="J110" s="88">
        <f t="shared" si="18"/>
        <v>275.52973213193917</v>
      </c>
      <c r="K110" s="189">
        <f t="shared" si="22"/>
        <v>156.45072225965015</v>
      </c>
      <c r="L110" s="88">
        <f t="shared" si="19"/>
        <v>210.73912288374876</v>
      </c>
      <c r="M110" s="89">
        <f t="shared" si="23"/>
        <v>1057.3639936112515</v>
      </c>
      <c r="N110" s="89">
        <f t="shared" si="24"/>
        <v>5884.4589936112516</v>
      </c>
      <c r="O110" s="89">
        <f t="shared" si="25"/>
        <v>4368.566439206571</v>
      </c>
      <c r="P110" s="90">
        <f t="shared" si="20"/>
        <v>0.94337917834054397</v>
      </c>
      <c r="Q110" s="198">
        <v>1057.3639936112515</v>
      </c>
      <c r="R110" s="90">
        <f t="shared" si="26"/>
        <v>4.9368478260869618E-2</v>
      </c>
      <c r="S110" s="90">
        <f t="shared" si="26"/>
        <v>3.534573690326339E-2</v>
      </c>
      <c r="T110" s="92">
        <v>1347</v>
      </c>
      <c r="U110" s="192">
        <v>4600</v>
      </c>
      <c r="V110" s="192">
        <v>3461.2490594431902</v>
      </c>
      <c r="W110" s="200"/>
      <c r="X110" s="89">
        <v>0</v>
      </c>
      <c r="Y110" s="89">
        <f t="shared" si="27"/>
        <v>0</v>
      </c>
      <c r="Z110" s="1"/>
      <c r="AA110" s="1"/>
    </row>
    <row r="111" spans="2:27">
      <c r="B111" s="210">
        <v>3201</v>
      </c>
      <c r="C111" t="s">
        <v>134</v>
      </c>
      <c r="D111" s="1">
        <v>919382.92799999996</v>
      </c>
      <c r="E111" s="86">
        <f t="shared" si="21"/>
        <v>7022.4251877086181</v>
      </c>
      <c r="F111" s="87">
        <f t="shared" si="14"/>
        <v>1.5164722331066831</v>
      </c>
      <c r="G111" s="189">
        <f t="shared" si="15"/>
        <v>-1434.7751789002243</v>
      </c>
      <c r="H111" s="189">
        <f t="shared" si="16"/>
        <v>-187842.20119679626</v>
      </c>
      <c r="I111" s="189">
        <f t="shared" si="17"/>
        <v>0</v>
      </c>
      <c r="J111" s="88">
        <f t="shared" si="18"/>
        <v>0</v>
      </c>
      <c r="K111" s="189">
        <f t="shared" si="22"/>
        <v>-48.099932626718939</v>
      </c>
      <c r="L111" s="88">
        <f t="shared" si="19"/>
        <v>-6297.2912794226704</v>
      </c>
      <c r="M111" s="89">
        <f t="shared" si="23"/>
        <v>-194139.49247621893</v>
      </c>
      <c r="N111" s="89">
        <f t="shared" si="24"/>
        <v>725243.43552378099</v>
      </c>
      <c r="O111" s="89">
        <f t="shared" si="25"/>
        <v>5539.5500761816747</v>
      </c>
      <c r="P111" s="90">
        <f t="shared" si="20"/>
        <v>1.1962496786917827</v>
      </c>
      <c r="Q111" s="198">
        <v>-194139.49247621893</v>
      </c>
      <c r="R111" s="90">
        <f t="shared" si="26"/>
        <v>1.5097484953776497E-2</v>
      </c>
      <c r="S111" s="90">
        <f t="shared" si="26"/>
        <v>6.9795583663948123E-3</v>
      </c>
      <c r="T111" s="92">
        <v>130921</v>
      </c>
      <c r="U111" s="192">
        <v>905709</v>
      </c>
      <c r="V111" s="192">
        <v>6973.7514822058301</v>
      </c>
      <c r="W111" s="200"/>
      <c r="X111" s="89">
        <v>0</v>
      </c>
      <c r="Y111" s="89">
        <f t="shared" si="27"/>
        <v>0</v>
      </c>
      <c r="Z111" s="1"/>
      <c r="AA111" s="1"/>
    </row>
    <row r="112" spans="2:27">
      <c r="B112" s="210">
        <v>3203</v>
      </c>
      <c r="C112" t="s">
        <v>135</v>
      </c>
      <c r="D112" s="1">
        <v>568364.06400000001</v>
      </c>
      <c r="E112" s="86">
        <f t="shared" si="21"/>
        <v>5751.7994636441836</v>
      </c>
      <c r="F112" s="87">
        <f t="shared" si="14"/>
        <v>1.2420843147295111</v>
      </c>
      <c r="G112" s="189">
        <f t="shared" si="15"/>
        <v>-672.39974446156373</v>
      </c>
      <c r="H112" s="189">
        <f t="shared" si="16"/>
        <v>-66443.180748969418</v>
      </c>
      <c r="I112" s="189">
        <f t="shared" si="17"/>
        <v>0</v>
      </c>
      <c r="J112" s="88">
        <f t="shared" si="18"/>
        <v>0</v>
      </c>
      <c r="K112" s="189">
        <f t="shared" si="22"/>
        <v>-48.099932626718939</v>
      </c>
      <c r="L112" s="88">
        <f t="shared" si="19"/>
        <v>-4752.9948425092316</v>
      </c>
      <c r="M112" s="89">
        <f t="shared" si="23"/>
        <v>-71196.175591478648</v>
      </c>
      <c r="N112" s="89">
        <f t="shared" si="24"/>
        <v>497167.88840852136</v>
      </c>
      <c r="O112" s="89">
        <f t="shared" si="25"/>
        <v>5031.2997865559009</v>
      </c>
      <c r="P112" s="90">
        <f t="shared" si="20"/>
        <v>1.0864945113409139</v>
      </c>
      <c r="Q112" s="198">
        <v>-71196.175591478648</v>
      </c>
      <c r="R112" s="90">
        <f t="shared" si="26"/>
        <v>4.2105017659603648E-3</v>
      </c>
      <c r="S112" s="90">
        <f t="shared" si="26"/>
        <v>-6.2670677054833014E-3</v>
      </c>
      <c r="T112" s="92">
        <v>98815</v>
      </c>
      <c r="U112" s="192">
        <v>565981</v>
      </c>
      <c r="V112" s="192">
        <v>5788.0737134909596</v>
      </c>
      <c r="W112" s="200"/>
      <c r="X112" s="89">
        <v>0</v>
      </c>
      <c r="Y112" s="89">
        <f t="shared" si="27"/>
        <v>0</v>
      </c>
      <c r="Z112" s="1"/>
      <c r="AA112" s="1"/>
    </row>
    <row r="113" spans="2:27">
      <c r="B113" s="210">
        <v>3205</v>
      </c>
      <c r="C113" t="s">
        <v>140</v>
      </c>
      <c r="D113" s="1">
        <v>432590.56400000001</v>
      </c>
      <c r="E113" s="86">
        <f t="shared" si="21"/>
        <v>4592.2077684950273</v>
      </c>
      <c r="F113" s="87">
        <f t="shared" si="14"/>
        <v>0.99167387098242854</v>
      </c>
      <c r="G113" s="189">
        <f t="shared" si="15"/>
        <v>23.355272627930024</v>
      </c>
      <c r="H113" s="189">
        <f t="shared" si="16"/>
        <v>2200.0900368236362</v>
      </c>
      <c r="I113" s="189">
        <f t="shared" si="17"/>
        <v>0</v>
      </c>
      <c r="J113" s="88">
        <f t="shared" si="18"/>
        <v>0</v>
      </c>
      <c r="K113" s="189">
        <f t="shared" si="22"/>
        <v>-48.099932626718939</v>
      </c>
      <c r="L113" s="88">
        <f t="shared" si="19"/>
        <v>-4531.0617533695513</v>
      </c>
      <c r="M113" s="89">
        <f t="shared" si="23"/>
        <v>-2330.9717165459151</v>
      </c>
      <c r="N113" s="89">
        <f t="shared" si="24"/>
        <v>430259.59228345408</v>
      </c>
      <c r="O113" s="89">
        <f t="shared" si="25"/>
        <v>4567.4631084962375</v>
      </c>
      <c r="P113" s="90">
        <f t="shared" si="20"/>
        <v>0.9863303338420808</v>
      </c>
      <c r="Q113" s="198">
        <v>-2330.9717165459151</v>
      </c>
      <c r="R113" s="90">
        <f t="shared" si="26"/>
        <v>4.9770710127377903E-2</v>
      </c>
      <c r="S113" s="90">
        <f t="shared" si="26"/>
        <v>1.9838075363393066E-2</v>
      </c>
      <c r="T113" s="92">
        <v>94201</v>
      </c>
      <c r="U113" s="192">
        <v>412081</v>
      </c>
      <c r="V113" s="192">
        <v>4502.8793094028306</v>
      </c>
      <c r="W113" s="200"/>
      <c r="X113" s="89">
        <v>0</v>
      </c>
      <c r="Y113" s="89">
        <f t="shared" si="27"/>
        <v>0</v>
      </c>
      <c r="Z113" s="1"/>
      <c r="AA113" s="1"/>
    </row>
    <row r="114" spans="2:27">
      <c r="B114" s="210">
        <v>3207</v>
      </c>
      <c r="C114" t="s">
        <v>130</v>
      </c>
      <c r="D114" s="1">
        <v>319997.18199999997</v>
      </c>
      <c r="E114" s="86">
        <f t="shared" si="21"/>
        <v>5034.5686280679665</v>
      </c>
      <c r="F114" s="87">
        <f t="shared" si="14"/>
        <v>1.0872004081294131</v>
      </c>
      <c r="G114" s="189">
        <f t="shared" si="15"/>
        <v>-242.06124311583352</v>
      </c>
      <c r="H114" s="189">
        <f t="shared" si="16"/>
        <v>-15385.412612442378</v>
      </c>
      <c r="I114" s="189">
        <f t="shared" si="17"/>
        <v>0</v>
      </c>
      <c r="J114" s="88">
        <f t="shared" si="18"/>
        <v>0</v>
      </c>
      <c r="K114" s="189">
        <f t="shared" si="22"/>
        <v>-48.099932626718939</v>
      </c>
      <c r="L114" s="88">
        <f t="shared" si="19"/>
        <v>-3057.2317177542559</v>
      </c>
      <c r="M114" s="89">
        <f t="shared" si="23"/>
        <v>-18442.644330196636</v>
      </c>
      <c r="N114" s="89">
        <f t="shared" si="24"/>
        <v>301554.53766980337</v>
      </c>
      <c r="O114" s="89">
        <f t="shared" si="25"/>
        <v>4744.4074523254149</v>
      </c>
      <c r="P114" s="90">
        <f t="shared" si="20"/>
        <v>1.024540948700875</v>
      </c>
      <c r="Q114" s="198">
        <v>-18442.644330196636</v>
      </c>
      <c r="R114" s="93">
        <f t="shared" si="26"/>
        <v>2.7634563508375204E-2</v>
      </c>
      <c r="S114" s="94">
        <f t="shared" si="26"/>
        <v>6.3737162614666007E-3</v>
      </c>
      <c r="T114" s="92">
        <v>63560</v>
      </c>
      <c r="U114" s="192">
        <v>311392</v>
      </c>
      <c r="V114" s="192">
        <v>5002.6829464213988</v>
      </c>
      <c r="W114" s="200"/>
      <c r="X114" s="89">
        <v>0</v>
      </c>
      <c r="Y114" s="89">
        <f t="shared" si="27"/>
        <v>0</v>
      </c>
      <c r="Z114" s="1"/>
      <c r="AA114" s="1"/>
    </row>
    <row r="115" spans="2:27">
      <c r="B115" s="210">
        <v>3209</v>
      </c>
      <c r="C115" t="s">
        <v>143</v>
      </c>
      <c r="D115" s="1">
        <v>181722.34299999999</v>
      </c>
      <c r="E115" s="86">
        <f t="shared" si="21"/>
        <v>4147.5862281462541</v>
      </c>
      <c r="F115" s="87">
        <f t="shared" si="14"/>
        <v>0.89565914641687661</v>
      </c>
      <c r="G115" s="189">
        <f t="shared" si="15"/>
        <v>290.12819683719391</v>
      </c>
      <c r="H115" s="189">
        <f t="shared" si="16"/>
        <v>12711.676816224814</v>
      </c>
      <c r="I115" s="189">
        <f t="shared" si="17"/>
        <v>7.1517853544080934</v>
      </c>
      <c r="J115" s="88">
        <f t="shared" si="18"/>
        <v>313.34832351803624</v>
      </c>
      <c r="K115" s="189">
        <f t="shared" si="22"/>
        <v>-40.948147272310848</v>
      </c>
      <c r="L115" s="88">
        <f t="shared" si="19"/>
        <v>-1794.1021245890277</v>
      </c>
      <c r="M115" s="89">
        <f t="shared" si="23"/>
        <v>10917.574691635786</v>
      </c>
      <c r="N115" s="89">
        <f t="shared" si="24"/>
        <v>192639.91769163578</v>
      </c>
      <c r="O115" s="89">
        <f t="shared" si="25"/>
        <v>4396.7662777111382</v>
      </c>
      <c r="P115" s="90">
        <f t="shared" si="20"/>
        <v>0.94946885119958968</v>
      </c>
      <c r="Q115" s="198">
        <v>10917.574691635786</v>
      </c>
      <c r="R115" s="93">
        <f t="shared" si="26"/>
        <v>1.3283946693431435E-2</v>
      </c>
      <c r="S115" s="94">
        <f t="shared" si="26"/>
        <v>-8.6403967005837193E-3</v>
      </c>
      <c r="T115" s="92">
        <v>43814</v>
      </c>
      <c r="U115" s="192">
        <v>179340</v>
      </c>
      <c r="V115" s="192">
        <v>4183.7353613586529</v>
      </c>
      <c r="W115" s="200"/>
      <c r="X115" s="89">
        <v>0</v>
      </c>
      <c r="Y115" s="89">
        <f t="shared" si="27"/>
        <v>0</v>
      </c>
      <c r="Z115" s="1"/>
      <c r="AA115" s="1"/>
    </row>
    <row r="116" spans="2:27">
      <c r="B116" s="210">
        <v>3212</v>
      </c>
      <c r="C116" t="s">
        <v>133</v>
      </c>
      <c r="D116" s="1">
        <v>97933.788</v>
      </c>
      <c r="E116" s="86">
        <f t="shared" si="21"/>
        <v>4772.3691827883631</v>
      </c>
      <c r="F116" s="87">
        <f t="shared" si="14"/>
        <v>1.0305792028229548</v>
      </c>
      <c r="G116" s="189">
        <f t="shared" si="15"/>
        <v>-84.741575948071471</v>
      </c>
      <c r="H116" s="189">
        <f t="shared" si="16"/>
        <v>-1738.9818800303747</v>
      </c>
      <c r="I116" s="189">
        <f t="shared" si="17"/>
        <v>0</v>
      </c>
      <c r="J116" s="88">
        <f t="shared" si="18"/>
        <v>0</v>
      </c>
      <c r="K116" s="189">
        <f t="shared" si="22"/>
        <v>-48.099932626718939</v>
      </c>
      <c r="L116" s="88">
        <f t="shared" si="19"/>
        <v>-987.05871743289936</v>
      </c>
      <c r="M116" s="89">
        <f t="shared" si="23"/>
        <v>-2726.040597463274</v>
      </c>
      <c r="N116" s="89">
        <f t="shared" si="24"/>
        <v>95207.747402536726</v>
      </c>
      <c r="O116" s="89">
        <f t="shared" si="25"/>
        <v>4639.5276742135729</v>
      </c>
      <c r="P116" s="90">
        <f t="shared" si="20"/>
        <v>1.0018924665782916</v>
      </c>
      <c r="Q116" s="198">
        <v>-2726.040597463274</v>
      </c>
      <c r="R116" s="93">
        <f t="shared" si="26"/>
        <v>6.1428781999869946E-2</v>
      </c>
      <c r="S116" s="93">
        <f t="shared" si="26"/>
        <v>5.1135700394783754E-2</v>
      </c>
      <c r="T116" s="92">
        <v>20521</v>
      </c>
      <c r="U116" s="192">
        <v>92266</v>
      </c>
      <c r="V116" s="192">
        <v>4540.2027359511858</v>
      </c>
      <c r="W116" s="200"/>
      <c r="X116" s="89">
        <v>0</v>
      </c>
      <c r="Y116" s="89">
        <f t="shared" si="27"/>
        <v>0</v>
      </c>
      <c r="Z116" s="1"/>
      <c r="AA116" s="1"/>
    </row>
    <row r="117" spans="2:27">
      <c r="B117" s="210">
        <v>3214</v>
      </c>
      <c r="C117" t="s">
        <v>132</v>
      </c>
      <c r="D117" s="1">
        <v>88422.005000000005</v>
      </c>
      <c r="E117" s="86">
        <f t="shared" si="21"/>
        <v>5443.3640113272595</v>
      </c>
      <c r="F117" s="87">
        <f t="shared" si="14"/>
        <v>1.175478578585395</v>
      </c>
      <c r="G117" s="189">
        <f t="shared" si="15"/>
        <v>-487.33847307140928</v>
      </c>
      <c r="H117" s="189">
        <f t="shared" si="16"/>
        <v>-7916.3261565719722</v>
      </c>
      <c r="I117" s="189">
        <f t="shared" si="17"/>
        <v>0</v>
      </c>
      <c r="J117" s="88">
        <f t="shared" si="18"/>
        <v>0</v>
      </c>
      <c r="K117" s="189">
        <f t="shared" si="22"/>
        <v>-48.099932626718939</v>
      </c>
      <c r="L117" s="88">
        <f t="shared" si="19"/>
        <v>-781.33530558842244</v>
      </c>
      <c r="M117" s="89">
        <f t="shared" si="23"/>
        <v>-8697.6614621603949</v>
      </c>
      <c r="N117" s="89">
        <f t="shared" si="24"/>
        <v>79724.34353783961</v>
      </c>
      <c r="O117" s="89">
        <f t="shared" si="25"/>
        <v>4907.9256056291315</v>
      </c>
      <c r="P117" s="90">
        <f t="shared" si="20"/>
        <v>1.0598522168832676</v>
      </c>
      <c r="Q117" s="198">
        <v>-8697.6614621603949</v>
      </c>
      <c r="R117" s="93">
        <f t="shared" si="26"/>
        <v>7.0704684983592322E-2</v>
      </c>
      <c r="S117" s="93">
        <f t="shared" si="26"/>
        <v>6.1608572786612782E-2</v>
      </c>
      <c r="T117" s="92">
        <v>16244</v>
      </c>
      <c r="U117" s="192">
        <v>82583</v>
      </c>
      <c r="V117" s="192">
        <v>5127.4680243387556</v>
      </c>
      <c r="W117" s="200"/>
      <c r="X117" s="89">
        <v>0</v>
      </c>
      <c r="Y117" s="89">
        <f t="shared" si="27"/>
        <v>0</v>
      </c>
      <c r="Z117" s="1"/>
      <c r="AA117" s="1"/>
    </row>
    <row r="118" spans="2:27">
      <c r="B118" s="210">
        <v>3216</v>
      </c>
      <c r="C118" t="s">
        <v>129</v>
      </c>
      <c r="D118" s="1">
        <v>84310.353000000003</v>
      </c>
      <c r="E118" s="86">
        <f t="shared" si="21"/>
        <v>4325.160467860258</v>
      </c>
      <c r="F118" s="87">
        <f t="shared" si="14"/>
        <v>0.93400578545443447</v>
      </c>
      <c r="G118" s="189">
        <f t="shared" si="15"/>
        <v>183.58365300879157</v>
      </c>
      <c r="H118" s="189">
        <f t="shared" si="16"/>
        <v>3578.5961481003742</v>
      </c>
      <c r="I118" s="189">
        <f t="shared" si="17"/>
        <v>0</v>
      </c>
      <c r="J118" s="88">
        <f t="shared" si="18"/>
        <v>0</v>
      </c>
      <c r="K118" s="189">
        <f t="shared" si="22"/>
        <v>-48.099932626718939</v>
      </c>
      <c r="L118" s="88">
        <f t="shared" si="19"/>
        <v>-937.61198669263229</v>
      </c>
      <c r="M118" s="89">
        <f t="shared" si="23"/>
        <v>2640.9841614077418</v>
      </c>
      <c r="N118" s="89">
        <f t="shared" si="24"/>
        <v>86951.337161407748</v>
      </c>
      <c r="O118" s="89">
        <f t="shared" si="25"/>
        <v>4460.6441882423305</v>
      </c>
      <c r="P118" s="90">
        <f t="shared" si="20"/>
        <v>0.9632630996308833</v>
      </c>
      <c r="Q118" s="198">
        <v>2640.9841614077418</v>
      </c>
      <c r="R118" s="93">
        <f t="shared" si="26"/>
        <v>2.2241051942383273E-2</v>
      </c>
      <c r="S118" s="93">
        <f t="shared" si="26"/>
        <v>1.0547088969454549E-3</v>
      </c>
      <c r="T118" s="92">
        <v>19493</v>
      </c>
      <c r="U118" s="192">
        <v>82476</v>
      </c>
      <c r="V118" s="192">
        <v>4320.6034889203202</v>
      </c>
      <c r="W118" s="200"/>
      <c r="X118" s="89">
        <v>0</v>
      </c>
      <c r="Y118" s="89">
        <f t="shared" si="27"/>
        <v>0</v>
      </c>
      <c r="Z118" s="1"/>
      <c r="AA118" s="1"/>
    </row>
    <row r="119" spans="2:27">
      <c r="B119" s="210">
        <v>3218</v>
      </c>
      <c r="C119" t="s">
        <v>131</v>
      </c>
      <c r="D119" s="1">
        <v>95332.680999999997</v>
      </c>
      <c r="E119" s="86">
        <f t="shared" si="21"/>
        <v>4332.3190638491251</v>
      </c>
      <c r="F119" s="87">
        <f t="shared" si="14"/>
        <v>0.93555166337480689</v>
      </c>
      <c r="G119" s="189">
        <f t="shared" si="15"/>
        <v>179.28849541547132</v>
      </c>
      <c r="H119" s="189">
        <f t="shared" si="16"/>
        <v>3945.2433416174463</v>
      </c>
      <c r="I119" s="189">
        <f t="shared" si="17"/>
        <v>0</v>
      </c>
      <c r="J119" s="88">
        <f t="shared" si="18"/>
        <v>0</v>
      </c>
      <c r="K119" s="189">
        <f t="shared" si="22"/>
        <v>-48.099932626718939</v>
      </c>
      <c r="L119" s="88">
        <f t="shared" si="19"/>
        <v>-1058.4390174509504</v>
      </c>
      <c r="M119" s="89">
        <f t="shared" si="23"/>
        <v>2886.8043241664959</v>
      </c>
      <c r="N119" s="89">
        <f t="shared" si="24"/>
        <v>98219.485324166497</v>
      </c>
      <c r="O119" s="89">
        <f t="shared" si="25"/>
        <v>4463.5076266378774</v>
      </c>
      <c r="P119" s="90">
        <f t="shared" si="20"/>
        <v>0.96388145079903231</v>
      </c>
      <c r="Q119" s="198">
        <v>2886.8043241664959</v>
      </c>
      <c r="R119" s="93">
        <f t="shared" si="26"/>
        <v>4.3552345819559045E-2</v>
      </c>
      <c r="S119" s="93">
        <f t="shared" si="26"/>
        <v>1.2490006055332284E-2</v>
      </c>
      <c r="T119" s="92">
        <v>22005</v>
      </c>
      <c r="U119" s="192">
        <v>91354</v>
      </c>
      <c r="V119" s="192">
        <v>4278.8758782201403</v>
      </c>
      <c r="W119" s="200"/>
      <c r="X119" s="89">
        <v>0</v>
      </c>
      <c r="Y119" s="89">
        <f t="shared" si="27"/>
        <v>0</v>
      </c>
      <c r="Z119" s="1"/>
      <c r="AA119" s="1"/>
    </row>
    <row r="120" spans="2:27">
      <c r="B120" s="210">
        <v>3220</v>
      </c>
      <c r="C120" t="s">
        <v>138</v>
      </c>
      <c r="D120" s="1">
        <v>45722.161</v>
      </c>
      <c r="E120" s="86">
        <f t="shared" si="21"/>
        <v>3982.0728967078908</v>
      </c>
      <c r="F120" s="87">
        <f t="shared" si="14"/>
        <v>0.85991702533674297</v>
      </c>
      <c r="G120" s="189">
        <f t="shared" si="15"/>
        <v>389.4361957002119</v>
      </c>
      <c r="H120" s="189">
        <f t="shared" si="16"/>
        <v>4471.5063990298331</v>
      </c>
      <c r="I120" s="189">
        <f t="shared" si="17"/>
        <v>65.081451357835263</v>
      </c>
      <c r="J120" s="88">
        <f t="shared" si="18"/>
        <v>747.26522449066442</v>
      </c>
      <c r="K120" s="189">
        <f t="shared" si="22"/>
        <v>16.981518731116324</v>
      </c>
      <c r="L120" s="88">
        <f t="shared" si="19"/>
        <v>194.98179807067766</v>
      </c>
      <c r="M120" s="89">
        <f t="shared" si="23"/>
        <v>4666.4881971005107</v>
      </c>
      <c r="N120" s="89">
        <f t="shared" si="24"/>
        <v>50388.649197100509</v>
      </c>
      <c r="O120" s="89">
        <f t="shared" si="25"/>
        <v>4388.4906111392183</v>
      </c>
      <c r="P120" s="90">
        <f t="shared" si="20"/>
        <v>0.94768174514558268</v>
      </c>
      <c r="Q120" s="198">
        <v>4666.4881971005107</v>
      </c>
      <c r="R120" s="93">
        <f t="shared" si="26"/>
        <v>2.8643186573376229E-2</v>
      </c>
      <c r="S120" s="93">
        <f t="shared" si="26"/>
        <v>2.0580315401837867E-2</v>
      </c>
      <c r="T120" s="92">
        <v>11482</v>
      </c>
      <c r="U120" s="192">
        <v>44449</v>
      </c>
      <c r="V120" s="192">
        <v>3901.7731741573034</v>
      </c>
      <c r="W120" s="200"/>
      <c r="X120" s="89">
        <v>0</v>
      </c>
      <c r="Y120" s="89">
        <f t="shared" si="27"/>
        <v>0</v>
      </c>
      <c r="Z120" s="1"/>
      <c r="AA120" s="1"/>
    </row>
    <row r="121" spans="2:27">
      <c r="B121" s="210">
        <v>3222</v>
      </c>
      <c r="C121" t="s">
        <v>139</v>
      </c>
      <c r="D121" s="1">
        <v>221821.79500000001</v>
      </c>
      <c r="E121" s="86">
        <f t="shared" si="21"/>
        <v>4603.2579687889101</v>
      </c>
      <c r="F121" s="87">
        <f t="shared" si="14"/>
        <v>0.99406012949968137</v>
      </c>
      <c r="G121" s="189">
        <f t="shared" si="15"/>
        <v>16.725152451600298</v>
      </c>
      <c r="H121" s="189">
        <f t="shared" si="16"/>
        <v>805.95164633771526</v>
      </c>
      <c r="I121" s="189">
        <f t="shared" si="17"/>
        <v>0</v>
      </c>
      <c r="J121" s="88">
        <f t="shared" si="18"/>
        <v>0</v>
      </c>
      <c r="K121" s="189">
        <f t="shared" si="22"/>
        <v>-48.099932626718939</v>
      </c>
      <c r="L121" s="88">
        <f t="shared" si="19"/>
        <v>-2317.8395534163324</v>
      </c>
      <c r="M121" s="89">
        <f t="shared" si="23"/>
        <v>-1511.887907078617</v>
      </c>
      <c r="N121" s="89">
        <f t="shared" si="24"/>
        <v>220309.90709292141</v>
      </c>
      <c r="O121" s="89">
        <f t="shared" si="25"/>
        <v>4571.8831886137914</v>
      </c>
      <c r="P121" s="90">
        <f t="shared" si="20"/>
        <v>0.98728483724898208</v>
      </c>
      <c r="Q121" s="198">
        <v>-1511.887907078617</v>
      </c>
      <c r="R121" s="93">
        <f t="shared" si="26"/>
        <v>7.0258588246646783E-2</v>
      </c>
      <c r="S121" s="93">
        <f t="shared" si="26"/>
        <v>3.9364388523664244E-2</v>
      </c>
      <c r="T121" s="92">
        <v>48188</v>
      </c>
      <c r="U121" s="192">
        <v>207260</v>
      </c>
      <c r="V121" s="192">
        <v>4428.9163835288582</v>
      </c>
      <c r="W121" s="200"/>
      <c r="X121" s="89">
        <v>0</v>
      </c>
      <c r="Y121" s="89">
        <f t="shared" si="27"/>
        <v>0</v>
      </c>
      <c r="Z121" s="1"/>
      <c r="AA121" s="1"/>
    </row>
    <row r="122" spans="2:27">
      <c r="B122" s="210">
        <v>3224</v>
      </c>
      <c r="C122" t="s">
        <v>137</v>
      </c>
      <c r="D122" s="1">
        <v>90996.861999999994</v>
      </c>
      <c r="E122" s="86">
        <f t="shared" si="21"/>
        <v>4527.4323100651773</v>
      </c>
      <c r="F122" s="87">
        <f t="shared" si="14"/>
        <v>0.9776857997007925</v>
      </c>
      <c r="G122" s="189">
        <f t="shared" si="15"/>
        <v>62.220547685840025</v>
      </c>
      <c r="H122" s="189">
        <f t="shared" si="16"/>
        <v>1250.5707879376987</v>
      </c>
      <c r="I122" s="189">
        <f t="shared" si="17"/>
        <v>0</v>
      </c>
      <c r="J122" s="88">
        <f t="shared" si="18"/>
        <v>0</v>
      </c>
      <c r="K122" s="189">
        <f t="shared" si="22"/>
        <v>-48.099932626718939</v>
      </c>
      <c r="L122" s="88">
        <f t="shared" si="19"/>
        <v>-966.76054586442399</v>
      </c>
      <c r="M122" s="89">
        <f t="shared" si="23"/>
        <v>283.81024207327471</v>
      </c>
      <c r="N122" s="89">
        <f t="shared" si="24"/>
        <v>91280.672242073269</v>
      </c>
      <c r="O122" s="89">
        <f t="shared" si="25"/>
        <v>4541.5529251242979</v>
      </c>
      <c r="P122" s="90">
        <f t="shared" si="20"/>
        <v>0.98073510532942643</v>
      </c>
      <c r="Q122" s="198">
        <v>283.81024207327471</v>
      </c>
      <c r="R122" s="93">
        <f t="shared" si="26"/>
        <v>5.2838852250375955E-2</v>
      </c>
      <c r="S122" s="93">
        <f t="shared" si="26"/>
        <v>2.7642798320706357E-2</v>
      </c>
      <c r="T122" s="92">
        <v>20099</v>
      </c>
      <c r="U122" s="192">
        <v>86430</v>
      </c>
      <c r="V122" s="192">
        <v>4405.6478744010601</v>
      </c>
      <c r="W122" s="200"/>
      <c r="X122" s="89">
        <v>0</v>
      </c>
      <c r="Y122" s="89">
        <f t="shared" si="27"/>
        <v>0</v>
      </c>
      <c r="Z122" s="1"/>
      <c r="AA122" s="1"/>
    </row>
    <row r="123" spans="2:27">
      <c r="B123" s="210">
        <v>3226</v>
      </c>
      <c r="C123" t="s">
        <v>136</v>
      </c>
      <c r="D123" s="1">
        <v>64501.362000000001</v>
      </c>
      <c r="E123" s="86">
        <f t="shared" si="21"/>
        <v>3571.8995459076309</v>
      </c>
      <c r="F123" s="87">
        <f t="shared" si="14"/>
        <v>0.77134128681016678</v>
      </c>
      <c r="G123" s="189">
        <f t="shared" si="15"/>
        <v>635.54020618036782</v>
      </c>
      <c r="H123" s="189">
        <f t="shared" si="16"/>
        <v>11476.585043205083</v>
      </c>
      <c r="I123" s="189">
        <f t="shared" si="17"/>
        <v>208.6421241379262</v>
      </c>
      <c r="J123" s="88">
        <f t="shared" si="18"/>
        <v>3767.6594776826714</v>
      </c>
      <c r="K123" s="189">
        <f t="shared" si="22"/>
        <v>160.54219151120725</v>
      </c>
      <c r="L123" s="88">
        <f t="shared" si="19"/>
        <v>2899.0708943093805</v>
      </c>
      <c r="M123" s="89">
        <f t="shared" si="23"/>
        <v>14375.655937514464</v>
      </c>
      <c r="N123" s="89">
        <f t="shared" si="24"/>
        <v>78877.017937514465</v>
      </c>
      <c r="O123" s="89">
        <f t="shared" si="25"/>
        <v>4367.9819435992058</v>
      </c>
      <c r="P123" s="90">
        <f t="shared" si="20"/>
        <v>0.94325295821925403</v>
      </c>
      <c r="Q123" s="198">
        <v>14375.655937514464</v>
      </c>
      <c r="R123" s="93">
        <f t="shared" si="26"/>
        <v>5.1951439970078696E-3</v>
      </c>
      <c r="S123" s="93">
        <f t="shared" si="26"/>
        <v>-1.0949795643866653E-3</v>
      </c>
      <c r="T123" s="92">
        <v>18058</v>
      </c>
      <c r="U123" s="192">
        <v>64168</v>
      </c>
      <c r="V123" s="192">
        <v>3575.8149902479799</v>
      </c>
      <c r="W123" s="200"/>
      <c r="X123" s="89">
        <v>0</v>
      </c>
      <c r="Y123" s="89">
        <f t="shared" si="27"/>
        <v>0</v>
      </c>
      <c r="Z123" s="1"/>
      <c r="AA123" s="1"/>
    </row>
    <row r="124" spans="2:27">
      <c r="B124" s="213">
        <v>3228</v>
      </c>
      <c r="C124" s="214" t="s">
        <v>144</v>
      </c>
      <c r="D124" s="1">
        <v>92458.986000000004</v>
      </c>
      <c r="E124" s="86">
        <f t="shared" si="21"/>
        <v>3751.6326232501524</v>
      </c>
      <c r="F124" s="87">
        <f t="shared" si="14"/>
        <v>0.81015412053573121</v>
      </c>
      <c r="G124" s="189">
        <f t="shared" si="15"/>
        <v>527.70035977485497</v>
      </c>
      <c r="H124" s="189">
        <f t="shared" si="16"/>
        <v>13005.1753666513</v>
      </c>
      <c r="I124" s="189">
        <f t="shared" si="17"/>
        <v>145.7355470680437</v>
      </c>
      <c r="J124" s="88">
        <f t="shared" si="18"/>
        <v>3591.6525574919374</v>
      </c>
      <c r="K124" s="189">
        <f t="shared" si="22"/>
        <v>97.635614441324762</v>
      </c>
      <c r="L124" s="88">
        <f t="shared" si="19"/>
        <v>2406.229717906449</v>
      </c>
      <c r="M124" s="89">
        <f t="shared" si="23"/>
        <v>15411.405084557748</v>
      </c>
      <c r="N124" s="89">
        <f t="shared" si="24"/>
        <v>107870.39108455775</v>
      </c>
      <c r="O124" s="89">
        <f t="shared" si="25"/>
        <v>4376.9685974663325</v>
      </c>
      <c r="P124" s="90">
        <f t="shared" si="20"/>
        <v>0.94519359990553231</v>
      </c>
      <c r="Q124" s="198">
        <v>15411.405084557748</v>
      </c>
      <c r="R124" s="93">
        <f t="shared" si="26"/>
        <v>2.3421692881573607E-2</v>
      </c>
      <c r="S124" s="93">
        <f t="shared" si="26"/>
        <v>8.3890837185332696E-3</v>
      </c>
      <c r="T124" s="92">
        <v>24645</v>
      </c>
      <c r="U124" s="192">
        <v>90343</v>
      </c>
      <c r="V124" s="192">
        <v>3720.4216941893505</v>
      </c>
      <c r="W124" s="200"/>
      <c r="X124" s="89">
        <v>0</v>
      </c>
      <c r="Y124" s="89">
        <f t="shared" si="27"/>
        <v>0</v>
      </c>
      <c r="Z124" s="1"/>
      <c r="AA124" s="1"/>
    </row>
    <row r="125" spans="2:27">
      <c r="B125" s="210">
        <v>3230</v>
      </c>
      <c r="C125" t="s">
        <v>142</v>
      </c>
      <c r="D125" s="1">
        <v>35329.330999999998</v>
      </c>
      <c r="E125" s="86">
        <f t="shared" si="21"/>
        <v>4775.5246012435791</v>
      </c>
      <c r="F125" s="87">
        <f t="shared" si="14"/>
        <v>1.0312606062332099</v>
      </c>
      <c r="G125" s="189">
        <f t="shared" si="15"/>
        <v>-86.63482702120109</v>
      </c>
      <c r="H125" s="189">
        <f t="shared" si="16"/>
        <v>-640.92445030284568</v>
      </c>
      <c r="I125" s="189">
        <f t="shared" si="17"/>
        <v>0</v>
      </c>
      <c r="J125" s="88">
        <f t="shared" si="18"/>
        <v>0</v>
      </c>
      <c r="K125" s="189">
        <f t="shared" si="22"/>
        <v>-48.099932626718939</v>
      </c>
      <c r="L125" s="88">
        <f t="shared" si="19"/>
        <v>-355.84330157246671</v>
      </c>
      <c r="M125" s="89">
        <f t="shared" si="23"/>
        <v>-996.76775187531234</v>
      </c>
      <c r="N125" s="89">
        <f t="shared" si="24"/>
        <v>34332.563248124687</v>
      </c>
      <c r="O125" s="89">
        <f t="shared" si="25"/>
        <v>4640.7898415956588</v>
      </c>
      <c r="P125" s="90">
        <f t="shared" si="20"/>
        <v>1.0021650279423935</v>
      </c>
      <c r="Q125" s="198">
        <v>-996.76775187531234</v>
      </c>
      <c r="R125" s="93">
        <f t="shared" si="26"/>
        <v>1.7989655669211881E-2</v>
      </c>
      <c r="S125" s="93">
        <f t="shared" si="26"/>
        <v>2.4404760138158049E-3</v>
      </c>
      <c r="T125" s="92">
        <v>7398</v>
      </c>
      <c r="U125" s="192">
        <v>34705</v>
      </c>
      <c r="V125" s="192">
        <v>4763.8984214138636</v>
      </c>
      <c r="W125" s="200"/>
      <c r="X125" s="89">
        <v>0</v>
      </c>
      <c r="Y125" s="89">
        <f t="shared" si="27"/>
        <v>0</v>
      </c>
      <c r="Z125" s="1"/>
    </row>
    <row r="126" spans="2:27">
      <c r="B126" s="210">
        <v>3232</v>
      </c>
      <c r="C126" t="s">
        <v>141</v>
      </c>
      <c r="D126" s="1">
        <v>124351.708</v>
      </c>
      <c r="E126" s="86">
        <f t="shared" si="21"/>
        <v>4804.5633258635344</v>
      </c>
      <c r="F126" s="87">
        <f t="shared" si="14"/>
        <v>1.0375314341016322</v>
      </c>
      <c r="G126" s="189">
        <f t="shared" si="15"/>
        <v>-104.05806179317423</v>
      </c>
      <c r="H126" s="189">
        <f t="shared" si="16"/>
        <v>-2693.2307553309356</v>
      </c>
      <c r="I126" s="189">
        <f t="shared" si="17"/>
        <v>0</v>
      </c>
      <c r="J126" s="88">
        <f t="shared" si="18"/>
        <v>0</v>
      </c>
      <c r="K126" s="189">
        <f t="shared" si="22"/>
        <v>-48.099932626718939</v>
      </c>
      <c r="L126" s="88">
        <f t="shared" si="19"/>
        <v>-1244.9224562447396</v>
      </c>
      <c r="M126" s="89">
        <f t="shared" si="23"/>
        <v>-3938.1532115756754</v>
      </c>
      <c r="N126" s="89">
        <f t="shared" si="24"/>
        <v>120413.55478842433</v>
      </c>
      <c r="O126" s="89">
        <f t="shared" si="25"/>
        <v>4652.4053314436414</v>
      </c>
      <c r="P126" s="90">
        <f t="shared" si="20"/>
        <v>1.0046733590897625</v>
      </c>
      <c r="Q126" s="198">
        <v>-3938.1532115756754</v>
      </c>
      <c r="R126" s="93">
        <f t="shared" si="26"/>
        <v>3.9321570954557981E-2</v>
      </c>
      <c r="S126" s="93">
        <f t="shared" si="26"/>
        <v>2.1572551003939278E-2</v>
      </c>
      <c r="T126" s="92">
        <v>25882</v>
      </c>
      <c r="U126" s="192">
        <v>119647</v>
      </c>
      <c r="V126" s="192">
        <v>4703.1053459119494</v>
      </c>
      <c r="W126" s="200"/>
      <c r="X126" s="89">
        <v>0</v>
      </c>
      <c r="Y126" s="89">
        <f t="shared" si="27"/>
        <v>0</v>
      </c>
      <c r="Z126" s="1"/>
    </row>
    <row r="127" spans="2:27">
      <c r="B127" s="210">
        <v>3234</v>
      </c>
      <c r="C127" t="s">
        <v>164</v>
      </c>
      <c r="D127" s="1">
        <v>37602.705999999998</v>
      </c>
      <c r="E127" s="86">
        <f t="shared" si="21"/>
        <v>4018.6711552848128</v>
      </c>
      <c r="F127" s="87">
        <f t="shared" si="14"/>
        <v>0.86782031251011194</v>
      </c>
      <c r="G127" s="189">
        <f t="shared" si="15"/>
        <v>367.47724055405871</v>
      </c>
      <c r="H127" s="189">
        <f t="shared" si="16"/>
        <v>3438.4845398643274</v>
      </c>
      <c r="I127" s="189">
        <f t="shared" si="17"/>
        <v>52.272060855912557</v>
      </c>
      <c r="J127" s="88">
        <f t="shared" si="18"/>
        <v>489.10967342877376</v>
      </c>
      <c r="K127" s="189">
        <f t="shared" si="22"/>
        <v>4.1721282291936177</v>
      </c>
      <c r="L127" s="88">
        <f t="shared" si="19"/>
        <v>39.038603840564683</v>
      </c>
      <c r="M127" s="89">
        <f t="shared" si="23"/>
        <v>3477.5231437048919</v>
      </c>
      <c r="N127" s="89">
        <f t="shared" si="24"/>
        <v>41080.229143704892</v>
      </c>
      <c r="O127" s="89">
        <f t="shared" si="25"/>
        <v>4390.3205240680654</v>
      </c>
      <c r="P127" s="90">
        <f t="shared" si="20"/>
        <v>0.94807690950425139</v>
      </c>
      <c r="Q127" s="198">
        <v>3477.5231437048919</v>
      </c>
      <c r="R127" s="93">
        <f t="shared" si="26"/>
        <v>3.7172969245621246E-2</v>
      </c>
      <c r="S127" s="93">
        <f t="shared" si="26"/>
        <v>3.1630738994228406E-2</v>
      </c>
      <c r="T127" s="92">
        <v>9357</v>
      </c>
      <c r="U127" s="192">
        <v>36255</v>
      </c>
      <c r="V127" s="192">
        <v>3895.4550338454928</v>
      </c>
      <c r="W127" s="200"/>
      <c r="X127" s="89">
        <v>0</v>
      </c>
      <c r="Y127" s="89">
        <f t="shared" si="27"/>
        <v>0</v>
      </c>
      <c r="Z127" s="1"/>
    </row>
    <row r="128" spans="2:27">
      <c r="B128" s="213">
        <v>3236</v>
      </c>
      <c r="C128" s="214" t="s">
        <v>163</v>
      </c>
      <c r="D128" s="1">
        <v>26350.223000000002</v>
      </c>
      <c r="E128" s="86">
        <f t="shared" si="21"/>
        <v>3744.5250817109563</v>
      </c>
      <c r="F128" s="87">
        <f t="shared" si="14"/>
        <v>0.80861926767482661</v>
      </c>
      <c r="G128" s="189">
        <f t="shared" si="15"/>
        <v>531.96488469837254</v>
      </c>
      <c r="H128" s="189">
        <f t="shared" si="16"/>
        <v>3743.4368936224478</v>
      </c>
      <c r="I128" s="189">
        <f t="shared" si="17"/>
        <v>148.22318660676231</v>
      </c>
      <c r="J128" s="88">
        <f t="shared" si="18"/>
        <v>1043.0465641517865</v>
      </c>
      <c r="K128" s="189">
        <f t="shared" si="22"/>
        <v>100.12325398004337</v>
      </c>
      <c r="L128" s="88">
        <f t="shared" si="19"/>
        <v>704.56733825756521</v>
      </c>
      <c r="M128" s="89">
        <f t="shared" si="23"/>
        <v>4448.0042318800133</v>
      </c>
      <c r="N128" s="89">
        <f t="shared" si="24"/>
        <v>30798.227231880017</v>
      </c>
      <c r="O128" s="89">
        <f t="shared" si="25"/>
        <v>4376.6132203893731</v>
      </c>
      <c r="P128" s="90">
        <f t="shared" si="20"/>
        <v>0.94511685726248718</v>
      </c>
      <c r="Q128" s="198">
        <v>4448.0042318800133</v>
      </c>
      <c r="R128" s="93">
        <f t="shared" si="26"/>
        <v>1.7383127413127482E-2</v>
      </c>
      <c r="S128" s="94">
        <f t="shared" si="26"/>
        <v>1.0588043288014845E-2</v>
      </c>
      <c r="T128" s="92">
        <v>7037</v>
      </c>
      <c r="U128" s="192">
        <v>25900</v>
      </c>
      <c r="V128" s="192">
        <v>3705.2932761087268</v>
      </c>
      <c r="W128" s="200"/>
      <c r="X128" s="89">
        <v>0</v>
      </c>
      <c r="Y128" s="89">
        <f t="shared" si="27"/>
        <v>0</v>
      </c>
      <c r="Z128" s="1"/>
    </row>
    <row r="129" spans="2:25">
      <c r="B129" s="210">
        <v>3238</v>
      </c>
      <c r="C129" t="s">
        <v>146</v>
      </c>
      <c r="D129" s="1">
        <v>60342.411999999997</v>
      </c>
      <c r="E129" s="86">
        <f t="shared" si="21"/>
        <v>3741.9330274091526</v>
      </c>
      <c r="F129" s="87">
        <f t="shared" si="14"/>
        <v>0.80805952111002577</v>
      </c>
      <c r="G129" s="189">
        <f t="shared" si="15"/>
        <v>533.52011727945478</v>
      </c>
      <c r="H129" s="189">
        <f t="shared" si="16"/>
        <v>8603.5454112484877</v>
      </c>
      <c r="I129" s="189">
        <f t="shared" si="17"/>
        <v>149.13040561239362</v>
      </c>
      <c r="J129" s="88">
        <f t="shared" si="18"/>
        <v>2404.8769209054599</v>
      </c>
      <c r="K129" s="189">
        <f t="shared" si="22"/>
        <v>101.03047298567468</v>
      </c>
      <c r="L129" s="88">
        <f t="shared" si="19"/>
        <v>1629.2174073669898</v>
      </c>
      <c r="M129" s="89">
        <f t="shared" si="23"/>
        <v>10232.762818615478</v>
      </c>
      <c r="N129" s="89">
        <f t="shared" si="24"/>
        <v>70575.174818615473</v>
      </c>
      <c r="O129" s="89">
        <f t="shared" si="25"/>
        <v>4376.483617674282</v>
      </c>
      <c r="P129" s="90">
        <f t="shared" si="20"/>
        <v>0.9450888699342469</v>
      </c>
      <c r="Q129" s="198">
        <v>10232.762818615478</v>
      </c>
      <c r="R129" s="90">
        <f t="shared" si="26"/>
        <v>1.2082989500519887E-2</v>
      </c>
      <c r="S129" s="90">
        <f t="shared" si="26"/>
        <v>-2.5322533365802206E-2</v>
      </c>
      <c r="T129" s="92">
        <v>16126</v>
      </c>
      <c r="U129" s="192">
        <v>59622</v>
      </c>
      <c r="V129" s="192">
        <v>3839.1500321957501</v>
      </c>
      <c r="W129" s="200"/>
      <c r="X129" s="89">
        <v>0</v>
      </c>
      <c r="Y129" s="89">
        <f t="shared" si="27"/>
        <v>0</v>
      </c>
    </row>
    <row r="130" spans="2:25">
      <c r="B130" s="210">
        <v>3240</v>
      </c>
      <c r="C130" t="s">
        <v>145</v>
      </c>
      <c r="D130" s="1">
        <v>104892.261</v>
      </c>
      <c r="E130" s="86">
        <f t="shared" si="21"/>
        <v>3757.4244519272102</v>
      </c>
      <c r="F130" s="87">
        <f t="shared" si="14"/>
        <v>0.81140484904232202</v>
      </c>
      <c r="G130" s="189">
        <f t="shared" si="15"/>
        <v>524.22526256862022</v>
      </c>
      <c r="H130" s="189">
        <f t="shared" si="16"/>
        <v>14634.272429865603</v>
      </c>
      <c r="I130" s="189">
        <f t="shared" si="17"/>
        <v>143.70840703107348</v>
      </c>
      <c r="J130" s="88">
        <f t="shared" si="18"/>
        <v>4011.7638906794468</v>
      </c>
      <c r="K130" s="189">
        <f t="shared" si="22"/>
        <v>95.608474404354538</v>
      </c>
      <c r="L130" s="88">
        <f t="shared" si="19"/>
        <v>2669.0061714719614</v>
      </c>
      <c r="M130" s="89">
        <f t="shared" si="23"/>
        <v>17303.278601337566</v>
      </c>
      <c r="N130" s="89">
        <f t="shared" si="24"/>
        <v>122195.53960133757</v>
      </c>
      <c r="O130" s="89">
        <f t="shared" si="25"/>
        <v>4377.2581889001858</v>
      </c>
      <c r="P130" s="90">
        <f t="shared" si="20"/>
        <v>0.94525613633086192</v>
      </c>
      <c r="Q130" s="198">
        <v>17303.278601337566</v>
      </c>
      <c r="R130" s="90">
        <f t="shared" si="26"/>
        <v>-1.3975869297511739E-2</v>
      </c>
      <c r="S130" s="90">
        <f t="shared" si="26"/>
        <v>-3.4391471373240272E-2</v>
      </c>
      <c r="T130" s="92">
        <v>27916</v>
      </c>
      <c r="U130" s="192">
        <v>106379</v>
      </c>
      <c r="V130" s="192">
        <v>3891.2502743434047</v>
      </c>
      <c r="W130" s="200"/>
      <c r="X130" s="89">
        <v>0</v>
      </c>
      <c r="Y130" s="89">
        <f t="shared" si="27"/>
        <v>0</v>
      </c>
    </row>
    <row r="131" spans="2:25">
      <c r="B131" s="210">
        <v>3242</v>
      </c>
      <c r="C131" t="s">
        <v>147</v>
      </c>
      <c r="D131" s="1">
        <v>10456.343999999999</v>
      </c>
      <c r="E131" s="86">
        <f t="shared" si="21"/>
        <v>3438.4557711279181</v>
      </c>
      <c r="F131" s="87">
        <f t="shared" si="14"/>
        <v>0.74252449293551293</v>
      </c>
      <c r="G131" s="189">
        <f t="shared" si="15"/>
        <v>715.60647104819554</v>
      </c>
      <c r="H131" s="189">
        <f t="shared" si="16"/>
        <v>2176.1592784575623</v>
      </c>
      <c r="I131" s="189">
        <f t="shared" si="17"/>
        <v>255.34744531082569</v>
      </c>
      <c r="J131" s="88">
        <f t="shared" si="18"/>
        <v>776.51158119022091</v>
      </c>
      <c r="K131" s="189">
        <f t="shared" si="22"/>
        <v>207.24751268410677</v>
      </c>
      <c r="L131" s="88">
        <f t="shared" si="19"/>
        <v>630.23968607236861</v>
      </c>
      <c r="M131" s="89">
        <f t="shared" si="23"/>
        <v>2806.3989645299307</v>
      </c>
      <c r="N131" s="89">
        <f t="shared" si="24"/>
        <v>13262.742964529931</v>
      </c>
      <c r="O131" s="89">
        <f t="shared" si="25"/>
        <v>4361.3097548602209</v>
      </c>
      <c r="P131" s="90">
        <f t="shared" si="20"/>
        <v>0.94181211852552149</v>
      </c>
      <c r="Q131" s="198">
        <v>2806.3989645299307</v>
      </c>
      <c r="R131" s="90">
        <f t="shared" si="26"/>
        <v>2.5232277674281708E-2</v>
      </c>
      <c r="S131" s="90">
        <f t="shared" si="26"/>
        <v>-7.4699686047071728E-3</v>
      </c>
      <c r="T131" s="92">
        <v>3041</v>
      </c>
      <c r="U131" s="192">
        <v>10199</v>
      </c>
      <c r="V131" s="192">
        <v>3464.3342391304345</v>
      </c>
      <c r="W131" s="200"/>
      <c r="X131" s="89">
        <v>0</v>
      </c>
      <c r="Y131" s="89">
        <f t="shared" si="27"/>
        <v>0</v>
      </c>
    </row>
    <row r="132" spans="2:25">
      <c r="B132" s="210">
        <v>3301</v>
      </c>
      <c r="C132" t="s">
        <v>118</v>
      </c>
      <c r="D132" s="1">
        <v>445655.09299999999</v>
      </c>
      <c r="E132" s="86">
        <f t="shared" si="21"/>
        <v>4265.1726339161805</v>
      </c>
      <c r="F132" s="87">
        <f t="shared" si="14"/>
        <v>0.92105158771379736</v>
      </c>
      <c r="G132" s="189">
        <f t="shared" si="15"/>
        <v>219.57635337523806</v>
      </c>
      <c r="H132" s="189">
        <f t="shared" si="16"/>
        <v>22942.874435118501</v>
      </c>
      <c r="I132" s="189">
        <f t="shared" si="17"/>
        <v>0</v>
      </c>
      <c r="J132" s="88">
        <f t="shared" si="18"/>
        <v>0</v>
      </c>
      <c r="K132" s="189">
        <f t="shared" si="22"/>
        <v>-48.099932626718939</v>
      </c>
      <c r="L132" s="88">
        <f t="shared" si="19"/>
        <v>-5025.8176603679813</v>
      </c>
      <c r="M132" s="89">
        <f t="shared" si="23"/>
        <v>17917.056774750519</v>
      </c>
      <c r="N132" s="89">
        <f t="shared" si="24"/>
        <v>463572.14977475052</v>
      </c>
      <c r="O132" s="89">
        <f t="shared" si="25"/>
        <v>4436.6490546647001</v>
      </c>
      <c r="P132" s="90">
        <f t="shared" si="20"/>
        <v>0.95808142053462864</v>
      </c>
      <c r="Q132" s="198">
        <v>17917.056774750519</v>
      </c>
      <c r="R132" s="90">
        <f t="shared" si="26"/>
        <v>3.0275853698570585E-2</v>
      </c>
      <c r="S132" s="90">
        <f t="shared" si="26"/>
        <v>1.8482904135242083E-2</v>
      </c>
      <c r="T132" s="92">
        <v>104487</v>
      </c>
      <c r="U132" s="192">
        <v>432559</v>
      </c>
      <c r="V132" s="192">
        <v>4187.7704737101976</v>
      </c>
      <c r="W132" s="200"/>
      <c r="X132" s="89">
        <v>0</v>
      </c>
      <c r="Y132" s="89">
        <f t="shared" si="27"/>
        <v>0</v>
      </c>
    </row>
    <row r="133" spans="2:25">
      <c r="B133" s="210">
        <v>3303</v>
      </c>
      <c r="C133" t="s">
        <v>119</v>
      </c>
      <c r="D133" s="1">
        <v>136167.255</v>
      </c>
      <c r="E133" s="86">
        <f t="shared" si="21"/>
        <v>4720.1627495840266</v>
      </c>
      <c r="F133" s="87">
        <f t="shared" si="14"/>
        <v>1.0193053758717632</v>
      </c>
      <c r="G133" s="189">
        <f t="shared" si="15"/>
        <v>-53.417716025469595</v>
      </c>
      <c r="H133" s="189">
        <f t="shared" si="16"/>
        <v>-1540.994271902747</v>
      </c>
      <c r="I133" s="189">
        <f t="shared" si="17"/>
        <v>0</v>
      </c>
      <c r="J133" s="88">
        <f t="shared" si="18"/>
        <v>0</v>
      </c>
      <c r="K133" s="189">
        <f t="shared" si="22"/>
        <v>-48.099932626718939</v>
      </c>
      <c r="L133" s="88">
        <f t="shared" si="19"/>
        <v>-1387.586856415588</v>
      </c>
      <c r="M133" s="89">
        <f t="shared" si="23"/>
        <v>-2928.5811283183348</v>
      </c>
      <c r="N133" s="89">
        <f t="shared" si="24"/>
        <v>133238.67387168168</v>
      </c>
      <c r="O133" s="89">
        <f t="shared" si="25"/>
        <v>4618.6451009318389</v>
      </c>
      <c r="P133" s="90">
        <f t="shared" si="20"/>
        <v>0.99738293579781501</v>
      </c>
      <c r="Q133" s="198">
        <v>-2928.5811283183348</v>
      </c>
      <c r="R133" s="90">
        <f t="shared" si="26"/>
        <v>5.6477367947365194E-2</v>
      </c>
      <c r="S133" s="90">
        <f t="shared" si="26"/>
        <v>5.4463146675973469E-2</v>
      </c>
      <c r="T133" s="92">
        <v>28848</v>
      </c>
      <c r="U133" s="192">
        <v>128888</v>
      </c>
      <c r="V133" s="192">
        <v>4476.3657833501202</v>
      </c>
      <c r="W133" s="200"/>
      <c r="X133" s="89">
        <v>0</v>
      </c>
      <c r="Y133" s="89">
        <f t="shared" si="27"/>
        <v>0</v>
      </c>
    </row>
    <row r="134" spans="2:25">
      <c r="B134" s="210">
        <v>3305</v>
      </c>
      <c r="C134" t="s">
        <v>120</v>
      </c>
      <c r="D134" s="1">
        <v>124612.88400000001</v>
      </c>
      <c r="E134" s="86">
        <f t="shared" si="21"/>
        <v>3945.818181818182</v>
      </c>
      <c r="F134" s="87">
        <f t="shared" si="14"/>
        <v>0.85208792542042444</v>
      </c>
      <c r="G134" s="189">
        <f t="shared" si="15"/>
        <v>411.1890246340372</v>
      </c>
      <c r="H134" s="189">
        <f t="shared" si="16"/>
        <v>12985.760586967528</v>
      </c>
      <c r="I134" s="189">
        <f t="shared" si="17"/>
        <v>77.770601569233349</v>
      </c>
      <c r="J134" s="88">
        <f t="shared" si="18"/>
        <v>2456.0733681579586</v>
      </c>
      <c r="K134" s="189">
        <f t="shared" si="22"/>
        <v>29.670668942514411</v>
      </c>
      <c r="L134" s="88">
        <f t="shared" si="19"/>
        <v>937.02939587354763</v>
      </c>
      <c r="M134" s="89">
        <f t="shared" si="23"/>
        <v>13922.789982841075</v>
      </c>
      <c r="N134" s="89">
        <f t="shared" si="24"/>
        <v>138535.67398284108</v>
      </c>
      <c r="O134" s="89">
        <f t="shared" si="25"/>
        <v>4386.6778753947337</v>
      </c>
      <c r="P134" s="90">
        <f t="shared" si="20"/>
        <v>0.94729029014976696</v>
      </c>
      <c r="Q134" s="198">
        <v>13922.789982841075</v>
      </c>
      <c r="R134" s="90">
        <f t="shared" si="26"/>
        <v>4.1809216466575302E-2</v>
      </c>
      <c r="S134" s="90">
        <f t="shared" si="26"/>
        <v>3.7289794578227266E-2</v>
      </c>
      <c r="T134" s="92">
        <v>31581</v>
      </c>
      <c r="U134" s="192">
        <v>119612</v>
      </c>
      <c r="V134" s="192">
        <v>3803.9689606920238</v>
      </c>
      <c r="W134" s="200"/>
      <c r="X134" s="89">
        <v>0</v>
      </c>
      <c r="Y134" s="89">
        <f t="shared" si="27"/>
        <v>0</v>
      </c>
    </row>
    <row r="135" spans="2:25">
      <c r="B135" s="210">
        <v>3310</v>
      </c>
      <c r="C135" t="s">
        <v>148</v>
      </c>
      <c r="D135" s="1">
        <v>33324.764000000003</v>
      </c>
      <c r="E135" s="86">
        <f t="shared" si="21"/>
        <v>4768.1734153670059</v>
      </c>
      <c r="F135" s="87">
        <f t="shared" ref="F135:F198" si="28">E135/E$365</f>
        <v>1.0296731390884206</v>
      </c>
      <c r="G135" s="189">
        <f t="shared" ref="G135:G198" si="29">($E$365+$Y$365-E135-Y135)*0.6</f>
        <v>-82.224115495257138</v>
      </c>
      <c r="H135" s="189">
        <f t="shared" ref="H135:H198" si="30">G135*T135/1000</f>
        <v>-574.66434319635209</v>
      </c>
      <c r="I135" s="189">
        <f t="shared" ref="I135:I198" si="31">IF(E135+Y135&lt;(E$365+Y$365)*0.9,((E$365+Y$365)*0.9-E135-Y135)*0.35,0)</f>
        <v>0</v>
      </c>
      <c r="J135" s="88">
        <f t="shared" ref="J135:J198" si="32">I135*T135/1000</f>
        <v>0</v>
      </c>
      <c r="K135" s="189">
        <f t="shared" si="22"/>
        <v>-48.099932626718939</v>
      </c>
      <c r="L135" s="88">
        <f t="shared" ref="L135:L198" si="33">K135*T135/1000</f>
        <v>-336.17042912813866</v>
      </c>
      <c r="M135" s="89">
        <f t="shared" si="23"/>
        <v>-910.83477232449081</v>
      </c>
      <c r="N135" s="89">
        <f t="shared" si="24"/>
        <v>32413.929227675511</v>
      </c>
      <c r="O135" s="89">
        <f t="shared" si="25"/>
        <v>4637.8493672450295</v>
      </c>
      <c r="P135" s="90">
        <f t="shared" ref="P135:P198" si="34">O135/O$365</f>
        <v>1.0015300410844776</v>
      </c>
      <c r="Q135" s="198">
        <v>-910.83477232449081</v>
      </c>
      <c r="R135" s="90">
        <f t="shared" si="26"/>
        <v>2.2294742008712277E-2</v>
      </c>
      <c r="S135" s="90">
        <f t="shared" si="26"/>
        <v>7.5212738526270195E-3</v>
      </c>
      <c r="T135" s="92">
        <v>6989</v>
      </c>
      <c r="U135" s="192">
        <v>32598</v>
      </c>
      <c r="V135" s="192">
        <v>4732.5783972125437</v>
      </c>
      <c r="W135" s="200"/>
      <c r="X135" s="89">
        <v>0</v>
      </c>
      <c r="Y135" s="89">
        <f t="shared" si="27"/>
        <v>0</v>
      </c>
    </row>
    <row r="136" spans="2:25">
      <c r="B136" s="210">
        <v>3312</v>
      </c>
      <c r="C136" t="s">
        <v>159</v>
      </c>
      <c r="D136" s="1">
        <v>138837.823</v>
      </c>
      <c r="E136" s="86">
        <f t="shared" ref="E136:E199" si="35">D136/T136*1000</f>
        <v>4876.6358623112046</v>
      </c>
      <c r="F136" s="87">
        <f t="shared" si="28"/>
        <v>1.0530952880938063</v>
      </c>
      <c r="G136" s="189">
        <f t="shared" si="29"/>
        <v>-147.30158366177639</v>
      </c>
      <c r="H136" s="189">
        <f t="shared" si="30"/>
        <v>-4193.6760868507736</v>
      </c>
      <c r="I136" s="189">
        <f t="shared" si="31"/>
        <v>0</v>
      </c>
      <c r="J136" s="88">
        <f t="shared" si="32"/>
        <v>0</v>
      </c>
      <c r="K136" s="189">
        <f t="shared" ref="K136:K199" si="36">I136+J$367</f>
        <v>-48.099932626718939</v>
      </c>
      <c r="L136" s="88">
        <f t="shared" si="33"/>
        <v>-1369.4050818826881</v>
      </c>
      <c r="M136" s="89">
        <f t="shared" ref="M136:M199" si="37">+H136+L136</f>
        <v>-5563.0811687334617</v>
      </c>
      <c r="N136" s="89">
        <f t="shared" ref="N136:N199" si="38">D136+M136</f>
        <v>133274.74183126655</v>
      </c>
      <c r="O136" s="89">
        <f t="shared" ref="O136:O199" si="39">N136/T136*1000</f>
        <v>4681.2343460227103</v>
      </c>
      <c r="P136" s="90">
        <f t="shared" si="34"/>
        <v>1.0108989006866322</v>
      </c>
      <c r="Q136" s="198">
        <v>-5563.0811687334617</v>
      </c>
      <c r="R136" s="90">
        <f t="shared" ref="R136:S199" si="40">(D136-U136)/U136</f>
        <v>3.1798861465974063E-2</v>
      </c>
      <c r="S136" s="90">
        <f t="shared" si="40"/>
        <v>2.0817651243838733E-2</v>
      </c>
      <c r="T136" s="92">
        <v>28470</v>
      </c>
      <c r="U136" s="192">
        <v>134559</v>
      </c>
      <c r="V136" s="192">
        <v>4777.1860688039196</v>
      </c>
      <c r="W136" s="200"/>
      <c r="X136" s="89">
        <v>0</v>
      </c>
      <c r="Y136" s="89">
        <f t="shared" ref="Y136:Y199" si="41">X136*1000/T136</f>
        <v>0</v>
      </c>
    </row>
    <row r="137" spans="2:25">
      <c r="B137" s="210">
        <v>3314</v>
      </c>
      <c r="C137" t="s">
        <v>158</v>
      </c>
      <c r="D137" s="1">
        <v>89998.229000000007</v>
      </c>
      <c r="E137" s="86">
        <f t="shared" si="35"/>
        <v>4331.2107897396409</v>
      </c>
      <c r="F137" s="87">
        <f t="shared" si="28"/>
        <v>0.9353123348139778</v>
      </c>
      <c r="G137" s="189">
        <f t="shared" si="29"/>
        <v>179.95345988116188</v>
      </c>
      <c r="H137" s="189">
        <f t="shared" si="30"/>
        <v>3739.2529428706625</v>
      </c>
      <c r="I137" s="189">
        <f t="shared" si="31"/>
        <v>0</v>
      </c>
      <c r="J137" s="88">
        <f t="shared" si="32"/>
        <v>0</v>
      </c>
      <c r="K137" s="189">
        <f t="shared" si="36"/>
        <v>-48.099932626718939</v>
      </c>
      <c r="L137" s="88">
        <f t="shared" si="33"/>
        <v>-999.46850005059287</v>
      </c>
      <c r="M137" s="89">
        <f t="shared" si="37"/>
        <v>2739.7844428200697</v>
      </c>
      <c r="N137" s="89">
        <f t="shared" si="38"/>
        <v>92738.013442820084</v>
      </c>
      <c r="O137" s="89">
        <f t="shared" si="39"/>
        <v>4463.064316994084</v>
      </c>
      <c r="P137" s="90">
        <f t="shared" si="34"/>
        <v>0.9637857193747007</v>
      </c>
      <c r="Q137" s="198">
        <v>2739.7844428200697</v>
      </c>
      <c r="R137" s="90">
        <f t="shared" si="40"/>
        <v>9.6336082348641813E-2</v>
      </c>
      <c r="S137" s="90">
        <f t="shared" si="40"/>
        <v>8.1351749734607584E-2</v>
      </c>
      <c r="T137" s="92">
        <v>20779</v>
      </c>
      <c r="U137" s="192">
        <v>82090</v>
      </c>
      <c r="V137" s="192">
        <v>4005.3671627226154</v>
      </c>
      <c r="W137" s="200"/>
      <c r="X137" s="89">
        <v>0</v>
      </c>
      <c r="Y137" s="89">
        <f t="shared" si="41"/>
        <v>0</v>
      </c>
    </row>
    <row r="138" spans="2:25">
      <c r="B138" s="210">
        <v>3316</v>
      </c>
      <c r="C138" t="s">
        <v>157</v>
      </c>
      <c r="D138" s="1">
        <v>54681.712</v>
      </c>
      <c r="E138" s="86">
        <f t="shared" si="35"/>
        <v>3728.7222638936241</v>
      </c>
      <c r="F138" s="87">
        <f t="shared" si="28"/>
        <v>0.80520669526796451</v>
      </c>
      <c r="G138" s="189">
        <f t="shared" si="29"/>
        <v>541.44657538877186</v>
      </c>
      <c r="H138" s="189">
        <f t="shared" si="30"/>
        <v>7940.3140280763391</v>
      </c>
      <c r="I138" s="189">
        <f t="shared" si="31"/>
        <v>153.75417284282858</v>
      </c>
      <c r="J138" s="88">
        <f t="shared" si="32"/>
        <v>2254.8049447400813</v>
      </c>
      <c r="K138" s="189">
        <f t="shared" si="36"/>
        <v>105.65424021610964</v>
      </c>
      <c r="L138" s="88">
        <f t="shared" si="33"/>
        <v>1549.4194327692478</v>
      </c>
      <c r="M138" s="89">
        <f t="shared" si="37"/>
        <v>9489.7334608455876</v>
      </c>
      <c r="N138" s="89">
        <f t="shared" si="38"/>
        <v>64171.445460845585</v>
      </c>
      <c r="O138" s="89">
        <f t="shared" si="39"/>
        <v>4375.8230794985056</v>
      </c>
      <c r="P138" s="90">
        <f t="shared" si="34"/>
        <v>0.94494622864214395</v>
      </c>
      <c r="Q138" s="198">
        <v>9489.7334608455876</v>
      </c>
      <c r="R138" s="90">
        <f t="shared" si="40"/>
        <v>4.6179536236320491E-2</v>
      </c>
      <c r="S138" s="90">
        <f t="shared" si="40"/>
        <v>3.6334819154792218E-2</v>
      </c>
      <c r="T138" s="92">
        <v>14665</v>
      </c>
      <c r="U138" s="192">
        <v>52268</v>
      </c>
      <c r="V138" s="192">
        <v>3597.9899497487436</v>
      </c>
      <c r="W138" s="200"/>
      <c r="X138" s="89">
        <v>0</v>
      </c>
      <c r="Y138" s="89">
        <f t="shared" si="41"/>
        <v>0</v>
      </c>
    </row>
    <row r="139" spans="2:25">
      <c r="B139" s="210">
        <v>3318</v>
      </c>
      <c r="C139" t="s">
        <v>156</v>
      </c>
      <c r="D139" s="1">
        <v>10197.221</v>
      </c>
      <c r="E139" s="86">
        <f t="shared" si="35"/>
        <v>4550.2994199018294</v>
      </c>
      <c r="F139" s="87">
        <f t="shared" si="28"/>
        <v>0.98262388536091172</v>
      </c>
      <c r="G139" s="189">
        <f t="shared" si="29"/>
        <v>48.500281783848727</v>
      </c>
      <c r="H139" s="189">
        <f t="shared" si="30"/>
        <v>108.689131477605</v>
      </c>
      <c r="I139" s="189">
        <f t="shared" si="31"/>
        <v>0</v>
      </c>
      <c r="J139" s="88">
        <f t="shared" si="32"/>
        <v>0</v>
      </c>
      <c r="K139" s="189">
        <f t="shared" si="36"/>
        <v>-48.099932626718939</v>
      </c>
      <c r="L139" s="88">
        <f t="shared" si="33"/>
        <v>-107.79194901647715</v>
      </c>
      <c r="M139" s="89">
        <f t="shared" si="37"/>
        <v>0.89718246112785494</v>
      </c>
      <c r="N139" s="89">
        <f t="shared" si="38"/>
        <v>10198.118182461127</v>
      </c>
      <c r="O139" s="89">
        <f t="shared" si="39"/>
        <v>4550.6997690589587</v>
      </c>
      <c r="P139" s="90">
        <f t="shared" si="34"/>
        <v>0.98271033959347409</v>
      </c>
      <c r="Q139" s="198">
        <v>0.89718246112785494</v>
      </c>
      <c r="R139" s="90">
        <f t="shared" si="40"/>
        <v>-2.744673342870772E-2</v>
      </c>
      <c r="S139" s="90">
        <f t="shared" si="40"/>
        <v>-4.0466188135150551E-2</v>
      </c>
      <c r="T139" s="92">
        <v>2241</v>
      </c>
      <c r="U139" s="192">
        <v>10485</v>
      </c>
      <c r="V139" s="192">
        <v>4742.1981004070549</v>
      </c>
      <c r="W139" s="200"/>
      <c r="X139" s="89">
        <v>0</v>
      </c>
      <c r="Y139" s="89">
        <f t="shared" si="41"/>
        <v>0</v>
      </c>
    </row>
    <row r="140" spans="2:25">
      <c r="B140" s="210">
        <v>3320</v>
      </c>
      <c r="C140" t="s">
        <v>149</v>
      </c>
      <c r="D140" s="1">
        <v>5562.93</v>
      </c>
      <c r="E140" s="86">
        <f t="shared" si="35"/>
        <v>4989.1748878923763</v>
      </c>
      <c r="F140" s="87">
        <f t="shared" si="28"/>
        <v>1.0773977623634416</v>
      </c>
      <c r="G140" s="189">
        <f t="shared" si="29"/>
        <v>-214.82499901047939</v>
      </c>
      <c r="H140" s="189">
        <f t="shared" si="30"/>
        <v>-239.52987389668453</v>
      </c>
      <c r="I140" s="189">
        <f t="shared" si="31"/>
        <v>0</v>
      </c>
      <c r="J140" s="88">
        <f t="shared" si="32"/>
        <v>0</v>
      </c>
      <c r="K140" s="189">
        <f t="shared" si="36"/>
        <v>-48.099932626718939</v>
      </c>
      <c r="L140" s="88">
        <f t="shared" si="33"/>
        <v>-53.631424878791613</v>
      </c>
      <c r="M140" s="89">
        <f t="shared" si="37"/>
        <v>-293.16129877547615</v>
      </c>
      <c r="N140" s="89">
        <f t="shared" si="38"/>
        <v>5269.7687012245242</v>
      </c>
      <c r="O140" s="89">
        <f t="shared" si="39"/>
        <v>4726.2499562551784</v>
      </c>
      <c r="P140" s="90">
        <f t="shared" si="34"/>
        <v>1.0206198903944863</v>
      </c>
      <c r="Q140" s="198">
        <v>-293.16129877547615</v>
      </c>
      <c r="R140" s="90">
        <f t="shared" si="40"/>
        <v>1.3099617556000781E-2</v>
      </c>
      <c r="S140" s="90">
        <f t="shared" si="40"/>
        <v>-3.2553538484906852E-3</v>
      </c>
      <c r="T140" s="92">
        <v>1115</v>
      </c>
      <c r="U140" s="192">
        <v>5491</v>
      </c>
      <c r="V140" s="192">
        <v>5005.4694621695526</v>
      </c>
      <c r="W140" s="200"/>
      <c r="X140" s="89">
        <v>0</v>
      </c>
      <c r="Y140" s="89">
        <f t="shared" si="41"/>
        <v>0</v>
      </c>
    </row>
    <row r="141" spans="2:25">
      <c r="B141" s="210">
        <v>3322</v>
      </c>
      <c r="C141" t="s">
        <v>150</v>
      </c>
      <c r="D141" s="1">
        <v>16028.165999999999</v>
      </c>
      <c r="E141" s="86">
        <f t="shared" si="35"/>
        <v>4855.5486216298086</v>
      </c>
      <c r="F141" s="87">
        <f t="shared" si="28"/>
        <v>1.0485415599854389</v>
      </c>
      <c r="G141" s="189">
        <f t="shared" si="29"/>
        <v>-134.64923925293877</v>
      </c>
      <c r="H141" s="189">
        <f t="shared" si="30"/>
        <v>-444.47713877395086</v>
      </c>
      <c r="I141" s="189">
        <f t="shared" si="31"/>
        <v>0</v>
      </c>
      <c r="J141" s="88">
        <f t="shared" si="32"/>
        <v>0</v>
      </c>
      <c r="K141" s="189">
        <f t="shared" si="36"/>
        <v>-48.099932626718939</v>
      </c>
      <c r="L141" s="88">
        <f t="shared" si="33"/>
        <v>-158.77787760079923</v>
      </c>
      <c r="M141" s="89">
        <f t="shared" si="37"/>
        <v>-603.25501637475008</v>
      </c>
      <c r="N141" s="89">
        <f t="shared" si="38"/>
        <v>15424.91098362525</v>
      </c>
      <c r="O141" s="89">
        <f t="shared" si="39"/>
        <v>4672.7994497501513</v>
      </c>
      <c r="P141" s="90">
        <f t="shared" si="34"/>
        <v>1.0090774094432853</v>
      </c>
      <c r="Q141" s="198">
        <v>-603.25501637475008</v>
      </c>
      <c r="R141" s="90">
        <f t="shared" si="40"/>
        <v>6.3157734146988539E-2</v>
      </c>
      <c r="S141" s="90">
        <f t="shared" si="40"/>
        <v>6.251359132108919E-2</v>
      </c>
      <c r="T141" s="92">
        <v>3301</v>
      </c>
      <c r="U141" s="192">
        <v>15076</v>
      </c>
      <c r="V141" s="192">
        <v>4569.8696574719606</v>
      </c>
      <c r="W141" s="200"/>
      <c r="X141" s="89">
        <v>0</v>
      </c>
      <c r="Y141" s="89">
        <f t="shared" si="41"/>
        <v>0</v>
      </c>
    </row>
    <row r="142" spans="2:25">
      <c r="B142" s="210">
        <v>3324</v>
      </c>
      <c r="C142" t="s">
        <v>151</v>
      </c>
      <c r="D142" s="1">
        <v>21109.543000000001</v>
      </c>
      <c r="E142" s="86">
        <f t="shared" si="35"/>
        <v>4233.7631367829927</v>
      </c>
      <c r="F142" s="87">
        <f t="shared" si="28"/>
        <v>0.9142687984372817</v>
      </c>
      <c r="G142" s="189">
        <f t="shared" si="29"/>
        <v>238.42205165515077</v>
      </c>
      <c r="H142" s="189">
        <f t="shared" si="30"/>
        <v>1188.7723495525818</v>
      </c>
      <c r="I142" s="189">
        <f t="shared" si="31"/>
        <v>0</v>
      </c>
      <c r="J142" s="88">
        <f t="shared" si="32"/>
        <v>0</v>
      </c>
      <c r="K142" s="189">
        <f t="shared" si="36"/>
        <v>-48.099932626718939</v>
      </c>
      <c r="L142" s="88">
        <f t="shared" si="33"/>
        <v>-239.82626407682062</v>
      </c>
      <c r="M142" s="89">
        <f t="shared" si="37"/>
        <v>948.94608547576115</v>
      </c>
      <c r="N142" s="89">
        <f t="shared" si="38"/>
        <v>22058.489085475761</v>
      </c>
      <c r="O142" s="89">
        <f t="shared" si="39"/>
        <v>4424.0852558114248</v>
      </c>
      <c r="P142" s="90">
        <f t="shared" si="34"/>
        <v>0.95536830482402224</v>
      </c>
      <c r="Q142" s="198">
        <v>948.94608547576115</v>
      </c>
      <c r="R142" s="90">
        <f t="shared" si="40"/>
        <v>5.7115679302919602E-2</v>
      </c>
      <c r="S142" s="90">
        <f t="shared" si="40"/>
        <v>1.0684003858206467E-2</v>
      </c>
      <c r="T142" s="92">
        <v>4986</v>
      </c>
      <c r="U142" s="192">
        <v>19969</v>
      </c>
      <c r="V142" s="192">
        <v>4189.0077616949866</v>
      </c>
      <c r="W142" s="200"/>
      <c r="X142" s="89">
        <v>0</v>
      </c>
      <c r="Y142" s="89">
        <f t="shared" si="41"/>
        <v>0</v>
      </c>
    </row>
    <row r="143" spans="2:25">
      <c r="B143" s="210">
        <v>3326</v>
      </c>
      <c r="C143" t="s">
        <v>152</v>
      </c>
      <c r="D143" s="1">
        <v>13320.130999999999</v>
      </c>
      <c r="E143" s="86">
        <f t="shared" si="35"/>
        <v>4996.2981995498876</v>
      </c>
      <c r="F143" s="87">
        <f t="shared" si="28"/>
        <v>1.0789360207353911</v>
      </c>
      <c r="G143" s="189">
        <f t="shared" si="29"/>
        <v>-219.09898600498619</v>
      </c>
      <c r="H143" s="189">
        <f t="shared" si="30"/>
        <v>-584.11789668929316</v>
      </c>
      <c r="I143" s="189">
        <f t="shared" si="31"/>
        <v>0</v>
      </c>
      <c r="J143" s="88">
        <f t="shared" si="32"/>
        <v>0</v>
      </c>
      <c r="K143" s="189">
        <f t="shared" si="36"/>
        <v>-48.099932626718939</v>
      </c>
      <c r="L143" s="88">
        <f t="shared" si="33"/>
        <v>-128.2344203828327</v>
      </c>
      <c r="M143" s="89">
        <f t="shared" si="37"/>
        <v>-712.35231707212586</v>
      </c>
      <c r="N143" s="89">
        <f t="shared" si="38"/>
        <v>12607.778682927874</v>
      </c>
      <c r="O143" s="89">
        <f t="shared" si="39"/>
        <v>4729.0992809181826</v>
      </c>
      <c r="P143" s="90">
        <f t="shared" si="34"/>
        <v>1.021235193743266</v>
      </c>
      <c r="Q143" s="198">
        <v>-712.35231707212586</v>
      </c>
      <c r="R143" s="90">
        <f t="shared" si="40"/>
        <v>0.10927140239840101</v>
      </c>
      <c r="S143" s="90">
        <f t="shared" si="40"/>
        <v>0.10053370568033411</v>
      </c>
      <c r="T143" s="92">
        <v>2666</v>
      </c>
      <c r="U143" s="192">
        <v>12008</v>
      </c>
      <c r="V143" s="192">
        <v>4539.8865784499058</v>
      </c>
      <c r="W143" s="200"/>
      <c r="X143" s="89">
        <v>0</v>
      </c>
      <c r="Y143" s="89">
        <f t="shared" si="41"/>
        <v>0</v>
      </c>
    </row>
    <row r="144" spans="2:25">
      <c r="B144" s="210">
        <v>3328</v>
      </c>
      <c r="C144" t="s">
        <v>153</v>
      </c>
      <c r="D144" s="1">
        <v>20953.473999999998</v>
      </c>
      <c r="E144" s="86">
        <f t="shared" si="35"/>
        <v>4184.8360295586172</v>
      </c>
      <c r="F144" s="87">
        <f t="shared" si="28"/>
        <v>0.9037031323648449</v>
      </c>
      <c r="G144" s="189">
        <f t="shared" si="29"/>
        <v>267.7783159897761</v>
      </c>
      <c r="H144" s="189">
        <f t="shared" si="30"/>
        <v>1340.7660281608089</v>
      </c>
      <c r="I144" s="189">
        <f t="shared" si="31"/>
        <v>0</v>
      </c>
      <c r="J144" s="88">
        <f t="shared" si="32"/>
        <v>0</v>
      </c>
      <c r="K144" s="189">
        <f t="shared" si="36"/>
        <v>-48.099932626718939</v>
      </c>
      <c r="L144" s="88">
        <f t="shared" si="33"/>
        <v>-240.83636266198172</v>
      </c>
      <c r="M144" s="89">
        <f t="shared" si="37"/>
        <v>1099.9296654988273</v>
      </c>
      <c r="N144" s="89">
        <f t="shared" si="38"/>
        <v>22053.403665498827</v>
      </c>
      <c r="O144" s="89">
        <f t="shared" si="39"/>
        <v>4404.5144129216751</v>
      </c>
      <c r="P144" s="90">
        <f t="shared" si="34"/>
        <v>0.95114203839504763</v>
      </c>
      <c r="Q144" s="198">
        <v>1099.9296654988273</v>
      </c>
      <c r="R144" s="90">
        <f t="shared" si="40"/>
        <v>0.10771167265806715</v>
      </c>
      <c r="S144" s="90">
        <f t="shared" si="40"/>
        <v>7.5632944370585556E-2</v>
      </c>
      <c r="T144" s="92">
        <v>5007</v>
      </c>
      <c r="U144" s="192">
        <v>18916</v>
      </c>
      <c r="V144" s="192">
        <v>3890.5800082270671</v>
      </c>
      <c r="W144" s="200"/>
      <c r="X144" s="89">
        <v>0</v>
      </c>
      <c r="Y144" s="89">
        <f t="shared" si="41"/>
        <v>0</v>
      </c>
    </row>
    <row r="145" spans="2:25">
      <c r="B145" s="210">
        <v>3330</v>
      </c>
      <c r="C145" t="s">
        <v>154</v>
      </c>
      <c r="D145" s="1">
        <v>24457.749</v>
      </c>
      <c r="E145" s="86">
        <f t="shared" si="35"/>
        <v>5439.8907918149462</v>
      </c>
      <c r="F145" s="87">
        <f t="shared" si="28"/>
        <v>1.174728546963965</v>
      </c>
      <c r="G145" s="189">
        <f t="shared" si="29"/>
        <v>-485.25454136402129</v>
      </c>
      <c r="H145" s="189">
        <f t="shared" si="30"/>
        <v>-2181.7044179726395</v>
      </c>
      <c r="I145" s="189">
        <f t="shared" si="31"/>
        <v>0</v>
      </c>
      <c r="J145" s="88">
        <f t="shared" si="32"/>
        <v>0</v>
      </c>
      <c r="K145" s="189">
        <f t="shared" si="36"/>
        <v>-48.099932626718939</v>
      </c>
      <c r="L145" s="88">
        <f t="shared" si="33"/>
        <v>-216.25729708972835</v>
      </c>
      <c r="M145" s="89">
        <f t="shared" si="37"/>
        <v>-2397.9617150623681</v>
      </c>
      <c r="N145" s="89">
        <f t="shared" si="38"/>
        <v>22059.787284937633</v>
      </c>
      <c r="O145" s="89">
        <f t="shared" si="39"/>
        <v>4906.5363178242069</v>
      </c>
      <c r="P145" s="90">
        <f t="shared" si="34"/>
        <v>1.0595522042346956</v>
      </c>
      <c r="Q145" s="198">
        <v>-2397.9617150623681</v>
      </c>
      <c r="R145" s="90">
        <f t="shared" si="40"/>
        <v>6.4815577517523607E-2</v>
      </c>
      <c r="S145" s="90">
        <f t="shared" si="40"/>
        <v>6.7183939567162121E-2</v>
      </c>
      <c r="T145" s="92">
        <v>4496</v>
      </c>
      <c r="U145" s="192">
        <v>22969</v>
      </c>
      <c r="V145" s="192">
        <v>5097.4256546826455</v>
      </c>
      <c r="W145" s="200"/>
      <c r="X145" s="89">
        <v>0</v>
      </c>
      <c r="Y145" s="89">
        <f t="shared" si="41"/>
        <v>0</v>
      </c>
    </row>
    <row r="146" spans="2:25">
      <c r="B146" s="210">
        <v>3332</v>
      </c>
      <c r="C146" t="s">
        <v>155</v>
      </c>
      <c r="D146" s="1">
        <v>15450.678</v>
      </c>
      <c r="E146" s="86">
        <f t="shared" si="35"/>
        <v>4381.927963698241</v>
      </c>
      <c r="F146" s="87">
        <f t="shared" si="28"/>
        <v>0.94626456057559594</v>
      </c>
      <c r="G146" s="189">
        <f t="shared" si="29"/>
        <v>149.52315550600179</v>
      </c>
      <c r="H146" s="189">
        <f t="shared" si="30"/>
        <v>527.21864631416224</v>
      </c>
      <c r="I146" s="189">
        <f t="shared" si="31"/>
        <v>0</v>
      </c>
      <c r="J146" s="88">
        <f t="shared" si="32"/>
        <v>0</v>
      </c>
      <c r="K146" s="189">
        <f t="shared" si="36"/>
        <v>-48.099932626718939</v>
      </c>
      <c r="L146" s="88">
        <f t="shared" si="33"/>
        <v>-169.60036244181097</v>
      </c>
      <c r="M146" s="89">
        <f t="shared" si="37"/>
        <v>357.6182838723513</v>
      </c>
      <c r="N146" s="89">
        <f t="shared" si="38"/>
        <v>15808.296283872351</v>
      </c>
      <c r="O146" s="89">
        <f t="shared" si="39"/>
        <v>4483.3511865775235</v>
      </c>
      <c r="P146" s="90">
        <f t="shared" si="34"/>
        <v>0.96816660967934787</v>
      </c>
      <c r="Q146" s="198">
        <v>357.6182838723513</v>
      </c>
      <c r="R146" s="90">
        <f t="shared" si="40"/>
        <v>7.3784001667940774E-2</v>
      </c>
      <c r="S146" s="90">
        <f t="shared" si="40"/>
        <v>5.947094208813531E-2</v>
      </c>
      <c r="T146" s="92">
        <v>3526</v>
      </c>
      <c r="U146" s="192">
        <v>14389</v>
      </c>
      <c r="V146" s="192">
        <v>4135.9586087956313</v>
      </c>
      <c r="W146" s="200"/>
      <c r="X146" s="89">
        <v>0</v>
      </c>
      <c r="Y146" s="89">
        <f t="shared" si="41"/>
        <v>0</v>
      </c>
    </row>
    <row r="147" spans="2:25">
      <c r="B147" s="210">
        <v>3334</v>
      </c>
      <c r="C147" t="s">
        <v>160</v>
      </c>
      <c r="D147" s="1">
        <v>11362.859</v>
      </c>
      <c r="E147" s="86">
        <f t="shared" si="35"/>
        <v>4085.8896080546574</v>
      </c>
      <c r="F147" s="87">
        <f t="shared" si="28"/>
        <v>0.88233594129264126</v>
      </c>
      <c r="G147" s="189">
        <f t="shared" si="29"/>
        <v>327.14616889215193</v>
      </c>
      <c r="H147" s="189">
        <f t="shared" si="30"/>
        <v>909.79349568907446</v>
      </c>
      <c r="I147" s="189">
        <f t="shared" si="31"/>
        <v>28.745602386466953</v>
      </c>
      <c r="J147" s="88">
        <f t="shared" si="32"/>
        <v>79.941520236764603</v>
      </c>
      <c r="K147" s="189">
        <f t="shared" si="36"/>
        <v>-19.354330240251986</v>
      </c>
      <c r="L147" s="88">
        <f t="shared" si="33"/>
        <v>-53.824392398140773</v>
      </c>
      <c r="M147" s="89">
        <f t="shared" si="37"/>
        <v>855.96910329093373</v>
      </c>
      <c r="N147" s="89">
        <f t="shared" si="38"/>
        <v>12218.828103290934</v>
      </c>
      <c r="O147" s="89">
        <f t="shared" si="39"/>
        <v>4393.6814467065569</v>
      </c>
      <c r="P147" s="90">
        <f t="shared" si="34"/>
        <v>0.94880269094337766</v>
      </c>
      <c r="Q147" s="198">
        <v>855.96910329093373</v>
      </c>
      <c r="R147" s="90">
        <f t="shared" si="40"/>
        <v>1.8633706857911284E-2</v>
      </c>
      <c r="S147" s="90">
        <f t="shared" si="40"/>
        <v>2.5172440381530984E-3</v>
      </c>
      <c r="T147" s="92">
        <v>2781</v>
      </c>
      <c r="U147" s="192">
        <v>11155</v>
      </c>
      <c r="V147" s="192">
        <v>4075.6302521008402</v>
      </c>
      <c r="W147" s="200"/>
      <c r="X147" s="89">
        <v>0</v>
      </c>
      <c r="Y147" s="89">
        <f t="shared" si="41"/>
        <v>0</v>
      </c>
    </row>
    <row r="148" spans="2:25">
      <c r="B148" s="210">
        <v>3336</v>
      </c>
      <c r="C148" t="s">
        <v>161</v>
      </c>
      <c r="D148" s="1">
        <v>4929.8789999999999</v>
      </c>
      <c r="E148" s="86">
        <f t="shared" si="35"/>
        <v>3533.9634408602151</v>
      </c>
      <c r="F148" s="87">
        <f t="shared" si="28"/>
        <v>0.76314909559432909</v>
      </c>
      <c r="G148" s="189">
        <f t="shared" si="29"/>
        <v>658.30186920881727</v>
      </c>
      <c r="H148" s="189">
        <f t="shared" si="30"/>
        <v>918.33110754630002</v>
      </c>
      <c r="I148" s="189">
        <f t="shared" si="31"/>
        <v>221.91976090452175</v>
      </c>
      <c r="J148" s="88">
        <f t="shared" si="32"/>
        <v>309.57806646180779</v>
      </c>
      <c r="K148" s="189">
        <f t="shared" si="36"/>
        <v>173.8198282778028</v>
      </c>
      <c r="L148" s="88">
        <f t="shared" si="33"/>
        <v>242.47866044753491</v>
      </c>
      <c r="M148" s="89">
        <f t="shared" si="37"/>
        <v>1160.8097679938348</v>
      </c>
      <c r="N148" s="89">
        <f t="shared" si="38"/>
        <v>6090.6887679938345</v>
      </c>
      <c r="O148" s="89">
        <f t="shared" si="39"/>
        <v>4366.0851383468344</v>
      </c>
      <c r="P148" s="90">
        <f t="shared" si="34"/>
        <v>0.94284334865846198</v>
      </c>
      <c r="Q148" s="198">
        <v>1160.8097679938348</v>
      </c>
      <c r="R148" s="90">
        <f t="shared" si="40"/>
        <v>1.8570041322314029E-2</v>
      </c>
      <c r="S148" s="90">
        <f t="shared" si="40"/>
        <v>-2.6045330134186473E-3</v>
      </c>
      <c r="T148" s="92">
        <v>1395</v>
      </c>
      <c r="U148" s="192">
        <v>4840</v>
      </c>
      <c r="V148" s="192">
        <v>3543.1918008784774</v>
      </c>
      <c r="W148" s="200"/>
      <c r="X148" s="89">
        <v>0</v>
      </c>
      <c r="Y148" s="89">
        <f t="shared" si="41"/>
        <v>0</v>
      </c>
    </row>
    <row r="149" spans="2:25" ht="30" customHeight="1">
      <c r="B149" s="210">
        <v>3338</v>
      </c>
      <c r="C149" t="s">
        <v>162</v>
      </c>
      <c r="D149" s="1">
        <v>9710.6059999999998</v>
      </c>
      <c r="E149" s="86">
        <f t="shared" si="35"/>
        <v>3906.1166532582461</v>
      </c>
      <c r="F149" s="87">
        <f t="shared" si="28"/>
        <v>0.84351449614724194</v>
      </c>
      <c r="G149" s="189">
        <f t="shared" si="29"/>
        <v>435.00994176999876</v>
      </c>
      <c r="H149" s="189">
        <f t="shared" si="30"/>
        <v>1081.4347152402167</v>
      </c>
      <c r="I149" s="189">
        <f t="shared" si="31"/>
        <v>91.66613656521092</v>
      </c>
      <c r="J149" s="88">
        <f t="shared" si="32"/>
        <v>227.88201550111432</v>
      </c>
      <c r="K149" s="189">
        <f t="shared" si="36"/>
        <v>43.566203938491981</v>
      </c>
      <c r="L149" s="88">
        <f t="shared" si="33"/>
        <v>108.30558299109107</v>
      </c>
      <c r="M149" s="89">
        <f t="shared" si="37"/>
        <v>1189.7402982313079</v>
      </c>
      <c r="N149" s="89">
        <f t="shared" si="38"/>
        <v>10900.346298231307</v>
      </c>
      <c r="O149" s="89">
        <f t="shared" si="39"/>
        <v>4384.6927989667365</v>
      </c>
      <c r="P149" s="90">
        <f t="shared" si="34"/>
        <v>0.94686161868610774</v>
      </c>
      <c r="Q149" s="198">
        <v>1189.7402982313079</v>
      </c>
      <c r="R149" s="90">
        <f t="shared" si="40"/>
        <v>3.8123369681419689E-2</v>
      </c>
      <c r="S149" s="90">
        <f t="shared" si="40"/>
        <v>3.8123369681419661E-2</v>
      </c>
      <c r="T149" s="92">
        <v>2486</v>
      </c>
      <c r="U149" s="192">
        <v>9354</v>
      </c>
      <c r="V149" s="192">
        <v>3762.6709573612229</v>
      </c>
      <c r="W149" s="200"/>
      <c r="X149" s="89">
        <v>0</v>
      </c>
      <c r="Y149" s="89">
        <f t="shared" si="41"/>
        <v>0</v>
      </c>
    </row>
    <row r="150" spans="2:25">
      <c r="B150" s="210">
        <v>3401</v>
      </c>
      <c r="C150" t="s">
        <v>165</v>
      </c>
      <c r="D150" s="1">
        <v>66401.721999999994</v>
      </c>
      <c r="E150" s="86">
        <f t="shared" si="35"/>
        <v>3677.1360062022368</v>
      </c>
      <c r="F150" s="87">
        <f t="shared" si="28"/>
        <v>0.79406679340958652</v>
      </c>
      <c r="G150" s="189">
        <f t="shared" si="29"/>
        <v>572.39833000360431</v>
      </c>
      <c r="H150" s="189">
        <f t="shared" si="30"/>
        <v>10336.369043205086</v>
      </c>
      <c r="I150" s="189">
        <f t="shared" si="31"/>
        <v>171.80936303481417</v>
      </c>
      <c r="J150" s="88">
        <f t="shared" si="32"/>
        <v>3102.5334776826744</v>
      </c>
      <c r="K150" s="189">
        <f t="shared" si="36"/>
        <v>123.70943040809523</v>
      </c>
      <c r="L150" s="88">
        <f t="shared" si="33"/>
        <v>2233.9448943093839</v>
      </c>
      <c r="M150" s="89">
        <f t="shared" si="37"/>
        <v>12570.313937514471</v>
      </c>
      <c r="N150" s="89">
        <f t="shared" si="38"/>
        <v>78972.035937514462</v>
      </c>
      <c r="O150" s="89">
        <f t="shared" si="39"/>
        <v>4373.2437666139367</v>
      </c>
      <c r="P150" s="90">
        <f t="shared" si="34"/>
        <v>0.9443892335492251</v>
      </c>
      <c r="Q150" s="198">
        <v>12570.313937514471</v>
      </c>
      <c r="R150" s="90">
        <f t="shared" si="40"/>
        <v>2.517128406431559E-3</v>
      </c>
      <c r="S150" s="90">
        <f t="shared" si="40"/>
        <v>-2.5903904668318832E-3</v>
      </c>
      <c r="T150" s="92">
        <v>18058</v>
      </c>
      <c r="U150" s="192">
        <v>66235</v>
      </c>
      <c r="V150" s="192">
        <v>3686.6859623733717</v>
      </c>
      <c r="W150" s="200"/>
      <c r="X150" s="89">
        <v>0</v>
      </c>
      <c r="Y150" s="89">
        <f t="shared" si="41"/>
        <v>0</v>
      </c>
    </row>
    <row r="151" spans="2:25">
      <c r="B151" s="210">
        <v>3403</v>
      </c>
      <c r="C151" t="s">
        <v>166</v>
      </c>
      <c r="D151" s="1">
        <v>140994.03599999999</v>
      </c>
      <c r="E151" s="86">
        <f t="shared" si="35"/>
        <v>4288.270202865051</v>
      </c>
      <c r="F151" s="87">
        <f t="shared" si="28"/>
        <v>0.92603944034689289</v>
      </c>
      <c r="G151" s="189">
        <f t="shared" si="29"/>
        <v>205.71781200591576</v>
      </c>
      <c r="H151" s="189">
        <f t="shared" si="30"/>
        <v>6763.7959409425048</v>
      </c>
      <c r="I151" s="189">
        <f t="shared" si="31"/>
        <v>0</v>
      </c>
      <c r="J151" s="88">
        <f t="shared" si="32"/>
        <v>0</v>
      </c>
      <c r="K151" s="189">
        <f t="shared" si="36"/>
        <v>-48.099932626718939</v>
      </c>
      <c r="L151" s="88">
        <f t="shared" si="33"/>
        <v>-1581.477684833892</v>
      </c>
      <c r="M151" s="89">
        <f t="shared" si="37"/>
        <v>5182.3182561086123</v>
      </c>
      <c r="N151" s="89">
        <f t="shared" si="38"/>
        <v>146176.35425610861</v>
      </c>
      <c r="O151" s="89">
        <f t="shared" si="39"/>
        <v>4445.888082244247</v>
      </c>
      <c r="P151" s="90">
        <f t="shared" si="34"/>
        <v>0.96007656158786658</v>
      </c>
      <c r="Q151" s="198">
        <v>5182.3182561086123</v>
      </c>
      <c r="R151" s="90">
        <f t="shared" si="40"/>
        <v>3.88749907897257E-2</v>
      </c>
      <c r="S151" s="90">
        <f t="shared" si="40"/>
        <v>2.3171323694543614E-2</v>
      </c>
      <c r="T151" s="92">
        <v>32879</v>
      </c>
      <c r="U151" s="192">
        <v>135718</v>
      </c>
      <c r="V151" s="192">
        <v>4191.155580260639</v>
      </c>
      <c r="W151" s="200"/>
      <c r="X151" s="89">
        <v>0</v>
      </c>
      <c r="Y151" s="89">
        <f t="shared" si="41"/>
        <v>0</v>
      </c>
    </row>
    <row r="152" spans="2:25">
      <c r="B152" s="210">
        <v>3405</v>
      </c>
      <c r="C152" t="s">
        <v>167</v>
      </c>
      <c r="D152" s="1">
        <v>123410.78200000001</v>
      </c>
      <c r="E152" s="86">
        <f t="shared" si="35"/>
        <v>4289.863111790879</v>
      </c>
      <c r="F152" s="87">
        <f t="shared" si="28"/>
        <v>0.92638342438250987</v>
      </c>
      <c r="G152" s="189">
        <f t="shared" si="29"/>
        <v>204.762066650419</v>
      </c>
      <c r="H152" s="189">
        <f t="shared" si="30"/>
        <v>5890.5951333992534</v>
      </c>
      <c r="I152" s="189">
        <f t="shared" si="31"/>
        <v>0</v>
      </c>
      <c r="J152" s="88">
        <f t="shared" si="32"/>
        <v>0</v>
      </c>
      <c r="K152" s="189">
        <f t="shared" si="36"/>
        <v>-48.099932626718939</v>
      </c>
      <c r="L152" s="88">
        <f t="shared" si="33"/>
        <v>-1383.7388618054504</v>
      </c>
      <c r="M152" s="89">
        <f t="shared" si="37"/>
        <v>4506.8562715938033</v>
      </c>
      <c r="N152" s="89">
        <f t="shared" si="38"/>
        <v>127917.63827159381</v>
      </c>
      <c r="O152" s="89">
        <f t="shared" si="39"/>
        <v>4446.5252458145787</v>
      </c>
      <c r="P152" s="90">
        <f t="shared" si="34"/>
        <v>0.9602141552021134</v>
      </c>
      <c r="Q152" s="198">
        <v>4506.8562715938033</v>
      </c>
      <c r="R152" s="90">
        <f t="shared" si="40"/>
        <v>2.2433427503873195E-2</v>
      </c>
      <c r="S152" s="90">
        <f t="shared" si="40"/>
        <v>1.5040972243834086E-2</v>
      </c>
      <c r="T152" s="92">
        <v>28768</v>
      </c>
      <c r="U152" s="192">
        <v>120703</v>
      </c>
      <c r="V152" s="192">
        <v>4226.2955182072828</v>
      </c>
      <c r="W152" s="200"/>
      <c r="X152" s="89">
        <v>0</v>
      </c>
      <c r="Y152" s="89">
        <f t="shared" si="41"/>
        <v>0</v>
      </c>
    </row>
    <row r="153" spans="2:25">
      <c r="B153" s="210">
        <v>3407</v>
      </c>
      <c r="C153" t="s">
        <v>168</v>
      </c>
      <c r="D153" s="1">
        <v>119509.086</v>
      </c>
      <c r="E153" s="86">
        <f t="shared" si="35"/>
        <v>3867.2325016988643</v>
      </c>
      <c r="F153" s="87">
        <f t="shared" si="28"/>
        <v>0.83511757705283507</v>
      </c>
      <c r="G153" s="189">
        <f t="shared" si="29"/>
        <v>458.34043270562779</v>
      </c>
      <c r="H153" s="189">
        <f t="shared" si="30"/>
        <v>14164.094391902017</v>
      </c>
      <c r="I153" s="189">
        <f t="shared" si="31"/>
        <v>105.27558961099453</v>
      </c>
      <c r="J153" s="88">
        <f t="shared" si="32"/>
        <v>3253.3315457485642</v>
      </c>
      <c r="K153" s="189">
        <f t="shared" si="36"/>
        <v>57.175656984275591</v>
      </c>
      <c r="L153" s="88">
        <f t="shared" si="33"/>
        <v>1766.8993277850686</v>
      </c>
      <c r="M153" s="89">
        <f t="shared" si="37"/>
        <v>15930.993719687085</v>
      </c>
      <c r="N153" s="89">
        <f t="shared" si="38"/>
        <v>135440.07971968708</v>
      </c>
      <c r="O153" s="89">
        <f t="shared" si="39"/>
        <v>4382.7485913887676</v>
      </c>
      <c r="P153" s="90">
        <f t="shared" si="34"/>
        <v>0.94644177273138741</v>
      </c>
      <c r="Q153" s="198">
        <v>15930.993719687085</v>
      </c>
      <c r="R153" s="90">
        <f t="shared" si="40"/>
        <v>1.8997842787834309E-2</v>
      </c>
      <c r="S153" s="90">
        <f t="shared" si="40"/>
        <v>7.7866572541365926E-3</v>
      </c>
      <c r="T153" s="92">
        <v>30903</v>
      </c>
      <c r="U153" s="192">
        <v>117281</v>
      </c>
      <c r="V153" s="192">
        <v>3837.3523541537152</v>
      </c>
      <c r="W153" s="200"/>
      <c r="X153" s="89">
        <v>0</v>
      </c>
      <c r="Y153" s="89">
        <f t="shared" si="41"/>
        <v>0</v>
      </c>
    </row>
    <row r="154" spans="2:25">
      <c r="B154" s="210">
        <v>3411</v>
      </c>
      <c r="C154" t="s">
        <v>169</v>
      </c>
      <c r="D154" s="1">
        <v>131435.07399999999</v>
      </c>
      <c r="E154" s="86">
        <f t="shared" si="35"/>
        <v>3690.7523868358976</v>
      </c>
      <c r="F154" s="87">
        <f t="shared" si="28"/>
        <v>0.79700721108502159</v>
      </c>
      <c r="G154" s="189">
        <f t="shared" si="29"/>
        <v>564.22850162340785</v>
      </c>
      <c r="H154" s="189">
        <f t="shared" si="30"/>
        <v>20093.305399812798</v>
      </c>
      <c r="I154" s="189">
        <f t="shared" si="31"/>
        <v>167.04362981303288</v>
      </c>
      <c r="J154" s="88">
        <f t="shared" si="32"/>
        <v>5948.7577449017272</v>
      </c>
      <c r="K154" s="189">
        <f t="shared" si="36"/>
        <v>118.94369718631394</v>
      </c>
      <c r="L154" s="88">
        <f t="shared" si="33"/>
        <v>4235.8229441990115</v>
      </c>
      <c r="M154" s="89">
        <f t="shared" si="37"/>
        <v>24329.12834401181</v>
      </c>
      <c r="N154" s="89">
        <f t="shared" si="38"/>
        <v>155764.20234401181</v>
      </c>
      <c r="O154" s="89">
        <f t="shared" si="39"/>
        <v>4373.92458564562</v>
      </c>
      <c r="P154" s="90">
        <f t="shared" si="34"/>
        <v>0.94453625443299694</v>
      </c>
      <c r="Q154" s="198">
        <v>24329.12834401181</v>
      </c>
      <c r="R154" s="90">
        <f t="shared" si="40"/>
        <v>2.6555816768852214E-2</v>
      </c>
      <c r="S154" s="90">
        <f t="shared" si="40"/>
        <v>2.2606638208329585E-2</v>
      </c>
      <c r="T154" s="92">
        <v>35612</v>
      </c>
      <c r="U154" s="192">
        <v>128035</v>
      </c>
      <c r="V154" s="192">
        <v>3609.1613812544042</v>
      </c>
      <c r="W154" s="200"/>
      <c r="X154" s="89">
        <v>0</v>
      </c>
      <c r="Y154" s="89">
        <f t="shared" si="41"/>
        <v>0</v>
      </c>
    </row>
    <row r="155" spans="2:25">
      <c r="B155" s="210">
        <v>3412</v>
      </c>
      <c r="C155" t="s">
        <v>170</v>
      </c>
      <c r="D155" s="1">
        <v>26211.286</v>
      </c>
      <c r="E155" s="86">
        <f t="shared" si="35"/>
        <v>3305.7492748139739</v>
      </c>
      <c r="F155" s="87">
        <f t="shared" si="28"/>
        <v>0.71386691219471532</v>
      </c>
      <c r="G155" s="189">
        <f t="shared" si="29"/>
        <v>795.23036883656198</v>
      </c>
      <c r="H155" s="189">
        <f t="shared" si="30"/>
        <v>6305.3815945050992</v>
      </c>
      <c r="I155" s="189">
        <f t="shared" si="31"/>
        <v>301.79471902070617</v>
      </c>
      <c r="J155" s="88">
        <f t="shared" si="32"/>
        <v>2392.9303271151789</v>
      </c>
      <c r="K155" s="189">
        <f t="shared" si="36"/>
        <v>253.69478639398721</v>
      </c>
      <c r="L155" s="88">
        <f t="shared" si="33"/>
        <v>2011.5459613179246</v>
      </c>
      <c r="M155" s="89">
        <f t="shared" si="37"/>
        <v>8316.9275558230238</v>
      </c>
      <c r="N155" s="89">
        <f t="shared" si="38"/>
        <v>34528.213555823022</v>
      </c>
      <c r="O155" s="89">
        <f t="shared" si="39"/>
        <v>4354.6744300445225</v>
      </c>
      <c r="P155" s="90">
        <f t="shared" si="34"/>
        <v>0.94037923948848134</v>
      </c>
      <c r="Q155" s="198">
        <v>8316.9275558230238</v>
      </c>
      <c r="R155" s="90">
        <f t="shared" si="40"/>
        <v>-1.9690819784487661E-3</v>
      </c>
      <c r="S155" s="90">
        <f t="shared" si="40"/>
        <v>-1.3675082151989426E-2</v>
      </c>
      <c r="T155" s="92">
        <v>7929</v>
      </c>
      <c r="U155" s="192">
        <v>26263</v>
      </c>
      <c r="V155" s="192">
        <v>3351.5824400204183</v>
      </c>
      <c r="W155" s="200"/>
      <c r="X155" s="89">
        <v>0</v>
      </c>
      <c r="Y155" s="89">
        <f t="shared" si="41"/>
        <v>0</v>
      </c>
    </row>
    <row r="156" spans="2:25">
      <c r="B156" s="210">
        <v>3413</v>
      </c>
      <c r="C156" t="s">
        <v>171</v>
      </c>
      <c r="D156" s="1">
        <v>76737.960000000006</v>
      </c>
      <c r="E156" s="86">
        <f t="shared" si="35"/>
        <v>3551.8611432538769</v>
      </c>
      <c r="F156" s="87">
        <f t="shared" si="28"/>
        <v>0.76701405221414476</v>
      </c>
      <c r="G156" s="189">
        <f t="shared" si="29"/>
        <v>647.56324777262023</v>
      </c>
      <c r="H156" s="189">
        <f t="shared" si="30"/>
        <v>13990.60396812746</v>
      </c>
      <c r="I156" s="189">
        <f t="shared" si="31"/>
        <v>215.65556506674011</v>
      </c>
      <c r="J156" s="88">
        <f t="shared" si="32"/>
        <v>4659.2384832669195</v>
      </c>
      <c r="K156" s="189">
        <f t="shared" si="36"/>
        <v>167.55563244002116</v>
      </c>
      <c r="L156" s="88">
        <f t="shared" si="33"/>
        <v>3620.0394388666573</v>
      </c>
      <c r="M156" s="89">
        <f t="shared" si="37"/>
        <v>17610.643406994117</v>
      </c>
      <c r="N156" s="89">
        <f t="shared" si="38"/>
        <v>94348.603406994123</v>
      </c>
      <c r="O156" s="89">
        <f t="shared" si="39"/>
        <v>4366.9800234665181</v>
      </c>
      <c r="P156" s="90">
        <f t="shared" si="34"/>
        <v>0.94303659648945293</v>
      </c>
      <c r="Q156" s="198">
        <v>17610.643406994117</v>
      </c>
      <c r="R156" s="90">
        <f t="shared" si="40"/>
        <v>1.8690561529271291E-2</v>
      </c>
      <c r="S156" s="90">
        <f t="shared" si="40"/>
        <v>6.9500408247682591E-3</v>
      </c>
      <c r="T156" s="92">
        <v>21605</v>
      </c>
      <c r="U156" s="192">
        <v>75330</v>
      </c>
      <c r="V156" s="192">
        <v>3527.3459449335082</v>
      </c>
      <c r="W156" s="200"/>
      <c r="X156" s="89">
        <v>0</v>
      </c>
      <c r="Y156" s="89">
        <f t="shared" si="41"/>
        <v>0</v>
      </c>
    </row>
    <row r="157" spans="2:25">
      <c r="B157" s="210">
        <v>3414</v>
      </c>
      <c r="C157" t="s">
        <v>172</v>
      </c>
      <c r="D157" s="1">
        <v>16185.718999999999</v>
      </c>
      <c r="E157" s="86">
        <f t="shared" si="35"/>
        <v>3242.3315304487178</v>
      </c>
      <c r="F157" s="87">
        <f t="shared" si="28"/>
        <v>0.70017203530453531</v>
      </c>
      <c r="G157" s="189">
        <f t="shared" si="29"/>
        <v>833.28101545571565</v>
      </c>
      <c r="H157" s="189">
        <f t="shared" si="30"/>
        <v>4159.7388291549323</v>
      </c>
      <c r="I157" s="189">
        <f t="shared" si="31"/>
        <v>323.99092954854581</v>
      </c>
      <c r="J157" s="88">
        <f t="shared" si="32"/>
        <v>1617.3627203063406</v>
      </c>
      <c r="K157" s="189">
        <f t="shared" si="36"/>
        <v>275.89099692182685</v>
      </c>
      <c r="L157" s="88">
        <f t="shared" si="33"/>
        <v>1377.2478566337595</v>
      </c>
      <c r="M157" s="89">
        <f t="shared" si="37"/>
        <v>5536.9866857886918</v>
      </c>
      <c r="N157" s="89">
        <f t="shared" si="38"/>
        <v>21722.705685788693</v>
      </c>
      <c r="O157" s="89">
        <f t="shared" si="39"/>
        <v>4351.5035428262609</v>
      </c>
      <c r="P157" s="90">
        <f t="shared" si="34"/>
        <v>0.93969449564397256</v>
      </c>
      <c r="Q157" s="198">
        <v>5536.9866857886918</v>
      </c>
      <c r="R157" s="90">
        <f t="shared" si="40"/>
        <v>3.2186659014093434E-2</v>
      </c>
      <c r="S157" s="90">
        <f t="shared" si="40"/>
        <v>3.5908485909576855E-2</v>
      </c>
      <c r="T157" s="92">
        <v>4992</v>
      </c>
      <c r="U157" s="192">
        <v>15681</v>
      </c>
      <c r="V157" s="192">
        <v>3129.9401197604793</v>
      </c>
      <c r="W157" s="200"/>
      <c r="X157" s="89">
        <v>0</v>
      </c>
      <c r="Y157" s="89">
        <f t="shared" si="41"/>
        <v>0</v>
      </c>
    </row>
    <row r="158" spans="2:25">
      <c r="B158" s="210">
        <v>3415</v>
      </c>
      <c r="C158" t="s">
        <v>173</v>
      </c>
      <c r="D158" s="1">
        <v>28952.091</v>
      </c>
      <c r="E158" s="86">
        <f t="shared" si="35"/>
        <v>3569.0447485207101</v>
      </c>
      <c r="F158" s="87">
        <f t="shared" si="28"/>
        <v>0.77072480164262258</v>
      </c>
      <c r="G158" s="189">
        <f t="shared" si="29"/>
        <v>637.2530846125203</v>
      </c>
      <c r="H158" s="189">
        <f t="shared" si="30"/>
        <v>5169.3970223767647</v>
      </c>
      <c r="I158" s="189">
        <f t="shared" si="31"/>
        <v>209.6413032233485</v>
      </c>
      <c r="J158" s="88">
        <f t="shared" si="32"/>
        <v>1700.610251747803</v>
      </c>
      <c r="K158" s="189">
        <f t="shared" si="36"/>
        <v>161.54137059662958</v>
      </c>
      <c r="L158" s="88">
        <f t="shared" si="33"/>
        <v>1310.4235982798591</v>
      </c>
      <c r="M158" s="89">
        <f t="shared" si="37"/>
        <v>6479.8206206566238</v>
      </c>
      <c r="N158" s="89">
        <f t="shared" si="38"/>
        <v>35431.911620656625</v>
      </c>
      <c r="O158" s="89">
        <f t="shared" si="39"/>
        <v>4367.8392037298599</v>
      </c>
      <c r="P158" s="90">
        <f t="shared" si="34"/>
        <v>0.94322213396087684</v>
      </c>
      <c r="Q158" s="198">
        <v>6479.8206206566238</v>
      </c>
      <c r="R158" s="90">
        <f t="shared" si="40"/>
        <v>-9.4737760443395144E-3</v>
      </c>
      <c r="S158" s="90">
        <f t="shared" si="40"/>
        <v>-1.4724346511560167E-2</v>
      </c>
      <c r="T158" s="92">
        <v>8112</v>
      </c>
      <c r="U158" s="192">
        <v>29229</v>
      </c>
      <c r="V158" s="192">
        <v>3622.3819556326685</v>
      </c>
      <c r="W158" s="200"/>
      <c r="X158" s="89">
        <v>0</v>
      </c>
      <c r="Y158" s="89">
        <f t="shared" si="41"/>
        <v>0</v>
      </c>
    </row>
    <row r="159" spans="2:25">
      <c r="B159" s="210">
        <v>3416</v>
      </c>
      <c r="C159" t="s">
        <v>174</v>
      </c>
      <c r="D159" s="1">
        <v>18901.752</v>
      </c>
      <c r="E159" s="86">
        <f t="shared" si="35"/>
        <v>3129.4291390728481</v>
      </c>
      <c r="F159" s="87">
        <f t="shared" si="28"/>
        <v>0.67579109325156406</v>
      </c>
      <c r="G159" s="189">
        <f t="shared" si="29"/>
        <v>901.02245028123752</v>
      </c>
      <c r="H159" s="189">
        <f t="shared" si="30"/>
        <v>5442.1755996986749</v>
      </c>
      <c r="I159" s="189">
        <f t="shared" si="31"/>
        <v>363.50676653010021</v>
      </c>
      <c r="J159" s="88">
        <f t="shared" si="32"/>
        <v>2195.580869841805</v>
      </c>
      <c r="K159" s="189">
        <f t="shared" si="36"/>
        <v>315.40683390338125</v>
      </c>
      <c r="L159" s="88">
        <f t="shared" si="33"/>
        <v>1905.0572767764227</v>
      </c>
      <c r="M159" s="89">
        <f t="shared" si="37"/>
        <v>7347.2328764750973</v>
      </c>
      <c r="N159" s="89">
        <f t="shared" si="38"/>
        <v>26248.984876475097</v>
      </c>
      <c r="O159" s="89">
        <f t="shared" si="39"/>
        <v>4345.8584232574658</v>
      </c>
      <c r="P159" s="90">
        <f t="shared" si="34"/>
        <v>0.9384754485413237</v>
      </c>
      <c r="Q159" s="198">
        <v>7347.2328764750973</v>
      </c>
      <c r="R159" s="90">
        <f t="shared" si="40"/>
        <v>2.9282944892180376E-2</v>
      </c>
      <c r="S159" s="90">
        <f t="shared" si="40"/>
        <v>2.7238011889083438E-2</v>
      </c>
      <c r="T159" s="92">
        <v>6040</v>
      </c>
      <c r="U159" s="192">
        <v>18364</v>
      </c>
      <c r="V159" s="192">
        <v>3046.449900464499</v>
      </c>
      <c r="W159" s="200"/>
      <c r="X159" s="89">
        <v>0</v>
      </c>
      <c r="Y159" s="89">
        <f t="shared" si="41"/>
        <v>0</v>
      </c>
    </row>
    <row r="160" spans="2:25">
      <c r="B160" s="210">
        <v>3417</v>
      </c>
      <c r="C160" t="s">
        <v>175</v>
      </c>
      <c r="D160" s="1">
        <v>15697.880999999999</v>
      </c>
      <c r="E160" s="86">
        <f t="shared" si="35"/>
        <v>3463.7866284201232</v>
      </c>
      <c r="F160" s="87">
        <f t="shared" si="28"/>
        <v>0.74799461767128839</v>
      </c>
      <c r="G160" s="189">
        <f t="shared" si="29"/>
        <v>700.4079566728725</v>
      </c>
      <c r="H160" s="189">
        <f t="shared" si="30"/>
        <v>3174.2488596414582</v>
      </c>
      <c r="I160" s="189">
        <f t="shared" si="31"/>
        <v>246.48164525855393</v>
      </c>
      <c r="J160" s="88">
        <f t="shared" si="32"/>
        <v>1117.0548163117664</v>
      </c>
      <c r="K160" s="189">
        <f t="shared" si="36"/>
        <v>198.381712631835</v>
      </c>
      <c r="L160" s="88">
        <f t="shared" si="33"/>
        <v>899.06592164747622</v>
      </c>
      <c r="M160" s="89">
        <f t="shared" si="37"/>
        <v>4073.3147812889347</v>
      </c>
      <c r="N160" s="89">
        <f t="shared" si="38"/>
        <v>19771.195781288934</v>
      </c>
      <c r="O160" s="89">
        <f t="shared" si="39"/>
        <v>4362.5762977248314</v>
      </c>
      <c r="P160" s="90">
        <f t="shared" si="34"/>
        <v>0.94208562476231028</v>
      </c>
      <c r="Q160" s="198">
        <v>4073.3147812889347</v>
      </c>
      <c r="R160" s="90">
        <f t="shared" si="40"/>
        <v>8.3658773988678686E-2</v>
      </c>
      <c r="S160" s="90">
        <f t="shared" si="40"/>
        <v>9.3223282143918521E-2</v>
      </c>
      <c r="T160" s="92">
        <v>4532</v>
      </c>
      <c r="U160" s="192">
        <v>14486</v>
      </c>
      <c r="V160" s="192">
        <v>3168.4164479440069</v>
      </c>
      <c r="W160" s="200"/>
      <c r="X160" s="89">
        <v>0</v>
      </c>
      <c r="Y160" s="89">
        <f t="shared" si="41"/>
        <v>0</v>
      </c>
    </row>
    <row r="161" spans="2:25">
      <c r="B161" s="210">
        <v>3418</v>
      </c>
      <c r="C161" t="s">
        <v>176</v>
      </c>
      <c r="D161" s="1">
        <v>21912.574000000001</v>
      </c>
      <c r="E161" s="86">
        <f t="shared" si="35"/>
        <v>2985.7710859790159</v>
      </c>
      <c r="F161" s="87">
        <f t="shared" si="28"/>
        <v>0.64476855577259284</v>
      </c>
      <c r="G161" s="189">
        <f t="shared" si="29"/>
        <v>987.21728213753681</v>
      </c>
      <c r="H161" s="189">
        <f t="shared" si="30"/>
        <v>7245.1876336073828</v>
      </c>
      <c r="I161" s="189">
        <f t="shared" si="31"/>
        <v>413.78708511294144</v>
      </c>
      <c r="J161" s="88">
        <f t="shared" si="32"/>
        <v>3036.7834176438773</v>
      </c>
      <c r="K161" s="189">
        <f t="shared" si="36"/>
        <v>365.68715248622249</v>
      </c>
      <c r="L161" s="88">
        <f t="shared" si="33"/>
        <v>2683.7780120963866</v>
      </c>
      <c r="M161" s="89">
        <f t="shared" si="37"/>
        <v>9928.965645703769</v>
      </c>
      <c r="N161" s="89">
        <f t="shared" si="38"/>
        <v>31841.539645703771</v>
      </c>
      <c r="O161" s="89">
        <f t="shared" si="39"/>
        <v>4338.6755206027756</v>
      </c>
      <c r="P161" s="90">
        <f t="shared" si="34"/>
        <v>0.93692432166737538</v>
      </c>
      <c r="Q161" s="198">
        <v>9928.965645703769</v>
      </c>
      <c r="R161" s="90">
        <f t="shared" si="40"/>
        <v>-2.9859033957586198E-2</v>
      </c>
      <c r="S161" s="90">
        <f t="shared" si="40"/>
        <v>-3.9376699791494718E-2</v>
      </c>
      <c r="T161" s="92">
        <v>7339</v>
      </c>
      <c r="U161" s="192">
        <v>22587</v>
      </c>
      <c r="V161" s="192">
        <v>3108.1601761387092</v>
      </c>
      <c r="W161" s="200"/>
      <c r="X161" s="89">
        <v>0</v>
      </c>
      <c r="Y161" s="89">
        <f t="shared" si="41"/>
        <v>0</v>
      </c>
    </row>
    <row r="162" spans="2:25">
      <c r="B162" s="210">
        <v>3419</v>
      </c>
      <c r="C162" t="s">
        <v>128</v>
      </c>
      <c r="D162" s="1">
        <v>11439.201999999999</v>
      </c>
      <c r="E162" s="86">
        <f t="shared" si="35"/>
        <v>3164.3712309820194</v>
      </c>
      <c r="F162" s="87">
        <f t="shared" si="28"/>
        <v>0.68333673606448664</v>
      </c>
      <c r="G162" s="189">
        <f t="shared" si="29"/>
        <v>880.05719513573479</v>
      </c>
      <c r="H162" s="189">
        <f t="shared" si="30"/>
        <v>3181.4067604156812</v>
      </c>
      <c r="I162" s="189">
        <f t="shared" si="31"/>
        <v>351.27703436189023</v>
      </c>
      <c r="J162" s="88">
        <f t="shared" si="32"/>
        <v>1269.8664792182331</v>
      </c>
      <c r="K162" s="189">
        <f t="shared" si="36"/>
        <v>303.17710173517128</v>
      </c>
      <c r="L162" s="88">
        <f t="shared" si="33"/>
        <v>1095.9852227726442</v>
      </c>
      <c r="M162" s="89">
        <f t="shared" si="37"/>
        <v>4277.391983188325</v>
      </c>
      <c r="N162" s="89">
        <f t="shared" si="38"/>
        <v>15716.593983188324</v>
      </c>
      <c r="O162" s="89">
        <f t="shared" si="39"/>
        <v>4347.6055278529257</v>
      </c>
      <c r="P162" s="90">
        <f t="shared" si="34"/>
        <v>0.93885273068197006</v>
      </c>
      <c r="Q162" s="198">
        <v>4277.391983188325</v>
      </c>
      <c r="R162" s="90">
        <f t="shared" si="40"/>
        <v>3.4660094066570127E-2</v>
      </c>
      <c r="S162" s="90">
        <f t="shared" si="40"/>
        <v>3.7522224340613267E-2</v>
      </c>
      <c r="T162" s="92">
        <v>3615</v>
      </c>
      <c r="U162" s="192">
        <v>11056</v>
      </c>
      <c r="V162" s="192">
        <v>3049.9310344827586</v>
      </c>
      <c r="W162" s="200"/>
      <c r="X162" s="89">
        <v>0</v>
      </c>
      <c r="Y162" s="89">
        <f t="shared" si="41"/>
        <v>0</v>
      </c>
    </row>
    <row r="163" spans="2:25">
      <c r="B163" s="210">
        <v>3420</v>
      </c>
      <c r="C163" t="s">
        <v>177</v>
      </c>
      <c r="D163" s="1">
        <v>80959.262000000002</v>
      </c>
      <c r="E163" s="86">
        <f t="shared" si="35"/>
        <v>3720.3833463535684</v>
      </c>
      <c r="F163" s="87">
        <f t="shared" si="28"/>
        <v>0.80340593035190744</v>
      </c>
      <c r="G163" s="189">
        <f t="shared" si="29"/>
        <v>546.44992591280527</v>
      </c>
      <c r="H163" s="189">
        <f t="shared" si="30"/>
        <v>11891.296837788555</v>
      </c>
      <c r="I163" s="189">
        <f t="shared" si="31"/>
        <v>156.67279398184809</v>
      </c>
      <c r="J163" s="88">
        <f t="shared" si="32"/>
        <v>3409.3566698389959</v>
      </c>
      <c r="K163" s="189">
        <f t="shared" si="36"/>
        <v>108.57286135512915</v>
      </c>
      <c r="L163" s="88">
        <f t="shared" si="33"/>
        <v>2362.6540359489654</v>
      </c>
      <c r="M163" s="89">
        <f t="shared" si="37"/>
        <v>14253.950873737522</v>
      </c>
      <c r="N163" s="89">
        <f t="shared" si="38"/>
        <v>95213.212873737531</v>
      </c>
      <c r="O163" s="89">
        <f t="shared" si="39"/>
        <v>4375.4061336215027</v>
      </c>
      <c r="P163" s="90">
        <f t="shared" si="34"/>
        <v>0.94485619039634106</v>
      </c>
      <c r="Q163" s="198">
        <v>14253.950873737522</v>
      </c>
      <c r="R163" s="90">
        <f t="shared" si="40"/>
        <v>3.2222332721338259E-2</v>
      </c>
      <c r="S163" s="90">
        <f t="shared" si="40"/>
        <v>2.306747264067939E-2</v>
      </c>
      <c r="T163" s="92">
        <v>21761</v>
      </c>
      <c r="U163" s="192">
        <v>78432</v>
      </c>
      <c r="V163" s="192">
        <v>3636.4985163204747</v>
      </c>
      <c r="W163" s="200"/>
      <c r="X163" s="89">
        <v>0</v>
      </c>
      <c r="Y163" s="89">
        <f t="shared" si="41"/>
        <v>0</v>
      </c>
    </row>
    <row r="164" spans="2:25">
      <c r="B164" s="210">
        <v>3421</v>
      </c>
      <c r="C164" t="s">
        <v>178</v>
      </c>
      <c r="D164" s="1">
        <v>23363.484</v>
      </c>
      <c r="E164" s="86">
        <f t="shared" si="35"/>
        <v>3558.2522083460249</v>
      </c>
      <c r="F164" s="87">
        <f t="shared" si="28"/>
        <v>0.76839418407645121</v>
      </c>
      <c r="G164" s="189">
        <f t="shared" si="29"/>
        <v>643.72860871733144</v>
      </c>
      <c r="H164" s="189">
        <f t="shared" si="30"/>
        <v>4226.7220448379985</v>
      </c>
      <c r="I164" s="189">
        <f t="shared" si="31"/>
        <v>213.41869228448832</v>
      </c>
      <c r="J164" s="88">
        <f t="shared" si="32"/>
        <v>1401.3071335399502</v>
      </c>
      <c r="K164" s="189">
        <f t="shared" si="36"/>
        <v>165.31875965776936</v>
      </c>
      <c r="L164" s="88">
        <f t="shared" si="33"/>
        <v>1085.4829759129136</v>
      </c>
      <c r="M164" s="89">
        <f t="shared" si="37"/>
        <v>5312.2050207509119</v>
      </c>
      <c r="N164" s="89">
        <f t="shared" si="38"/>
        <v>28675.689020750913</v>
      </c>
      <c r="O164" s="89">
        <f t="shared" si="39"/>
        <v>4367.299576721126</v>
      </c>
      <c r="P164" s="90">
        <f t="shared" si="34"/>
        <v>0.9431056030825683</v>
      </c>
      <c r="Q164" s="198">
        <v>5312.2050207509119</v>
      </c>
      <c r="R164" s="90">
        <f t="shared" si="40"/>
        <v>7.2203828246249517E-3</v>
      </c>
      <c r="S164" s="90">
        <f t="shared" si="40"/>
        <v>9.6747730355894856E-3</v>
      </c>
      <c r="T164" s="92">
        <v>6566</v>
      </c>
      <c r="U164" s="192">
        <v>23196</v>
      </c>
      <c r="V164" s="192">
        <v>3524.1567912488608</v>
      </c>
      <c r="W164" s="200"/>
      <c r="X164" s="89">
        <v>0</v>
      </c>
      <c r="Y164" s="89">
        <f t="shared" si="41"/>
        <v>0</v>
      </c>
    </row>
    <row r="165" spans="2:25">
      <c r="B165" s="210">
        <v>3422</v>
      </c>
      <c r="C165" t="s">
        <v>179</v>
      </c>
      <c r="D165" s="1">
        <v>16283.272000000001</v>
      </c>
      <c r="E165" s="86">
        <f t="shared" si="35"/>
        <v>3796.5194684075545</v>
      </c>
      <c r="F165" s="87">
        <f t="shared" si="28"/>
        <v>0.81984730380126492</v>
      </c>
      <c r="G165" s="189">
        <f t="shared" si="29"/>
        <v>500.76825268041364</v>
      </c>
      <c r="H165" s="189">
        <f t="shared" si="30"/>
        <v>2147.7950357462942</v>
      </c>
      <c r="I165" s="189">
        <f t="shared" si="31"/>
        <v>130.02515126295296</v>
      </c>
      <c r="J165" s="88">
        <f t="shared" si="32"/>
        <v>557.67787376680531</v>
      </c>
      <c r="K165" s="189">
        <f t="shared" si="36"/>
        <v>81.925218636234021</v>
      </c>
      <c r="L165" s="88">
        <f t="shared" si="33"/>
        <v>351.37726273080773</v>
      </c>
      <c r="M165" s="89">
        <f t="shared" si="37"/>
        <v>2499.1722984771018</v>
      </c>
      <c r="N165" s="89">
        <f t="shared" si="38"/>
        <v>18782.444298477101</v>
      </c>
      <c r="O165" s="89">
        <f t="shared" si="39"/>
        <v>4379.2129397242015</v>
      </c>
      <c r="P165" s="90">
        <f t="shared" si="34"/>
        <v>0.94567825906880876</v>
      </c>
      <c r="Q165" s="198">
        <v>2499.1722984771018</v>
      </c>
      <c r="R165" s="90">
        <f t="shared" si="40"/>
        <v>4.7559958826556926E-2</v>
      </c>
      <c r="S165" s="90">
        <f t="shared" si="40"/>
        <v>2.8997460139026491E-2</v>
      </c>
      <c r="T165" s="92">
        <v>4289</v>
      </c>
      <c r="U165" s="192">
        <v>15544</v>
      </c>
      <c r="V165" s="192">
        <v>3689.5323997151672</v>
      </c>
      <c r="W165" s="200"/>
      <c r="X165" s="89">
        <v>0</v>
      </c>
      <c r="Y165" s="89">
        <f t="shared" si="41"/>
        <v>0</v>
      </c>
    </row>
    <row r="166" spans="2:25">
      <c r="B166" s="210">
        <v>3423</v>
      </c>
      <c r="C166" t="s">
        <v>180</v>
      </c>
      <c r="D166" s="1">
        <v>7094.9809999999998</v>
      </c>
      <c r="E166" s="86">
        <f t="shared" si="35"/>
        <v>3117.3027240773285</v>
      </c>
      <c r="F166" s="87">
        <f t="shared" si="28"/>
        <v>0.6731724293090815</v>
      </c>
      <c r="G166" s="189">
        <f t="shared" si="29"/>
        <v>908.29829927854928</v>
      </c>
      <c r="H166" s="189">
        <f t="shared" si="30"/>
        <v>2067.2869291579782</v>
      </c>
      <c r="I166" s="189">
        <f t="shared" si="31"/>
        <v>367.75101177853202</v>
      </c>
      <c r="J166" s="88">
        <f t="shared" si="32"/>
        <v>837.00130280793894</v>
      </c>
      <c r="K166" s="189">
        <f t="shared" si="36"/>
        <v>319.65107915181306</v>
      </c>
      <c r="L166" s="88">
        <f t="shared" si="33"/>
        <v>727.52585614952659</v>
      </c>
      <c r="M166" s="89">
        <f t="shared" si="37"/>
        <v>2794.8127853075048</v>
      </c>
      <c r="N166" s="89">
        <f t="shared" si="38"/>
        <v>9889.7937853075055</v>
      </c>
      <c r="O166" s="89">
        <f t="shared" si="39"/>
        <v>4345.2521025076912</v>
      </c>
      <c r="P166" s="90">
        <f t="shared" si="34"/>
        <v>0.93834451534419983</v>
      </c>
      <c r="Q166" s="198">
        <v>2794.8127853075048</v>
      </c>
      <c r="R166" s="90">
        <f t="shared" si="40"/>
        <v>-2.0571369409166238E-2</v>
      </c>
      <c r="S166" s="90">
        <f t="shared" si="40"/>
        <v>-1.8419724790117883E-2</v>
      </c>
      <c r="T166" s="92">
        <v>2276</v>
      </c>
      <c r="U166" s="192">
        <v>7244</v>
      </c>
      <c r="V166" s="192">
        <v>3175.8000876808419</v>
      </c>
      <c r="W166" s="200"/>
      <c r="X166" s="89">
        <v>0</v>
      </c>
      <c r="Y166" s="89">
        <f t="shared" si="41"/>
        <v>0</v>
      </c>
    </row>
    <row r="167" spans="2:25">
      <c r="B167" s="210">
        <v>3424</v>
      </c>
      <c r="C167" t="s">
        <v>181</v>
      </c>
      <c r="D167" s="1">
        <v>5464.2449999999999</v>
      </c>
      <c r="E167" s="86">
        <f t="shared" si="35"/>
        <v>2974.5481763745233</v>
      </c>
      <c r="F167" s="87">
        <f t="shared" si="28"/>
        <v>0.64234500118355031</v>
      </c>
      <c r="G167" s="189">
        <f t="shared" si="29"/>
        <v>993.95102790023236</v>
      </c>
      <c r="H167" s="189">
        <f t="shared" si="30"/>
        <v>1825.8880382527268</v>
      </c>
      <c r="I167" s="189">
        <f t="shared" si="31"/>
        <v>417.71510347451385</v>
      </c>
      <c r="J167" s="88">
        <f t="shared" si="32"/>
        <v>767.34264508268188</v>
      </c>
      <c r="K167" s="189">
        <f t="shared" si="36"/>
        <v>369.6151708477949</v>
      </c>
      <c r="L167" s="88">
        <f t="shared" si="33"/>
        <v>678.98306884739918</v>
      </c>
      <c r="M167" s="89">
        <f t="shared" si="37"/>
        <v>2504.8711071001262</v>
      </c>
      <c r="N167" s="89">
        <f t="shared" si="38"/>
        <v>7969.1161071001261</v>
      </c>
      <c r="O167" s="89">
        <f t="shared" si="39"/>
        <v>4338.1143751225509</v>
      </c>
      <c r="P167" s="90">
        <f t="shared" si="34"/>
        <v>0.9368031439379233</v>
      </c>
      <c r="Q167" s="198">
        <v>2504.8711071001262</v>
      </c>
      <c r="R167" s="90">
        <f t="shared" si="40"/>
        <v>5.0816346153846136E-2</v>
      </c>
      <c r="S167" s="90">
        <f t="shared" si="40"/>
        <v>1.191840846279457E-2</v>
      </c>
      <c r="T167" s="92">
        <v>1837</v>
      </c>
      <c r="U167" s="192">
        <v>5200</v>
      </c>
      <c r="V167" s="192">
        <v>2939.5138496325608</v>
      </c>
      <c r="W167" s="200"/>
      <c r="X167" s="89">
        <v>0</v>
      </c>
      <c r="Y167" s="89">
        <f t="shared" si="41"/>
        <v>0</v>
      </c>
    </row>
    <row r="168" spans="2:25">
      <c r="B168" s="210">
        <v>3425</v>
      </c>
      <c r="C168" t="s">
        <v>182</v>
      </c>
      <c r="D168" s="1">
        <v>4051.5169999999998</v>
      </c>
      <c r="E168" s="86">
        <f t="shared" si="35"/>
        <v>2976.8677443056577</v>
      </c>
      <c r="F168" s="87">
        <f t="shared" si="28"/>
        <v>0.64284590511151618</v>
      </c>
      <c r="G168" s="189">
        <f t="shared" si="29"/>
        <v>992.55928714155175</v>
      </c>
      <c r="H168" s="189">
        <f t="shared" si="30"/>
        <v>1350.873189799652</v>
      </c>
      <c r="I168" s="189">
        <f t="shared" si="31"/>
        <v>416.90325469861682</v>
      </c>
      <c r="J168" s="88">
        <f t="shared" si="32"/>
        <v>567.40532964481747</v>
      </c>
      <c r="K168" s="189">
        <f t="shared" si="36"/>
        <v>368.80332207189787</v>
      </c>
      <c r="L168" s="88">
        <f t="shared" si="33"/>
        <v>501.941321339853</v>
      </c>
      <c r="M168" s="89">
        <f t="shared" si="37"/>
        <v>1852.8145111395049</v>
      </c>
      <c r="N168" s="89">
        <f t="shared" si="38"/>
        <v>5904.331511139505</v>
      </c>
      <c r="O168" s="89">
        <f t="shared" si="39"/>
        <v>4338.2303535191077</v>
      </c>
      <c r="P168" s="90">
        <f t="shared" si="34"/>
        <v>0.93682818913432153</v>
      </c>
      <c r="Q168" s="198">
        <v>1852.8145111395049</v>
      </c>
      <c r="R168" s="90">
        <f t="shared" si="40"/>
        <v>9.7972086720867158E-2</v>
      </c>
      <c r="S168" s="90">
        <f t="shared" si="40"/>
        <v>7.1349692259597003E-2</v>
      </c>
      <c r="T168" s="92">
        <v>1361</v>
      </c>
      <c r="U168" s="192">
        <v>3690</v>
      </c>
      <c r="V168" s="192">
        <v>2778.6144578313256</v>
      </c>
      <c r="W168" s="200"/>
      <c r="X168" s="89">
        <v>0</v>
      </c>
      <c r="Y168" s="89">
        <f t="shared" si="41"/>
        <v>0</v>
      </c>
    </row>
    <row r="169" spans="2:25">
      <c r="B169" s="210">
        <v>3426</v>
      </c>
      <c r="C169" t="s">
        <v>183</v>
      </c>
      <c r="D169" s="1">
        <v>4658.2039999999997</v>
      </c>
      <c r="E169" s="86">
        <f t="shared" si="35"/>
        <v>2904.1172069825434</v>
      </c>
      <c r="F169" s="87">
        <f t="shared" si="28"/>
        <v>0.62713563880818901</v>
      </c>
      <c r="G169" s="189">
        <f t="shared" si="29"/>
        <v>1036.2096095354202</v>
      </c>
      <c r="H169" s="189">
        <f t="shared" si="30"/>
        <v>1662.0802136948141</v>
      </c>
      <c r="I169" s="189">
        <f t="shared" si="31"/>
        <v>442.36594276170683</v>
      </c>
      <c r="J169" s="88">
        <f t="shared" si="32"/>
        <v>709.5549721897778</v>
      </c>
      <c r="K169" s="189">
        <f t="shared" si="36"/>
        <v>394.26601013498788</v>
      </c>
      <c r="L169" s="88">
        <f t="shared" si="33"/>
        <v>632.40268025652051</v>
      </c>
      <c r="M169" s="89">
        <f t="shared" si="37"/>
        <v>2294.4828939513345</v>
      </c>
      <c r="N169" s="89">
        <f t="shared" si="38"/>
        <v>6952.6868939513342</v>
      </c>
      <c r="O169" s="89">
        <f t="shared" si="39"/>
        <v>4334.5928266529509</v>
      </c>
      <c r="P169" s="90">
        <f t="shared" si="34"/>
        <v>0.93604267581915501</v>
      </c>
      <c r="Q169" s="198">
        <v>2294.4828939513345</v>
      </c>
      <c r="R169" s="90">
        <f t="shared" si="40"/>
        <v>3.8155560508134546E-2</v>
      </c>
      <c r="S169" s="90">
        <f t="shared" si="40"/>
        <v>6.4413320387463847E-3</v>
      </c>
      <c r="T169" s="92">
        <v>1604</v>
      </c>
      <c r="U169" s="192">
        <v>4487</v>
      </c>
      <c r="V169" s="192">
        <v>2885.5305466237942</v>
      </c>
      <c r="W169" s="200"/>
      <c r="X169" s="89">
        <v>0</v>
      </c>
      <c r="Y169" s="89">
        <f t="shared" si="41"/>
        <v>0</v>
      </c>
    </row>
    <row r="170" spans="2:25">
      <c r="B170" s="210">
        <v>3427</v>
      </c>
      <c r="C170" t="s">
        <v>184</v>
      </c>
      <c r="D170" s="1">
        <v>20303.291000000001</v>
      </c>
      <c r="E170" s="86">
        <f t="shared" si="35"/>
        <v>3566.987174982432</v>
      </c>
      <c r="F170" s="87">
        <f t="shared" si="28"/>
        <v>0.77028047463949056</v>
      </c>
      <c r="G170" s="189">
        <f t="shared" si="29"/>
        <v>638.48762873548719</v>
      </c>
      <c r="H170" s="189">
        <f t="shared" si="30"/>
        <v>3634.2715827623933</v>
      </c>
      <c r="I170" s="189">
        <f t="shared" si="31"/>
        <v>210.36145396174584</v>
      </c>
      <c r="J170" s="88">
        <f t="shared" si="32"/>
        <v>1197.3773959502573</v>
      </c>
      <c r="K170" s="189">
        <f t="shared" si="36"/>
        <v>162.26152133502688</v>
      </c>
      <c r="L170" s="88">
        <f t="shared" si="33"/>
        <v>923.59257943897296</v>
      </c>
      <c r="M170" s="89">
        <f t="shared" si="37"/>
        <v>4557.8641622013665</v>
      </c>
      <c r="N170" s="89">
        <f t="shared" si="38"/>
        <v>24861.155162201369</v>
      </c>
      <c r="O170" s="89">
        <f t="shared" si="39"/>
        <v>4367.7363250529461</v>
      </c>
      <c r="P170" s="90">
        <f t="shared" si="34"/>
        <v>0.9431999176107202</v>
      </c>
      <c r="Q170" s="198">
        <v>4557.8641622013665</v>
      </c>
      <c r="R170" s="90">
        <f t="shared" si="40"/>
        <v>1.5012298155276762E-2</v>
      </c>
      <c r="S170" s="90">
        <f t="shared" si="40"/>
        <v>3.5996510923925031E-3</v>
      </c>
      <c r="T170" s="92">
        <v>5692</v>
      </c>
      <c r="U170" s="192">
        <v>20003</v>
      </c>
      <c r="V170" s="192">
        <v>3554.1933191186922</v>
      </c>
      <c r="W170" s="200"/>
      <c r="X170" s="89">
        <v>0</v>
      </c>
      <c r="Y170" s="89">
        <f t="shared" si="41"/>
        <v>0</v>
      </c>
    </row>
    <row r="171" spans="2:25">
      <c r="B171" s="210">
        <v>3428</v>
      </c>
      <c r="C171" t="s">
        <v>185</v>
      </c>
      <c r="D171" s="1">
        <v>8463.4529999999995</v>
      </c>
      <c r="E171" s="86">
        <f t="shared" si="35"/>
        <v>3350.5356294536814</v>
      </c>
      <c r="F171" s="87">
        <f t="shared" si="28"/>
        <v>0.72353839482610893</v>
      </c>
      <c r="G171" s="189">
        <f t="shared" si="29"/>
        <v>768.35855605273753</v>
      </c>
      <c r="H171" s="189">
        <f t="shared" si="30"/>
        <v>1940.8737125892151</v>
      </c>
      <c r="I171" s="189">
        <f t="shared" si="31"/>
        <v>286.11949489680853</v>
      </c>
      <c r="J171" s="88">
        <f t="shared" si="32"/>
        <v>722.73784410933831</v>
      </c>
      <c r="K171" s="189">
        <f t="shared" si="36"/>
        <v>238.01956227008958</v>
      </c>
      <c r="L171" s="88">
        <f t="shared" si="33"/>
        <v>601.23741429424626</v>
      </c>
      <c r="M171" s="89">
        <f t="shared" si="37"/>
        <v>2542.1111268834611</v>
      </c>
      <c r="N171" s="89">
        <f t="shared" si="38"/>
        <v>11005.564126883461</v>
      </c>
      <c r="O171" s="89">
        <f t="shared" si="39"/>
        <v>4356.9137477765089</v>
      </c>
      <c r="P171" s="90">
        <f t="shared" si="34"/>
        <v>0.9408628136200512</v>
      </c>
      <c r="Q171" s="198">
        <v>2542.1111268834611</v>
      </c>
      <c r="R171" s="90">
        <f t="shared" si="40"/>
        <v>4.7716390195592907E-2</v>
      </c>
      <c r="S171" s="90">
        <f t="shared" si="40"/>
        <v>3.4028883910377256E-2</v>
      </c>
      <c r="T171" s="92">
        <v>2526</v>
      </c>
      <c r="U171" s="192">
        <v>8078</v>
      </c>
      <c r="V171" s="192">
        <v>3240.2727637384678</v>
      </c>
      <c r="W171" s="200"/>
      <c r="X171" s="89">
        <v>0</v>
      </c>
      <c r="Y171" s="89">
        <f t="shared" si="41"/>
        <v>0</v>
      </c>
    </row>
    <row r="172" spans="2:25">
      <c r="B172" s="210">
        <v>3429</v>
      </c>
      <c r="C172" t="s">
        <v>186</v>
      </c>
      <c r="D172" s="1">
        <v>4654.3130000000001</v>
      </c>
      <c r="E172" s="86">
        <f t="shared" si="35"/>
        <v>3038.0633159268928</v>
      </c>
      <c r="F172" s="87">
        <f t="shared" si="28"/>
        <v>0.65606091028026114</v>
      </c>
      <c r="G172" s="189">
        <f t="shared" si="29"/>
        <v>955.84194416881064</v>
      </c>
      <c r="H172" s="189">
        <f t="shared" si="30"/>
        <v>1464.3498584666179</v>
      </c>
      <c r="I172" s="189">
        <f t="shared" si="31"/>
        <v>395.48480463118455</v>
      </c>
      <c r="J172" s="88">
        <f t="shared" si="32"/>
        <v>605.88272069497475</v>
      </c>
      <c r="K172" s="189">
        <f t="shared" si="36"/>
        <v>347.38487200446559</v>
      </c>
      <c r="L172" s="88">
        <f t="shared" si="33"/>
        <v>532.19362391084132</v>
      </c>
      <c r="M172" s="89">
        <f t="shared" si="37"/>
        <v>1996.5434823774592</v>
      </c>
      <c r="N172" s="89">
        <f t="shared" si="38"/>
        <v>6650.8564823774595</v>
      </c>
      <c r="O172" s="89">
        <f t="shared" si="39"/>
        <v>4341.29013210017</v>
      </c>
      <c r="P172" s="90">
        <f t="shared" si="34"/>
        <v>0.9374889393927589</v>
      </c>
      <c r="Q172" s="198">
        <v>1996.5434823774592</v>
      </c>
      <c r="R172" s="90">
        <f t="shared" si="40"/>
        <v>6.7992886645250133E-2</v>
      </c>
      <c r="S172" s="90">
        <f t="shared" si="40"/>
        <v>5.8930283821236974E-2</v>
      </c>
      <c r="T172" s="92">
        <v>1532</v>
      </c>
      <c r="U172" s="192">
        <v>4358</v>
      </c>
      <c r="V172" s="192">
        <v>2868.9927583936797</v>
      </c>
      <c r="W172" s="200"/>
      <c r="X172" s="89">
        <v>0</v>
      </c>
      <c r="Y172" s="89">
        <f t="shared" si="41"/>
        <v>0</v>
      </c>
    </row>
    <row r="173" spans="2:25">
      <c r="B173" s="210">
        <v>3430</v>
      </c>
      <c r="C173" t="s">
        <v>187</v>
      </c>
      <c r="D173" s="1">
        <v>6351.0209999999997</v>
      </c>
      <c r="E173" s="86">
        <f t="shared" si="35"/>
        <v>3358.5515600211529</v>
      </c>
      <c r="F173" s="87">
        <f t="shared" si="28"/>
        <v>0.72526941164767056</v>
      </c>
      <c r="G173" s="189">
        <f t="shared" si="29"/>
        <v>763.54899771225462</v>
      </c>
      <c r="H173" s="189">
        <f t="shared" si="30"/>
        <v>1443.8711546738734</v>
      </c>
      <c r="I173" s="189">
        <f t="shared" si="31"/>
        <v>283.3139191981935</v>
      </c>
      <c r="J173" s="88">
        <f t="shared" si="32"/>
        <v>535.74662120378389</v>
      </c>
      <c r="K173" s="189">
        <f t="shared" si="36"/>
        <v>235.21398657147455</v>
      </c>
      <c r="L173" s="88">
        <f t="shared" si="33"/>
        <v>444.78964860665837</v>
      </c>
      <c r="M173" s="89">
        <f t="shared" si="37"/>
        <v>1888.6608032805318</v>
      </c>
      <c r="N173" s="89">
        <f t="shared" si="38"/>
        <v>8239.6818032805313</v>
      </c>
      <c r="O173" s="89">
        <f t="shared" si="39"/>
        <v>4357.3145443048816</v>
      </c>
      <c r="P173" s="90">
        <f t="shared" si="34"/>
        <v>0.94094936446112909</v>
      </c>
      <c r="Q173" s="198">
        <v>1888.6608032805318</v>
      </c>
      <c r="R173" s="90">
        <f t="shared" si="40"/>
        <v>-2.7110753676470631E-2</v>
      </c>
      <c r="S173" s="90">
        <f t="shared" si="40"/>
        <v>-5.1291501734220986E-2</v>
      </c>
      <c r="T173" s="92">
        <v>1891</v>
      </c>
      <c r="U173" s="192">
        <v>6528</v>
      </c>
      <c r="V173" s="192">
        <v>3540.1301518438181</v>
      </c>
      <c r="W173" s="200"/>
      <c r="X173" s="89">
        <v>0</v>
      </c>
      <c r="Y173" s="89">
        <f t="shared" si="41"/>
        <v>0</v>
      </c>
    </row>
    <row r="174" spans="2:25">
      <c r="B174" s="210">
        <v>3431</v>
      </c>
      <c r="C174" t="s">
        <v>188</v>
      </c>
      <c r="D174" s="1">
        <v>8220.3680000000004</v>
      </c>
      <c r="E174" s="86">
        <f t="shared" si="35"/>
        <v>3284.20615261686</v>
      </c>
      <c r="F174" s="87">
        <f t="shared" si="28"/>
        <v>0.70921473780294975</v>
      </c>
      <c r="G174" s="189">
        <f t="shared" si="29"/>
        <v>808.15624215483035</v>
      </c>
      <c r="H174" s="189">
        <f t="shared" si="30"/>
        <v>2022.8150741135403</v>
      </c>
      <c r="I174" s="189">
        <f t="shared" si="31"/>
        <v>309.334811789696</v>
      </c>
      <c r="J174" s="88">
        <f t="shared" si="32"/>
        <v>774.26503390960909</v>
      </c>
      <c r="K174" s="189">
        <f t="shared" si="36"/>
        <v>261.23487916297705</v>
      </c>
      <c r="L174" s="88">
        <f t="shared" si="33"/>
        <v>653.87090254493148</v>
      </c>
      <c r="M174" s="89">
        <f t="shared" si="37"/>
        <v>2676.6859766584716</v>
      </c>
      <c r="N174" s="89">
        <f t="shared" si="38"/>
        <v>10897.053976658472</v>
      </c>
      <c r="O174" s="89">
        <f t="shared" si="39"/>
        <v>4353.5972739346671</v>
      </c>
      <c r="P174" s="90">
        <f t="shared" si="34"/>
        <v>0.94014663076889304</v>
      </c>
      <c r="Q174" s="198">
        <v>2676.6859766584716</v>
      </c>
      <c r="R174" s="90">
        <f t="shared" si="40"/>
        <v>5.6726205040372388E-3</v>
      </c>
      <c r="S174" s="90">
        <f t="shared" si="40"/>
        <v>-9.1934949408885979E-3</v>
      </c>
      <c r="T174" s="92">
        <v>2503</v>
      </c>
      <c r="U174" s="192">
        <v>8174</v>
      </c>
      <c r="V174" s="192">
        <v>3314.6796431467965</v>
      </c>
      <c r="W174" s="200"/>
      <c r="X174" s="89">
        <v>0</v>
      </c>
      <c r="Y174" s="89">
        <f t="shared" si="41"/>
        <v>0</v>
      </c>
    </row>
    <row r="175" spans="2:25">
      <c r="B175" s="210">
        <v>3432</v>
      </c>
      <c r="C175" t="s">
        <v>189</v>
      </c>
      <c r="D175" s="1">
        <v>7008.0159999999996</v>
      </c>
      <c r="E175" s="86">
        <f t="shared" si="35"/>
        <v>3534.0474029248612</v>
      </c>
      <c r="F175" s="87">
        <f t="shared" si="28"/>
        <v>0.76316722695725092</v>
      </c>
      <c r="G175" s="189">
        <f t="shared" si="29"/>
        <v>658.25149197002963</v>
      </c>
      <c r="H175" s="189">
        <f t="shared" si="30"/>
        <v>1305.3127085765689</v>
      </c>
      <c r="I175" s="189">
        <f t="shared" si="31"/>
        <v>221.8903741818956</v>
      </c>
      <c r="J175" s="88">
        <f t="shared" si="32"/>
        <v>440.00861200269895</v>
      </c>
      <c r="K175" s="189">
        <f t="shared" si="36"/>
        <v>173.79044155517664</v>
      </c>
      <c r="L175" s="88">
        <f t="shared" si="33"/>
        <v>344.62644560391527</v>
      </c>
      <c r="M175" s="89">
        <f t="shared" si="37"/>
        <v>1649.9391541804841</v>
      </c>
      <c r="N175" s="89">
        <f t="shared" si="38"/>
        <v>8657.9551541804831</v>
      </c>
      <c r="O175" s="89">
        <f t="shared" si="39"/>
        <v>4366.0893364500671</v>
      </c>
      <c r="P175" s="90">
        <f t="shared" si="34"/>
        <v>0.94284425522660809</v>
      </c>
      <c r="Q175" s="198">
        <v>1649.9391541804841</v>
      </c>
      <c r="R175" s="90">
        <f t="shared" si="40"/>
        <v>7.4684250881766542E-2</v>
      </c>
      <c r="S175" s="90">
        <f t="shared" si="40"/>
        <v>6.5471123163667599E-2</v>
      </c>
      <c r="T175" s="92">
        <v>1983</v>
      </c>
      <c r="U175" s="192">
        <v>6521</v>
      </c>
      <c r="V175" s="192">
        <v>3316.8870803662262</v>
      </c>
      <c r="W175" s="200"/>
      <c r="X175" s="89">
        <v>0</v>
      </c>
      <c r="Y175" s="89">
        <f t="shared" si="41"/>
        <v>0</v>
      </c>
    </row>
    <row r="176" spans="2:25">
      <c r="B176" s="210">
        <v>3433</v>
      </c>
      <c r="C176" t="s">
        <v>190</v>
      </c>
      <c r="D176" s="1">
        <v>7328.3720000000003</v>
      </c>
      <c r="E176" s="86">
        <f t="shared" si="35"/>
        <v>3422.8734236338159</v>
      </c>
      <c r="F176" s="87">
        <f t="shared" si="28"/>
        <v>0.73915953045178506</v>
      </c>
      <c r="G176" s="189">
        <f t="shared" si="29"/>
        <v>724.9558795446568</v>
      </c>
      <c r="H176" s="189">
        <f t="shared" si="30"/>
        <v>1552.1305381051102</v>
      </c>
      <c r="I176" s="189">
        <f t="shared" si="31"/>
        <v>260.80126693376144</v>
      </c>
      <c r="J176" s="88">
        <f t="shared" si="32"/>
        <v>558.37551250518322</v>
      </c>
      <c r="K176" s="189">
        <f t="shared" si="36"/>
        <v>212.70133430704249</v>
      </c>
      <c r="L176" s="88">
        <f t="shared" si="33"/>
        <v>455.39355675137796</v>
      </c>
      <c r="M176" s="89">
        <f t="shared" si="37"/>
        <v>2007.5240948564881</v>
      </c>
      <c r="N176" s="89">
        <f t="shared" si="38"/>
        <v>9335.8960948564891</v>
      </c>
      <c r="O176" s="89">
        <f t="shared" si="39"/>
        <v>4360.5306374855154</v>
      </c>
      <c r="P176" s="90">
        <f t="shared" si="34"/>
        <v>0.94164387040133501</v>
      </c>
      <c r="Q176" s="198">
        <v>2007.5240948564881</v>
      </c>
      <c r="R176" s="90">
        <f t="shared" si="40"/>
        <v>3.9190584231423749E-2</v>
      </c>
      <c r="S176" s="90">
        <f t="shared" si="40"/>
        <v>4.2102841823851669E-2</v>
      </c>
      <c r="T176" s="92">
        <v>2141</v>
      </c>
      <c r="U176" s="192">
        <v>7052</v>
      </c>
      <c r="V176" s="192">
        <v>3284.5831392640898</v>
      </c>
      <c r="W176" s="200"/>
      <c r="X176" s="89">
        <v>0</v>
      </c>
      <c r="Y176" s="89">
        <f t="shared" si="41"/>
        <v>0</v>
      </c>
    </row>
    <row r="177" spans="2:25">
      <c r="B177" s="210">
        <v>3434</v>
      </c>
      <c r="C177" t="s">
        <v>191</v>
      </c>
      <c r="D177" s="1">
        <v>7892.5020000000004</v>
      </c>
      <c r="E177" s="86">
        <f t="shared" si="35"/>
        <v>3568.0388788426762</v>
      </c>
      <c r="F177" s="87">
        <f t="shared" si="28"/>
        <v>0.77050758702002586</v>
      </c>
      <c r="G177" s="189">
        <f t="shared" si="29"/>
        <v>637.85660641934066</v>
      </c>
      <c r="H177" s="189">
        <f t="shared" si="30"/>
        <v>1410.9388133995815</v>
      </c>
      <c r="I177" s="189">
        <f t="shared" si="31"/>
        <v>209.99335761066035</v>
      </c>
      <c r="J177" s="88">
        <f t="shared" si="32"/>
        <v>464.50530703478069</v>
      </c>
      <c r="K177" s="189">
        <f t="shared" si="36"/>
        <v>161.89342498394143</v>
      </c>
      <c r="L177" s="88">
        <f t="shared" si="33"/>
        <v>358.10825606447844</v>
      </c>
      <c r="M177" s="89">
        <f t="shared" si="37"/>
        <v>1769.0470694640599</v>
      </c>
      <c r="N177" s="89">
        <f t="shared" si="38"/>
        <v>9661.5490694640612</v>
      </c>
      <c r="O177" s="89">
        <f t="shared" si="39"/>
        <v>4367.7889102459585</v>
      </c>
      <c r="P177" s="90">
        <f t="shared" si="34"/>
        <v>0.94321127322974707</v>
      </c>
      <c r="Q177" s="198">
        <v>1769.0470694640599</v>
      </c>
      <c r="R177" s="90">
        <f t="shared" si="40"/>
        <v>7.9242718446601995E-2</v>
      </c>
      <c r="S177" s="90">
        <f t="shared" si="40"/>
        <v>7.9242718446601801E-2</v>
      </c>
      <c r="T177" s="92">
        <v>2212</v>
      </c>
      <c r="U177" s="192">
        <v>7313</v>
      </c>
      <c r="V177" s="192">
        <v>3306.0578661844488</v>
      </c>
      <c r="W177" s="200"/>
      <c r="X177" s="89">
        <v>0</v>
      </c>
      <c r="Y177" s="89">
        <f t="shared" si="41"/>
        <v>0</v>
      </c>
    </row>
    <row r="178" spans="2:25">
      <c r="B178" s="210">
        <v>3435</v>
      </c>
      <c r="C178" t="s">
        <v>192</v>
      </c>
      <c r="D178" s="1">
        <v>11728.848</v>
      </c>
      <c r="E178" s="86">
        <f t="shared" si="35"/>
        <v>3321.6788445199659</v>
      </c>
      <c r="F178" s="87">
        <f t="shared" si="28"/>
        <v>0.7173068563021664</v>
      </c>
      <c r="G178" s="189">
        <f t="shared" si="29"/>
        <v>785.67262701296681</v>
      </c>
      <c r="H178" s="189">
        <f t="shared" si="30"/>
        <v>2774.2100459827861</v>
      </c>
      <c r="I178" s="189">
        <f t="shared" si="31"/>
        <v>296.21936962360894</v>
      </c>
      <c r="J178" s="88">
        <f t="shared" si="32"/>
        <v>1045.9505941409632</v>
      </c>
      <c r="K178" s="189">
        <f t="shared" si="36"/>
        <v>248.11943699688999</v>
      </c>
      <c r="L178" s="88">
        <f t="shared" si="33"/>
        <v>876.1097320360185</v>
      </c>
      <c r="M178" s="89">
        <f t="shared" si="37"/>
        <v>3650.3197780188048</v>
      </c>
      <c r="N178" s="89">
        <f t="shared" si="38"/>
        <v>15379.167778018804</v>
      </c>
      <c r="O178" s="89">
        <f t="shared" si="39"/>
        <v>4355.4709085298227</v>
      </c>
      <c r="P178" s="90">
        <f t="shared" si="34"/>
        <v>0.94055123669385399</v>
      </c>
      <c r="Q178" s="198">
        <v>3650.3197780188048</v>
      </c>
      <c r="R178" s="90">
        <f t="shared" si="40"/>
        <v>-3.71194483211559E-2</v>
      </c>
      <c r="S178" s="90">
        <f t="shared" si="40"/>
        <v>-3.6846754876896856E-2</v>
      </c>
      <c r="T178" s="92">
        <v>3531</v>
      </c>
      <c r="U178" s="192">
        <v>12181</v>
      </c>
      <c r="V178" s="192">
        <v>3448.7542468856172</v>
      </c>
      <c r="W178" s="200"/>
      <c r="X178" s="89">
        <v>0</v>
      </c>
      <c r="Y178" s="89">
        <f t="shared" si="41"/>
        <v>0</v>
      </c>
    </row>
    <row r="179" spans="2:25">
      <c r="B179" s="210">
        <v>3436</v>
      </c>
      <c r="C179" t="s">
        <v>193</v>
      </c>
      <c r="D179" s="1">
        <v>21127.281999999999</v>
      </c>
      <c r="E179" s="86">
        <f t="shared" si="35"/>
        <v>3782.1843895452917</v>
      </c>
      <c r="F179" s="87">
        <f t="shared" si="28"/>
        <v>0.81675168533998665</v>
      </c>
      <c r="G179" s="189">
        <f t="shared" si="29"/>
        <v>509.36929999777135</v>
      </c>
      <c r="H179" s="189">
        <f t="shared" si="30"/>
        <v>2845.3369097875507</v>
      </c>
      <c r="I179" s="189">
        <f t="shared" si="31"/>
        <v>135.04242886474495</v>
      </c>
      <c r="J179" s="88">
        <f t="shared" si="32"/>
        <v>754.34700763846524</v>
      </c>
      <c r="K179" s="189">
        <f t="shared" si="36"/>
        <v>86.94249623802601</v>
      </c>
      <c r="L179" s="88">
        <f t="shared" si="33"/>
        <v>485.66078398561325</v>
      </c>
      <c r="M179" s="89">
        <f t="shared" si="37"/>
        <v>3330.997693773164</v>
      </c>
      <c r="N179" s="89">
        <f t="shared" si="38"/>
        <v>24458.279693773162</v>
      </c>
      <c r="O179" s="89">
        <f t="shared" si="39"/>
        <v>4378.4961857810886</v>
      </c>
      <c r="P179" s="90">
        <f t="shared" si="34"/>
        <v>0.94552347814574489</v>
      </c>
      <c r="Q179" s="198">
        <v>3330.997693773164</v>
      </c>
      <c r="R179" s="90">
        <f t="shared" si="40"/>
        <v>2.7391655319976622E-2</v>
      </c>
      <c r="S179" s="90">
        <f t="shared" si="40"/>
        <v>2.7943423126270843E-2</v>
      </c>
      <c r="T179" s="92">
        <v>5586</v>
      </c>
      <c r="U179" s="192">
        <v>20564</v>
      </c>
      <c r="V179" s="192">
        <v>3679.3701914474864</v>
      </c>
      <c r="W179" s="200"/>
      <c r="X179" s="89">
        <v>0</v>
      </c>
      <c r="Y179" s="89">
        <f t="shared" si="41"/>
        <v>0</v>
      </c>
    </row>
    <row r="180" spans="2:25">
      <c r="B180" s="210">
        <v>3437</v>
      </c>
      <c r="C180" t="s">
        <v>194</v>
      </c>
      <c r="D180" s="1">
        <v>18046.509999999998</v>
      </c>
      <c r="E180" s="86">
        <f t="shared" si="35"/>
        <v>3135.2519110493399</v>
      </c>
      <c r="F180" s="87">
        <f t="shared" si="28"/>
        <v>0.67704850387339832</v>
      </c>
      <c r="G180" s="189">
        <f t="shared" si="29"/>
        <v>897.52878709534241</v>
      </c>
      <c r="H180" s="189">
        <f t="shared" si="30"/>
        <v>5166.1756985207912</v>
      </c>
      <c r="I180" s="189">
        <f t="shared" si="31"/>
        <v>361.46879633832805</v>
      </c>
      <c r="J180" s="88">
        <f t="shared" si="32"/>
        <v>2080.6143917234162</v>
      </c>
      <c r="K180" s="189">
        <f t="shared" si="36"/>
        <v>313.36886371160909</v>
      </c>
      <c r="L180" s="88">
        <f t="shared" si="33"/>
        <v>1803.7511795240218</v>
      </c>
      <c r="M180" s="89">
        <f t="shared" si="37"/>
        <v>6969.9268780448128</v>
      </c>
      <c r="N180" s="89">
        <f t="shared" si="38"/>
        <v>25016.436878044813</v>
      </c>
      <c r="O180" s="89">
        <f t="shared" si="39"/>
        <v>4346.1495618562922</v>
      </c>
      <c r="P180" s="90">
        <f t="shared" si="34"/>
        <v>0.93853831907241581</v>
      </c>
      <c r="Q180" s="198">
        <v>6969.9268780448128</v>
      </c>
      <c r="R180" s="90">
        <f t="shared" si="40"/>
        <v>2.0787940494371764E-2</v>
      </c>
      <c r="S180" s="90">
        <f t="shared" si="40"/>
        <v>-1.2729940109074326E-2</v>
      </c>
      <c r="T180" s="92">
        <v>5756</v>
      </c>
      <c r="U180" s="192">
        <v>17679</v>
      </c>
      <c r="V180" s="192">
        <v>3175.6781031075984</v>
      </c>
      <c r="W180" s="200"/>
      <c r="X180" s="89">
        <v>0</v>
      </c>
      <c r="Y180" s="89">
        <f t="shared" si="41"/>
        <v>0</v>
      </c>
    </row>
    <row r="181" spans="2:25">
      <c r="B181" s="210">
        <v>3438</v>
      </c>
      <c r="C181" t="s">
        <v>195</v>
      </c>
      <c r="D181" s="1">
        <v>11783.266</v>
      </c>
      <c r="E181" s="86">
        <f t="shared" si="35"/>
        <v>3777.8986854761142</v>
      </c>
      <c r="F181" s="87">
        <f t="shared" si="28"/>
        <v>0.81582620004872353</v>
      </c>
      <c r="G181" s="189">
        <f t="shared" si="29"/>
        <v>511.94072243927781</v>
      </c>
      <c r="H181" s="189">
        <f t="shared" si="30"/>
        <v>1596.7431132881075</v>
      </c>
      <c r="I181" s="189">
        <f t="shared" si="31"/>
        <v>136.54242528895705</v>
      </c>
      <c r="J181" s="88">
        <f t="shared" si="32"/>
        <v>425.87582447625704</v>
      </c>
      <c r="K181" s="189">
        <f t="shared" si="36"/>
        <v>88.442492662238109</v>
      </c>
      <c r="L181" s="88">
        <f t="shared" si="33"/>
        <v>275.85213461352066</v>
      </c>
      <c r="M181" s="89">
        <f t="shared" si="37"/>
        <v>1872.5952479016282</v>
      </c>
      <c r="N181" s="89">
        <f t="shared" si="38"/>
        <v>13655.861247901628</v>
      </c>
      <c r="O181" s="89">
        <f t="shared" si="39"/>
        <v>4378.28190057763</v>
      </c>
      <c r="P181" s="90">
        <f t="shared" si="34"/>
        <v>0.94547720388118184</v>
      </c>
      <c r="Q181" s="198">
        <v>1872.5952479016282</v>
      </c>
      <c r="R181" s="90">
        <f t="shared" si="40"/>
        <v>7.9547961520842841E-2</v>
      </c>
      <c r="S181" s="90">
        <f t="shared" si="40"/>
        <v>0.12142846916560786</v>
      </c>
      <c r="T181" s="92">
        <v>3119</v>
      </c>
      <c r="U181" s="192">
        <v>10915</v>
      </c>
      <c r="V181" s="192">
        <v>3368.8271604938273</v>
      </c>
      <c r="W181" s="200"/>
      <c r="X181" s="89">
        <v>0</v>
      </c>
      <c r="Y181" s="89">
        <f t="shared" si="41"/>
        <v>0</v>
      </c>
    </row>
    <row r="182" spans="2:25">
      <c r="B182" s="210">
        <v>3439</v>
      </c>
      <c r="C182" t="s">
        <v>196</v>
      </c>
      <c r="D182" s="1">
        <v>16151.834999999999</v>
      </c>
      <c r="E182" s="86">
        <f t="shared" si="35"/>
        <v>3660.0577838205299</v>
      </c>
      <c r="F182" s="87">
        <f t="shared" si="28"/>
        <v>0.79037880110772341</v>
      </c>
      <c r="G182" s="189">
        <f t="shared" si="29"/>
        <v>582.64526343262844</v>
      </c>
      <c r="H182" s="189">
        <f t="shared" si="30"/>
        <v>2571.2135475281893</v>
      </c>
      <c r="I182" s="189">
        <f t="shared" si="31"/>
        <v>177.78674086841156</v>
      </c>
      <c r="J182" s="88">
        <f t="shared" si="32"/>
        <v>784.57288745230017</v>
      </c>
      <c r="K182" s="189">
        <f t="shared" si="36"/>
        <v>129.68680824169263</v>
      </c>
      <c r="L182" s="88">
        <f t="shared" si="33"/>
        <v>572.30788477058957</v>
      </c>
      <c r="M182" s="89">
        <f t="shared" si="37"/>
        <v>3143.521432298779</v>
      </c>
      <c r="N182" s="89">
        <f t="shared" si="38"/>
        <v>19295.356432298777</v>
      </c>
      <c r="O182" s="89">
        <f t="shared" si="39"/>
        <v>4372.389855494851</v>
      </c>
      <c r="P182" s="90">
        <f t="shared" si="34"/>
        <v>0.9442048339341319</v>
      </c>
      <c r="Q182" s="198">
        <v>3143.521432298779</v>
      </c>
      <c r="R182" s="90">
        <f t="shared" si="40"/>
        <v>4.5900084180534817E-2</v>
      </c>
      <c r="S182" s="90">
        <f t="shared" si="40"/>
        <v>4.6611097154144895E-2</v>
      </c>
      <c r="T182" s="92">
        <v>4413</v>
      </c>
      <c r="U182" s="192">
        <v>15443</v>
      </c>
      <c r="V182" s="192">
        <v>3497.05615942029</v>
      </c>
      <c r="W182" s="200"/>
      <c r="X182" s="89">
        <v>0</v>
      </c>
      <c r="Y182" s="89">
        <f t="shared" si="41"/>
        <v>0</v>
      </c>
    </row>
    <row r="183" spans="2:25">
      <c r="B183" s="210">
        <v>3440</v>
      </c>
      <c r="C183" t="s">
        <v>197</v>
      </c>
      <c r="D183" s="1">
        <v>21242.811000000002</v>
      </c>
      <c r="E183" s="86">
        <f t="shared" si="35"/>
        <v>4145.7476580796256</v>
      </c>
      <c r="F183" s="87">
        <f t="shared" si="28"/>
        <v>0.89526211257455901</v>
      </c>
      <c r="G183" s="189">
        <f t="shared" si="29"/>
        <v>291.23133887717103</v>
      </c>
      <c r="H183" s="189">
        <f t="shared" si="30"/>
        <v>1492.2693804066244</v>
      </c>
      <c r="I183" s="189">
        <f t="shared" si="31"/>
        <v>7.7952848777280899</v>
      </c>
      <c r="J183" s="88">
        <f t="shared" si="32"/>
        <v>39.943039713478733</v>
      </c>
      <c r="K183" s="189">
        <f t="shared" si="36"/>
        <v>-40.304647748990845</v>
      </c>
      <c r="L183" s="88">
        <f t="shared" si="33"/>
        <v>-206.52101506582909</v>
      </c>
      <c r="M183" s="89">
        <f t="shared" si="37"/>
        <v>1285.7483653407953</v>
      </c>
      <c r="N183" s="89">
        <f t="shared" si="38"/>
        <v>22528.559365340796</v>
      </c>
      <c r="O183" s="89">
        <f t="shared" si="39"/>
        <v>4396.6743492078058</v>
      </c>
      <c r="P183" s="90">
        <f t="shared" si="34"/>
        <v>0.94944899950747363</v>
      </c>
      <c r="Q183" s="198">
        <v>1285.7483653407953</v>
      </c>
      <c r="R183" s="90">
        <f t="shared" si="40"/>
        <v>-1.984907488580254E-2</v>
      </c>
      <c r="S183" s="90">
        <f t="shared" si="40"/>
        <v>-1.2771482335212166E-2</v>
      </c>
      <c r="T183" s="92">
        <v>5124</v>
      </c>
      <c r="U183" s="192">
        <v>21673</v>
      </c>
      <c r="V183" s="192">
        <v>4199.3799651230383</v>
      </c>
      <c r="W183" s="200"/>
      <c r="X183" s="89">
        <v>0</v>
      </c>
      <c r="Y183" s="89">
        <f t="shared" si="41"/>
        <v>0</v>
      </c>
    </row>
    <row r="184" spans="2:25">
      <c r="B184" s="210">
        <v>3441</v>
      </c>
      <c r="C184" t="s">
        <v>198</v>
      </c>
      <c r="D184" s="1">
        <v>22797.106</v>
      </c>
      <c r="E184" s="86">
        <f t="shared" si="35"/>
        <v>3690.6436781609195</v>
      </c>
      <c r="F184" s="87">
        <f t="shared" si="28"/>
        <v>0.79698373576379056</v>
      </c>
      <c r="G184" s="189">
        <f t="shared" si="29"/>
        <v>564.2937268283946</v>
      </c>
      <c r="H184" s="189">
        <f t="shared" si="30"/>
        <v>3485.6423506189935</v>
      </c>
      <c r="I184" s="189">
        <f t="shared" si="31"/>
        <v>167.0816778492752</v>
      </c>
      <c r="J184" s="88">
        <f t="shared" si="32"/>
        <v>1032.0635240749727</v>
      </c>
      <c r="K184" s="189">
        <f t="shared" si="36"/>
        <v>118.98174522255626</v>
      </c>
      <c r="L184" s="88">
        <f t="shared" si="33"/>
        <v>734.95024023972996</v>
      </c>
      <c r="M184" s="89">
        <f t="shared" si="37"/>
        <v>4220.5925908587233</v>
      </c>
      <c r="N184" s="89">
        <f t="shared" si="38"/>
        <v>27017.698590858723</v>
      </c>
      <c r="O184" s="89">
        <f t="shared" si="39"/>
        <v>4373.9191502118701</v>
      </c>
      <c r="P184" s="90">
        <f t="shared" si="34"/>
        <v>0.94453508066693515</v>
      </c>
      <c r="Q184" s="198">
        <v>4220.5925908587233</v>
      </c>
      <c r="R184" s="90">
        <f t="shared" si="40"/>
        <v>3.247762681159419E-2</v>
      </c>
      <c r="S184" s="90">
        <f t="shared" si="40"/>
        <v>2.4454488380809575E-2</v>
      </c>
      <c r="T184" s="92">
        <v>6177</v>
      </c>
      <c r="U184" s="192">
        <v>22080</v>
      </c>
      <c r="V184" s="192">
        <v>3602.5452765540872</v>
      </c>
      <c r="W184" s="200"/>
      <c r="X184" s="89">
        <v>0</v>
      </c>
      <c r="Y184" s="89">
        <f t="shared" si="41"/>
        <v>0</v>
      </c>
    </row>
    <row r="185" spans="2:25">
      <c r="B185" s="210">
        <v>3442</v>
      </c>
      <c r="C185" t="s">
        <v>199</v>
      </c>
      <c r="D185" s="1">
        <v>53303.103999999999</v>
      </c>
      <c r="E185" s="86">
        <f t="shared" si="35"/>
        <v>3591.8533692722372</v>
      </c>
      <c r="F185" s="87">
        <f t="shared" si="28"/>
        <v>0.77565025675543642</v>
      </c>
      <c r="G185" s="189">
        <f t="shared" si="29"/>
        <v>623.56791216160411</v>
      </c>
      <c r="H185" s="189">
        <f t="shared" si="30"/>
        <v>9253.747816478206</v>
      </c>
      <c r="I185" s="189">
        <f t="shared" si="31"/>
        <v>201.65828596031403</v>
      </c>
      <c r="J185" s="88">
        <f t="shared" si="32"/>
        <v>2992.6089636510601</v>
      </c>
      <c r="K185" s="189">
        <f t="shared" si="36"/>
        <v>153.55835333359511</v>
      </c>
      <c r="L185" s="88">
        <f t="shared" si="33"/>
        <v>2278.805963470551</v>
      </c>
      <c r="M185" s="89">
        <f t="shared" si="37"/>
        <v>11532.553779948757</v>
      </c>
      <c r="N185" s="89">
        <f t="shared" si="38"/>
        <v>64835.657779948757</v>
      </c>
      <c r="O185" s="89">
        <f t="shared" si="39"/>
        <v>4368.9796347674364</v>
      </c>
      <c r="P185" s="90">
        <f t="shared" si="34"/>
        <v>0.94346840671651755</v>
      </c>
      <c r="Q185" s="198">
        <v>11532.553779948757</v>
      </c>
      <c r="R185" s="90">
        <f t="shared" si="40"/>
        <v>1.5916444308912085E-2</v>
      </c>
      <c r="S185" s="90">
        <f t="shared" si="40"/>
        <v>1.9750091268568408E-2</v>
      </c>
      <c r="T185" s="92">
        <v>14840</v>
      </c>
      <c r="U185" s="192">
        <v>52468</v>
      </c>
      <c r="V185" s="192">
        <v>3522.2878625134263</v>
      </c>
      <c r="W185" s="200"/>
      <c r="X185" s="89">
        <v>0</v>
      </c>
      <c r="Y185" s="89">
        <f t="shared" si="41"/>
        <v>0</v>
      </c>
    </row>
    <row r="186" spans="2:25">
      <c r="B186" s="210">
        <v>3443</v>
      </c>
      <c r="C186" t="s">
        <v>200</v>
      </c>
      <c r="D186" s="1">
        <v>48634.332999999999</v>
      </c>
      <c r="E186" s="86">
        <f t="shared" si="35"/>
        <v>3552.2849317069608</v>
      </c>
      <c r="F186" s="87">
        <f t="shared" si="28"/>
        <v>0.76710556809429087</v>
      </c>
      <c r="G186" s="189">
        <f t="shared" si="29"/>
        <v>647.30897470076991</v>
      </c>
      <c r="H186" s="189">
        <f t="shared" si="30"/>
        <v>8862.3071726282415</v>
      </c>
      <c r="I186" s="189">
        <f t="shared" si="31"/>
        <v>215.50723910816075</v>
      </c>
      <c r="J186" s="88">
        <f t="shared" si="32"/>
        <v>2950.5096106298288</v>
      </c>
      <c r="K186" s="189">
        <f t="shared" si="36"/>
        <v>167.40730648144182</v>
      </c>
      <c r="L186" s="88">
        <f t="shared" si="33"/>
        <v>2291.9734330374199</v>
      </c>
      <c r="M186" s="89">
        <f t="shared" si="37"/>
        <v>11154.280605665661</v>
      </c>
      <c r="N186" s="89">
        <f t="shared" si="38"/>
        <v>59788.613605665661</v>
      </c>
      <c r="O186" s="89">
        <f t="shared" si="39"/>
        <v>4367.0012128891722</v>
      </c>
      <c r="P186" s="90">
        <f t="shared" si="34"/>
        <v>0.94304117228346018</v>
      </c>
      <c r="Q186" s="198">
        <v>11154.280605665661</v>
      </c>
      <c r="R186" s="90">
        <f t="shared" si="40"/>
        <v>1.535174011983546E-2</v>
      </c>
      <c r="S186" s="90">
        <f t="shared" si="40"/>
        <v>1.1198668945581582E-2</v>
      </c>
      <c r="T186" s="92">
        <v>13691</v>
      </c>
      <c r="U186" s="192">
        <v>47899</v>
      </c>
      <c r="V186" s="192">
        <v>3512.9446277961129</v>
      </c>
      <c r="W186" s="200"/>
      <c r="X186" s="89">
        <v>0</v>
      </c>
      <c r="Y186" s="89">
        <f t="shared" si="41"/>
        <v>0</v>
      </c>
    </row>
    <row r="187" spans="2:25">
      <c r="B187" s="210">
        <v>3446</v>
      </c>
      <c r="C187" t="s">
        <v>201</v>
      </c>
      <c r="D187" s="1">
        <v>51781.64</v>
      </c>
      <c r="E187" s="86">
        <f t="shared" si="35"/>
        <v>3809.4342676377546</v>
      </c>
      <c r="F187" s="87">
        <f t="shared" si="28"/>
        <v>0.82263621701931178</v>
      </c>
      <c r="G187" s="189">
        <f t="shared" si="29"/>
        <v>493.0193731422936</v>
      </c>
      <c r="H187" s="189">
        <f t="shared" si="30"/>
        <v>6701.6123391231968</v>
      </c>
      <c r="I187" s="189">
        <f t="shared" si="31"/>
        <v>125.50497153238292</v>
      </c>
      <c r="J187" s="88">
        <f t="shared" si="32"/>
        <v>1705.9890780396811</v>
      </c>
      <c r="K187" s="189">
        <f t="shared" si="36"/>
        <v>77.405038905663986</v>
      </c>
      <c r="L187" s="88">
        <f t="shared" si="33"/>
        <v>1052.1666938446904</v>
      </c>
      <c r="M187" s="89">
        <f t="shared" si="37"/>
        <v>7753.7790329678874</v>
      </c>
      <c r="N187" s="89">
        <f t="shared" si="38"/>
        <v>59535.41903296789</v>
      </c>
      <c r="O187" s="89">
        <f t="shared" si="39"/>
        <v>4379.8586796857126</v>
      </c>
      <c r="P187" s="90">
        <f t="shared" si="34"/>
        <v>0.94581770472971138</v>
      </c>
      <c r="Q187" s="198">
        <v>7753.7790329678874</v>
      </c>
      <c r="R187" s="90">
        <f t="shared" si="40"/>
        <v>-7.3299593589448778E-3</v>
      </c>
      <c r="S187" s="90">
        <f t="shared" si="40"/>
        <v>-9.1556601620072543E-3</v>
      </c>
      <c r="T187" s="92">
        <v>13593</v>
      </c>
      <c r="U187" s="192">
        <v>52164</v>
      </c>
      <c r="V187" s="192">
        <v>3844.6344339622642</v>
      </c>
      <c r="W187" s="200"/>
      <c r="X187" s="89">
        <v>0</v>
      </c>
      <c r="Y187" s="89">
        <f t="shared" si="41"/>
        <v>0</v>
      </c>
    </row>
    <row r="188" spans="2:25">
      <c r="B188" s="210">
        <v>3447</v>
      </c>
      <c r="C188" t="s">
        <v>202</v>
      </c>
      <c r="D188" s="1">
        <v>17509.863000000001</v>
      </c>
      <c r="E188" s="86">
        <f t="shared" si="35"/>
        <v>3134.0366923214606</v>
      </c>
      <c r="F188" s="87">
        <f t="shared" si="28"/>
        <v>0.67678608093421122</v>
      </c>
      <c r="G188" s="189">
        <f t="shared" si="29"/>
        <v>898.25791833207006</v>
      </c>
      <c r="H188" s="189">
        <f t="shared" si="30"/>
        <v>5018.5669897212756</v>
      </c>
      <c r="I188" s="189">
        <f t="shared" si="31"/>
        <v>361.89412289308581</v>
      </c>
      <c r="J188" s="88">
        <f t="shared" si="32"/>
        <v>2021.9024646036703</v>
      </c>
      <c r="K188" s="189">
        <f t="shared" si="36"/>
        <v>313.79419026636685</v>
      </c>
      <c r="L188" s="88">
        <f t="shared" si="33"/>
        <v>1753.1681410181916</v>
      </c>
      <c r="M188" s="89">
        <f t="shared" si="37"/>
        <v>6771.7351307394674</v>
      </c>
      <c r="N188" s="89">
        <f t="shared" si="38"/>
        <v>24281.598130739469</v>
      </c>
      <c r="O188" s="89">
        <f t="shared" si="39"/>
        <v>4346.088800919897</v>
      </c>
      <c r="P188" s="90">
        <f t="shared" si="34"/>
        <v>0.93852519792545619</v>
      </c>
      <c r="Q188" s="198">
        <v>6771.7351307394674</v>
      </c>
      <c r="R188" s="90">
        <f t="shared" si="40"/>
        <v>-2.0536835039436079E-2</v>
      </c>
      <c r="S188" s="90">
        <f t="shared" si="40"/>
        <v>-2.4568990542227019E-2</v>
      </c>
      <c r="T188" s="92">
        <v>5587</v>
      </c>
      <c r="U188" s="192">
        <v>17877</v>
      </c>
      <c r="V188" s="192">
        <v>3212.976276060388</v>
      </c>
      <c r="W188" s="200"/>
      <c r="X188" s="89">
        <v>0</v>
      </c>
      <c r="Y188" s="89">
        <f t="shared" si="41"/>
        <v>0</v>
      </c>
    </row>
    <row r="189" spans="2:25">
      <c r="B189" s="210">
        <v>3448</v>
      </c>
      <c r="C189" t="s">
        <v>203</v>
      </c>
      <c r="D189" s="1">
        <v>20644.464</v>
      </c>
      <c r="E189" s="86">
        <f t="shared" si="35"/>
        <v>3171.1926267281106</v>
      </c>
      <c r="F189" s="87">
        <f t="shared" si="28"/>
        <v>0.68480979657612939</v>
      </c>
      <c r="G189" s="189">
        <f t="shared" si="29"/>
        <v>875.96435768807999</v>
      </c>
      <c r="H189" s="189">
        <f t="shared" si="30"/>
        <v>5702.5279685494006</v>
      </c>
      <c r="I189" s="189">
        <f t="shared" si="31"/>
        <v>348.88954585075834</v>
      </c>
      <c r="J189" s="88">
        <f t="shared" si="32"/>
        <v>2271.2709434884368</v>
      </c>
      <c r="K189" s="189">
        <f t="shared" si="36"/>
        <v>300.78961322403939</v>
      </c>
      <c r="L189" s="88">
        <f t="shared" si="33"/>
        <v>1958.1403820884964</v>
      </c>
      <c r="M189" s="89">
        <f t="shared" si="37"/>
        <v>7660.6683506378968</v>
      </c>
      <c r="N189" s="89">
        <f t="shared" si="38"/>
        <v>28305.132350637898</v>
      </c>
      <c r="O189" s="89">
        <f t="shared" si="39"/>
        <v>4347.9465976402298</v>
      </c>
      <c r="P189" s="90">
        <f t="shared" si="34"/>
        <v>0.9389263837075521</v>
      </c>
      <c r="Q189" s="198">
        <v>7660.6683506378968</v>
      </c>
      <c r="R189" s="90">
        <f t="shared" si="40"/>
        <v>-8.3834958451414598E-3</v>
      </c>
      <c r="S189" s="90">
        <f t="shared" si="40"/>
        <v>-5.7940211031088321E-3</v>
      </c>
      <c r="T189" s="92">
        <v>6510</v>
      </c>
      <c r="U189" s="192">
        <v>20819</v>
      </c>
      <c r="V189" s="192">
        <v>3189.6736632449824</v>
      </c>
      <c r="W189" s="200"/>
      <c r="X189" s="89">
        <v>0</v>
      </c>
      <c r="Y189" s="89">
        <f t="shared" si="41"/>
        <v>0</v>
      </c>
    </row>
    <row r="190" spans="2:25">
      <c r="B190" s="210">
        <v>3449</v>
      </c>
      <c r="C190" t="s">
        <v>204</v>
      </c>
      <c r="D190" s="1">
        <v>9797.4889999999996</v>
      </c>
      <c r="E190" s="86">
        <f t="shared" si="35"/>
        <v>3454.6858251057829</v>
      </c>
      <c r="F190" s="87">
        <f t="shared" si="28"/>
        <v>0.7460293257448869</v>
      </c>
      <c r="G190" s="189">
        <f t="shared" si="29"/>
        <v>705.8684386614766</v>
      </c>
      <c r="H190" s="189">
        <f t="shared" si="30"/>
        <v>2001.8428920439478</v>
      </c>
      <c r="I190" s="189">
        <f t="shared" si="31"/>
        <v>249.66692641857301</v>
      </c>
      <c r="J190" s="88">
        <f t="shared" si="32"/>
        <v>708.05540332307305</v>
      </c>
      <c r="K190" s="189">
        <f t="shared" si="36"/>
        <v>201.56699379185409</v>
      </c>
      <c r="L190" s="88">
        <f t="shared" si="33"/>
        <v>571.64399439369822</v>
      </c>
      <c r="M190" s="89">
        <f t="shared" si="37"/>
        <v>2573.4868864376458</v>
      </c>
      <c r="N190" s="89">
        <f t="shared" si="38"/>
        <v>12370.975886437645</v>
      </c>
      <c r="O190" s="89">
        <f t="shared" si="39"/>
        <v>4362.1212575591135</v>
      </c>
      <c r="P190" s="90">
        <f t="shared" si="34"/>
        <v>0.94198736016599005</v>
      </c>
      <c r="Q190" s="198">
        <v>2573.4868864376458</v>
      </c>
      <c r="R190" s="90">
        <f t="shared" si="40"/>
        <v>-1.8680989583333377E-2</v>
      </c>
      <c r="S190" s="90">
        <f t="shared" si="40"/>
        <v>-8.3003230415491201E-3</v>
      </c>
      <c r="T190" s="92">
        <v>2836</v>
      </c>
      <c r="U190" s="192">
        <v>9984</v>
      </c>
      <c r="V190" s="192">
        <v>3483.6008374040475</v>
      </c>
      <c r="W190" s="200"/>
      <c r="X190" s="89">
        <v>0</v>
      </c>
      <c r="Y190" s="89">
        <f t="shared" si="41"/>
        <v>0</v>
      </c>
    </row>
    <row r="191" spans="2:25">
      <c r="B191" s="210">
        <v>3450</v>
      </c>
      <c r="C191" t="s">
        <v>205</v>
      </c>
      <c r="D191" s="1">
        <v>4042.491</v>
      </c>
      <c r="E191" s="86">
        <f t="shared" si="35"/>
        <v>2959.3638360175696</v>
      </c>
      <c r="F191" s="87">
        <f t="shared" si="28"/>
        <v>0.63906598718000274</v>
      </c>
      <c r="G191" s="189">
        <f t="shared" si="29"/>
        <v>1003.0616321144046</v>
      </c>
      <c r="H191" s="189">
        <f t="shared" si="30"/>
        <v>1370.1821894682766</v>
      </c>
      <c r="I191" s="189">
        <f t="shared" si="31"/>
        <v>423.02962259944763</v>
      </c>
      <c r="J191" s="88">
        <f t="shared" si="32"/>
        <v>577.85846447084543</v>
      </c>
      <c r="K191" s="189">
        <f t="shared" si="36"/>
        <v>374.92968997272868</v>
      </c>
      <c r="L191" s="88">
        <f t="shared" si="33"/>
        <v>512.15395650274741</v>
      </c>
      <c r="M191" s="89">
        <f t="shared" si="37"/>
        <v>1882.3361459710241</v>
      </c>
      <c r="N191" s="89">
        <f t="shared" si="38"/>
        <v>5924.827145971024</v>
      </c>
      <c r="O191" s="89">
        <f t="shared" si="39"/>
        <v>4337.3551581047032</v>
      </c>
      <c r="P191" s="90">
        <f t="shared" si="34"/>
        <v>0.93663919323774592</v>
      </c>
      <c r="Q191" s="198">
        <v>1882.3361459710241</v>
      </c>
      <c r="R191" s="90">
        <f t="shared" si="40"/>
        <v>3.3092512139023762E-2</v>
      </c>
      <c r="S191" s="90">
        <f t="shared" si="40"/>
        <v>-6.2956352459553069E-2</v>
      </c>
      <c r="T191" s="92">
        <v>1366</v>
      </c>
      <c r="U191" s="192">
        <v>3913</v>
      </c>
      <c r="V191" s="192">
        <v>3158.1920903954801</v>
      </c>
      <c r="W191" s="200"/>
      <c r="X191" s="89">
        <v>0</v>
      </c>
      <c r="Y191" s="89">
        <f t="shared" si="41"/>
        <v>0</v>
      </c>
    </row>
    <row r="192" spans="2:25">
      <c r="B192" s="210">
        <v>3451</v>
      </c>
      <c r="C192" t="s">
        <v>206</v>
      </c>
      <c r="D192" s="1">
        <v>23940.165000000001</v>
      </c>
      <c r="E192" s="86">
        <f t="shared" si="35"/>
        <v>3648.3031088082903</v>
      </c>
      <c r="F192" s="87">
        <f t="shared" si="28"/>
        <v>0.78784041333017119</v>
      </c>
      <c r="G192" s="189">
        <f t="shared" si="29"/>
        <v>589.69806843997219</v>
      </c>
      <c r="H192" s="189">
        <f t="shared" si="30"/>
        <v>3869.5987251030974</v>
      </c>
      <c r="I192" s="189">
        <f t="shared" si="31"/>
        <v>181.90087712269542</v>
      </c>
      <c r="J192" s="88">
        <f t="shared" si="32"/>
        <v>1193.6335556791273</v>
      </c>
      <c r="K192" s="189">
        <f t="shared" si="36"/>
        <v>133.80094449597647</v>
      </c>
      <c r="L192" s="88">
        <f t="shared" si="33"/>
        <v>878.00179778259758</v>
      </c>
      <c r="M192" s="89">
        <f t="shared" si="37"/>
        <v>4747.6005228856948</v>
      </c>
      <c r="N192" s="89">
        <f t="shared" si="38"/>
        <v>28687.765522885697</v>
      </c>
      <c r="O192" s="89">
        <f t="shared" si="39"/>
        <v>4371.8021217442392</v>
      </c>
      <c r="P192" s="90">
        <f t="shared" si="34"/>
        <v>0.94407791454525425</v>
      </c>
      <c r="Q192" s="198">
        <v>4747.6005228856948</v>
      </c>
      <c r="R192" s="90">
        <f t="shared" si="40"/>
        <v>6.6709664483357883E-2</v>
      </c>
      <c r="S192" s="90">
        <f t="shared" si="40"/>
        <v>4.0537726662294063E-2</v>
      </c>
      <c r="T192" s="92">
        <v>6562</v>
      </c>
      <c r="U192" s="192">
        <v>22443</v>
      </c>
      <c r="V192" s="192">
        <v>3506.1709107951883</v>
      </c>
      <c r="W192" s="200"/>
      <c r="X192" s="89">
        <v>0</v>
      </c>
      <c r="Y192" s="89">
        <f t="shared" si="41"/>
        <v>0</v>
      </c>
    </row>
    <row r="193" spans="2:28">
      <c r="B193" s="210">
        <v>3452</v>
      </c>
      <c r="C193" t="s">
        <v>207</v>
      </c>
      <c r="D193" s="1">
        <v>8436.0040000000008</v>
      </c>
      <c r="E193" s="86">
        <f t="shared" si="35"/>
        <v>3994.3200757575764</v>
      </c>
      <c r="F193" s="87">
        <f t="shared" si="28"/>
        <v>0.86256176792442363</v>
      </c>
      <c r="G193" s="189">
        <f t="shared" si="29"/>
        <v>382.08788827040053</v>
      </c>
      <c r="H193" s="189">
        <f t="shared" si="30"/>
        <v>806.96962002708585</v>
      </c>
      <c r="I193" s="189">
        <f t="shared" si="31"/>
        <v>60.794938690445285</v>
      </c>
      <c r="J193" s="88">
        <f t="shared" si="32"/>
        <v>128.39891051422043</v>
      </c>
      <c r="K193" s="189">
        <f t="shared" si="36"/>
        <v>12.695006063726346</v>
      </c>
      <c r="L193" s="88">
        <f t="shared" si="33"/>
        <v>26.811852806590043</v>
      </c>
      <c r="M193" s="89">
        <f t="shared" si="37"/>
        <v>833.78147283367593</v>
      </c>
      <c r="N193" s="89">
        <f t="shared" si="38"/>
        <v>9269.785472833677</v>
      </c>
      <c r="O193" s="89">
        <f t="shared" si="39"/>
        <v>4389.1029700917034</v>
      </c>
      <c r="P193" s="90">
        <f t="shared" si="34"/>
        <v>0.94781398227496683</v>
      </c>
      <c r="Q193" s="198">
        <v>833.78147283367593</v>
      </c>
      <c r="R193" s="90">
        <f t="shared" si="40"/>
        <v>1.2360974438977657E-2</v>
      </c>
      <c r="S193" s="90">
        <f t="shared" si="40"/>
        <v>2.2948852044991841E-3</v>
      </c>
      <c r="T193" s="92">
        <v>2112</v>
      </c>
      <c r="U193" s="192">
        <v>8333</v>
      </c>
      <c r="V193" s="192">
        <v>3985.1745576279295</v>
      </c>
      <c r="W193" s="200"/>
      <c r="X193" s="89">
        <v>0</v>
      </c>
      <c r="Y193" s="89">
        <f t="shared" si="41"/>
        <v>0</v>
      </c>
    </row>
    <row r="194" spans="2:28">
      <c r="B194" s="210">
        <v>3453</v>
      </c>
      <c r="C194" t="s">
        <v>208</v>
      </c>
      <c r="D194" s="1">
        <v>13737.977999999999</v>
      </c>
      <c r="E194" s="86">
        <f t="shared" si="35"/>
        <v>4165.5482110369921</v>
      </c>
      <c r="F194" s="87">
        <f t="shared" si="28"/>
        <v>0.89953798422251352</v>
      </c>
      <c r="G194" s="189">
        <f t="shared" si="29"/>
        <v>279.35100710275111</v>
      </c>
      <c r="H194" s="189">
        <f t="shared" si="30"/>
        <v>921.29962142487318</v>
      </c>
      <c r="I194" s="189">
        <f t="shared" si="31"/>
        <v>0.86509134264979359</v>
      </c>
      <c r="J194" s="88">
        <f t="shared" si="32"/>
        <v>2.853071248059019</v>
      </c>
      <c r="K194" s="189">
        <f t="shared" si="36"/>
        <v>-47.234841284069148</v>
      </c>
      <c r="L194" s="88">
        <f t="shared" si="33"/>
        <v>-155.78050655486004</v>
      </c>
      <c r="M194" s="89">
        <f t="shared" si="37"/>
        <v>765.51911487001314</v>
      </c>
      <c r="N194" s="89">
        <f t="shared" si="38"/>
        <v>14503.497114870012</v>
      </c>
      <c r="O194" s="89">
        <f t="shared" si="39"/>
        <v>4397.6643768556733</v>
      </c>
      <c r="P194" s="90">
        <f t="shared" si="34"/>
        <v>0.94966279308987123</v>
      </c>
      <c r="Q194" s="198">
        <v>765.51911487001314</v>
      </c>
      <c r="R194" s="90">
        <f t="shared" si="40"/>
        <v>7.6644043887147267E-2</v>
      </c>
      <c r="S194" s="90">
        <f t="shared" si="40"/>
        <v>7.4358868536265027E-2</v>
      </c>
      <c r="T194" s="92">
        <v>3298</v>
      </c>
      <c r="U194" s="192">
        <v>12760</v>
      </c>
      <c r="V194" s="192">
        <v>3877.2409601944696</v>
      </c>
      <c r="W194" s="200"/>
      <c r="X194" s="89">
        <v>0</v>
      </c>
      <c r="Y194" s="89">
        <f t="shared" si="41"/>
        <v>0</v>
      </c>
    </row>
    <row r="195" spans="2:28" ht="32.1" customHeight="1">
      <c r="B195" s="210">
        <v>3454</v>
      </c>
      <c r="C195" t="s">
        <v>209</v>
      </c>
      <c r="D195" s="1">
        <v>6064.3450000000003</v>
      </c>
      <c r="E195" s="86">
        <f t="shared" si="35"/>
        <v>3686.5319148936173</v>
      </c>
      <c r="F195" s="87">
        <f t="shared" si="28"/>
        <v>0.79609581248126338</v>
      </c>
      <c r="G195" s="189">
        <f t="shared" si="29"/>
        <v>566.76078478877594</v>
      </c>
      <c r="H195" s="189">
        <f t="shared" si="30"/>
        <v>932.32149097753643</v>
      </c>
      <c r="I195" s="189">
        <f t="shared" si="31"/>
        <v>168.52079499283096</v>
      </c>
      <c r="J195" s="88">
        <f t="shared" si="32"/>
        <v>277.2167077632069</v>
      </c>
      <c r="K195" s="189">
        <f t="shared" si="36"/>
        <v>120.42086236611202</v>
      </c>
      <c r="L195" s="88">
        <f t="shared" si="33"/>
        <v>198.09231859225429</v>
      </c>
      <c r="M195" s="89">
        <f t="shared" si="37"/>
        <v>1130.4138095697908</v>
      </c>
      <c r="N195" s="89">
        <f t="shared" si="38"/>
        <v>7194.7588095697911</v>
      </c>
      <c r="O195" s="89">
        <f t="shared" si="39"/>
        <v>4373.7135620485051</v>
      </c>
      <c r="P195" s="90">
        <f t="shared" si="34"/>
        <v>0.94449068450280882</v>
      </c>
      <c r="Q195" s="198">
        <v>1130.4138095697908</v>
      </c>
      <c r="R195" s="93">
        <f t="shared" si="40"/>
        <v>-3.5261692650334034E-2</v>
      </c>
      <c r="S195" s="93">
        <f t="shared" si="40"/>
        <v>-4.0539896155590546E-2</v>
      </c>
      <c r="T195" s="92">
        <v>1645</v>
      </c>
      <c r="U195" s="192">
        <v>6286</v>
      </c>
      <c r="V195" s="192">
        <v>3842.2982885085576</v>
      </c>
      <c r="W195" s="200"/>
      <c r="X195" s="89">
        <v>0</v>
      </c>
      <c r="Y195" s="89">
        <f t="shared" si="41"/>
        <v>0</v>
      </c>
      <c r="Z195" s="190"/>
      <c r="AB195" s="46"/>
    </row>
    <row r="196" spans="2:28">
      <c r="B196" s="210">
        <v>3901</v>
      </c>
      <c r="C196" t="s">
        <v>210</v>
      </c>
      <c r="D196" s="1">
        <v>105887.405</v>
      </c>
      <c r="E196" s="86">
        <f t="shared" si="35"/>
        <v>3789.9497118722929</v>
      </c>
      <c r="F196" s="87">
        <f t="shared" si="28"/>
        <v>0.81842858404310592</v>
      </c>
      <c r="G196" s="189">
        <f t="shared" si="29"/>
        <v>504.7101066015706</v>
      </c>
      <c r="H196" s="189">
        <f t="shared" si="30"/>
        <v>14101.095668341281</v>
      </c>
      <c r="I196" s="189">
        <f t="shared" si="31"/>
        <v>132.32456605029452</v>
      </c>
      <c r="J196" s="88">
        <f t="shared" si="32"/>
        <v>3697.0160508791787</v>
      </c>
      <c r="K196" s="189">
        <f t="shared" si="36"/>
        <v>84.224633423575582</v>
      </c>
      <c r="L196" s="88">
        <f t="shared" si="33"/>
        <v>2353.1520332212785</v>
      </c>
      <c r="M196" s="89">
        <f t="shared" si="37"/>
        <v>16454.247701562559</v>
      </c>
      <c r="N196" s="89">
        <f t="shared" si="38"/>
        <v>122341.65270156256</v>
      </c>
      <c r="O196" s="89">
        <f t="shared" si="39"/>
        <v>4378.8844518974392</v>
      </c>
      <c r="P196" s="90">
        <f t="shared" si="34"/>
        <v>0.94560732308090101</v>
      </c>
      <c r="Q196" s="198">
        <v>16454.247701562559</v>
      </c>
      <c r="R196" s="93">
        <f t="shared" si="40"/>
        <v>2.659781470565422E-2</v>
      </c>
      <c r="S196" s="94">
        <f t="shared" si="40"/>
        <v>1.7154540487559215E-2</v>
      </c>
      <c r="T196" s="92">
        <v>27939</v>
      </c>
      <c r="U196" s="192">
        <v>103144</v>
      </c>
      <c r="V196" s="192">
        <v>3726.0313561158878</v>
      </c>
      <c r="W196" s="200"/>
      <c r="X196" s="89">
        <v>0</v>
      </c>
      <c r="Y196" s="89">
        <f t="shared" si="41"/>
        <v>0</v>
      </c>
      <c r="Z196" s="1"/>
      <c r="AA196" s="1"/>
    </row>
    <row r="197" spans="2:28">
      <c r="B197" s="210">
        <v>3903</v>
      </c>
      <c r="C197" t="s">
        <v>211</v>
      </c>
      <c r="D197" s="1">
        <v>109972.773</v>
      </c>
      <c r="E197" s="86">
        <f t="shared" si="35"/>
        <v>4092.4669916641856</v>
      </c>
      <c r="F197" s="87">
        <f t="shared" si="28"/>
        <v>0.88375630809523797</v>
      </c>
      <c r="G197" s="189">
        <f t="shared" si="29"/>
        <v>323.19973872643504</v>
      </c>
      <c r="H197" s="189">
        <f t="shared" si="30"/>
        <v>8685.0233790567636</v>
      </c>
      <c r="I197" s="189">
        <f t="shared" si="31"/>
        <v>26.443518123132094</v>
      </c>
      <c r="J197" s="88">
        <f t="shared" si="32"/>
        <v>710.5902190048057</v>
      </c>
      <c r="K197" s="189">
        <f t="shared" si="36"/>
        <v>-21.656414503586845</v>
      </c>
      <c r="L197" s="88">
        <f t="shared" si="33"/>
        <v>-581.95117054038565</v>
      </c>
      <c r="M197" s="89">
        <f t="shared" si="37"/>
        <v>8103.0722085163779</v>
      </c>
      <c r="N197" s="89">
        <f t="shared" si="38"/>
        <v>118075.84520851637</v>
      </c>
      <c r="O197" s="89">
        <f t="shared" si="39"/>
        <v>4394.0103158870334</v>
      </c>
      <c r="P197" s="90">
        <f t="shared" si="34"/>
        <v>0.94887370928350745</v>
      </c>
      <c r="Q197" s="198">
        <v>8103.0722085163779</v>
      </c>
      <c r="R197" s="93">
        <f t="shared" si="40"/>
        <v>4.6014866600085615E-2</v>
      </c>
      <c r="S197" s="93">
        <f t="shared" si="40"/>
        <v>2.0090264741062788E-2</v>
      </c>
      <c r="T197" s="92">
        <v>26872</v>
      </c>
      <c r="U197" s="192">
        <v>105135</v>
      </c>
      <c r="V197" s="192">
        <v>4011.8675112569645</v>
      </c>
      <c r="W197" s="200"/>
      <c r="X197" s="89">
        <v>0</v>
      </c>
      <c r="Y197" s="89">
        <f t="shared" si="41"/>
        <v>0</v>
      </c>
      <c r="Z197" s="1"/>
      <c r="AA197" s="1"/>
    </row>
    <row r="198" spans="2:28">
      <c r="B198" s="210">
        <v>3905</v>
      </c>
      <c r="C198" t="s">
        <v>212</v>
      </c>
      <c r="D198" s="1">
        <v>263569.886</v>
      </c>
      <c r="E198" s="86">
        <f t="shared" si="35"/>
        <v>4454.1502349004631</v>
      </c>
      <c r="F198" s="87">
        <f t="shared" si="28"/>
        <v>0.96186074935120147</v>
      </c>
      <c r="G198" s="189">
        <f t="shared" si="29"/>
        <v>106.1897927846685</v>
      </c>
      <c r="H198" s="189">
        <f t="shared" si="30"/>
        <v>6283.6747982399738</v>
      </c>
      <c r="I198" s="189">
        <f t="shared" si="31"/>
        <v>0</v>
      </c>
      <c r="J198" s="88">
        <f t="shared" si="32"/>
        <v>0</v>
      </c>
      <c r="K198" s="189">
        <f t="shared" si="36"/>
        <v>-48.099932626718939</v>
      </c>
      <c r="L198" s="88">
        <f t="shared" si="33"/>
        <v>-2846.2654132534667</v>
      </c>
      <c r="M198" s="89">
        <f t="shared" si="37"/>
        <v>3437.4093849865071</v>
      </c>
      <c r="N198" s="89">
        <f t="shared" si="38"/>
        <v>267007.2953849865</v>
      </c>
      <c r="O198" s="89">
        <f t="shared" si="39"/>
        <v>4512.2400950584124</v>
      </c>
      <c r="P198" s="90">
        <f t="shared" si="34"/>
        <v>0.97440508518959001</v>
      </c>
      <c r="Q198" s="198">
        <v>3437.4093849865071</v>
      </c>
      <c r="R198" s="93">
        <f t="shared" si="40"/>
        <v>5.4507317580597403E-2</v>
      </c>
      <c r="S198" s="93">
        <f t="shared" si="40"/>
        <v>4.3583381634457248E-2</v>
      </c>
      <c r="T198" s="92">
        <v>59174</v>
      </c>
      <c r="U198" s="192">
        <v>249946</v>
      </c>
      <c r="V198" s="192">
        <v>4268.1306671675684</v>
      </c>
      <c r="W198" s="200"/>
      <c r="X198" s="89">
        <v>0</v>
      </c>
      <c r="Y198" s="89">
        <f t="shared" si="41"/>
        <v>0</v>
      </c>
    </row>
    <row r="199" spans="2:28">
      <c r="B199" s="210">
        <v>3907</v>
      </c>
      <c r="C199" t="s">
        <v>213</v>
      </c>
      <c r="D199" s="1">
        <v>265383.31099999999</v>
      </c>
      <c r="E199" s="86">
        <f t="shared" si="35"/>
        <v>4006.9349851278098</v>
      </c>
      <c r="F199" s="87">
        <f t="shared" ref="F199:F262" si="42">E199/E$365</f>
        <v>0.86528592080206479</v>
      </c>
      <c r="G199" s="189">
        <f t="shared" ref="G199:G262" si="43">($E$365+$Y$365-E199-Y199)*0.6</f>
        <v>374.51894264826052</v>
      </c>
      <c r="H199" s="189">
        <f t="shared" ref="H199:H262" si="44">G199*T199/1000</f>
        <v>24804.764090536941</v>
      </c>
      <c r="I199" s="189">
        <f t="shared" ref="I199:I262" si="45">IF(E199+Y199&lt;(E$365+Y$365)*0.9,((E$365+Y$365)*0.9-E199-Y199)*0.35,0)</f>
        <v>56.379720410863612</v>
      </c>
      <c r="J199" s="88">
        <f t="shared" ref="J199:J262" si="46">I199*T199/1000</f>
        <v>3734.0852625319076</v>
      </c>
      <c r="K199" s="189">
        <f t="shared" si="36"/>
        <v>8.2797877841446734</v>
      </c>
      <c r="L199" s="88">
        <f t="shared" ref="L199:L262" si="47">K199*T199/1000</f>
        <v>548.37862473168582</v>
      </c>
      <c r="M199" s="89">
        <f t="shared" si="37"/>
        <v>25353.142715268626</v>
      </c>
      <c r="N199" s="89">
        <f t="shared" si="38"/>
        <v>290736.45371526864</v>
      </c>
      <c r="O199" s="89">
        <f t="shared" si="39"/>
        <v>4389.7337155602154</v>
      </c>
      <c r="P199" s="90">
        <f t="shared" ref="P199:P262" si="48">O199/O$365</f>
        <v>0.94795018991884905</v>
      </c>
      <c r="Q199" s="198">
        <v>25353.142715268626</v>
      </c>
      <c r="R199" s="93">
        <f t="shared" si="40"/>
        <v>4.44214430766324E-2</v>
      </c>
      <c r="S199" s="93">
        <f t="shared" si="40"/>
        <v>3.4060964024506507E-2</v>
      </c>
      <c r="T199" s="92">
        <v>66231</v>
      </c>
      <c r="U199" s="192">
        <v>254096</v>
      </c>
      <c r="V199" s="192">
        <v>3874.9504376734681</v>
      </c>
      <c r="W199" s="200"/>
      <c r="X199" s="89">
        <v>0</v>
      </c>
      <c r="Y199" s="89">
        <f t="shared" si="41"/>
        <v>0</v>
      </c>
    </row>
    <row r="200" spans="2:28">
      <c r="B200" s="210">
        <v>3909</v>
      </c>
      <c r="C200" t="s">
        <v>214</v>
      </c>
      <c r="D200" s="1">
        <v>199129.38</v>
      </c>
      <c r="E200" s="86">
        <f t="shared" ref="E200:E263" si="49">D200/T200*1000</f>
        <v>4087.6399466283483</v>
      </c>
      <c r="F200" s="87">
        <f t="shared" si="42"/>
        <v>0.88271392180145236</v>
      </c>
      <c r="G200" s="189">
        <f t="shared" si="43"/>
        <v>326.09596574793738</v>
      </c>
      <c r="H200" s="189">
        <f t="shared" si="44"/>
        <v>15885.76497141077</v>
      </c>
      <c r="I200" s="189">
        <f t="shared" si="45"/>
        <v>28.132983885675138</v>
      </c>
      <c r="J200" s="88">
        <f t="shared" si="46"/>
        <v>1370.4983099906642</v>
      </c>
      <c r="K200" s="189">
        <f t="shared" ref="K200:K263" si="50">I200+J$367</f>
        <v>-19.966948741043801</v>
      </c>
      <c r="L200" s="88">
        <f t="shared" si="47"/>
        <v>-972.68990791994884</v>
      </c>
      <c r="M200" s="89">
        <f t="shared" ref="M200:M263" si="51">+H200+L200</f>
        <v>14913.075063490822</v>
      </c>
      <c r="N200" s="89">
        <f t="shared" ref="N200:N263" si="52">D200+M200</f>
        <v>214042.45506349084</v>
      </c>
      <c r="O200" s="89">
        <f t="shared" ref="O200:O263" si="53">N200/T200*1000</f>
        <v>4393.7689636352425</v>
      </c>
      <c r="P200" s="90">
        <f t="shared" si="48"/>
        <v>0.94882158996881838</v>
      </c>
      <c r="Q200" s="198">
        <v>14913.075063490822</v>
      </c>
      <c r="R200" s="93">
        <f t="shared" ref="R200:S263" si="54">(D200-U200)/U200</f>
        <v>7.8333513841355132E-2</v>
      </c>
      <c r="S200" s="93">
        <f t="shared" si="54"/>
        <v>6.7951939008314005E-2</v>
      </c>
      <c r="T200" s="92">
        <v>48715</v>
      </c>
      <c r="U200" s="192">
        <v>184664</v>
      </c>
      <c r="V200" s="192">
        <v>3827.5504705053268</v>
      </c>
      <c r="W200" s="200"/>
      <c r="X200" s="89">
        <v>0</v>
      </c>
      <c r="Y200" s="89">
        <f t="shared" ref="Y200:Y263" si="55">X200*1000/T200</f>
        <v>0</v>
      </c>
    </row>
    <row r="201" spans="2:28">
      <c r="B201" s="210">
        <v>3911</v>
      </c>
      <c r="C201" t="s">
        <v>218</v>
      </c>
      <c r="D201" s="1">
        <v>120451.89599999999</v>
      </c>
      <c r="E201" s="86">
        <f t="shared" si="49"/>
        <v>4379.9096760117809</v>
      </c>
      <c r="F201" s="87">
        <f t="shared" si="42"/>
        <v>0.94582871723755724</v>
      </c>
      <c r="G201" s="189">
        <f t="shared" si="43"/>
        <v>150.73412811787784</v>
      </c>
      <c r="H201" s="189">
        <f t="shared" si="44"/>
        <v>4145.3392573697583</v>
      </c>
      <c r="I201" s="189">
        <f t="shared" si="45"/>
        <v>0</v>
      </c>
      <c r="J201" s="88">
        <f t="shared" si="46"/>
        <v>0</v>
      </c>
      <c r="K201" s="189">
        <f t="shared" si="50"/>
        <v>-48.099932626718939</v>
      </c>
      <c r="L201" s="88">
        <f t="shared" si="47"/>
        <v>-1322.7962471673975</v>
      </c>
      <c r="M201" s="89">
        <f t="shared" si="51"/>
        <v>2822.5430102023611</v>
      </c>
      <c r="N201" s="89">
        <f t="shared" si="52"/>
        <v>123274.43901020236</v>
      </c>
      <c r="O201" s="89">
        <f t="shared" si="53"/>
        <v>4482.5438715029404</v>
      </c>
      <c r="P201" s="90">
        <f t="shared" si="48"/>
        <v>0.96799227234413254</v>
      </c>
      <c r="Q201" s="198">
        <v>2822.5430102023611</v>
      </c>
      <c r="R201" s="93">
        <f t="shared" si="54"/>
        <v>5.2202173381320043E-2</v>
      </c>
      <c r="S201" s="93">
        <f t="shared" si="54"/>
        <v>4.3976164607930537E-2</v>
      </c>
      <c r="T201" s="92">
        <v>27501</v>
      </c>
      <c r="U201" s="192">
        <v>114476</v>
      </c>
      <c r="V201" s="192">
        <v>4195.4115663710327</v>
      </c>
      <c r="W201" s="200"/>
      <c r="X201" s="89">
        <v>0</v>
      </c>
      <c r="Y201" s="89">
        <f t="shared" si="55"/>
        <v>0</v>
      </c>
    </row>
    <row r="202" spans="2:28">
      <c r="B202" s="210">
        <v>4001</v>
      </c>
      <c r="C202" t="s">
        <v>215</v>
      </c>
      <c r="D202" s="1">
        <v>155455.45499999999</v>
      </c>
      <c r="E202" s="86">
        <f t="shared" si="49"/>
        <v>4179.6965826902906</v>
      </c>
      <c r="F202" s="87">
        <f t="shared" si="42"/>
        <v>0.9025932838066878</v>
      </c>
      <c r="G202" s="189">
        <f t="shared" si="43"/>
        <v>270.86198411077203</v>
      </c>
      <c r="H202" s="189">
        <f t="shared" si="44"/>
        <v>10074.169775031945</v>
      </c>
      <c r="I202" s="189">
        <f t="shared" si="45"/>
        <v>0</v>
      </c>
      <c r="J202" s="88">
        <f t="shared" si="46"/>
        <v>0</v>
      </c>
      <c r="K202" s="189">
        <f t="shared" si="50"/>
        <v>-48.099932626718939</v>
      </c>
      <c r="L202" s="88">
        <f t="shared" si="47"/>
        <v>-1788.9807941855574</v>
      </c>
      <c r="M202" s="89">
        <f t="shared" si="51"/>
        <v>8285.1889808463875</v>
      </c>
      <c r="N202" s="89">
        <f t="shared" si="52"/>
        <v>163740.64398084636</v>
      </c>
      <c r="O202" s="89">
        <f t="shared" si="53"/>
        <v>4402.4586341743434</v>
      </c>
      <c r="P202" s="90">
        <f t="shared" si="48"/>
        <v>0.95069809897178459</v>
      </c>
      <c r="Q202" s="198">
        <v>8285.1889808463875</v>
      </c>
      <c r="R202" s="93">
        <f t="shared" si="54"/>
        <v>4.5873201154490381E-2</v>
      </c>
      <c r="S202" s="94">
        <f t="shared" si="54"/>
        <v>4.2020738901965303E-2</v>
      </c>
      <c r="T202" s="92">
        <v>37193</v>
      </c>
      <c r="U202" s="192">
        <v>148637</v>
      </c>
      <c r="V202" s="192">
        <v>4011.1452936096716</v>
      </c>
      <c r="W202" s="200"/>
      <c r="X202" s="89">
        <v>0</v>
      </c>
      <c r="Y202" s="89">
        <f t="shared" si="55"/>
        <v>0</v>
      </c>
      <c r="Z202" s="1"/>
    </row>
    <row r="203" spans="2:28">
      <c r="B203" s="210">
        <v>4003</v>
      </c>
      <c r="C203" t="s">
        <v>216</v>
      </c>
      <c r="D203" s="1">
        <v>216304.41099999999</v>
      </c>
      <c r="E203" s="86">
        <f t="shared" si="49"/>
        <v>3820.3502534484887</v>
      </c>
      <c r="F203" s="87">
        <f t="shared" si="42"/>
        <v>0.82499349231046604</v>
      </c>
      <c r="G203" s="189">
        <f t="shared" si="43"/>
        <v>486.46978165585313</v>
      </c>
      <c r="H203" s="189">
        <f t="shared" si="44"/>
        <v>27543.432567572745</v>
      </c>
      <c r="I203" s="189">
        <f t="shared" si="45"/>
        <v>121.68437649862598</v>
      </c>
      <c r="J203" s="88">
        <f t="shared" si="46"/>
        <v>6889.6477129757041</v>
      </c>
      <c r="K203" s="189">
        <f t="shared" si="50"/>
        <v>73.584443871907041</v>
      </c>
      <c r="L203" s="88">
        <f t="shared" si="47"/>
        <v>4166.2776275835049</v>
      </c>
      <c r="M203" s="89">
        <f t="shared" si="51"/>
        <v>31709.710195156251</v>
      </c>
      <c r="N203" s="89">
        <f t="shared" si="52"/>
        <v>248014.12119515624</v>
      </c>
      <c r="O203" s="89">
        <f t="shared" si="53"/>
        <v>4380.4044789762493</v>
      </c>
      <c r="P203" s="90">
        <f t="shared" si="48"/>
        <v>0.94593556849426907</v>
      </c>
      <c r="Q203" s="198">
        <v>31709.710195156251</v>
      </c>
      <c r="R203" s="93">
        <f t="shared" si="54"/>
        <v>4.1171455251719571E-2</v>
      </c>
      <c r="S203" s="93">
        <f t="shared" si="54"/>
        <v>2.8391042997883417E-2</v>
      </c>
      <c r="T203" s="92">
        <v>56619</v>
      </c>
      <c r="U203" s="192">
        <v>207751</v>
      </c>
      <c r="V203" s="192">
        <v>3714.8809098061656</v>
      </c>
      <c r="W203" s="200"/>
      <c r="X203" s="89">
        <v>0</v>
      </c>
      <c r="Y203" s="89">
        <f t="shared" si="55"/>
        <v>0</v>
      </c>
    </row>
    <row r="204" spans="2:28">
      <c r="B204" s="210">
        <v>4005</v>
      </c>
      <c r="C204" t="s">
        <v>217</v>
      </c>
      <c r="D204" s="1">
        <v>50097.381000000001</v>
      </c>
      <c r="E204" s="86">
        <f t="shared" si="49"/>
        <v>3776.3742650384443</v>
      </c>
      <c r="F204" s="87">
        <f t="shared" si="42"/>
        <v>0.81549700590232621</v>
      </c>
      <c r="G204" s="189">
        <f t="shared" si="43"/>
        <v>512.85537470187978</v>
      </c>
      <c r="H204" s="189">
        <f t="shared" si="44"/>
        <v>6803.5394007951372</v>
      </c>
      <c r="I204" s="189">
        <f t="shared" si="45"/>
        <v>137.07597244214153</v>
      </c>
      <c r="J204" s="88">
        <f t="shared" si="46"/>
        <v>1818.4498504174496</v>
      </c>
      <c r="K204" s="189">
        <f t="shared" si="50"/>
        <v>88.976039815422595</v>
      </c>
      <c r="L204" s="88">
        <f t="shared" si="47"/>
        <v>1180.3561441913962</v>
      </c>
      <c r="M204" s="89">
        <f t="shared" si="51"/>
        <v>7983.8955449865334</v>
      </c>
      <c r="N204" s="89">
        <f t="shared" si="52"/>
        <v>58081.276544986533</v>
      </c>
      <c r="O204" s="89">
        <f t="shared" si="53"/>
        <v>4378.2056795557464</v>
      </c>
      <c r="P204" s="90">
        <f t="shared" si="48"/>
        <v>0.94546074417386194</v>
      </c>
      <c r="Q204" s="198">
        <v>7983.8955449865334</v>
      </c>
      <c r="R204" s="93">
        <f t="shared" si="54"/>
        <v>5.1825169539566257E-2</v>
      </c>
      <c r="S204" s="93">
        <f t="shared" si="54"/>
        <v>3.2716933005642275E-2</v>
      </c>
      <c r="T204" s="92">
        <v>13266</v>
      </c>
      <c r="U204" s="192">
        <v>47629</v>
      </c>
      <c r="V204" s="192">
        <v>3656.7370441458734</v>
      </c>
      <c r="W204" s="200"/>
      <c r="X204" s="89">
        <v>0</v>
      </c>
      <c r="Y204" s="89">
        <f t="shared" si="55"/>
        <v>0</v>
      </c>
    </row>
    <row r="205" spans="2:28">
      <c r="B205" s="210">
        <v>4010</v>
      </c>
      <c r="C205" t="s">
        <v>219</v>
      </c>
      <c r="D205" s="1">
        <v>9038.8580000000002</v>
      </c>
      <c r="E205" s="86">
        <f t="shared" si="49"/>
        <v>3794.6507136859782</v>
      </c>
      <c r="F205" s="87">
        <f t="shared" si="42"/>
        <v>0.81944375167076755</v>
      </c>
      <c r="G205" s="189">
        <f t="shared" si="43"/>
        <v>501.88950551335944</v>
      </c>
      <c r="H205" s="189">
        <f t="shared" si="44"/>
        <v>1195.5008021328222</v>
      </c>
      <c r="I205" s="189">
        <f t="shared" si="45"/>
        <v>130.67921541550467</v>
      </c>
      <c r="J205" s="88">
        <f t="shared" si="46"/>
        <v>311.27789111973209</v>
      </c>
      <c r="K205" s="189">
        <f t="shared" si="50"/>
        <v>82.579282788785733</v>
      </c>
      <c r="L205" s="88">
        <f t="shared" si="47"/>
        <v>196.70385160288762</v>
      </c>
      <c r="M205" s="89">
        <f t="shared" si="51"/>
        <v>1392.2046537357098</v>
      </c>
      <c r="N205" s="89">
        <f t="shared" si="52"/>
        <v>10431.062653735709</v>
      </c>
      <c r="O205" s="89">
        <f t="shared" si="53"/>
        <v>4379.1195019881234</v>
      </c>
      <c r="P205" s="90">
        <f t="shared" si="48"/>
        <v>0.94565808146228403</v>
      </c>
      <c r="Q205" s="198">
        <v>1392.2046537357098</v>
      </c>
      <c r="R205" s="93">
        <f t="shared" si="54"/>
        <v>-1.2254616981750609E-2</v>
      </c>
      <c r="S205" s="93">
        <f t="shared" si="54"/>
        <v>-1.5157311222358446E-2</v>
      </c>
      <c r="T205" s="92">
        <v>2382</v>
      </c>
      <c r="U205" s="192">
        <v>9151</v>
      </c>
      <c r="V205" s="192">
        <v>3853.0526315789475</v>
      </c>
      <c r="W205" s="200"/>
      <c r="X205" s="89">
        <v>0</v>
      </c>
      <c r="Y205" s="89">
        <f t="shared" si="55"/>
        <v>0</v>
      </c>
    </row>
    <row r="206" spans="2:28">
      <c r="B206" s="210">
        <v>4012</v>
      </c>
      <c r="C206" t="s">
        <v>220</v>
      </c>
      <c r="D206" s="1">
        <v>59589.684000000001</v>
      </c>
      <c r="E206" s="86">
        <f t="shared" si="49"/>
        <v>4176.1639918704886</v>
      </c>
      <c r="F206" s="87">
        <f t="shared" si="42"/>
        <v>0.9018304311246067</v>
      </c>
      <c r="G206" s="189">
        <f t="shared" si="43"/>
        <v>272.98153860265319</v>
      </c>
      <c r="H206" s="189">
        <f t="shared" si="44"/>
        <v>3895.1735743212585</v>
      </c>
      <c r="I206" s="189">
        <f t="shared" si="45"/>
        <v>0</v>
      </c>
      <c r="J206" s="88">
        <f t="shared" si="46"/>
        <v>0</v>
      </c>
      <c r="K206" s="189">
        <f t="shared" si="50"/>
        <v>-48.099932626718939</v>
      </c>
      <c r="L206" s="88">
        <f t="shared" si="47"/>
        <v>-686.33793865065252</v>
      </c>
      <c r="M206" s="89">
        <f t="shared" si="51"/>
        <v>3208.8356356706058</v>
      </c>
      <c r="N206" s="89">
        <f t="shared" si="52"/>
        <v>62798.519635670607</v>
      </c>
      <c r="O206" s="89">
        <f t="shared" si="53"/>
        <v>4401.0455978464233</v>
      </c>
      <c r="P206" s="90">
        <f t="shared" si="48"/>
        <v>0.95039295789895228</v>
      </c>
      <c r="Q206" s="198">
        <v>3208.8356356706058</v>
      </c>
      <c r="R206" s="93">
        <f t="shared" si="54"/>
        <v>3.4255831713412961E-2</v>
      </c>
      <c r="S206" s="93">
        <f t="shared" si="54"/>
        <v>2.7225008552981284E-2</v>
      </c>
      <c r="T206" s="92">
        <v>14269</v>
      </c>
      <c r="U206" s="192">
        <v>57616</v>
      </c>
      <c r="V206" s="192">
        <v>4065.4812305955402</v>
      </c>
      <c r="W206" s="200"/>
      <c r="X206" s="89">
        <v>0</v>
      </c>
      <c r="Y206" s="89">
        <f t="shared" si="55"/>
        <v>0</v>
      </c>
    </row>
    <row r="207" spans="2:28">
      <c r="B207" s="210">
        <v>4014</v>
      </c>
      <c r="C207" t="s">
        <v>221</v>
      </c>
      <c r="D207" s="1">
        <v>40075.648999999998</v>
      </c>
      <c r="E207" s="86">
        <f t="shared" si="49"/>
        <v>3836.8261369076108</v>
      </c>
      <c r="F207" s="87">
        <f t="shared" si="42"/>
        <v>0.82855141127917098</v>
      </c>
      <c r="G207" s="189">
        <f t="shared" si="43"/>
        <v>476.58425158037988</v>
      </c>
      <c r="H207" s="189">
        <f t="shared" si="44"/>
        <v>4977.9225077570673</v>
      </c>
      <c r="I207" s="189">
        <f t="shared" si="45"/>
        <v>115.91781728793325</v>
      </c>
      <c r="J207" s="88">
        <f t="shared" si="46"/>
        <v>1210.7616015724627</v>
      </c>
      <c r="K207" s="189">
        <f t="shared" si="50"/>
        <v>67.817884661214308</v>
      </c>
      <c r="L207" s="88">
        <f t="shared" si="47"/>
        <v>708.3578052863835</v>
      </c>
      <c r="M207" s="89">
        <f t="shared" si="51"/>
        <v>5686.2803130434504</v>
      </c>
      <c r="N207" s="89">
        <f t="shared" si="52"/>
        <v>45761.929313043445</v>
      </c>
      <c r="O207" s="89">
        <f t="shared" si="53"/>
        <v>4381.2282731492051</v>
      </c>
      <c r="P207" s="90">
        <f t="shared" si="48"/>
        <v>0.94611346444270428</v>
      </c>
      <c r="Q207" s="198">
        <v>5686.2803130434504</v>
      </c>
      <c r="R207" s="93">
        <f t="shared" si="54"/>
        <v>5.1550707144918724E-2</v>
      </c>
      <c r="S207" s="93">
        <f t="shared" si="54"/>
        <v>4.8329106127337297E-2</v>
      </c>
      <c r="T207" s="92">
        <v>10445</v>
      </c>
      <c r="U207" s="192">
        <v>38111</v>
      </c>
      <c r="V207" s="192">
        <v>3659.9443003937386</v>
      </c>
      <c r="W207" s="200"/>
      <c r="X207" s="89">
        <v>0</v>
      </c>
      <c r="Y207" s="89">
        <f t="shared" si="55"/>
        <v>0</v>
      </c>
    </row>
    <row r="208" spans="2:28">
      <c r="B208" s="210">
        <v>4016</v>
      </c>
      <c r="C208" t="s">
        <v>222</v>
      </c>
      <c r="D208" s="1">
        <v>14075.168</v>
      </c>
      <c r="E208" s="86">
        <f t="shared" si="49"/>
        <v>3444.730298580519</v>
      </c>
      <c r="F208" s="87">
        <f t="shared" si="42"/>
        <v>0.74387945883452877</v>
      </c>
      <c r="G208" s="189">
        <f t="shared" si="43"/>
        <v>711.84175457663491</v>
      </c>
      <c r="H208" s="189">
        <f t="shared" si="44"/>
        <v>2908.58540920013</v>
      </c>
      <c r="I208" s="189">
        <f t="shared" si="45"/>
        <v>253.15136070241536</v>
      </c>
      <c r="J208" s="88">
        <f t="shared" si="46"/>
        <v>1034.3764598300693</v>
      </c>
      <c r="K208" s="189">
        <f t="shared" si="50"/>
        <v>205.05142807569644</v>
      </c>
      <c r="L208" s="88">
        <f t="shared" si="47"/>
        <v>837.84013511729563</v>
      </c>
      <c r="M208" s="89">
        <f t="shared" si="51"/>
        <v>3746.4255443174256</v>
      </c>
      <c r="N208" s="89">
        <f t="shared" si="52"/>
        <v>17821.593544317424</v>
      </c>
      <c r="O208" s="89">
        <f t="shared" si="53"/>
        <v>4361.6234812328494</v>
      </c>
      <c r="P208" s="90">
        <f t="shared" si="48"/>
        <v>0.94187986682047187</v>
      </c>
      <c r="Q208" s="198">
        <v>3746.4255443174256</v>
      </c>
      <c r="R208" s="93">
        <f t="shared" si="54"/>
        <v>3.7838666863294478E-2</v>
      </c>
      <c r="S208" s="93">
        <f t="shared" si="54"/>
        <v>3.910866033718511E-2</v>
      </c>
      <c r="T208" s="92">
        <v>4086</v>
      </c>
      <c r="U208" s="192">
        <v>13562</v>
      </c>
      <c r="V208" s="192">
        <v>3315.081887069176</v>
      </c>
      <c r="W208" s="200"/>
      <c r="X208" s="89">
        <v>0</v>
      </c>
      <c r="Y208" s="89">
        <f t="shared" si="55"/>
        <v>0</v>
      </c>
    </row>
    <row r="209" spans="2:27">
      <c r="B209" s="210">
        <v>4018</v>
      </c>
      <c r="C209" t="s">
        <v>223</v>
      </c>
      <c r="D209" s="1">
        <v>25907.862000000001</v>
      </c>
      <c r="E209" s="86">
        <f t="shared" si="49"/>
        <v>3962.0526074323293</v>
      </c>
      <c r="F209" s="87">
        <f t="shared" si="42"/>
        <v>0.85559370227190035</v>
      </c>
      <c r="G209" s="189">
        <f t="shared" si="43"/>
        <v>401.44836926554882</v>
      </c>
      <c r="H209" s="189">
        <f t="shared" si="44"/>
        <v>2625.0708866274235</v>
      </c>
      <c r="I209" s="189">
        <f t="shared" si="45"/>
        <v>72.088552604281787</v>
      </c>
      <c r="J209" s="88">
        <f t="shared" si="46"/>
        <v>471.38704547939864</v>
      </c>
      <c r="K209" s="189">
        <f t="shared" si="50"/>
        <v>23.988619977562848</v>
      </c>
      <c r="L209" s="88">
        <f t="shared" si="47"/>
        <v>156.86158603328346</v>
      </c>
      <c r="M209" s="89">
        <f t="shared" si="51"/>
        <v>2781.9324726607069</v>
      </c>
      <c r="N209" s="89">
        <f t="shared" si="52"/>
        <v>28689.794472660709</v>
      </c>
      <c r="O209" s="89">
        <f t="shared" si="53"/>
        <v>4387.4895966754411</v>
      </c>
      <c r="P209" s="90">
        <f t="shared" si="48"/>
        <v>0.94746557899234074</v>
      </c>
      <c r="Q209" s="198">
        <v>2781.9324726607069</v>
      </c>
      <c r="R209" s="93">
        <f t="shared" si="54"/>
        <v>0.13576178159659819</v>
      </c>
      <c r="S209" s="94">
        <f t="shared" si="54"/>
        <v>0.13923559037958211</v>
      </c>
      <c r="T209" s="92">
        <v>6539</v>
      </c>
      <c r="U209" s="192">
        <v>22811</v>
      </c>
      <c r="V209" s="192">
        <v>3477.8167403567618</v>
      </c>
      <c r="W209" s="200"/>
      <c r="X209" s="89">
        <v>0</v>
      </c>
      <c r="Y209" s="89">
        <f t="shared" si="55"/>
        <v>0</v>
      </c>
      <c r="Z209" s="1"/>
      <c r="AA209" s="1"/>
    </row>
    <row r="210" spans="2:27">
      <c r="B210" s="210">
        <v>4020</v>
      </c>
      <c r="C210" t="s">
        <v>224</v>
      </c>
      <c r="D210" s="1">
        <v>38230.483</v>
      </c>
      <c r="E210" s="86">
        <f t="shared" si="49"/>
        <v>3506.0971203228173</v>
      </c>
      <c r="F210" s="87">
        <f t="shared" si="42"/>
        <v>0.75713144496733775</v>
      </c>
      <c r="G210" s="189">
        <f t="shared" si="43"/>
        <v>675.02166153125597</v>
      </c>
      <c r="H210" s="189">
        <f t="shared" si="44"/>
        <v>7360.436197336815</v>
      </c>
      <c r="I210" s="189">
        <f t="shared" si="45"/>
        <v>231.67297309261096</v>
      </c>
      <c r="J210" s="88">
        <f t="shared" si="46"/>
        <v>2526.1620986018297</v>
      </c>
      <c r="K210" s="189">
        <f t="shared" si="50"/>
        <v>183.57304046589201</v>
      </c>
      <c r="L210" s="88">
        <f t="shared" si="47"/>
        <v>2001.6804332400866</v>
      </c>
      <c r="M210" s="89">
        <f t="shared" si="51"/>
        <v>9362.116630576902</v>
      </c>
      <c r="N210" s="89">
        <f t="shared" si="52"/>
        <v>47592.5996305769</v>
      </c>
      <c r="O210" s="89">
        <f t="shared" si="53"/>
        <v>4364.6918223199655</v>
      </c>
      <c r="P210" s="90">
        <f t="shared" si="48"/>
        <v>0.94254246612711257</v>
      </c>
      <c r="Q210" s="198">
        <v>9362.116630576902</v>
      </c>
      <c r="R210" s="90">
        <f t="shared" si="54"/>
        <v>5.2340636956701263E-2</v>
      </c>
      <c r="S210" s="90">
        <f t="shared" si="54"/>
        <v>3.6030515199026752E-2</v>
      </c>
      <c r="T210" s="92">
        <v>10904</v>
      </c>
      <c r="U210" s="192">
        <v>36329</v>
      </c>
      <c r="V210" s="192">
        <v>3384.1639496972521</v>
      </c>
      <c r="W210" s="200"/>
      <c r="X210" s="89">
        <v>0</v>
      </c>
      <c r="Y210" s="89">
        <f t="shared" si="55"/>
        <v>0</v>
      </c>
    </row>
    <row r="211" spans="2:27">
      <c r="B211" s="210">
        <v>4022</v>
      </c>
      <c r="C211" t="s">
        <v>227</v>
      </c>
      <c r="D211" s="1">
        <v>11795.022000000001</v>
      </c>
      <c r="E211" s="86">
        <f t="shared" si="49"/>
        <v>3959.3897280966771</v>
      </c>
      <c r="F211" s="87">
        <f t="shared" si="42"/>
        <v>0.85501866124765447</v>
      </c>
      <c r="G211" s="189">
        <f t="shared" si="43"/>
        <v>403.0460968669401</v>
      </c>
      <c r="H211" s="189">
        <f t="shared" si="44"/>
        <v>1200.6743225666146</v>
      </c>
      <c r="I211" s="189">
        <f t="shared" si="45"/>
        <v>73.020560371760041</v>
      </c>
      <c r="J211" s="88">
        <f t="shared" si="46"/>
        <v>217.52824934747318</v>
      </c>
      <c r="K211" s="189">
        <f t="shared" si="50"/>
        <v>24.920627745041102</v>
      </c>
      <c r="L211" s="88">
        <f t="shared" si="47"/>
        <v>74.238550052477436</v>
      </c>
      <c r="M211" s="89">
        <f t="shared" si="51"/>
        <v>1274.912872619092</v>
      </c>
      <c r="N211" s="89">
        <f t="shared" si="52"/>
        <v>13069.934872619093</v>
      </c>
      <c r="O211" s="89">
        <f t="shared" si="53"/>
        <v>4387.3564527086583</v>
      </c>
      <c r="P211" s="90">
        <f t="shared" si="48"/>
        <v>0.94743682694112841</v>
      </c>
      <c r="Q211" s="198">
        <v>1274.912872619092</v>
      </c>
      <c r="R211" s="90">
        <f t="shared" si="54"/>
        <v>5.4633583690987197E-2</v>
      </c>
      <c r="S211" s="90">
        <f t="shared" si="54"/>
        <v>4.0472676222830267E-2</v>
      </c>
      <c r="T211" s="92">
        <v>2979</v>
      </c>
      <c r="U211" s="192">
        <v>11184</v>
      </c>
      <c r="V211" s="192">
        <v>3805.3759782238858</v>
      </c>
      <c r="W211" s="200"/>
      <c r="X211" s="89">
        <v>0</v>
      </c>
      <c r="Y211" s="89">
        <f t="shared" si="55"/>
        <v>0</v>
      </c>
    </row>
    <row r="212" spans="2:27">
      <c r="B212" s="210">
        <v>4024</v>
      </c>
      <c r="C212" t="s">
        <v>226</v>
      </c>
      <c r="D212" s="1">
        <v>5940.3490000000002</v>
      </c>
      <c r="E212" s="86">
        <f t="shared" si="49"/>
        <v>3644.3858895705521</v>
      </c>
      <c r="F212" s="87">
        <f t="shared" si="42"/>
        <v>0.78699450126329451</v>
      </c>
      <c r="G212" s="189">
        <f t="shared" si="43"/>
        <v>592.04839998261514</v>
      </c>
      <c r="H212" s="189">
        <f t="shared" si="44"/>
        <v>965.03889197166268</v>
      </c>
      <c r="I212" s="189">
        <f t="shared" si="45"/>
        <v>183.27190385590382</v>
      </c>
      <c r="J212" s="88">
        <f t="shared" si="46"/>
        <v>298.73320328512324</v>
      </c>
      <c r="K212" s="189">
        <f t="shared" si="50"/>
        <v>135.17197122918486</v>
      </c>
      <c r="L212" s="88">
        <f t="shared" si="47"/>
        <v>220.33031310357134</v>
      </c>
      <c r="M212" s="89">
        <f t="shared" si="51"/>
        <v>1185.369205075234</v>
      </c>
      <c r="N212" s="89">
        <f t="shared" si="52"/>
        <v>7125.7182050752344</v>
      </c>
      <c r="O212" s="89">
        <f t="shared" si="53"/>
        <v>4371.6062607823524</v>
      </c>
      <c r="P212" s="90">
        <f t="shared" si="48"/>
        <v>0.94403561894191046</v>
      </c>
      <c r="Q212" s="198">
        <v>1185.369205075234</v>
      </c>
      <c r="R212" s="90">
        <f t="shared" si="54"/>
        <v>2.988020110957007E-2</v>
      </c>
      <c r="S212" s="90">
        <f t="shared" si="54"/>
        <v>3.343410651532026E-3</v>
      </c>
      <c r="T212" s="92">
        <v>1630</v>
      </c>
      <c r="U212" s="192">
        <v>5768</v>
      </c>
      <c r="V212" s="192">
        <v>3632.2418136020151</v>
      </c>
      <c r="W212" s="200"/>
      <c r="X212" s="89">
        <v>0</v>
      </c>
      <c r="Y212" s="89">
        <f t="shared" si="55"/>
        <v>0</v>
      </c>
    </row>
    <row r="213" spans="2:27">
      <c r="B213" s="210">
        <v>4026</v>
      </c>
      <c r="C213" t="s">
        <v>225</v>
      </c>
      <c r="D213" s="1">
        <v>23939.636999999999</v>
      </c>
      <c r="E213" s="86">
        <f t="shared" si="49"/>
        <v>4326.7010663292967</v>
      </c>
      <c r="F213" s="87">
        <f t="shared" si="42"/>
        <v>0.93433847319951047</v>
      </c>
      <c r="G213" s="189">
        <f t="shared" si="43"/>
        <v>182.65929392736834</v>
      </c>
      <c r="H213" s="189">
        <f t="shared" si="44"/>
        <v>1010.653873300129</v>
      </c>
      <c r="I213" s="189">
        <f t="shared" si="45"/>
        <v>0</v>
      </c>
      <c r="J213" s="88">
        <f t="shared" si="46"/>
        <v>0</v>
      </c>
      <c r="K213" s="189">
        <f t="shared" si="50"/>
        <v>-48.099932626718939</v>
      </c>
      <c r="L213" s="88">
        <f t="shared" si="47"/>
        <v>-266.13692722363589</v>
      </c>
      <c r="M213" s="89">
        <f t="shared" si="51"/>
        <v>744.51694607649313</v>
      </c>
      <c r="N213" s="89">
        <f t="shared" si="52"/>
        <v>24684.153946076491</v>
      </c>
      <c r="O213" s="89">
        <f t="shared" si="53"/>
        <v>4461.2604276299462</v>
      </c>
      <c r="P213" s="90">
        <f t="shared" si="48"/>
        <v>0.96339617472891381</v>
      </c>
      <c r="Q213" s="198">
        <v>744.51694607649313</v>
      </c>
      <c r="R213" s="90">
        <f t="shared" si="54"/>
        <v>7.2036048542384976E-2</v>
      </c>
      <c r="S213" s="90">
        <f t="shared" si="54"/>
        <v>7.4554839185987098E-2</v>
      </c>
      <c r="T213" s="92">
        <v>5533</v>
      </c>
      <c r="U213" s="192">
        <v>22331</v>
      </c>
      <c r="V213" s="192">
        <v>4026.5055896141366</v>
      </c>
      <c r="W213" s="200"/>
      <c r="X213" s="89">
        <v>0</v>
      </c>
      <c r="Y213" s="89">
        <f t="shared" si="55"/>
        <v>0</v>
      </c>
    </row>
    <row r="214" spans="2:27">
      <c r="B214" s="210">
        <v>4028</v>
      </c>
      <c r="C214" t="s">
        <v>228</v>
      </c>
      <c r="D214" s="1">
        <v>10779.251</v>
      </c>
      <c r="E214" s="86">
        <f t="shared" si="49"/>
        <v>4385.3746948738817</v>
      </c>
      <c r="F214" s="87">
        <f t="shared" si="42"/>
        <v>0.94700887211799456</v>
      </c>
      <c r="G214" s="189">
        <f t="shared" si="43"/>
        <v>147.45511680061736</v>
      </c>
      <c r="H214" s="189">
        <f t="shared" si="44"/>
        <v>362.44467709591748</v>
      </c>
      <c r="I214" s="189">
        <f t="shared" si="45"/>
        <v>0</v>
      </c>
      <c r="J214" s="88">
        <f t="shared" si="46"/>
        <v>0</v>
      </c>
      <c r="K214" s="189">
        <f t="shared" si="50"/>
        <v>-48.099932626718939</v>
      </c>
      <c r="L214" s="88">
        <f t="shared" si="47"/>
        <v>-118.22963439647516</v>
      </c>
      <c r="M214" s="89">
        <f t="shared" si="51"/>
        <v>244.21504269944234</v>
      </c>
      <c r="N214" s="89">
        <f t="shared" si="52"/>
        <v>11023.466042699443</v>
      </c>
      <c r="O214" s="89">
        <f t="shared" si="53"/>
        <v>4484.7298790477798</v>
      </c>
      <c r="P214" s="90">
        <f t="shared" si="48"/>
        <v>0.96846433429630729</v>
      </c>
      <c r="Q214" s="198">
        <v>244.21504269944234</v>
      </c>
      <c r="R214" s="90">
        <f t="shared" si="54"/>
        <v>9.9923571428571445E-2</v>
      </c>
      <c r="S214" s="90">
        <f t="shared" si="54"/>
        <v>8.6051467801929668E-2</v>
      </c>
      <c r="T214" s="92">
        <v>2458</v>
      </c>
      <c r="U214" s="192">
        <v>9800</v>
      </c>
      <c r="V214" s="192">
        <v>4037.9068809229502</v>
      </c>
      <c r="W214" s="200"/>
      <c r="X214" s="89">
        <v>0</v>
      </c>
      <c r="Y214" s="89">
        <f t="shared" si="55"/>
        <v>0</v>
      </c>
    </row>
    <row r="215" spans="2:27">
      <c r="B215" s="210">
        <v>4030</v>
      </c>
      <c r="C215" t="s">
        <v>229</v>
      </c>
      <c r="D215" s="1">
        <v>5150.88</v>
      </c>
      <c r="E215" s="86">
        <f t="shared" si="49"/>
        <v>3501.6179469748467</v>
      </c>
      <c r="F215" s="87">
        <f t="shared" si="42"/>
        <v>0.75616418054971779</v>
      </c>
      <c r="G215" s="189">
        <f t="shared" si="43"/>
        <v>677.70916554003827</v>
      </c>
      <c r="H215" s="189">
        <f t="shared" si="44"/>
        <v>996.91018250939635</v>
      </c>
      <c r="I215" s="189">
        <f t="shared" si="45"/>
        <v>233.24068376440067</v>
      </c>
      <c r="J215" s="88">
        <f t="shared" si="46"/>
        <v>343.09704581743341</v>
      </c>
      <c r="K215" s="189">
        <f t="shared" si="50"/>
        <v>185.14075113768172</v>
      </c>
      <c r="L215" s="88">
        <f t="shared" si="47"/>
        <v>272.34204492352978</v>
      </c>
      <c r="M215" s="89">
        <f t="shared" si="51"/>
        <v>1269.2522274329262</v>
      </c>
      <c r="N215" s="89">
        <f t="shared" si="52"/>
        <v>6420.1322274329268</v>
      </c>
      <c r="O215" s="89">
        <f t="shared" si="53"/>
        <v>4364.4678636525678</v>
      </c>
      <c r="P215" s="90">
        <f t="shared" si="48"/>
        <v>0.94249410290623181</v>
      </c>
      <c r="Q215" s="198">
        <v>1269.2522274329262</v>
      </c>
      <c r="R215" s="90">
        <f t="shared" si="54"/>
        <v>0.10297216274089938</v>
      </c>
      <c r="S215" s="90">
        <f t="shared" si="54"/>
        <v>8.1227640157971917E-2</v>
      </c>
      <c r="T215" s="92">
        <v>1471</v>
      </c>
      <c r="U215" s="192">
        <v>4670</v>
      </c>
      <c r="V215" s="192">
        <v>3238.5575589459086</v>
      </c>
      <c r="W215" s="200"/>
      <c r="X215" s="89">
        <v>0</v>
      </c>
      <c r="Y215" s="89">
        <f t="shared" si="55"/>
        <v>0</v>
      </c>
    </row>
    <row r="216" spans="2:27">
      <c r="B216" s="210">
        <v>4032</v>
      </c>
      <c r="C216" t="s">
        <v>230</v>
      </c>
      <c r="D216" s="1">
        <v>4285.6149999999998</v>
      </c>
      <c r="E216" s="86">
        <f t="shared" si="49"/>
        <v>3412.1138535031846</v>
      </c>
      <c r="F216" s="87">
        <f t="shared" si="42"/>
        <v>0.73683603267044517</v>
      </c>
      <c r="G216" s="189">
        <f t="shared" si="43"/>
        <v>731.41162162303556</v>
      </c>
      <c r="H216" s="189">
        <f t="shared" si="44"/>
        <v>918.65299675853271</v>
      </c>
      <c r="I216" s="189">
        <f t="shared" si="45"/>
        <v>264.56711647948242</v>
      </c>
      <c r="J216" s="88">
        <f t="shared" si="46"/>
        <v>332.29629829822994</v>
      </c>
      <c r="K216" s="189">
        <f t="shared" si="50"/>
        <v>216.46718385276347</v>
      </c>
      <c r="L216" s="88">
        <f t="shared" si="47"/>
        <v>271.88278291907091</v>
      </c>
      <c r="M216" s="89">
        <f t="shared" si="51"/>
        <v>1190.5357796776036</v>
      </c>
      <c r="N216" s="89">
        <f t="shared" si="52"/>
        <v>5476.1507796776032</v>
      </c>
      <c r="O216" s="89">
        <f t="shared" si="53"/>
        <v>4359.9926589789839</v>
      </c>
      <c r="P216" s="90">
        <f t="shared" si="48"/>
        <v>0.941527695512268</v>
      </c>
      <c r="Q216" s="198">
        <v>1190.5357796776036</v>
      </c>
      <c r="R216" s="90">
        <f t="shared" si="54"/>
        <v>-1.2075841401567594E-2</v>
      </c>
      <c r="S216" s="90">
        <f t="shared" si="54"/>
        <v>-3.7245883658852452E-2</v>
      </c>
      <c r="T216" s="92">
        <v>1256</v>
      </c>
      <c r="U216" s="192">
        <v>4338</v>
      </c>
      <c r="V216" s="192">
        <v>3544.1176470588234</v>
      </c>
      <c r="W216" s="200"/>
      <c r="X216" s="89">
        <v>0</v>
      </c>
      <c r="Y216" s="89">
        <f t="shared" si="55"/>
        <v>0</v>
      </c>
    </row>
    <row r="217" spans="2:27">
      <c r="B217" s="210">
        <v>4034</v>
      </c>
      <c r="C217" t="s">
        <v>231</v>
      </c>
      <c r="D217" s="1">
        <v>8817.4130000000005</v>
      </c>
      <c r="E217" s="86">
        <f t="shared" si="49"/>
        <v>3986.1722423146475</v>
      </c>
      <c r="F217" s="87">
        <f t="shared" si="42"/>
        <v>0.86080226706170082</v>
      </c>
      <c r="G217" s="189">
        <f t="shared" si="43"/>
        <v>386.97658833615787</v>
      </c>
      <c r="H217" s="189">
        <f t="shared" si="44"/>
        <v>855.99221339958126</v>
      </c>
      <c r="I217" s="189">
        <f t="shared" si="45"/>
        <v>63.646680395470405</v>
      </c>
      <c r="J217" s="88">
        <f t="shared" si="46"/>
        <v>140.78645703478054</v>
      </c>
      <c r="K217" s="189">
        <f t="shared" si="50"/>
        <v>15.546747768751466</v>
      </c>
      <c r="L217" s="88">
        <f t="shared" si="47"/>
        <v>34.389406064478244</v>
      </c>
      <c r="M217" s="89">
        <f t="shared" si="51"/>
        <v>890.38161946405955</v>
      </c>
      <c r="N217" s="89">
        <f t="shared" si="52"/>
        <v>9707.7946194640608</v>
      </c>
      <c r="O217" s="89">
        <f t="shared" si="53"/>
        <v>4388.695578419557</v>
      </c>
      <c r="P217" s="90">
        <f t="shared" si="48"/>
        <v>0.94772600723183076</v>
      </c>
      <c r="Q217" s="198">
        <v>890.38161946405955</v>
      </c>
      <c r="R217" s="90">
        <f t="shared" si="54"/>
        <v>-1.116821801054161E-2</v>
      </c>
      <c r="S217" s="90">
        <f t="shared" si="54"/>
        <v>-1.7426647010474798E-2</v>
      </c>
      <c r="T217" s="92">
        <v>2212</v>
      </c>
      <c r="U217" s="192">
        <v>8917</v>
      </c>
      <c r="V217" s="192">
        <v>4056.8698817106456</v>
      </c>
      <c r="W217" s="200"/>
      <c r="X217" s="89">
        <v>0</v>
      </c>
      <c r="Y217" s="89">
        <f t="shared" si="55"/>
        <v>0</v>
      </c>
    </row>
    <row r="218" spans="2:27" ht="28.5" customHeight="1">
      <c r="B218" s="210">
        <v>4036</v>
      </c>
      <c r="C218" t="s">
        <v>232</v>
      </c>
      <c r="D218" s="1">
        <v>17837.753000000001</v>
      </c>
      <c r="E218" s="86">
        <f t="shared" si="49"/>
        <v>4631.9794858478317</v>
      </c>
      <c r="F218" s="87">
        <f t="shared" si="42"/>
        <v>1.0002624573206726</v>
      </c>
      <c r="G218" s="189">
        <f t="shared" si="43"/>
        <v>-0.50775778375264047</v>
      </c>
      <c r="H218" s="189">
        <f t="shared" si="44"/>
        <v>-1.9553752252314185</v>
      </c>
      <c r="I218" s="189">
        <f t="shared" si="45"/>
        <v>0</v>
      </c>
      <c r="J218" s="88">
        <f t="shared" si="46"/>
        <v>0</v>
      </c>
      <c r="K218" s="189">
        <f t="shared" si="50"/>
        <v>-48.099932626718939</v>
      </c>
      <c r="L218" s="88">
        <f t="shared" si="47"/>
        <v>-185.23284054549464</v>
      </c>
      <c r="M218" s="89">
        <f t="shared" si="51"/>
        <v>-187.18821577072606</v>
      </c>
      <c r="N218" s="89">
        <f t="shared" si="52"/>
        <v>17650.564784229275</v>
      </c>
      <c r="O218" s="89">
        <f t="shared" si="53"/>
        <v>4583.3717954373597</v>
      </c>
      <c r="P218" s="90">
        <f t="shared" si="48"/>
        <v>0.98976576837737851</v>
      </c>
      <c r="Q218" s="198">
        <v>-187.18821577072606</v>
      </c>
      <c r="R218" s="90">
        <f t="shared" si="54"/>
        <v>5.0948742119837423E-2</v>
      </c>
      <c r="S218" s="90">
        <f t="shared" si="54"/>
        <v>4.5763588627166257E-2</v>
      </c>
      <c r="T218" s="92">
        <v>3851</v>
      </c>
      <c r="U218" s="192">
        <v>16973</v>
      </c>
      <c r="V218" s="192">
        <v>4429.2797494780789</v>
      </c>
      <c r="W218" s="200"/>
      <c r="X218" s="89">
        <v>0</v>
      </c>
      <c r="Y218" s="89">
        <f t="shared" si="55"/>
        <v>0</v>
      </c>
    </row>
    <row r="219" spans="2:27">
      <c r="B219" s="210">
        <v>4201</v>
      </c>
      <c r="C219" t="s">
        <v>233</v>
      </c>
      <c r="D219" s="1">
        <v>25147.427</v>
      </c>
      <c r="E219" s="86">
        <f t="shared" si="49"/>
        <v>3684.6046886446884</v>
      </c>
      <c r="F219" s="87">
        <f t="shared" si="42"/>
        <v>0.79567963359501048</v>
      </c>
      <c r="G219" s="189">
        <f t="shared" si="43"/>
        <v>567.9171205381333</v>
      </c>
      <c r="H219" s="189">
        <f t="shared" si="44"/>
        <v>3876.0343476727598</v>
      </c>
      <c r="I219" s="189">
        <f t="shared" si="45"/>
        <v>169.19532417995609</v>
      </c>
      <c r="J219" s="88">
        <f t="shared" si="46"/>
        <v>1154.7580875282003</v>
      </c>
      <c r="K219" s="189">
        <f t="shared" si="50"/>
        <v>121.09539155323715</v>
      </c>
      <c r="L219" s="88">
        <f t="shared" si="47"/>
        <v>826.4760473508436</v>
      </c>
      <c r="M219" s="89">
        <f t="shared" si="51"/>
        <v>4702.5103950236035</v>
      </c>
      <c r="N219" s="89">
        <f t="shared" si="52"/>
        <v>29849.937395023604</v>
      </c>
      <c r="O219" s="89">
        <f t="shared" si="53"/>
        <v>4373.6172007360592</v>
      </c>
      <c r="P219" s="90">
        <f t="shared" si="48"/>
        <v>0.94446987555849626</v>
      </c>
      <c r="Q219" s="198">
        <v>4702.5103950236035</v>
      </c>
      <c r="R219" s="90">
        <f t="shared" si="54"/>
        <v>1.1317743103032241E-2</v>
      </c>
      <c r="S219" s="90">
        <f t="shared" si="54"/>
        <v>8.5023530489724813E-3</v>
      </c>
      <c r="T219" s="92">
        <v>6825</v>
      </c>
      <c r="U219" s="192">
        <v>24866</v>
      </c>
      <c r="V219" s="192">
        <v>3653.5409932412576</v>
      </c>
      <c r="W219" s="200"/>
      <c r="X219" s="89">
        <v>0</v>
      </c>
      <c r="Y219" s="89">
        <f t="shared" si="55"/>
        <v>0</v>
      </c>
    </row>
    <row r="220" spans="2:27">
      <c r="B220" s="210">
        <v>4202</v>
      </c>
      <c r="C220" t="s">
        <v>234</v>
      </c>
      <c r="D220" s="1">
        <v>98606.111000000004</v>
      </c>
      <c r="E220" s="86">
        <f t="shared" si="49"/>
        <v>3949.1413753053789</v>
      </c>
      <c r="F220" s="87">
        <f t="shared" si="42"/>
        <v>0.85280555935939406</v>
      </c>
      <c r="G220" s="189">
        <f t="shared" si="43"/>
        <v>409.19510854171904</v>
      </c>
      <c r="H220" s="189">
        <f t="shared" si="44"/>
        <v>10217.192665178183</v>
      </c>
      <c r="I220" s="189">
        <f t="shared" si="45"/>
        <v>76.607483848714423</v>
      </c>
      <c r="J220" s="88">
        <f t="shared" si="46"/>
        <v>1912.8122642185504</v>
      </c>
      <c r="K220" s="189">
        <f t="shared" si="50"/>
        <v>28.507551221995485</v>
      </c>
      <c r="L220" s="88">
        <f t="shared" si="47"/>
        <v>711.80504646200529</v>
      </c>
      <c r="M220" s="89">
        <f t="shared" si="51"/>
        <v>10928.997711640188</v>
      </c>
      <c r="N220" s="89">
        <f t="shared" si="52"/>
        <v>109535.10871164019</v>
      </c>
      <c r="O220" s="89">
        <f t="shared" si="53"/>
        <v>4386.8440350690935</v>
      </c>
      <c r="P220" s="90">
        <f t="shared" si="48"/>
        <v>0.94732617184671541</v>
      </c>
      <c r="Q220" s="198">
        <v>10928.997711640188</v>
      </c>
      <c r="R220" s="90">
        <f t="shared" si="54"/>
        <v>6.8715572366852412E-2</v>
      </c>
      <c r="S220" s="90">
        <f t="shared" si="54"/>
        <v>5.2365324113252537E-2</v>
      </c>
      <c r="T220" s="92">
        <v>24969</v>
      </c>
      <c r="U220" s="192">
        <v>92266</v>
      </c>
      <c r="V220" s="192">
        <v>3752.6335055110421</v>
      </c>
      <c r="W220" s="200"/>
      <c r="X220" s="89">
        <v>0</v>
      </c>
      <c r="Y220" s="89">
        <f t="shared" si="55"/>
        <v>0</v>
      </c>
    </row>
    <row r="221" spans="2:27">
      <c r="B221" s="210">
        <v>4203</v>
      </c>
      <c r="C221" t="s">
        <v>235</v>
      </c>
      <c r="D221" s="1">
        <v>179866.035</v>
      </c>
      <c r="E221" s="86">
        <f t="shared" si="49"/>
        <v>3880.1862797972171</v>
      </c>
      <c r="F221" s="87">
        <f t="shared" si="42"/>
        <v>0.83791490764374843</v>
      </c>
      <c r="G221" s="189">
        <f t="shared" si="43"/>
        <v>450.56816584661607</v>
      </c>
      <c r="H221" s="189">
        <f t="shared" si="44"/>
        <v>20886.087327819889</v>
      </c>
      <c r="I221" s="189">
        <f t="shared" si="45"/>
        <v>100.74176727657104</v>
      </c>
      <c r="J221" s="88">
        <f t="shared" si="46"/>
        <v>4669.88462210545</v>
      </c>
      <c r="K221" s="189">
        <f t="shared" si="50"/>
        <v>52.6418346498521</v>
      </c>
      <c r="L221" s="88">
        <f t="shared" si="47"/>
        <v>2440.212245193894</v>
      </c>
      <c r="M221" s="89">
        <f t="shared" si="51"/>
        <v>23326.299573013785</v>
      </c>
      <c r="N221" s="89">
        <f t="shared" si="52"/>
        <v>203192.3345730138</v>
      </c>
      <c r="O221" s="89">
        <f t="shared" si="53"/>
        <v>4383.3962802936858</v>
      </c>
      <c r="P221" s="90">
        <f t="shared" si="48"/>
        <v>0.94658163926093319</v>
      </c>
      <c r="Q221" s="198">
        <v>23326.299573013785</v>
      </c>
      <c r="R221" s="90">
        <f t="shared" si="54"/>
        <v>4.9197553548929039E-2</v>
      </c>
      <c r="S221" s="90">
        <f t="shared" si="54"/>
        <v>3.8695392728161013E-2</v>
      </c>
      <c r="T221" s="92">
        <v>46355</v>
      </c>
      <c r="U221" s="192">
        <v>171432</v>
      </c>
      <c r="V221" s="192">
        <v>3735.6344381251224</v>
      </c>
      <c r="W221" s="200"/>
      <c r="X221" s="89">
        <v>0</v>
      </c>
      <c r="Y221" s="89">
        <f t="shared" si="55"/>
        <v>0</v>
      </c>
      <c r="Z221" s="1"/>
      <c r="AA221" s="1"/>
    </row>
    <row r="222" spans="2:27">
      <c r="B222" s="210">
        <v>4204</v>
      </c>
      <c r="C222" t="s">
        <v>236</v>
      </c>
      <c r="D222" s="1">
        <v>477613.902</v>
      </c>
      <c r="E222" s="86">
        <f t="shared" si="49"/>
        <v>4082.6586258184739</v>
      </c>
      <c r="F222" s="87">
        <f t="shared" si="42"/>
        <v>0.88163822010432458</v>
      </c>
      <c r="G222" s="189">
        <f t="shared" si="43"/>
        <v>329.08475823386203</v>
      </c>
      <c r="H222" s="189">
        <f t="shared" si="44"/>
        <v>38498.309526746583</v>
      </c>
      <c r="I222" s="189">
        <f t="shared" si="45"/>
        <v>29.876446169131189</v>
      </c>
      <c r="J222" s="88">
        <f t="shared" si="46"/>
        <v>3495.1259315419811</v>
      </c>
      <c r="K222" s="189">
        <f t="shared" si="50"/>
        <v>-18.22348645758775</v>
      </c>
      <c r="L222" s="88">
        <f t="shared" si="47"/>
        <v>-2131.8927867273605</v>
      </c>
      <c r="M222" s="89">
        <f t="shared" si="51"/>
        <v>36366.416740019224</v>
      </c>
      <c r="N222" s="89">
        <f t="shared" si="52"/>
        <v>513980.31874001923</v>
      </c>
      <c r="O222" s="89">
        <f t="shared" si="53"/>
        <v>4393.5198975947478</v>
      </c>
      <c r="P222" s="90">
        <f t="shared" si="48"/>
        <v>0.94876780488396184</v>
      </c>
      <c r="Q222" s="198">
        <v>36366.416740019224</v>
      </c>
      <c r="R222" s="90">
        <f t="shared" si="54"/>
        <v>5.3289010916308305E-2</v>
      </c>
      <c r="S222" s="90">
        <f t="shared" si="54"/>
        <v>4.0530984071485816E-2</v>
      </c>
      <c r="T222" s="92">
        <v>116986</v>
      </c>
      <c r="U222" s="192">
        <v>453450</v>
      </c>
      <c r="V222" s="192">
        <v>3923.6300391973623</v>
      </c>
      <c r="W222" s="200"/>
      <c r="X222" s="89">
        <v>0</v>
      </c>
      <c r="Y222" s="89">
        <f t="shared" si="55"/>
        <v>0</v>
      </c>
      <c r="Z222" s="1"/>
      <c r="AA222" s="1"/>
    </row>
    <row r="223" spans="2:27">
      <c r="B223" s="210">
        <v>4205</v>
      </c>
      <c r="C223" t="s">
        <v>237</v>
      </c>
      <c r="D223" s="1">
        <v>87514.21</v>
      </c>
      <c r="E223" s="86">
        <f t="shared" si="49"/>
        <v>3694.1414098775858</v>
      </c>
      <c r="F223" s="87">
        <f t="shared" si="42"/>
        <v>0.79773906072424228</v>
      </c>
      <c r="G223" s="189">
        <f t="shared" si="43"/>
        <v>562.19508779839487</v>
      </c>
      <c r="H223" s="189">
        <f t="shared" si="44"/>
        <v>13318.401629943974</v>
      </c>
      <c r="I223" s="189">
        <f t="shared" si="45"/>
        <v>165.85747174844198</v>
      </c>
      <c r="J223" s="88">
        <f t="shared" si="46"/>
        <v>3929.1635057205908</v>
      </c>
      <c r="K223" s="189">
        <f t="shared" si="50"/>
        <v>117.75753912172304</v>
      </c>
      <c r="L223" s="88">
        <f t="shared" si="47"/>
        <v>2789.6761017936187</v>
      </c>
      <c r="M223" s="89">
        <f t="shared" si="51"/>
        <v>16108.077731737592</v>
      </c>
      <c r="N223" s="89">
        <f t="shared" si="52"/>
        <v>103622.2877317376</v>
      </c>
      <c r="O223" s="89">
        <f t="shared" si="53"/>
        <v>4374.0940367977037</v>
      </c>
      <c r="P223" s="90">
        <f t="shared" si="48"/>
        <v>0.9445728469149578</v>
      </c>
      <c r="Q223" s="198">
        <v>16108.077731737592</v>
      </c>
      <c r="R223" s="90">
        <f t="shared" si="54"/>
        <v>4.7798304638298969E-2</v>
      </c>
      <c r="S223" s="90">
        <f t="shared" si="54"/>
        <v>3.8465867226788644E-2</v>
      </c>
      <c r="T223" s="92">
        <v>23690</v>
      </c>
      <c r="U223" s="192">
        <v>83522</v>
      </c>
      <c r="V223" s="192">
        <v>3557.3065292388942</v>
      </c>
      <c r="W223" s="200"/>
      <c r="X223" s="89">
        <v>0</v>
      </c>
      <c r="Y223" s="89">
        <f t="shared" si="55"/>
        <v>0</v>
      </c>
    </row>
    <row r="224" spans="2:27">
      <c r="B224" s="210">
        <v>4206</v>
      </c>
      <c r="C224" t="s">
        <v>238</v>
      </c>
      <c r="D224" s="1">
        <v>37470.358</v>
      </c>
      <c r="E224" s="86">
        <f t="shared" si="49"/>
        <v>3794.082422033212</v>
      </c>
      <c r="F224" s="87">
        <f t="shared" si="42"/>
        <v>0.81932103074620233</v>
      </c>
      <c r="G224" s="189">
        <f t="shared" si="43"/>
        <v>502.23048050501916</v>
      </c>
      <c r="H224" s="189">
        <f t="shared" si="44"/>
        <v>4960.0282254675694</v>
      </c>
      <c r="I224" s="189">
        <f t="shared" si="45"/>
        <v>130.87811749397284</v>
      </c>
      <c r="J224" s="88">
        <f t="shared" si="46"/>
        <v>1292.5522883704757</v>
      </c>
      <c r="K224" s="189">
        <f t="shared" si="50"/>
        <v>82.778184867253898</v>
      </c>
      <c r="L224" s="88">
        <f t="shared" si="47"/>
        <v>817.51735374899954</v>
      </c>
      <c r="M224" s="89">
        <f t="shared" si="51"/>
        <v>5777.5455792165685</v>
      </c>
      <c r="N224" s="89">
        <f t="shared" si="52"/>
        <v>43247.903579216567</v>
      </c>
      <c r="O224" s="89">
        <f t="shared" si="53"/>
        <v>4379.0910874054844</v>
      </c>
      <c r="P224" s="90">
        <f t="shared" si="48"/>
        <v>0.94565194541605568</v>
      </c>
      <c r="Q224" s="198">
        <v>5777.5455792165685</v>
      </c>
      <c r="R224" s="90">
        <f t="shared" si="54"/>
        <v>1.7939635968486828E-2</v>
      </c>
      <c r="S224" s="90">
        <f t="shared" si="54"/>
        <v>1.6290483054807663E-2</v>
      </c>
      <c r="T224" s="92">
        <v>9876</v>
      </c>
      <c r="U224" s="192">
        <v>36810</v>
      </c>
      <c r="V224" s="192">
        <v>3733.2657200811359</v>
      </c>
      <c r="W224" s="200"/>
      <c r="X224" s="89">
        <v>0</v>
      </c>
      <c r="Y224" s="89">
        <f t="shared" si="55"/>
        <v>0</v>
      </c>
    </row>
    <row r="225" spans="2:27">
      <c r="B225" s="210">
        <v>4207</v>
      </c>
      <c r="C225" t="s">
        <v>239</v>
      </c>
      <c r="D225" s="1">
        <v>36681.114000000001</v>
      </c>
      <c r="E225" s="86">
        <f t="shared" si="49"/>
        <v>3953.132234076948</v>
      </c>
      <c r="F225" s="87">
        <f t="shared" si="42"/>
        <v>0.85366737366877643</v>
      </c>
      <c r="G225" s="189">
        <f t="shared" si="43"/>
        <v>406.80059327877763</v>
      </c>
      <c r="H225" s="189">
        <f t="shared" si="44"/>
        <v>3774.7027050337779</v>
      </c>
      <c r="I225" s="189">
        <f t="shared" si="45"/>
        <v>75.210683278665257</v>
      </c>
      <c r="J225" s="88">
        <f t="shared" si="46"/>
        <v>697.87993014273491</v>
      </c>
      <c r="K225" s="189">
        <f t="shared" si="50"/>
        <v>27.110750651946319</v>
      </c>
      <c r="L225" s="88">
        <f t="shared" si="47"/>
        <v>251.56065529940992</v>
      </c>
      <c r="M225" s="89">
        <f t="shared" si="51"/>
        <v>4026.2633603331878</v>
      </c>
      <c r="N225" s="89">
        <f t="shared" si="52"/>
        <v>40707.377360333187</v>
      </c>
      <c r="O225" s="89">
        <f t="shared" si="53"/>
        <v>4387.0435780076723</v>
      </c>
      <c r="P225" s="90">
        <f t="shared" si="48"/>
        <v>0.94736926256218457</v>
      </c>
      <c r="Q225" s="198">
        <v>4026.2633603331878</v>
      </c>
      <c r="R225" s="90">
        <f t="shared" si="54"/>
        <v>2.9356363126140071E-2</v>
      </c>
      <c r="S225" s="90">
        <f t="shared" si="54"/>
        <v>2.2367522639347603E-2</v>
      </c>
      <c r="T225" s="92">
        <v>9279</v>
      </c>
      <c r="U225" s="192">
        <v>35635</v>
      </c>
      <c r="V225" s="192">
        <v>3866.6449652777778</v>
      </c>
      <c r="W225" s="200"/>
      <c r="X225" s="89">
        <v>0</v>
      </c>
      <c r="Y225" s="89">
        <f t="shared" si="55"/>
        <v>0</v>
      </c>
    </row>
    <row r="226" spans="2:27">
      <c r="B226" s="210">
        <v>4211</v>
      </c>
      <c r="C226" t="s">
        <v>240</v>
      </c>
      <c r="D226" s="1">
        <v>7996.1819999999998</v>
      </c>
      <c r="E226" s="86">
        <f t="shared" si="49"/>
        <v>3271.7602291325693</v>
      </c>
      <c r="F226" s="87">
        <f t="shared" si="42"/>
        <v>0.70652707693440364</v>
      </c>
      <c r="G226" s="189">
        <f t="shared" si="43"/>
        <v>815.62379624540483</v>
      </c>
      <c r="H226" s="189">
        <f t="shared" si="44"/>
        <v>1993.3845580237694</v>
      </c>
      <c r="I226" s="189">
        <f t="shared" si="45"/>
        <v>313.69088500919776</v>
      </c>
      <c r="J226" s="88">
        <f t="shared" si="46"/>
        <v>766.66052296247926</v>
      </c>
      <c r="K226" s="189">
        <f t="shared" si="50"/>
        <v>265.5909523824788</v>
      </c>
      <c r="L226" s="88">
        <f t="shared" si="47"/>
        <v>649.1042876227782</v>
      </c>
      <c r="M226" s="89">
        <f t="shared" si="51"/>
        <v>2642.4888456465478</v>
      </c>
      <c r="N226" s="89">
        <f t="shared" si="52"/>
        <v>10638.670845646548</v>
      </c>
      <c r="O226" s="89">
        <f t="shared" si="53"/>
        <v>4352.9749777604538</v>
      </c>
      <c r="P226" s="90">
        <f t="shared" si="48"/>
        <v>0.9400122477254661</v>
      </c>
      <c r="Q226" s="198">
        <v>2642.4888456465478</v>
      </c>
      <c r="R226" s="90">
        <f t="shared" si="54"/>
        <v>-1.3304294175715723E-2</v>
      </c>
      <c r="S226" s="90">
        <f t="shared" si="54"/>
        <v>-2.2589892061950879E-2</v>
      </c>
      <c r="T226" s="92">
        <v>2444</v>
      </c>
      <c r="U226" s="192">
        <v>8104</v>
      </c>
      <c r="V226" s="192">
        <v>3347.3771168938456</v>
      </c>
      <c r="W226" s="200"/>
      <c r="X226" s="89">
        <v>0</v>
      </c>
      <c r="Y226" s="89">
        <f t="shared" si="55"/>
        <v>0</v>
      </c>
    </row>
    <row r="227" spans="2:27">
      <c r="B227" s="210">
        <v>4212</v>
      </c>
      <c r="C227" t="s">
        <v>241</v>
      </c>
      <c r="D227" s="1">
        <v>7405.1790000000001</v>
      </c>
      <c r="E227" s="86">
        <f t="shared" si="49"/>
        <v>3265.0701058201057</v>
      </c>
      <c r="F227" s="87">
        <f t="shared" si="42"/>
        <v>0.70508236432184801</v>
      </c>
      <c r="G227" s="189">
        <f t="shared" si="43"/>
        <v>819.63787023288296</v>
      </c>
      <c r="H227" s="189">
        <f t="shared" si="44"/>
        <v>1858.9386896881786</v>
      </c>
      <c r="I227" s="189">
        <f t="shared" si="45"/>
        <v>316.03242816856005</v>
      </c>
      <c r="J227" s="88">
        <f t="shared" si="46"/>
        <v>716.76154708629417</v>
      </c>
      <c r="K227" s="189">
        <f t="shared" si="50"/>
        <v>267.93249554184109</v>
      </c>
      <c r="L227" s="88">
        <f t="shared" si="47"/>
        <v>607.67089988889552</v>
      </c>
      <c r="M227" s="89">
        <f t="shared" si="51"/>
        <v>2466.6095895770741</v>
      </c>
      <c r="N227" s="89">
        <f t="shared" si="52"/>
        <v>9871.7885895770742</v>
      </c>
      <c r="O227" s="89">
        <f t="shared" si="53"/>
        <v>4352.6404715948302</v>
      </c>
      <c r="P227" s="90">
        <f t="shared" si="48"/>
        <v>0.93994001209483813</v>
      </c>
      <c r="Q227" s="198">
        <v>2466.6095895770741</v>
      </c>
      <c r="R227" s="90">
        <f t="shared" si="54"/>
        <v>4.637261551504876E-2</v>
      </c>
      <c r="S227" s="90">
        <f t="shared" si="54"/>
        <v>-1.1297832870921769E-2</v>
      </c>
      <c r="T227" s="92">
        <v>2268</v>
      </c>
      <c r="U227" s="192">
        <v>7077</v>
      </c>
      <c r="V227" s="192">
        <v>3302.3798413439104</v>
      </c>
      <c r="W227" s="200"/>
      <c r="X227" s="89">
        <v>0</v>
      </c>
      <c r="Y227" s="89">
        <f t="shared" si="55"/>
        <v>0</v>
      </c>
    </row>
    <row r="228" spans="2:27">
      <c r="B228" s="210">
        <v>4213</v>
      </c>
      <c r="C228" t="s">
        <v>242</v>
      </c>
      <c r="D228" s="1">
        <v>24548.821</v>
      </c>
      <c r="E228" s="86">
        <f t="shared" si="49"/>
        <v>3882.4641783963307</v>
      </c>
      <c r="F228" s="87">
        <f t="shared" si="42"/>
        <v>0.83840681320102428</v>
      </c>
      <c r="G228" s="189">
        <f t="shared" si="43"/>
        <v>449.20142668714794</v>
      </c>
      <c r="H228" s="189">
        <f t="shared" si="44"/>
        <v>2840.3006209428368</v>
      </c>
      <c r="I228" s="189">
        <f t="shared" si="45"/>
        <v>99.9445027668813</v>
      </c>
      <c r="J228" s="88">
        <f t="shared" si="46"/>
        <v>631.94909099499046</v>
      </c>
      <c r="K228" s="189">
        <f t="shared" si="50"/>
        <v>51.844570140162361</v>
      </c>
      <c r="L228" s="88">
        <f t="shared" si="47"/>
        <v>327.81321699624658</v>
      </c>
      <c r="M228" s="89">
        <f t="shared" si="51"/>
        <v>3168.1138379390832</v>
      </c>
      <c r="N228" s="89">
        <f t="shared" si="52"/>
        <v>27716.934837939083</v>
      </c>
      <c r="O228" s="89">
        <f t="shared" si="53"/>
        <v>4383.5101752236415</v>
      </c>
      <c r="P228" s="90">
        <f t="shared" si="48"/>
        <v>0.946606234538797</v>
      </c>
      <c r="Q228" s="198">
        <v>3168.1138379390832</v>
      </c>
      <c r="R228" s="90">
        <f t="shared" si="54"/>
        <v>6.7061679561853424E-2</v>
      </c>
      <c r="S228" s="90">
        <f t="shared" si="54"/>
        <v>4.360421104072456E-2</v>
      </c>
      <c r="T228" s="92">
        <v>6323</v>
      </c>
      <c r="U228" s="192">
        <v>23006</v>
      </c>
      <c r="V228" s="192">
        <v>3720.2457956015523</v>
      </c>
      <c r="W228" s="200"/>
      <c r="X228" s="89">
        <v>0</v>
      </c>
      <c r="Y228" s="89">
        <f t="shared" si="55"/>
        <v>0</v>
      </c>
    </row>
    <row r="229" spans="2:27">
      <c r="B229" s="210">
        <v>4214</v>
      </c>
      <c r="C229" t="s">
        <v>243</v>
      </c>
      <c r="D229" s="1">
        <v>22236.276000000002</v>
      </c>
      <c r="E229" s="86">
        <f t="shared" si="49"/>
        <v>3565.7915330339965</v>
      </c>
      <c r="F229" s="87">
        <f t="shared" si="42"/>
        <v>0.77002227924871391</v>
      </c>
      <c r="G229" s="189">
        <f t="shared" si="43"/>
        <v>639.20501390454842</v>
      </c>
      <c r="H229" s="189">
        <f t="shared" si="44"/>
        <v>3986.0824667087641</v>
      </c>
      <c r="I229" s="189">
        <f t="shared" si="45"/>
        <v>210.77992864369824</v>
      </c>
      <c r="J229" s="88">
        <f t="shared" si="46"/>
        <v>1314.4236350221022</v>
      </c>
      <c r="K229" s="189">
        <f t="shared" si="50"/>
        <v>162.67999601697932</v>
      </c>
      <c r="L229" s="88">
        <f t="shared" si="47"/>
        <v>1014.472455161883</v>
      </c>
      <c r="M229" s="89">
        <f t="shared" si="51"/>
        <v>5000.5549218706474</v>
      </c>
      <c r="N229" s="89">
        <f t="shared" si="52"/>
        <v>27236.830921870649</v>
      </c>
      <c r="O229" s="89">
        <f t="shared" si="53"/>
        <v>4367.6765429555244</v>
      </c>
      <c r="P229" s="90">
        <f t="shared" si="48"/>
        <v>0.94318700784118137</v>
      </c>
      <c r="Q229" s="198">
        <v>5000.5549218706474</v>
      </c>
      <c r="R229" s="90">
        <f t="shared" si="54"/>
        <v>4.2244012186548004E-2</v>
      </c>
      <c r="S229" s="90">
        <f t="shared" si="54"/>
        <v>3.188174009617506E-2</v>
      </c>
      <c r="T229" s="92">
        <v>6236</v>
      </c>
      <c r="U229" s="192">
        <v>21335</v>
      </c>
      <c r="V229" s="192">
        <v>3455.6203433754454</v>
      </c>
      <c r="W229" s="200"/>
      <c r="X229" s="89">
        <v>0</v>
      </c>
      <c r="Y229" s="89">
        <f t="shared" si="55"/>
        <v>0</v>
      </c>
    </row>
    <row r="230" spans="2:27">
      <c r="B230" s="210">
        <v>4215</v>
      </c>
      <c r="C230" t="s">
        <v>244</v>
      </c>
      <c r="D230" s="1">
        <v>47199.48</v>
      </c>
      <c r="E230" s="86">
        <f t="shared" si="49"/>
        <v>4096.1103879198126</v>
      </c>
      <c r="F230" s="87">
        <f t="shared" si="42"/>
        <v>0.8845430888879382</v>
      </c>
      <c r="G230" s="189">
        <f t="shared" si="43"/>
        <v>321.0137009730588</v>
      </c>
      <c r="H230" s="189">
        <f t="shared" si="44"/>
        <v>3699.0408763125565</v>
      </c>
      <c r="I230" s="189">
        <f t="shared" si="45"/>
        <v>25.16832943366262</v>
      </c>
      <c r="J230" s="88">
        <f t="shared" si="46"/>
        <v>290.01466006409436</v>
      </c>
      <c r="K230" s="189">
        <f t="shared" si="50"/>
        <v>-22.931603193056318</v>
      </c>
      <c r="L230" s="88">
        <f t="shared" si="47"/>
        <v>-264.24086359358796</v>
      </c>
      <c r="M230" s="89">
        <f t="shared" si="51"/>
        <v>3434.8000127189684</v>
      </c>
      <c r="N230" s="89">
        <f t="shared" si="52"/>
        <v>50634.280012718969</v>
      </c>
      <c r="O230" s="89">
        <f t="shared" si="53"/>
        <v>4394.1924856998148</v>
      </c>
      <c r="P230" s="90">
        <f t="shared" si="48"/>
        <v>0.94891304832314249</v>
      </c>
      <c r="Q230" s="198">
        <v>3434.8000127189684</v>
      </c>
      <c r="R230" s="90">
        <f t="shared" si="54"/>
        <v>5.8664094742508596E-2</v>
      </c>
      <c r="S230" s="90">
        <f t="shared" si="54"/>
        <v>4.9109198808010464E-2</v>
      </c>
      <c r="T230" s="92">
        <v>11523</v>
      </c>
      <c r="U230" s="192">
        <v>44584</v>
      </c>
      <c r="V230" s="192">
        <v>3904.3699097994572</v>
      </c>
      <c r="W230" s="200"/>
      <c r="X230" s="89">
        <v>0</v>
      </c>
      <c r="Y230" s="89">
        <f t="shared" si="55"/>
        <v>0</v>
      </c>
    </row>
    <row r="231" spans="2:27">
      <c r="B231" s="210">
        <v>4216</v>
      </c>
      <c r="C231" t="s">
        <v>245</v>
      </c>
      <c r="D231" s="1">
        <v>18328.165000000001</v>
      </c>
      <c r="E231" s="86">
        <f t="shared" si="49"/>
        <v>3344.5556569343066</v>
      </c>
      <c r="F231" s="87">
        <f t="shared" si="42"/>
        <v>0.72224703720563255</v>
      </c>
      <c r="G231" s="189">
        <f t="shared" si="43"/>
        <v>771.94653956436241</v>
      </c>
      <c r="H231" s="189">
        <f t="shared" si="44"/>
        <v>4230.2670368127056</v>
      </c>
      <c r="I231" s="189">
        <f t="shared" si="45"/>
        <v>288.21248527858972</v>
      </c>
      <c r="J231" s="88">
        <f t="shared" si="46"/>
        <v>1579.4044193266716</v>
      </c>
      <c r="K231" s="189">
        <f t="shared" si="50"/>
        <v>240.11255265187077</v>
      </c>
      <c r="L231" s="88">
        <f t="shared" si="47"/>
        <v>1315.8167885322516</v>
      </c>
      <c r="M231" s="89">
        <f t="shared" si="51"/>
        <v>5546.0838253449574</v>
      </c>
      <c r="N231" s="89">
        <f t="shared" si="52"/>
        <v>23874.248825344959</v>
      </c>
      <c r="O231" s="89">
        <f t="shared" si="53"/>
        <v>4356.6147491505399</v>
      </c>
      <c r="P231" s="90">
        <f t="shared" si="48"/>
        <v>0.94079824573902737</v>
      </c>
      <c r="Q231" s="198">
        <v>5546.0838253449574</v>
      </c>
      <c r="R231" s="90">
        <f t="shared" si="54"/>
        <v>1.0985989298913392E-2</v>
      </c>
      <c r="S231" s="90">
        <f t="shared" si="54"/>
        <v>-5.6177951968716519E-3</v>
      </c>
      <c r="T231" s="92">
        <v>5480</v>
      </c>
      <c r="U231" s="192">
        <v>18129</v>
      </c>
      <c r="V231" s="192">
        <v>3363.4508348794061</v>
      </c>
      <c r="W231" s="200"/>
      <c r="X231" s="89">
        <v>0</v>
      </c>
      <c r="Y231" s="89">
        <f t="shared" si="55"/>
        <v>0</v>
      </c>
    </row>
    <row r="232" spans="2:27">
      <c r="B232" s="210">
        <v>4217</v>
      </c>
      <c r="C232" t="s">
        <v>246</v>
      </c>
      <c r="D232" s="1">
        <v>6190.3549999999996</v>
      </c>
      <c r="E232" s="86">
        <f t="shared" si="49"/>
        <v>3435.2691453940065</v>
      </c>
      <c r="F232" s="87">
        <f t="shared" si="42"/>
        <v>0.74183635040446283</v>
      </c>
      <c r="G232" s="189">
        <f t="shared" si="43"/>
        <v>717.51844648854251</v>
      </c>
      <c r="H232" s="189">
        <f t="shared" si="44"/>
        <v>1292.9682405723536</v>
      </c>
      <c r="I232" s="189">
        <f t="shared" si="45"/>
        <v>256.46276431769473</v>
      </c>
      <c r="J232" s="88">
        <f t="shared" si="46"/>
        <v>462.14590130048589</v>
      </c>
      <c r="K232" s="189">
        <f t="shared" si="50"/>
        <v>208.36283169097578</v>
      </c>
      <c r="L232" s="88">
        <f t="shared" si="47"/>
        <v>375.46982270713835</v>
      </c>
      <c r="M232" s="89">
        <f t="shared" si="51"/>
        <v>1668.4380632794919</v>
      </c>
      <c r="N232" s="89">
        <f t="shared" si="52"/>
        <v>7858.7930632794914</v>
      </c>
      <c r="O232" s="89">
        <f t="shared" si="53"/>
        <v>4361.1504235735247</v>
      </c>
      <c r="P232" s="90">
        <f t="shared" si="48"/>
        <v>0.94177771139896882</v>
      </c>
      <c r="Q232" s="198">
        <v>1668.4380632794919</v>
      </c>
      <c r="R232" s="90">
        <f t="shared" si="54"/>
        <v>2.9152950955943401E-2</v>
      </c>
      <c r="S232" s="90">
        <f t="shared" si="54"/>
        <v>2.0015077917488865E-2</v>
      </c>
      <c r="T232" s="92">
        <v>1802</v>
      </c>
      <c r="U232" s="192">
        <v>6015</v>
      </c>
      <c r="V232" s="192">
        <v>3367.8611422172453</v>
      </c>
      <c r="W232" s="200"/>
      <c r="X232" s="89">
        <v>0</v>
      </c>
      <c r="Y232" s="89">
        <f t="shared" si="55"/>
        <v>0</v>
      </c>
    </row>
    <row r="233" spans="2:27">
      <c r="B233" s="210">
        <v>4218</v>
      </c>
      <c r="C233" t="s">
        <v>247</v>
      </c>
      <c r="D233" s="1">
        <v>4205.9229999999998</v>
      </c>
      <c r="E233" s="86">
        <f t="shared" si="49"/>
        <v>3047.7702898550724</v>
      </c>
      <c r="F233" s="87">
        <f t="shared" si="42"/>
        <v>0.65815710298236929</v>
      </c>
      <c r="G233" s="189">
        <f t="shared" si="43"/>
        <v>950.01775981190292</v>
      </c>
      <c r="H233" s="189">
        <f t="shared" si="44"/>
        <v>1311.0245085404258</v>
      </c>
      <c r="I233" s="189">
        <f t="shared" si="45"/>
        <v>392.08736375632168</v>
      </c>
      <c r="J233" s="88">
        <f t="shared" si="46"/>
        <v>541.0805619837239</v>
      </c>
      <c r="K233" s="189">
        <f t="shared" si="50"/>
        <v>343.98743112960273</v>
      </c>
      <c r="L233" s="88">
        <f t="shared" si="47"/>
        <v>474.70265495885172</v>
      </c>
      <c r="M233" s="89">
        <f t="shared" si="51"/>
        <v>1785.7271634992776</v>
      </c>
      <c r="N233" s="89">
        <f t="shared" si="52"/>
        <v>5991.6501634992774</v>
      </c>
      <c r="O233" s="89">
        <f t="shared" si="53"/>
        <v>4341.7754807965775</v>
      </c>
      <c r="P233" s="90">
        <f t="shared" si="48"/>
        <v>0.93759374902786408</v>
      </c>
      <c r="Q233" s="198">
        <v>1785.7271634992776</v>
      </c>
      <c r="R233" s="90">
        <f t="shared" si="54"/>
        <v>1.7151874244256293E-2</v>
      </c>
      <c r="S233" s="90">
        <f t="shared" si="54"/>
        <v>-9.382522475158998E-3</v>
      </c>
      <c r="T233" s="92">
        <v>1380</v>
      </c>
      <c r="U233" s="192">
        <v>4135</v>
      </c>
      <c r="V233" s="192">
        <v>3076.6369047619046</v>
      </c>
      <c r="W233" s="200"/>
      <c r="X233" s="89">
        <v>0</v>
      </c>
      <c r="Y233" s="89">
        <f t="shared" si="55"/>
        <v>0</v>
      </c>
    </row>
    <row r="234" spans="2:27">
      <c r="B234" s="210">
        <v>4219</v>
      </c>
      <c r="C234" t="s">
        <v>248</v>
      </c>
      <c r="D234" s="1">
        <v>13310.696</v>
      </c>
      <c r="E234" s="86">
        <f t="shared" si="49"/>
        <v>3355.3556843962692</v>
      </c>
      <c r="F234" s="87">
        <f t="shared" si="42"/>
        <v>0.7245792716296493</v>
      </c>
      <c r="G234" s="189">
        <f t="shared" si="43"/>
        <v>765.46652308718478</v>
      </c>
      <c r="H234" s="189">
        <f t="shared" si="44"/>
        <v>3036.6056970868617</v>
      </c>
      <c r="I234" s="189">
        <f t="shared" si="45"/>
        <v>284.4324756669028</v>
      </c>
      <c r="J234" s="88">
        <f t="shared" si="46"/>
        <v>1128.3436309706033</v>
      </c>
      <c r="K234" s="189">
        <f t="shared" si="50"/>
        <v>236.33254304018385</v>
      </c>
      <c r="L234" s="88">
        <f t="shared" si="47"/>
        <v>937.53119824040937</v>
      </c>
      <c r="M234" s="89">
        <f t="shared" si="51"/>
        <v>3974.1368953272713</v>
      </c>
      <c r="N234" s="89">
        <f t="shared" si="52"/>
        <v>17284.832895327272</v>
      </c>
      <c r="O234" s="89">
        <f t="shared" si="53"/>
        <v>4357.1547505236385</v>
      </c>
      <c r="P234" s="90">
        <f t="shared" si="48"/>
        <v>0.94091485746022829</v>
      </c>
      <c r="Q234" s="198">
        <v>3974.1368953272713</v>
      </c>
      <c r="R234" s="90">
        <f t="shared" si="54"/>
        <v>4.1933150684931503E-2</v>
      </c>
      <c r="S234" s="90">
        <f t="shared" si="54"/>
        <v>2.538619114544315E-2</v>
      </c>
      <c r="T234" s="92">
        <v>3967</v>
      </c>
      <c r="U234" s="192">
        <v>12775</v>
      </c>
      <c r="V234" s="192">
        <v>3272.2848360655735</v>
      </c>
      <c r="W234" s="200"/>
      <c r="X234" s="89">
        <v>0</v>
      </c>
      <c r="Y234" s="89">
        <f t="shared" si="55"/>
        <v>0</v>
      </c>
    </row>
    <row r="235" spans="2:27">
      <c r="B235" s="210">
        <v>4220</v>
      </c>
      <c r="C235" t="s">
        <v>249</v>
      </c>
      <c r="D235" s="1">
        <v>4205.9260000000004</v>
      </c>
      <c r="E235" s="86">
        <f t="shared" si="49"/>
        <v>3564.3440677966105</v>
      </c>
      <c r="F235" s="87">
        <f t="shared" si="42"/>
        <v>0.76970970335332023</v>
      </c>
      <c r="G235" s="189">
        <f t="shared" si="43"/>
        <v>640.07349304698005</v>
      </c>
      <c r="H235" s="189">
        <f t="shared" si="44"/>
        <v>755.28672179543651</v>
      </c>
      <c r="I235" s="189">
        <f t="shared" si="45"/>
        <v>211.28654147678336</v>
      </c>
      <c r="J235" s="88">
        <f t="shared" si="46"/>
        <v>249.31811894260437</v>
      </c>
      <c r="K235" s="189">
        <f t="shared" si="50"/>
        <v>163.18660885006443</v>
      </c>
      <c r="L235" s="88">
        <f t="shared" si="47"/>
        <v>192.56019844307602</v>
      </c>
      <c r="M235" s="89">
        <f t="shared" si="51"/>
        <v>947.84692023851255</v>
      </c>
      <c r="N235" s="89">
        <f t="shared" si="52"/>
        <v>5153.7729202385126</v>
      </c>
      <c r="O235" s="89">
        <f t="shared" si="53"/>
        <v>4367.6041696936545</v>
      </c>
      <c r="P235" s="90">
        <f t="shared" si="48"/>
        <v>0.94317137904641157</v>
      </c>
      <c r="Q235" s="198">
        <v>947.84692023851255</v>
      </c>
      <c r="R235" s="90">
        <f t="shared" si="54"/>
        <v>4.2360842627013728E-2</v>
      </c>
      <c r="S235" s="90">
        <f t="shared" si="54"/>
        <v>3.493150190074222E-3</v>
      </c>
      <c r="T235" s="92">
        <v>1180</v>
      </c>
      <c r="U235" s="192">
        <v>4035</v>
      </c>
      <c r="V235" s="192">
        <v>3551.9366197183099</v>
      </c>
      <c r="W235" s="200"/>
      <c r="X235" s="89">
        <v>0</v>
      </c>
      <c r="Y235" s="89">
        <f t="shared" si="55"/>
        <v>0</v>
      </c>
    </row>
    <row r="236" spans="2:27">
      <c r="B236" s="210">
        <v>4221</v>
      </c>
      <c r="C236" t="s">
        <v>250</v>
      </c>
      <c r="D236" s="1">
        <v>5483.8119999999999</v>
      </c>
      <c r="E236" s="86">
        <f t="shared" si="49"/>
        <v>4550.8813278008292</v>
      </c>
      <c r="F236" s="87">
        <f t="shared" si="42"/>
        <v>0.98274954667412917</v>
      </c>
      <c r="G236" s="189">
        <f t="shared" si="43"/>
        <v>48.151137044448838</v>
      </c>
      <c r="H236" s="189">
        <f t="shared" si="44"/>
        <v>58.022120138560851</v>
      </c>
      <c r="I236" s="189">
        <f t="shared" si="45"/>
        <v>0</v>
      </c>
      <c r="J236" s="88">
        <f t="shared" si="46"/>
        <v>0</v>
      </c>
      <c r="K236" s="189">
        <f t="shared" si="50"/>
        <v>-48.099932626718939</v>
      </c>
      <c r="L236" s="88">
        <f t="shared" si="47"/>
        <v>-57.960418815196327</v>
      </c>
      <c r="M236" s="89">
        <f t="shared" si="51"/>
        <v>6.170132336452383E-2</v>
      </c>
      <c r="N236" s="89">
        <f t="shared" si="52"/>
        <v>5483.873701323364</v>
      </c>
      <c r="O236" s="89">
        <f t="shared" si="53"/>
        <v>4550.9325322185596</v>
      </c>
      <c r="P236" s="90">
        <f t="shared" si="48"/>
        <v>0.98276060411876132</v>
      </c>
      <c r="Q236" s="198">
        <v>6.170132336452383E-2</v>
      </c>
      <c r="R236" s="90">
        <f t="shared" si="54"/>
        <v>0.12835637860082302</v>
      </c>
      <c r="S236" s="90">
        <f t="shared" si="54"/>
        <v>0.10494649522736182</v>
      </c>
      <c r="T236" s="92">
        <v>1205</v>
      </c>
      <c r="U236" s="192">
        <v>4860</v>
      </c>
      <c r="V236" s="192">
        <v>4118.6440677966102</v>
      </c>
      <c r="W236" s="200"/>
      <c r="X236" s="89">
        <v>0</v>
      </c>
      <c r="Y236" s="89">
        <f t="shared" si="55"/>
        <v>0</v>
      </c>
    </row>
    <row r="237" spans="2:27">
      <c r="B237" s="210">
        <v>4222</v>
      </c>
      <c r="C237" t="s">
        <v>251</v>
      </c>
      <c r="D237" s="1">
        <v>6720.7479999999996</v>
      </c>
      <c r="E237" s="86">
        <f t="shared" si="49"/>
        <v>6647.6241345202761</v>
      </c>
      <c r="F237" s="87">
        <f t="shared" si="42"/>
        <v>1.4355350390595196</v>
      </c>
      <c r="G237" s="189">
        <f t="shared" si="43"/>
        <v>-1209.8945469872192</v>
      </c>
      <c r="H237" s="189">
        <f t="shared" si="44"/>
        <v>-1223.2033870040786</v>
      </c>
      <c r="I237" s="189">
        <f t="shared" si="45"/>
        <v>0</v>
      </c>
      <c r="J237" s="88">
        <f t="shared" si="46"/>
        <v>0</v>
      </c>
      <c r="K237" s="189">
        <f t="shared" si="50"/>
        <v>-48.099932626718939</v>
      </c>
      <c r="L237" s="88">
        <f t="shared" si="47"/>
        <v>-48.629031885612854</v>
      </c>
      <c r="M237" s="89">
        <f t="shared" si="51"/>
        <v>-1271.8324188896916</v>
      </c>
      <c r="N237" s="89">
        <f t="shared" si="52"/>
        <v>5448.9155811103083</v>
      </c>
      <c r="O237" s="89">
        <f t="shared" si="53"/>
        <v>5389.6296549063381</v>
      </c>
      <c r="P237" s="90">
        <f t="shared" si="48"/>
        <v>1.1638748010729174</v>
      </c>
      <c r="Q237" s="198">
        <v>-1271.8324188896916</v>
      </c>
      <c r="R237" s="90">
        <f t="shared" si="54"/>
        <v>0.18510809381061533</v>
      </c>
      <c r="S237" s="90">
        <f t="shared" si="54"/>
        <v>0.1663526739283504</v>
      </c>
      <c r="T237" s="92">
        <v>1011</v>
      </c>
      <c r="U237" s="192">
        <v>5671</v>
      </c>
      <c r="V237" s="192">
        <v>5699.4974874371856</v>
      </c>
      <c r="W237" s="200"/>
      <c r="X237" s="89">
        <v>0</v>
      </c>
      <c r="Y237" s="89">
        <f t="shared" si="55"/>
        <v>0</v>
      </c>
    </row>
    <row r="238" spans="2:27">
      <c r="B238" s="210">
        <v>4223</v>
      </c>
      <c r="C238" t="s">
        <v>252</v>
      </c>
      <c r="D238" s="1">
        <v>51164.78</v>
      </c>
      <c r="E238" s="86">
        <f t="shared" si="49"/>
        <v>3311.2076106652858</v>
      </c>
      <c r="F238" s="87">
        <f t="shared" si="42"/>
        <v>0.71504562389846882</v>
      </c>
      <c r="G238" s="189">
        <f t="shared" si="43"/>
        <v>791.95536732577489</v>
      </c>
      <c r="H238" s="189">
        <f t="shared" si="44"/>
        <v>12237.294335917873</v>
      </c>
      <c r="I238" s="189">
        <f t="shared" si="45"/>
        <v>299.88430147274698</v>
      </c>
      <c r="J238" s="88">
        <f t="shared" si="46"/>
        <v>4633.8122263568866</v>
      </c>
      <c r="K238" s="189">
        <f t="shared" si="50"/>
        <v>251.78436884602803</v>
      </c>
      <c r="L238" s="88">
        <f t="shared" si="47"/>
        <v>3890.5720674088252</v>
      </c>
      <c r="M238" s="89">
        <f t="shared" si="51"/>
        <v>16127.866403326698</v>
      </c>
      <c r="N238" s="89">
        <f t="shared" si="52"/>
        <v>67292.646403326697</v>
      </c>
      <c r="O238" s="89">
        <f t="shared" si="53"/>
        <v>4354.9473468370888</v>
      </c>
      <c r="P238" s="90">
        <f t="shared" si="48"/>
        <v>0.94043817507366911</v>
      </c>
      <c r="Q238" s="198">
        <v>16127.866403326698</v>
      </c>
      <c r="R238" s="90">
        <f t="shared" si="54"/>
        <v>-1.4393974418246285E-2</v>
      </c>
      <c r="S238" s="90">
        <f t="shared" si="54"/>
        <v>-2.4472006520363677E-2</v>
      </c>
      <c r="T238" s="92">
        <v>15452</v>
      </c>
      <c r="U238" s="192">
        <v>51912</v>
      </c>
      <c r="V238" s="192">
        <v>3394.2722636327971</v>
      </c>
      <c r="W238" s="200"/>
      <c r="X238" s="89">
        <v>0</v>
      </c>
      <c r="Y238" s="89">
        <f t="shared" si="55"/>
        <v>0</v>
      </c>
    </row>
    <row r="239" spans="2:27">
      <c r="B239" s="210">
        <v>4224</v>
      </c>
      <c r="C239" t="s">
        <v>253</v>
      </c>
      <c r="D239" s="1">
        <v>4137</v>
      </c>
      <c r="E239" s="86">
        <f t="shared" si="49"/>
        <v>4482.1235102925239</v>
      </c>
      <c r="F239" s="87">
        <f t="shared" si="42"/>
        <v>0.96790149656704294</v>
      </c>
      <c r="G239" s="189">
        <f t="shared" si="43"/>
        <v>89.405827549432061</v>
      </c>
      <c r="H239" s="189">
        <f t="shared" si="44"/>
        <v>82.521578828125797</v>
      </c>
      <c r="I239" s="189">
        <f t="shared" si="45"/>
        <v>0</v>
      </c>
      <c r="J239" s="88">
        <f t="shared" si="46"/>
        <v>0</v>
      </c>
      <c r="K239" s="189">
        <f t="shared" si="50"/>
        <v>-48.099932626718939</v>
      </c>
      <c r="L239" s="88">
        <f t="shared" si="47"/>
        <v>-44.396237814461578</v>
      </c>
      <c r="M239" s="89">
        <f t="shared" si="51"/>
        <v>38.125341013664219</v>
      </c>
      <c r="N239" s="89">
        <f t="shared" si="52"/>
        <v>4175.1253410136642</v>
      </c>
      <c r="O239" s="89">
        <f t="shared" si="53"/>
        <v>4523.4294052152372</v>
      </c>
      <c r="P239" s="90">
        <f t="shared" si="48"/>
        <v>0.97682138407592678</v>
      </c>
      <c r="Q239" s="198">
        <v>38.125341013664219</v>
      </c>
      <c r="R239" s="90">
        <f t="shared" si="54"/>
        <v>9.1844813935075223E-2</v>
      </c>
      <c r="S239" s="90">
        <f t="shared" si="54"/>
        <v>7.764964842345988E-2</v>
      </c>
      <c r="T239" s="92">
        <v>923</v>
      </c>
      <c r="U239" s="192">
        <v>3789</v>
      </c>
      <c r="V239" s="192">
        <v>4159.1657519209657</v>
      </c>
      <c r="W239" s="200"/>
      <c r="X239" s="89">
        <v>0</v>
      </c>
      <c r="Y239" s="89">
        <f t="shared" si="55"/>
        <v>0</v>
      </c>
      <c r="Z239" s="1"/>
      <c r="AA239" s="1"/>
    </row>
    <row r="240" spans="2:27">
      <c r="B240" s="210">
        <v>4225</v>
      </c>
      <c r="C240" t="s">
        <v>254</v>
      </c>
      <c r="D240" s="1">
        <v>37264.044999999998</v>
      </c>
      <c r="E240" s="86">
        <f t="shared" si="49"/>
        <v>3439.2288878634054</v>
      </c>
      <c r="F240" s="87">
        <f t="shared" si="42"/>
        <v>0.74269144523916564</v>
      </c>
      <c r="G240" s="189">
        <f t="shared" si="43"/>
        <v>715.14260100690319</v>
      </c>
      <c r="H240" s="189">
        <f t="shared" si="44"/>
        <v>7748.5700819097965</v>
      </c>
      <c r="I240" s="189">
        <f t="shared" si="45"/>
        <v>255.07685445340516</v>
      </c>
      <c r="J240" s="88">
        <f t="shared" si="46"/>
        <v>2763.7577180026447</v>
      </c>
      <c r="K240" s="189">
        <f t="shared" si="50"/>
        <v>206.97692182668624</v>
      </c>
      <c r="L240" s="88">
        <f t="shared" si="47"/>
        <v>2242.5949479921455</v>
      </c>
      <c r="M240" s="89">
        <f t="shared" si="51"/>
        <v>9991.165029901942</v>
      </c>
      <c r="N240" s="89">
        <f t="shared" si="52"/>
        <v>47255.210029901937</v>
      </c>
      <c r="O240" s="89">
        <f t="shared" si="53"/>
        <v>4361.3484106969945</v>
      </c>
      <c r="P240" s="90">
        <f t="shared" si="48"/>
        <v>0.94182046614070392</v>
      </c>
      <c r="Q240" s="198">
        <v>9991.165029901942</v>
      </c>
      <c r="R240" s="90">
        <f t="shared" si="54"/>
        <v>3.330407897290847E-2</v>
      </c>
      <c r="S240" s="90">
        <f t="shared" si="54"/>
        <v>2.529323055262939E-2</v>
      </c>
      <c r="T240" s="92">
        <v>10835</v>
      </c>
      <c r="U240" s="192">
        <v>36063</v>
      </c>
      <c r="V240" s="192">
        <v>3354.3856385452514</v>
      </c>
      <c r="W240" s="200"/>
      <c r="X240" s="89">
        <v>0</v>
      </c>
      <c r="Y240" s="89">
        <f t="shared" si="55"/>
        <v>0</v>
      </c>
    </row>
    <row r="241" spans="2:27">
      <c r="B241" s="210">
        <v>4226</v>
      </c>
      <c r="C241" t="s">
        <v>255</v>
      </c>
      <c r="D241" s="1">
        <v>6738.88</v>
      </c>
      <c r="E241" s="86">
        <f t="shared" si="49"/>
        <v>3794.4144144144143</v>
      </c>
      <c r="F241" s="87">
        <f t="shared" si="42"/>
        <v>0.81939272353241777</v>
      </c>
      <c r="G241" s="189">
        <f t="shared" si="43"/>
        <v>502.03128507629776</v>
      </c>
      <c r="H241" s="189">
        <f t="shared" si="44"/>
        <v>891.60756229550486</v>
      </c>
      <c r="I241" s="189">
        <f t="shared" si="45"/>
        <v>130.76192016055202</v>
      </c>
      <c r="J241" s="88">
        <f t="shared" si="46"/>
        <v>232.2331702051404</v>
      </c>
      <c r="K241" s="189">
        <f t="shared" si="50"/>
        <v>82.661987533833084</v>
      </c>
      <c r="L241" s="88">
        <f t="shared" si="47"/>
        <v>146.80768986008755</v>
      </c>
      <c r="M241" s="89">
        <f t="shared" si="51"/>
        <v>1038.4152521555925</v>
      </c>
      <c r="N241" s="89">
        <f t="shared" si="52"/>
        <v>7777.2952521555926</v>
      </c>
      <c r="O241" s="89">
        <f t="shared" si="53"/>
        <v>4379.1076870245452</v>
      </c>
      <c r="P241" s="90">
        <f t="shared" si="48"/>
        <v>0.94565553005536651</v>
      </c>
      <c r="Q241" s="198">
        <v>1038.4152521555925</v>
      </c>
      <c r="R241" s="90">
        <f t="shared" si="54"/>
        <v>0.10473442622950821</v>
      </c>
      <c r="S241" s="90">
        <f t="shared" si="54"/>
        <v>8.8561512332004086E-2</v>
      </c>
      <c r="T241" s="92">
        <v>1776</v>
      </c>
      <c r="U241" s="192">
        <v>6100</v>
      </c>
      <c r="V241" s="192">
        <v>3485.7142857142858</v>
      </c>
      <c r="W241" s="200"/>
      <c r="X241" s="89">
        <v>0</v>
      </c>
      <c r="Y241" s="89">
        <f t="shared" si="55"/>
        <v>0</v>
      </c>
    </row>
    <row r="242" spans="2:27">
      <c r="B242" s="210">
        <v>4227</v>
      </c>
      <c r="C242" t="s">
        <v>256</v>
      </c>
      <c r="D242" s="1">
        <v>22675.877</v>
      </c>
      <c r="E242" s="86">
        <f t="shared" si="49"/>
        <v>3662.1248385012918</v>
      </c>
      <c r="F242" s="87">
        <f t="shared" si="42"/>
        <v>0.79082517553591591</v>
      </c>
      <c r="G242" s="189">
        <f t="shared" si="43"/>
        <v>581.40503062417122</v>
      </c>
      <c r="H242" s="189">
        <f t="shared" si="44"/>
        <v>3600.0599496248683</v>
      </c>
      <c r="I242" s="189">
        <f t="shared" si="45"/>
        <v>177.06327173014489</v>
      </c>
      <c r="J242" s="88">
        <f t="shared" si="46"/>
        <v>1096.3757785530572</v>
      </c>
      <c r="K242" s="189">
        <f t="shared" si="50"/>
        <v>128.96333910342594</v>
      </c>
      <c r="L242" s="88">
        <f t="shared" si="47"/>
        <v>798.54099572841346</v>
      </c>
      <c r="M242" s="89">
        <f t="shared" si="51"/>
        <v>4398.6009453532815</v>
      </c>
      <c r="N242" s="89">
        <f t="shared" si="52"/>
        <v>27074.477945353283</v>
      </c>
      <c r="O242" s="89">
        <f t="shared" si="53"/>
        <v>4372.4932082288897</v>
      </c>
      <c r="P242" s="90">
        <f t="shared" si="48"/>
        <v>0.94422715265554158</v>
      </c>
      <c r="Q242" s="198">
        <v>4398.6009453532815</v>
      </c>
      <c r="R242" s="90">
        <f t="shared" si="54"/>
        <v>5.1464202911991115E-2</v>
      </c>
      <c r="S242" s="90">
        <f t="shared" si="54"/>
        <v>2.2936104383371098E-2</v>
      </c>
      <c r="T242" s="92">
        <v>6192</v>
      </c>
      <c r="U242" s="192">
        <v>21566</v>
      </c>
      <c r="V242" s="192">
        <v>3580.0132802124836</v>
      </c>
      <c r="W242" s="200"/>
      <c r="X242" s="89">
        <v>0</v>
      </c>
      <c r="Y242" s="89">
        <f t="shared" si="55"/>
        <v>0</v>
      </c>
    </row>
    <row r="243" spans="2:27" ht="30.6" customHeight="1">
      <c r="B243" s="210">
        <v>4228</v>
      </c>
      <c r="C243" t="s">
        <v>257</v>
      </c>
      <c r="D243" s="1">
        <v>9665.4449999999997</v>
      </c>
      <c r="E243" s="86">
        <f t="shared" si="49"/>
        <v>5160.408435664709</v>
      </c>
      <c r="F243" s="87">
        <f t="shared" si="42"/>
        <v>1.1143751474735875</v>
      </c>
      <c r="G243" s="189">
        <f t="shared" si="43"/>
        <v>-317.56512767387903</v>
      </c>
      <c r="H243" s="189">
        <f t="shared" si="44"/>
        <v>-594.7994841331755</v>
      </c>
      <c r="I243" s="189">
        <f t="shared" si="45"/>
        <v>0</v>
      </c>
      <c r="J243" s="88">
        <f t="shared" si="46"/>
        <v>0</v>
      </c>
      <c r="K243" s="189">
        <f t="shared" si="50"/>
        <v>-48.099932626718939</v>
      </c>
      <c r="L243" s="88">
        <f t="shared" si="47"/>
        <v>-90.091173809844577</v>
      </c>
      <c r="M243" s="89">
        <f t="shared" si="51"/>
        <v>-684.89065794302007</v>
      </c>
      <c r="N243" s="89">
        <f t="shared" si="52"/>
        <v>8980.5543420569793</v>
      </c>
      <c r="O243" s="89">
        <f t="shared" si="53"/>
        <v>4794.7433753641108</v>
      </c>
      <c r="P243" s="90">
        <f t="shared" si="48"/>
        <v>1.0354108444385444</v>
      </c>
      <c r="Q243" s="198">
        <v>-684.89065794302007</v>
      </c>
      <c r="R243" s="90">
        <f t="shared" si="54"/>
        <v>-5.1384336048679979E-2</v>
      </c>
      <c r="S243" s="90">
        <f t="shared" si="54"/>
        <v>-6.9617205190296461E-2</v>
      </c>
      <c r="T243" s="92">
        <v>1873</v>
      </c>
      <c r="U243" s="192">
        <v>10189</v>
      </c>
      <c r="V243" s="192">
        <v>5546.5432770821999</v>
      </c>
      <c r="W243" s="200"/>
      <c r="X243" s="89">
        <v>0</v>
      </c>
      <c r="Y243" s="89">
        <f t="shared" si="55"/>
        <v>0</v>
      </c>
    </row>
    <row r="244" spans="2:27">
      <c r="B244" s="210">
        <v>4601</v>
      </c>
      <c r="C244" t="s">
        <v>258</v>
      </c>
      <c r="D244" s="1">
        <v>1454029.5260000001</v>
      </c>
      <c r="E244" s="86">
        <f t="shared" si="49"/>
        <v>4980.5765773789135</v>
      </c>
      <c r="F244" s="87">
        <f t="shared" si="42"/>
        <v>1.0755409822914919</v>
      </c>
      <c r="G244" s="189">
        <f t="shared" si="43"/>
        <v>-209.6660127024017</v>
      </c>
      <c r="H244" s="189">
        <f t="shared" si="44"/>
        <v>-61209.895748339157</v>
      </c>
      <c r="I244" s="189">
        <f t="shared" si="45"/>
        <v>0</v>
      </c>
      <c r="J244" s="88">
        <f t="shared" si="46"/>
        <v>0</v>
      </c>
      <c r="K244" s="189">
        <f t="shared" si="50"/>
        <v>-48.099932626718939</v>
      </c>
      <c r="L244" s="88">
        <f t="shared" si="47"/>
        <v>-14042.294331044328</v>
      </c>
      <c r="M244" s="89">
        <f t="shared" si="51"/>
        <v>-75252.190079383479</v>
      </c>
      <c r="N244" s="89">
        <f t="shared" si="52"/>
        <v>1378777.3359206165</v>
      </c>
      <c r="O244" s="89">
        <f t="shared" si="53"/>
        <v>4722.8106320497927</v>
      </c>
      <c r="P244" s="90">
        <f t="shared" si="48"/>
        <v>1.0198771783657063</v>
      </c>
      <c r="Q244" s="198">
        <v>-75252.190079383479</v>
      </c>
      <c r="R244" s="93">
        <f t="shared" si="54"/>
        <v>2.737432478359518E-2</v>
      </c>
      <c r="S244" s="93">
        <f t="shared" si="54"/>
        <v>1.8189399841191826E-2</v>
      </c>
      <c r="T244" s="92">
        <v>291940</v>
      </c>
      <c r="U244" s="192">
        <v>1415287</v>
      </c>
      <c r="V244" s="192">
        <v>4891.6012857290989</v>
      </c>
      <c r="W244" s="200"/>
      <c r="X244" s="89">
        <v>0</v>
      </c>
      <c r="Y244" s="89">
        <f t="shared" si="55"/>
        <v>0</v>
      </c>
      <c r="Z244" s="1"/>
      <c r="AA244" s="1"/>
    </row>
    <row r="245" spans="2:27">
      <c r="B245" s="210">
        <v>4602</v>
      </c>
      <c r="C245" t="s">
        <v>259</v>
      </c>
      <c r="D245" s="1">
        <v>83531.850000000006</v>
      </c>
      <c r="E245" s="86">
        <f t="shared" si="49"/>
        <v>4814.7933598478303</v>
      </c>
      <c r="F245" s="87">
        <f t="shared" si="42"/>
        <v>1.039740580096961</v>
      </c>
      <c r="G245" s="189">
        <f t="shared" si="43"/>
        <v>-110.19608218375178</v>
      </c>
      <c r="H245" s="189">
        <f t="shared" si="44"/>
        <v>-1911.7918298059096</v>
      </c>
      <c r="I245" s="189">
        <f t="shared" si="45"/>
        <v>0</v>
      </c>
      <c r="J245" s="88">
        <f t="shared" si="46"/>
        <v>0</v>
      </c>
      <c r="K245" s="189">
        <f t="shared" si="50"/>
        <v>-48.099932626718939</v>
      </c>
      <c r="L245" s="88">
        <f t="shared" si="47"/>
        <v>-834.48573114094688</v>
      </c>
      <c r="M245" s="89">
        <f t="shared" si="51"/>
        <v>-2746.2775609468563</v>
      </c>
      <c r="N245" s="89">
        <f t="shared" si="52"/>
        <v>80785.572439053154</v>
      </c>
      <c r="O245" s="89">
        <f t="shared" si="53"/>
        <v>4656.4973450373591</v>
      </c>
      <c r="P245" s="90">
        <f t="shared" si="48"/>
        <v>1.0055570174878938</v>
      </c>
      <c r="Q245" s="198">
        <v>-2746.2775609468563</v>
      </c>
      <c r="R245" s="93">
        <f t="shared" si="54"/>
        <v>2.9579574027510797E-2</v>
      </c>
      <c r="S245" s="93">
        <f t="shared" si="54"/>
        <v>1.9490892974731017E-2</v>
      </c>
      <c r="T245" s="92">
        <v>17349</v>
      </c>
      <c r="U245" s="192">
        <v>81132</v>
      </c>
      <c r="V245" s="192">
        <v>4722.7428837534198</v>
      </c>
      <c r="W245" s="200"/>
      <c r="X245" s="89">
        <v>0</v>
      </c>
      <c r="Y245" s="89">
        <f t="shared" si="55"/>
        <v>0</v>
      </c>
      <c r="Z245" s="1"/>
    </row>
    <row r="246" spans="2:27">
      <c r="B246" s="210">
        <v>4611</v>
      </c>
      <c r="C246" t="s">
        <v>260</v>
      </c>
      <c r="D246" s="1">
        <v>15486.545</v>
      </c>
      <c r="E246" s="86">
        <f t="shared" si="49"/>
        <v>3803.1790275049116</v>
      </c>
      <c r="F246" s="87">
        <f t="shared" si="42"/>
        <v>0.8212854161607317</v>
      </c>
      <c r="G246" s="189">
        <f t="shared" si="43"/>
        <v>496.77251722199941</v>
      </c>
      <c r="H246" s="189">
        <f t="shared" si="44"/>
        <v>2022.8576901279816</v>
      </c>
      <c r="I246" s="189">
        <f t="shared" si="45"/>
        <v>127.69430557887799</v>
      </c>
      <c r="J246" s="88">
        <f t="shared" si="46"/>
        <v>519.9712123171912</v>
      </c>
      <c r="K246" s="189">
        <f t="shared" si="50"/>
        <v>79.594372952159048</v>
      </c>
      <c r="L246" s="88">
        <f t="shared" si="47"/>
        <v>324.10828666119164</v>
      </c>
      <c r="M246" s="89">
        <f t="shared" si="51"/>
        <v>2346.9659767891735</v>
      </c>
      <c r="N246" s="89">
        <f t="shared" si="52"/>
        <v>17833.510976789174</v>
      </c>
      <c r="O246" s="89">
        <f t="shared" si="53"/>
        <v>4379.54591767907</v>
      </c>
      <c r="P246" s="90">
        <f t="shared" si="48"/>
        <v>0.9457501646867823</v>
      </c>
      <c r="Q246" s="198">
        <v>2346.9659767891735</v>
      </c>
      <c r="R246" s="93">
        <f t="shared" si="54"/>
        <v>1.0047831426540025E-3</v>
      </c>
      <c r="S246" s="93">
        <f t="shared" si="54"/>
        <v>1.2506094646438013E-3</v>
      </c>
      <c r="T246" s="92">
        <v>4072</v>
      </c>
      <c r="U246" s="192">
        <v>15471</v>
      </c>
      <c r="V246" s="192">
        <v>3798.4286766511173</v>
      </c>
      <c r="W246" s="200"/>
      <c r="X246" s="89">
        <v>0</v>
      </c>
      <c r="Y246" s="89">
        <f t="shared" si="55"/>
        <v>0</v>
      </c>
      <c r="Z246" s="1"/>
    </row>
    <row r="247" spans="2:27">
      <c r="B247" s="210">
        <v>4612</v>
      </c>
      <c r="C247" t="s">
        <v>261</v>
      </c>
      <c r="D247" s="1">
        <v>21942.572</v>
      </c>
      <c r="E247" s="86">
        <f t="shared" si="49"/>
        <v>3821.4162312783001</v>
      </c>
      <c r="F247" s="87">
        <f t="shared" si="42"/>
        <v>0.82522368711308858</v>
      </c>
      <c r="G247" s="189">
        <f t="shared" si="43"/>
        <v>485.83019495796634</v>
      </c>
      <c r="H247" s="189">
        <f t="shared" si="44"/>
        <v>2789.6369794486427</v>
      </c>
      <c r="I247" s="189">
        <f t="shared" si="45"/>
        <v>121.311284258192</v>
      </c>
      <c r="J247" s="88">
        <f t="shared" si="46"/>
        <v>696.56939421053846</v>
      </c>
      <c r="K247" s="189">
        <f t="shared" si="50"/>
        <v>73.211351631473065</v>
      </c>
      <c r="L247" s="88">
        <f t="shared" si="47"/>
        <v>420.37958106791831</v>
      </c>
      <c r="M247" s="89">
        <f t="shared" si="51"/>
        <v>3210.0165605165612</v>
      </c>
      <c r="N247" s="89">
        <f t="shared" si="52"/>
        <v>25152.58856051656</v>
      </c>
      <c r="O247" s="89">
        <f t="shared" si="53"/>
        <v>4380.4577778677394</v>
      </c>
      <c r="P247" s="90">
        <f t="shared" si="48"/>
        <v>0.94594707823440005</v>
      </c>
      <c r="Q247" s="198">
        <v>3210.0165605165612</v>
      </c>
      <c r="R247" s="93">
        <f t="shared" si="54"/>
        <v>-1.3151697773780072E-2</v>
      </c>
      <c r="S247" s="93">
        <f t="shared" si="54"/>
        <v>-1.4870346854633917E-2</v>
      </c>
      <c r="T247" s="92">
        <v>5742</v>
      </c>
      <c r="U247" s="192">
        <v>22235</v>
      </c>
      <c r="V247" s="192">
        <v>3879.0997906489883</v>
      </c>
      <c r="W247" s="200"/>
      <c r="X247" s="89">
        <v>0</v>
      </c>
      <c r="Y247" s="89">
        <f t="shared" si="55"/>
        <v>0</v>
      </c>
      <c r="Z247" s="1"/>
    </row>
    <row r="248" spans="2:27">
      <c r="B248" s="210">
        <v>4613</v>
      </c>
      <c r="C248" t="s">
        <v>262</v>
      </c>
      <c r="D248" s="1">
        <v>58159.127999999997</v>
      </c>
      <c r="E248" s="86">
        <f t="shared" si="49"/>
        <v>4740.7179654385391</v>
      </c>
      <c r="F248" s="87">
        <f t="shared" si="42"/>
        <v>1.0237442147708151</v>
      </c>
      <c r="G248" s="189">
        <f t="shared" si="43"/>
        <v>-65.750845538177046</v>
      </c>
      <c r="H248" s="189">
        <f t="shared" si="44"/>
        <v>-806.63137306235603</v>
      </c>
      <c r="I248" s="189">
        <f t="shared" si="45"/>
        <v>0</v>
      </c>
      <c r="J248" s="88">
        <f t="shared" si="46"/>
        <v>0</v>
      </c>
      <c r="K248" s="189">
        <f t="shared" si="50"/>
        <v>-48.099932626718939</v>
      </c>
      <c r="L248" s="88">
        <f t="shared" si="47"/>
        <v>-590.08997346458796</v>
      </c>
      <c r="M248" s="89">
        <f t="shared" si="51"/>
        <v>-1396.721346526944</v>
      </c>
      <c r="N248" s="89">
        <f t="shared" si="52"/>
        <v>56762.406653473052</v>
      </c>
      <c r="O248" s="89">
        <f t="shared" si="53"/>
        <v>4626.8671872736422</v>
      </c>
      <c r="P248" s="90">
        <f t="shared" si="48"/>
        <v>0.99915847135743541</v>
      </c>
      <c r="Q248" s="198">
        <v>-1396.721346526944</v>
      </c>
      <c r="R248" s="93">
        <f t="shared" si="54"/>
        <v>3.8741346669047994E-2</v>
      </c>
      <c r="S248" s="93">
        <f t="shared" si="54"/>
        <v>2.7226118176466595E-2</v>
      </c>
      <c r="T248" s="92">
        <v>12268</v>
      </c>
      <c r="U248" s="192">
        <v>55990</v>
      </c>
      <c r="V248" s="192">
        <v>4615.0675898450372</v>
      </c>
      <c r="W248" s="200"/>
      <c r="X248" s="89">
        <v>0</v>
      </c>
      <c r="Y248" s="89">
        <f t="shared" si="55"/>
        <v>0</v>
      </c>
      <c r="Z248" s="1"/>
    </row>
    <row r="249" spans="2:27">
      <c r="B249" s="210">
        <v>4614</v>
      </c>
      <c r="C249" t="s">
        <v>263</v>
      </c>
      <c r="D249" s="1">
        <v>92826.81</v>
      </c>
      <c r="E249" s="86">
        <f t="shared" si="49"/>
        <v>4812.9211385907602</v>
      </c>
      <c r="F249" s="87">
        <f t="shared" si="42"/>
        <v>1.0393362793782366</v>
      </c>
      <c r="G249" s="189">
        <f t="shared" si="43"/>
        <v>-109.07274942950971</v>
      </c>
      <c r="H249" s="189">
        <f t="shared" si="44"/>
        <v>-2103.6861182469538</v>
      </c>
      <c r="I249" s="189">
        <f t="shared" si="45"/>
        <v>0</v>
      </c>
      <c r="J249" s="88">
        <f t="shared" si="46"/>
        <v>0</v>
      </c>
      <c r="K249" s="189">
        <f t="shared" si="50"/>
        <v>-48.099932626718939</v>
      </c>
      <c r="L249" s="88">
        <f t="shared" si="47"/>
        <v>-927.70340057152816</v>
      </c>
      <c r="M249" s="89">
        <f t="shared" si="51"/>
        <v>-3031.389518818482</v>
      </c>
      <c r="N249" s="89">
        <f t="shared" si="52"/>
        <v>89795.420481181514</v>
      </c>
      <c r="O249" s="89">
        <f t="shared" si="53"/>
        <v>4655.7484565345321</v>
      </c>
      <c r="P249" s="90">
        <f t="shared" si="48"/>
        <v>1.0053952972004043</v>
      </c>
      <c r="Q249" s="198">
        <v>-3031.389518818482</v>
      </c>
      <c r="R249" s="93">
        <f t="shared" si="54"/>
        <v>5.1933389238928401E-2</v>
      </c>
      <c r="S249" s="93">
        <f t="shared" si="54"/>
        <v>4.1625129241719822E-2</v>
      </c>
      <c r="T249" s="92">
        <v>19287</v>
      </c>
      <c r="U249" s="192">
        <v>88244</v>
      </c>
      <c r="V249" s="192">
        <v>4620.5885433029644</v>
      </c>
      <c r="W249" s="200"/>
      <c r="X249" s="89">
        <v>0</v>
      </c>
      <c r="Y249" s="89">
        <f t="shared" si="55"/>
        <v>0</v>
      </c>
      <c r="Z249" s="1"/>
    </row>
    <row r="250" spans="2:27">
      <c r="B250" s="210">
        <v>4615</v>
      </c>
      <c r="C250" t="s">
        <v>264</v>
      </c>
      <c r="D250" s="1">
        <v>13525.81</v>
      </c>
      <c r="E250" s="86">
        <f t="shared" si="49"/>
        <v>4222.8566968467057</v>
      </c>
      <c r="F250" s="87">
        <f t="shared" si="42"/>
        <v>0.9119135845498666</v>
      </c>
      <c r="G250" s="189">
        <f t="shared" si="43"/>
        <v>244.96591561692293</v>
      </c>
      <c r="H250" s="189">
        <f t="shared" si="44"/>
        <v>784.62582772100416</v>
      </c>
      <c r="I250" s="189">
        <f t="shared" si="45"/>
        <v>0</v>
      </c>
      <c r="J250" s="88">
        <f t="shared" si="46"/>
        <v>0</v>
      </c>
      <c r="K250" s="189">
        <f t="shared" si="50"/>
        <v>-48.099932626718939</v>
      </c>
      <c r="L250" s="88">
        <f t="shared" si="47"/>
        <v>-154.06408420338076</v>
      </c>
      <c r="M250" s="89">
        <f t="shared" si="51"/>
        <v>630.56174351762343</v>
      </c>
      <c r="N250" s="89">
        <f t="shared" si="52"/>
        <v>14156.371743517622</v>
      </c>
      <c r="O250" s="89">
        <f t="shared" si="53"/>
        <v>4419.7226798369093</v>
      </c>
      <c r="P250" s="90">
        <f t="shared" si="48"/>
        <v>0.95442621926905613</v>
      </c>
      <c r="Q250" s="198">
        <v>630.56174351762343</v>
      </c>
      <c r="R250" s="93">
        <f t="shared" si="54"/>
        <v>2.4993179751439793E-2</v>
      </c>
      <c r="S250" s="93">
        <f t="shared" si="54"/>
        <v>1.7952951854302162E-2</v>
      </c>
      <c r="T250" s="92">
        <v>3203</v>
      </c>
      <c r="U250" s="192">
        <v>13196</v>
      </c>
      <c r="V250" s="192">
        <v>4148.3810122602954</v>
      </c>
      <c r="W250" s="200"/>
      <c r="X250" s="89">
        <v>0</v>
      </c>
      <c r="Y250" s="89">
        <f t="shared" si="55"/>
        <v>0</v>
      </c>
      <c r="Z250" s="1"/>
    </row>
    <row r="251" spans="2:27">
      <c r="B251" s="210">
        <v>4616</v>
      </c>
      <c r="C251" t="s">
        <v>265</v>
      </c>
      <c r="D251" s="1">
        <v>14515.044</v>
      </c>
      <c r="E251" s="86">
        <f t="shared" si="49"/>
        <v>4967.5030800821351</v>
      </c>
      <c r="F251" s="87">
        <f t="shared" si="42"/>
        <v>1.0727177986889296</v>
      </c>
      <c r="G251" s="189">
        <f t="shared" si="43"/>
        <v>-201.82191432433464</v>
      </c>
      <c r="H251" s="189">
        <f t="shared" si="44"/>
        <v>-589.72363365570584</v>
      </c>
      <c r="I251" s="189">
        <f t="shared" si="45"/>
        <v>0</v>
      </c>
      <c r="J251" s="88">
        <f t="shared" si="46"/>
        <v>0</v>
      </c>
      <c r="K251" s="189">
        <f t="shared" si="50"/>
        <v>-48.099932626718939</v>
      </c>
      <c r="L251" s="88">
        <f t="shared" si="47"/>
        <v>-140.54800313527275</v>
      </c>
      <c r="M251" s="89">
        <f t="shared" si="51"/>
        <v>-730.27163679097862</v>
      </c>
      <c r="N251" s="89">
        <f t="shared" si="52"/>
        <v>13784.772363209022</v>
      </c>
      <c r="O251" s="89">
        <f t="shared" si="53"/>
        <v>4717.5812331310826</v>
      </c>
      <c r="P251" s="90">
        <f t="shared" si="48"/>
        <v>1.0187479049246817</v>
      </c>
      <c r="Q251" s="198">
        <v>-730.27163679097862</v>
      </c>
      <c r="R251" s="93">
        <f t="shared" si="54"/>
        <v>6.783226660781283E-2</v>
      </c>
      <c r="S251" s="93">
        <f t="shared" si="54"/>
        <v>6.3446918490326826E-2</v>
      </c>
      <c r="T251" s="92">
        <v>2922</v>
      </c>
      <c r="U251" s="192">
        <v>13593</v>
      </c>
      <c r="V251" s="192">
        <v>4671.1340206185569</v>
      </c>
      <c r="W251" s="200"/>
      <c r="X251" s="89">
        <v>0</v>
      </c>
      <c r="Y251" s="89">
        <f t="shared" si="55"/>
        <v>0</v>
      </c>
      <c r="Z251" s="1"/>
    </row>
    <row r="252" spans="2:27">
      <c r="B252" s="210">
        <v>4617</v>
      </c>
      <c r="C252" t="s">
        <v>266</v>
      </c>
      <c r="D252" s="1">
        <v>59085.595999999998</v>
      </c>
      <c r="E252" s="86">
        <f t="shared" si="49"/>
        <v>4514.1413400565361</v>
      </c>
      <c r="F252" s="87">
        <f t="shared" si="42"/>
        <v>0.97481565350052601</v>
      </c>
      <c r="G252" s="189">
        <f t="shared" si="43"/>
        <v>70.195129691024704</v>
      </c>
      <c r="H252" s="189">
        <f t="shared" si="44"/>
        <v>918.78405252582229</v>
      </c>
      <c r="I252" s="189">
        <f t="shared" si="45"/>
        <v>0</v>
      </c>
      <c r="J252" s="88">
        <f t="shared" si="46"/>
        <v>0</v>
      </c>
      <c r="K252" s="189">
        <f t="shared" si="50"/>
        <v>-48.099932626718939</v>
      </c>
      <c r="L252" s="88">
        <f t="shared" si="47"/>
        <v>-629.58001815112425</v>
      </c>
      <c r="M252" s="89">
        <f t="shared" si="51"/>
        <v>289.20403437469804</v>
      </c>
      <c r="N252" s="89">
        <f t="shared" si="52"/>
        <v>59374.800034374697</v>
      </c>
      <c r="O252" s="89">
        <f t="shared" si="53"/>
        <v>4536.2365371208416</v>
      </c>
      <c r="P252" s="90">
        <f t="shared" si="48"/>
        <v>0.97958704684931985</v>
      </c>
      <c r="Q252" s="198">
        <v>289.20403437469804</v>
      </c>
      <c r="R252" s="93">
        <f t="shared" si="54"/>
        <v>9.5110575675575446E-2</v>
      </c>
      <c r="S252" s="93">
        <f t="shared" si="54"/>
        <v>9.2516914750681314E-2</v>
      </c>
      <c r="T252" s="92">
        <v>13089</v>
      </c>
      <c r="U252" s="192">
        <v>53954</v>
      </c>
      <c r="V252" s="192">
        <v>4131.8731811916059</v>
      </c>
      <c r="W252" s="200"/>
      <c r="X252" s="89">
        <v>0</v>
      </c>
      <c r="Y252" s="89">
        <f t="shared" si="55"/>
        <v>0</v>
      </c>
      <c r="Z252" s="1"/>
      <c r="AA252" s="1"/>
    </row>
    <row r="253" spans="2:27">
      <c r="B253" s="210">
        <v>4618</v>
      </c>
      <c r="C253" t="s">
        <v>267</v>
      </c>
      <c r="D253" s="1">
        <v>48568.5</v>
      </c>
      <c r="E253" s="86">
        <f t="shared" si="49"/>
        <v>4408.5050376690569</v>
      </c>
      <c r="F253" s="87">
        <f t="shared" si="42"/>
        <v>0.95200380216759017</v>
      </c>
      <c r="G253" s="189">
        <f t="shared" si="43"/>
        <v>133.57691112351222</v>
      </c>
      <c r="H253" s="189">
        <f t="shared" si="44"/>
        <v>1471.6168298477342</v>
      </c>
      <c r="I253" s="189">
        <f t="shared" si="45"/>
        <v>0</v>
      </c>
      <c r="J253" s="88">
        <f t="shared" si="46"/>
        <v>0</v>
      </c>
      <c r="K253" s="189">
        <f t="shared" si="50"/>
        <v>-48.099932626718939</v>
      </c>
      <c r="L253" s="88">
        <f t="shared" si="47"/>
        <v>-529.9169577485626</v>
      </c>
      <c r="M253" s="89">
        <f t="shared" si="51"/>
        <v>941.69987209917156</v>
      </c>
      <c r="N253" s="89">
        <f t="shared" si="52"/>
        <v>49510.199872099169</v>
      </c>
      <c r="O253" s="89">
        <f t="shared" si="53"/>
        <v>4493.9820161658499</v>
      </c>
      <c r="P253" s="90">
        <f t="shared" si="48"/>
        <v>0.9704623063161455</v>
      </c>
      <c r="Q253" s="198">
        <v>941.69987209917156</v>
      </c>
      <c r="R253" s="93">
        <f t="shared" si="54"/>
        <v>6.2977391608850755E-2</v>
      </c>
      <c r="S253" s="93">
        <f t="shared" si="54"/>
        <v>7.5616952133563314E-2</v>
      </c>
      <c r="T253" s="92">
        <v>11017</v>
      </c>
      <c r="U253" s="192">
        <v>45691</v>
      </c>
      <c r="V253" s="192">
        <v>4098.5827054180127</v>
      </c>
      <c r="W253" s="200"/>
      <c r="X253" s="89">
        <v>0</v>
      </c>
      <c r="Y253" s="89">
        <f t="shared" si="55"/>
        <v>0</v>
      </c>
      <c r="Z253" s="1"/>
    </row>
    <row r="254" spans="2:27">
      <c r="B254" s="210">
        <v>4619</v>
      </c>
      <c r="C254" t="s">
        <v>268</v>
      </c>
      <c r="D254" s="1">
        <v>4587.232</v>
      </c>
      <c r="E254" s="86">
        <f t="shared" si="49"/>
        <v>4738.8760330578507</v>
      </c>
      <c r="F254" s="87">
        <f t="shared" si="42"/>
        <v>1.0233464548465852</v>
      </c>
      <c r="G254" s="189">
        <f t="shared" si="43"/>
        <v>-64.645686109764029</v>
      </c>
      <c r="H254" s="189">
        <f t="shared" si="44"/>
        <v>-62.577024154251582</v>
      </c>
      <c r="I254" s="189">
        <f t="shared" si="45"/>
        <v>0</v>
      </c>
      <c r="J254" s="88">
        <f t="shared" si="46"/>
        <v>0</v>
      </c>
      <c r="K254" s="189">
        <f t="shared" si="50"/>
        <v>-48.099932626718939</v>
      </c>
      <c r="L254" s="88">
        <f t="shared" si="47"/>
        <v>-46.560734782663928</v>
      </c>
      <c r="M254" s="89">
        <f t="shared" si="51"/>
        <v>-109.1377589369155</v>
      </c>
      <c r="N254" s="89">
        <f t="shared" si="52"/>
        <v>4478.0942410630842</v>
      </c>
      <c r="O254" s="89">
        <f t="shared" si="53"/>
        <v>4626.1304143213683</v>
      </c>
      <c r="P254" s="90">
        <f t="shared" si="48"/>
        <v>0.99899936738774364</v>
      </c>
      <c r="Q254" s="198">
        <v>-109.1377589369155</v>
      </c>
      <c r="R254" s="93">
        <f t="shared" si="54"/>
        <v>-6.3065359477124189E-2</v>
      </c>
      <c r="S254" s="93">
        <f t="shared" si="54"/>
        <v>-6.8872805596067843E-2</v>
      </c>
      <c r="T254" s="92">
        <v>968</v>
      </c>
      <c r="U254" s="192">
        <v>4896</v>
      </c>
      <c r="V254" s="192">
        <v>5089.39708939709</v>
      </c>
      <c r="W254" s="200"/>
      <c r="X254" s="89">
        <v>0</v>
      </c>
      <c r="Y254" s="89">
        <f t="shared" si="55"/>
        <v>0</v>
      </c>
      <c r="Z254" s="1"/>
    </row>
    <row r="255" spans="2:27">
      <c r="B255" s="210">
        <v>4620</v>
      </c>
      <c r="C255" t="s">
        <v>269</v>
      </c>
      <c r="D255" s="1">
        <v>3428.0949999999998</v>
      </c>
      <c r="E255" s="86">
        <f t="shared" si="49"/>
        <v>3147.9292929292928</v>
      </c>
      <c r="F255" s="87">
        <f t="shared" si="42"/>
        <v>0.6797861475072654</v>
      </c>
      <c r="G255" s="189">
        <f t="shared" si="43"/>
        <v>889.92235796737066</v>
      </c>
      <c r="H255" s="189">
        <f t="shared" si="44"/>
        <v>969.1254478264666</v>
      </c>
      <c r="I255" s="189">
        <f t="shared" si="45"/>
        <v>357.03171268034453</v>
      </c>
      <c r="J255" s="88">
        <f t="shared" si="46"/>
        <v>388.80753510889519</v>
      </c>
      <c r="K255" s="189">
        <f t="shared" si="50"/>
        <v>308.93178005362557</v>
      </c>
      <c r="L255" s="88">
        <f t="shared" si="47"/>
        <v>336.42670847839827</v>
      </c>
      <c r="M255" s="89">
        <f t="shared" si="51"/>
        <v>1305.5521563048649</v>
      </c>
      <c r="N255" s="89">
        <f t="shared" si="52"/>
        <v>4733.6471563048644</v>
      </c>
      <c r="O255" s="89">
        <f t="shared" si="53"/>
        <v>4346.7834309502887</v>
      </c>
      <c r="P255" s="90">
        <f t="shared" si="48"/>
        <v>0.93867520125410886</v>
      </c>
      <c r="Q255" s="198">
        <v>1305.5521563048649</v>
      </c>
      <c r="R255" s="93">
        <f t="shared" si="54"/>
        <v>-4.7486801889413781E-2</v>
      </c>
      <c r="S255" s="93">
        <f t="shared" si="54"/>
        <v>-7.6350838195795176E-2</v>
      </c>
      <c r="T255" s="92">
        <v>1089</v>
      </c>
      <c r="U255" s="192">
        <v>3599</v>
      </c>
      <c r="V255" s="192">
        <v>3408.1439393939395</v>
      </c>
      <c r="W255" s="200"/>
      <c r="X255" s="89">
        <v>0</v>
      </c>
      <c r="Y255" s="89">
        <f t="shared" si="55"/>
        <v>0</v>
      </c>
      <c r="Z255" s="1"/>
      <c r="AA255" s="1"/>
    </row>
    <row r="256" spans="2:27">
      <c r="B256" s="210">
        <v>4621</v>
      </c>
      <c r="C256" t="s">
        <v>270</v>
      </c>
      <c r="D256" s="1">
        <v>65440.040999999997</v>
      </c>
      <c r="E256" s="86">
        <f t="shared" si="49"/>
        <v>3973.0460202780641</v>
      </c>
      <c r="F256" s="87">
        <f t="shared" si="42"/>
        <v>0.85796769770538883</v>
      </c>
      <c r="G256" s="189">
        <f t="shared" si="43"/>
        <v>394.85232155810792</v>
      </c>
      <c r="H256" s="189">
        <f t="shared" si="44"/>
        <v>6503.6125883835957</v>
      </c>
      <c r="I256" s="189">
        <f t="shared" si="45"/>
        <v>68.240858108274594</v>
      </c>
      <c r="J256" s="88">
        <f t="shared" si="46"/>
        <v>1123.9951739013907</v>
      </c>
      <c r="K256" s="189">
        <f t="shared" si="50"/>
        <v>20.140925481555655</v>
      </c>
      <c r="L256" s="88">
        <f t="shared" si="47"/>
        <v>331.7411836067032</v>
      </c>
      <c r="M256" s="89">
        <f t="shared" si="51"/>
        <v>6835.3537719902988</v>
      </c>
      <c r="N256" s="89">
        <f t="shared" si="52"/>
        <v>72275.394771990294</v>
      </c>
      <c r="O256" s="89">
        <f t="shared" si="53"/>
        <v>4388.0392673177275</v>
      </c>
      <c r="P256" s="90">
        <f t="shared" si="48"/>
        <v>0.94758427876401508</v>
      </c>
      <c r="Q256" s="198">
        <v>6835.3537719902988</v>
      </c>
      <c r="R256" s="90">
        <f t="shared" si="54"/>
        <v>3.5705890731830801E-2</v>
      </c>
      <c r="S256" s="90">
        <f t="shared" si="54"/>
        <v>1.5143943899865028E-2</v>
      </c>
      <c r="T256" s="92">
        <v>16471</v>
      </c>
      <c r="U256" s="192">
        <v>63184</v>
      </c>
      <c r="V256" s="192">
        <v>3913.7760158572842</v>
      </c>
      <c r="W256" s="200"/>
      <c r="X256" s="89">
        <v>0</v>
      </c>
      <c r="Y256" s="89">
        <f t="shared" si="55"/>
        <v>0</v>
      </c>
    </row>
    <row r="257" spans="2:27">
      <c r="B257" s="210">
        <v>4622</v>
      </c>
      <c r="C257" t="s">
        <v>271</v>
      </c>
      <c r="D257" s="1">
        <v>35203.834999999999</v>
      </c>
      <c r="E257" s="86">
        <f t="shared" si="49"/>
        <v>4143.5775659133706</v>
      </c>
      <c r="F257" s="87">
        <f t="shared" si="42"/>
        <v>0.89479348750196042</v>
      </c>
      <c r="G257" s="189">
        <f t="shared" si="43"/>
        <v>292.53339417692405</v>
      </c>
      <c r="H257" s="189">
        <f t="shared" si="44"/>
        <v>2485.3637169271465</v>
      </c>
      <c r="I257" s="189">
        <f t="shared" si="45"/>
        <v>8.5548171359173466</v>
      </c>
      <c r="J257" s="88">
        <f t="shared" si="46"/>
        <v>72.68172638675378</v>
      </c>
      <c r="K257" s="189">
        <f t="shared" si="50"/>
        <v>-39.545115490801592</v>
      </c>
      <c r="L257" s="88">
        <f t="shared" si="47"/>
        <v>-335.97530120985033</v>
      </c>
      <c r="M257" s="89">
        <f t="shared" si="51"/>
        <v>2149.3884157172961</v>
      </c>
      <c r="N257" s="89">
        <f t="shared" si="52"/>
        <v>37353.223415717293</v>
      </c>
      <c r="O257" s="89">
        <f t="shared" si="53"/>
        <v>4396.5658445994932</v>
      </c>
      <c r="P257" s="90">
        <f t="shared" si="48"/>
        <v>0.94942556825384372</v>
      </c>
      <c r="Q257" s="198">
        <v>2149.3884157172961</v>
      </c>
      <c r="R257" s="90">
        <f t="shared" si="54"/>
        <v>4.1996004143850796E-2</v>
      </c>
      <c r="S257" s="90">
        <f t="shared" si="54"/>
        <v>4.6288595968831232E-2</v>
      </c>
      <c r="T257" s="92">
        <v>8496</v>
      </c>
      <c r="U257" s="192">
        <v>33785</v>
      </c>
      <c r="V257" s="192">
        <v>3960.2625717969759</v>
      </c>
      <c r="W257" s="200"/>
      <c r="X257" s="89">
        <v>0</v>
      </c>
      <c r="Y257" s="89">
        <f t="shared" si="55"/>
        <v>0</v>
      </c>
    </row>
    <row r="258" spans="2:27">
      <c r="B258" s="210">
        <v>4623</v>
      </c>
      <c r="C258" t="s">
        <v>272</v>
      </c>
      <c r="D258" s="1">
        <v>9922.6020000000008</v>
      </c>
      <c r="E258" s="86">
        <f t="shared" si="49"/>
        <v>3965.8681055155876</v>
      </c>
      <c r="F258" s="87">
        <f t="shared" si="42"/>
        <v>0.8564176479522132</v>
      </c>
      <c r="G258" s="189">
        <f t="shared" si="43"/>
        <v>399.15907041559382</v>
      </c>
      <c r="H258" s="189">
        <f t="shared" si="44"/>
        <v>998.69599417981578</v>
      </c>
      <c r="I258" s="189">
        <f t="shared" si="45"/>
        <v>70.753128275141393</v>
      </c>
      <c r="J258" s="88">
        <f t="shared" si="46"/>
        <v>177.02432694440375</v>
      </c>
      <c r="K258" s="189">
        <f t="shared" si="50"/>
        <v>22.653195648422454</v>
      </c>
      <c r="L258" s="88">
        <f t="shared" si="47"/>
        <v>56.678295512352982</v>
      </c>
      <c r="M258" s="89">
        <f t="shared" si="51"/>
        <v>1055.3742896921688</v>
      </c>
      <c r="N258" s="89">
        <f t="shared" si="52"/>
        <v>10977.976289692169</v>
      </c>
      <c r="O258" s="89">
        <f t="shared" si="53"/>
        <v>4387.6803715796041</v>
      </c>
      <c r="P258" s="90">
        <f t="shared" si="48"/>
        <v>0.94750677627635638</v>
      </c>
      <c r="Q258" s="198">
        <v>1055.3742896921688</v>
      </c>
      <c r="R258" s="90">
        <f t="shared" si="54"/>
        <v>3.5762212943632646E-2</v>
      </c>
      <c r="S258" s="90">
        <f t="shared" si="54"/>
        <v>3.2864397000145228E-2</v>
      </c>
      <c r="T258" s="92">
        <v>2502</v>
      </c>
      <c r="U258" s="192">
        <v>9580</v>
      </c>
      <c r="V258" s="192">
        <v>3839.6793587174348</v>
      </c>
      <c r="W258" s="200"/>
      <c r="X258" s="89">
        <v>0</v>
      </c>
      <c r="Y258" s="89">
        <f t="shared" si="55"/>
        <v>0</v>
      </c>
      <c r="Z258" s="1"/>
      <c r="AA258" s="1"/>
    </row>
    <row r="259" spans="2:27">
      <c r="B259" s="210">
        <v>4624</v>
      </c>
      <c r="C259" t="s">
        <v>273</v>
      </c>
      <c r="D259" s="1">
        <v>115444.924</v>
      </c>
      <c r="E259" s="86">
        <f t="shared" si="49"/>
        <v>4426.5691717791406</v>
      </c>
      <c r="F259" s="87">
        <f t="shared" si="42"/>
        <v>0.95590469923104404</v>
      </c>
      <c r="G259" s="189">
        <f t="shared" si="43"/>
        <v>122.73843065746205</v>
      </c>
      <c r="H259" s="189">
        <f t="shared" si="44"/>
        <v>3201.0182715466103</v>
      </c>
      <c r="I259" s="189">
        <f t="shared" si="45"/>
        <v>0</v>
      </c>
      <c r="J259" s="88">
        <f t="shared" si="46"/>
        <v>0</v>
      </c>
      <c r="K259" s="189">
        <f t="shared" si="50"/>
        <v>-48.099932626718939</v>
      </c>
      <c r="L259" s="88">
        <f t="shared" si="47"/>
        <v>-1254.4462429048301</v>
      </c>
      <c r="M259" s="89">
        <f t="shared" si="51"/>
        <v>1946.5720286417802</v>
      </c>
      <c r="N259" s="89">
        <f t="shared" si="52"/>
        <v>117391.49602864178</v>
      </c>
      <c r="O259" s="89">
        <f t="shared" si="53"/>
        <v>4501.2076698098836</v>
      </c>
      <c r="P259" s="90">
        <f t="shared" si="48"/>
        <v>0.97202266514152713</v>
      </c>
      <c r="Q259" s="198">
        <v>1946.5720286417802</v>
      </c>
      <c r="R259" s="90">
        <f t="shared" si="54"/>
        <v>2.6158859398055137E-2</v>
      </c>
      <c r="S259" s="90">
        <f t="shared" si="54"/>
        <v>7.1151136945021912E-3</v>
      </c>
      <c r="T259" s="92">
        <v>26080</v>
      </c>
      <c r="U259" s="192">
        <v>112502</v>
      </c>
      <c r="V259" s="192">
        <v>4395.2961400218783</v>
      </c>
      <c r="W259" s="200"/>
      <c r="X259" s="89">
        <v>0</v>
      </c>
      <c r="Y259" s="89">
        <f t="shared" si="55"/>
        <v>0</v>
      </c>
    </row>
    <row r="260" spans="2:27">
      <c r="B260" s="210">
        <v>4625</v>
      </c>
      <c r="C260" t="s">
        <v>274</v>
      </c>
      <c r="D260" s="1">
        <v>60350.563999999998</v>
      </c>
      <c r="E260" s="86">
        <f t="shared" si="49"/>
        <v>11386.898867924527</v>
      </c>
      <c r="F260" s="87">
        <f t="shared" si="42"/>
        <v>2.4589675920828005</v>
      </c>
      <c r="G260" s="189">
        <f t="shared" si="43"/>
        <v>-4053.4593870297695</v>
      </c>
      <c r="H260" s="189">
        <f t="shared" si="44"/>
        <v>-21483.334751257778</v>
      </c>
      <c r="I260" s="189">
        <f t="shared" si="45"/>
        <v>0</v>
      </c>
      <c r="J260" s="88">
        <f t="shared" si="46"/>
        <v>0</v>
      </c>
      <c r="K260" s="189">
        <f t="shared" si="50"/>
        <v>-48.099932626718939</v>
      </c>
      <c r="L260" s="88">
        <f t="shared" si="47"/>
        <v>-254.92964292161039</v>
      </c>
      <c r="M260" s="89">
        <f t="shared" si="51"/>
        <v>-21738.26439417939</v>
      </c>
      <c r="N260" s="89">
        <f t="shared" si="52"/>
        <v>38612.299605820604</v>
      </c>
      <c r="O260" s="89">
        <f t="shared" si="53"/>
        <v>7285.3395482680389</v>
      </c>
      <c r="P260" s="90">
        <f t="shared" si="48"/>
        <v>1.5732478222822297</v>
      </c>
      <c r="Q260" s="198">
        <v>-21738.26439417939</v>
      </c>
      <c r="R260" s="90">
        <f t="shared" si="54"/>
        <v>9.2060944936033118E-2</v>
      </c>
      <c r="S260" s="90">
        <f t="shared" si="54"/>
        <v>9.1442797231352221E-2</v>
      </c>
      <c r="T260" s="92">
        <v>5300</v>
      </c>
      <c r="U260" s="192">
        <v>55263</v>
      </c>
      <c r="V260" s="192">
        <v>10432.886539550689</v>
      </c>
      <c r="W260" s="200"/>
      <c r="X260" s="89">
        <v>0</v>
      </c>
      <c r="Y260" s="89">
        <f t="shared" si="55"/>
        <v>0</v>
      </c>
      <c r="Z260" s="1"/>
      <c r="AA260" s="1"/>
    </row>
    <row r="261" spans="2:27">
      <c r="B261" s="210">
        <v>4626</v>
      </c>
      <c r="C261" t="s">
        <v>275</v>
      </c>
      <c r="D261" s="1">
        <v>177399.796</v>
      </c>
      <c r="E261" s="86">
        <f t="shared" si="49"/>
        <v>4460.8679340173003</v>
      </c>
      <c r="F261" s="87">
        <f t="shared" si="42"/>
        <v>0.96331141687826594</v>
      </c>
      <c r="G261" s="189">
        <f t="shared" si="43"/>
        <v>102.15917331456622</v>
      </c>
      <c r="H261" s="189">
        <f t="shared" si="44"/>
        <v>4062.6660043736692</v>
      </c>
      <c r="I261" s="189">
        <f t="shared" si="45"/>
        <v>0</v>
      </c>
      <c r="J261" s="88">
        <f t="shared" si="46"/>
        <v>0</v>
      </c>
      <c r="K261" s="189">
        <f t="shared" si="50"/>
        <v>-48.099932626718939</v>
      </c>
      <c r="L261" s="88">
        <f t="shared" si="47"/>
        <v>-1912.8381206993588</v>
      </c>
      <c r="M261" s="89">
        <f t="shared" si="51"/>
        <v>2149.8278836743102</v>
      </c>
      <c r="N261" s="89">
        <f t="shared" si="52"/>
        <v>179549.6238836743</v>
      </c>
      <c r="O261" s="89">
        <f t="shared" si="53"/>
        <v>4514.9271747051471</v>
      </c>
      <c r="P261" s="90">
        <f t="shared" si="48"/>
        <v>0.97498535220041582</v>
      </c>
      <c r="Q261" s="198">
        <v>2149.8278836743102</v>
      </c>
      <c r="R261" s="90">
        <f t="shared" si="54"/>
        <v>2.9072766085806449E-2</v>
      </c>
      <c r="S261" s="90">
        <f t="shared" si="54"/>
        <v>1.8722004004879018E-2</v>
      </c>
      <c r="T261" s="92">
        <v>39768</v>
      </c>
      <c r="U261" s="192">
        <v>172388</v>
      </c>
      <c r="V261" s="192">
        <v>4378.8864052021945</v>
      </c>
      <c r="W261" s="200"/>
      <c r="X261" s="89">
        <v>0</v>
      </c>
      <c r="Y261" s="89">
        <f t="shared" si="55"/>
        <v>0</v>
      </c>
    </row>
    <row r="262" spans="2:27">
      <c r="B262" s="210">
        <v>4627</v>
      </c>
      <c r="C262" t="s">
        <v>276</v>
      </c>
      <c r="D262" s="1">
        <v>125165.16099999999</v>
      </c>
      <c r="E262" s="86">
        <f t="shared" si="49"/>
        <v>4152.1035329241995</v>
      </c>
      <c r="F262" s="87">
        <f t="shared" si="42"/>
        <v>0.89663464520556069</v>
      </c>
      <c r="G262" s="189">
        <f t="shared" si="43"/>
        <v>287.41781397042666</v>
      </c>
      <c r="H262" s="189">
        <f t="shared" si="44"/>
        <v>8664.2100021385122</v>
      </c>
      <c r="I262" s="189">
        <f t="shared" si="45"/>
        <v>5.5707286821272186</v>
      </c>
      <c r="J262" s="88">
        <f t="shared" si="46"/>
        <v>167.92961612272501</v>
      </c>
      <c r="K262" s="189">
        <f t="shared" si="50"/>
        <v>-42.529203944591721</v>
      </c>
      <c r="L262" s="88">
        <f t="shared" si="47"/>
        <v>-1282.0428529097176</v>
      </c>
      <c r="M262" s="89">
        <f t="shared" si="51"/>
        <v>7382.1671492287951</v>
      </c>
      <c r="N262" s="89">
        <f t="shared" si="52"/>
        <v>132547.32814922879</v>
      </c>
      <c r="O262" s="89">
        <f t="shared" si="53"/>
        <v>4396.9921429500346</v>
      </c>
      <c r="P262" s="90">
        <f t="shared" si="48"/>
        <v>0.9495176261390238</v>
      </c>
      <c r="Q262" s="198">
        <v>7382.1671492287951</v>
      </c>
      <c r="R262" s="90">
        <f t="shared" si="54"/>
        <v>2.2858598653242621E-2</v>
      </c>
      <c r="S262" s="90">
        <f t="shared" si="54"/>
        <v>1.7565318129444205E-2</v>
      </c>
      <c r="T262" s="92">
        <v>30145</v>
      </c>
      <c r="U262" s="192">
        <v>122368</v>
      </c>
      <c r="V262" s="192">
        <v>4080.4294908132979</v>
      </c>
      <c r="W262" s="200"/>
      <c r="X262" s="89">
        <v>0</v>
      </c>
      <c r="Y262" s="89">
        <f t="shared" si="55"/>
        <v>0</v>
      </c>
    </row>
    <row r="263" spans="2:27">
      <c r="B263" s="210">
        <v>4628</v>
      </c>
      <c r="C263" t="s">
        <v>277</v>
      </c>
      <c r="D263" s="1">
        <v>14269.378000000001</v>
      </c>
      <c r="E263" s="86">
        <f t="shared" si="49"/>
        <v>3704.4075804776739</v>
      </c>
      <c r="F263" s="87">
        <f t="shared" ref="F263:F326" si="56">E263/E$365</f>
        <v>0.79995601031633179</v>
      </c>
      <c r="G263" s="189">
        <f t="shared" ref="G263:G326" si="57">($E$365+$Y$365-E263-Y263)*0.6</f>
        <v>556.03538543834202</v>
      </c>
      <c r="H263" s="189">
        <f t="shared" ref="H263:H326" si="58">G263*T263/1000</f>
        <v>2141.8483047084933</v>
      </c>
      <c r="I263" s="189">
        <f t="shared" ref="I263:I326" si="59">IF(E263+Y263&lt;(E$365+Y$365)*0.9,((E$365+Y$365)*0.9-E263-Y263)*0.35,0)</f>
        <v>162.26431203841116</v>
      </c>
      <c r="J263" s="88">
        <f t="shared" ref="J263:J326" si="60">I263*T263/1000</f>
        <v>625.04212997195975</v>
      </c>
      <c r="K263" s="189">
        <f t="shared" si="50"/>
        <v>114.16437941169222</v>
      </c>
      <c r="L263" s="88">
        <f t="shared" ref="L263:L326" si="61">K263*T263/1000</f>
        <v>439.76118949383846</v>
      </c>
      <c r="M263" s="89">
        <f t="shared" si="51"/>
        <v>2581.6094942023319</v>
      </c>
      <c r="N263" s="89">
        <f t="shared" si="52"/>
        <v>16850.987494202331</v>
      </c>
      <c r="O263" s="89">
        <f t="shared" si="53"/>
        <v>4374.6073453277077</v>
      </c>
      <c r="P263" s="90">
        <f t="shared" ref="P263:P326" si="62">O263/O$365</f>
        <v>0.94468369439456212</v>
      </c>
      <c r="Q263" s="198">
        <v>2581.6094942023319</v>
      </c>
      <c r="R263" s="90">
        <f t="shared" si="54"/>
        <v>5.4413507721865116E-2</v>
      </c>
      <c r="S263" s="90">
        <f t="shared" si="54"/>
        <v>6.0709330846891757E-2</v>
      </c>
      <c r="T263" s="92">
        <v>3852</v>
      </c>
      <c r="U263" s="192">
        <v>13533</v>
      </c>
      <c r="V263" s="192">
        <v>3492.3870967741937</v>
      </c>
      <c r="W263" s="200"/>
      <c r="X263" s="89">
        <v>0</v>
      </c>
      <c r="Y263" s="89">
        <f t="shared" si="55"/>
        <v>0</v>
      </c>
    </row>
    <row r="264" spans="2:27">
      <c r="B264" s="210">
        <v>4629</v>
      </c>
      <c r="C264" t="s">
        <v>278</v>
      </c>
      <c r="D264" s="1">
        <v>1568.9960000000001</v>
      </c>
      <c r="E264" s="86">
        <f t="shared" ref="E264:E327" si="63">D264/T264*1000</f>
        <v>4085.9270833333339</v>
      </c>
      <c r="F264" s="87">
        <f t="shared" si="56"/>
        <v>0.8823440339697467</v>
      </c>
      <c r="G264" s="189">
        <f t="shared" si="57"/>
        <v>327.12368372494603</v>
      </c>
      <c r="H264" s="189">
        <f t="shared" si="58"/>
        <v>125.61549455037928</v>
      </c>
      <c r="I264" s="189">
        <f t="shared" si="59"/>
        <v>28.732486038930162</v>
      </c>
      <c r="J264" s="88">
        <f t="shared" si="60"/>
        <v>11.033274638949182</v>
      </c>
      <c r="K264" s="189">
        <f t="shared" ref="K264:K327" si="64">I264+J$367</f>
        <v>-19.367446587788777</v>
      </c>
      <c r="L264" s="88">
        <f t="shared" si="61"/>
        <v>-7.4370994897108904</v>
      </c>
      <c r="M264" s="89">
        <f t="shared" ref="M264:M327" si="65">+H264+L264</f>
        <v>118.17839506066839</v>
      </c>
      <c r="N264" s="89">
        <f t="shared" ref="N264:N327" si="66">D264+M264</f>
        <v>1687.1743950606685</v>
      </c>
      <c r="O264" s="89">
        <f t="shared" ref="O264:O327" si="67">N264/T264*1000</f>
        <v>4393.6833204704917</v>
      </c>
      <c r="P264" s="90">
        <f t="shared" si="62"/>
        <v>0.94880309557723308</v>
      </c>
      <c r="Q264" s="198">
        <v>118.17839506066839</v>
      </c>
      <c r="R264" s="90">
        <f t="shared" ref="R264:S327" si="68">(D264-U264)/U264</f>
        <v>5.5141896435776792E-2</v>
      </c>
      <c r="S264" s="90">
        <f t="shared" si="68"/>
        <v>4.4150835014570886E-2</v>
      </c>
      <c r="T264" s="92">
        <v>384</v>
      </c>
      <c r="U264" s="192">
        <v>1487</v>
      </c>
      <c r="V264" s="192">
        <v>3913.1578947368421</v>
      </c>
      <c r="W264" s="200"/>
      <c r="X264" s="89">
        <v>0</v>
      </c>
      <c r="Y264" s="89">
        <f t="shared" ref="Y264:Y327" si="69">X264*1000/T264</f>
        <v>0</v>
      </c>
    </row>
    <row r="265" spans="2:27">
      <c r="B265" s="210">
        <v>4630</v>
      </c>
      <c r="C265" t="s">
        <v>279</v>
      </c>
      <c r="D265" s="1">
        <v>32053.241999999998</v>
      </c>
      <c r="E265" s="86">
        <f t="shared" si="63"/>
        <v>3908.931951219512</v>
      </c>
      <c r="F265" s="87">
        <f t="shared" si="56"/>
        <v>0.84412245152904575</v>
      </c>
      <c r="G265" s="189">
        <f t="shared" si="57"/>
        <v>433.32076299323916</v>
      </c>
      <c r="H265" s="189">
        <f t="shared" si="58"/>
        <v>3553.2302565445611</v>
      </c>
      <c r="I265" s="189">
        <f t="shared" si="59"/>
        <v>90.680782278767822</v>
      </c>
      <c r="J265" s="88">
        <f t="shared" si="60"/>
        <v>743.58241468589608</v>
      </c>
      <c r="K265" s="189">
        <f t="shared" si="64"/>
        <v>42.580849652048883</v>
      </c>
      <c r="L265" s="88">
        <f t="shared" si="61"/>
        <v>349.16296714680084</v>
      </c>
      <c r="M265" s="89">
        <f t="shared" si="65"/>
        <v>3902.393223691362</v>
      </c>
      <c r="N265" s="89">
        <f t="shared" si="66"/>
        <v>35955.635223691359</v>
      </c>
      <c r="O265" s="89">
        <f t="shared" si="67"/>
        <v>4384.8335638647995</v>
      </c>
      <c r="P265" s="90">
        <f t="shared" si="62"/>
        <v>0.94689201645519783</v>
      </c>
      <c r="Q265" s="198">
        <v>3902.393223691362</v>
      </c>
      <c r="R265" s="90">
        <f t="shared" si="68"/>
        <v>2.5080495059004074E-2</v>
      </c>
      <c r="S265" s="90">
        <f t="shared" si="68"/>
        <v>1.9080023868414703E-2</v>
      </c>
      <c r="T265" s="92">
        <v>8200</v>
      </c>
      <c r="U265" s="192">
        <v>31269</v>
      </c>
      <c r="V265" s="192">
        <v>3835.7458292443575</v>
      </c>
      <c r="W265" s="200"/>
      <c r="X265" s="89">
        <v>0</v>
      </c>
      <c r="Y265" s="89">
        <f t="shared" si="69"/>
        <v>0</v>
      </c>
      <c r="Z265" s="1"/>
      <c r="AA265" s="1"/>
    </row>
    <row r="266" spans="2:27">
      <c r="B266" s="210">
        <v>4631</v>
      </c>
      <c r="C266" t="s">
        <v>280</v>
      </c>
      <c r="D266" s="1">
        <v>125166.33199999999</v>
      </c>
      <c r="E266" s="86">
        <f t="shared" si="63"/>
        <v>4174.1590075368504</v>
      </c>
      <c r="F266" s="87">
        <f t="shared" si="56"/>
        <v>0.9013974606068007</v>
      </c>
      <c r="G266" s="189">
        <f t="shared" si="57"/>
        <v>274.18452920283613</v>
      </c>
      <c r="H266" s="189">
        <f t="shared" si="58"/>
        <v>8221.6972926762446</v>
      </c>
      <c r="I266" s="189">
        <f t="shared" si="59"/>
        <v>0</v>
      </c>
      <c r="J266" s="88">
        <f t="shared" si="60"/>
        <v>0</v>
      </c>
      <c r="K266" s="189">
        <f t="shared" si="64"/>
        <v>-48.099932626718939</v>
      </c>
      <c r="L266" s="88">
        <f t="shared" si="61"/>
        <v>-1442.3245797447942</v>
      </c>
      <c r="M266" s="89">
        <f t="shared" si="65"/>
        <v>6779.3727129314502</v>
      </c>
      <c r="N266" s="89">
        <f t="shared" si="66"/>
        <v>131945.70471293145</v>
      </c>
      <c r="O266" s="89">
        <f t="shared" si="67"/>
        <v>4400.2436041129677</v>
      </c>
      <c r="P266" s="90">
        <f t="shared" si="62"/>
        <v>0.95021976969182986</v>
      </c>
      <c r="Q266" s="198">
        <v>6779.3727129314502</v>
      </c>
      <c r="R266" s="90">
        <f t="shared" si="68"/>
        <v>2.9489245852559156E-2</v>
      </c>
      <c r="S266" s="90">
        <f t="shared" si="68"/>
        <v>2.7223312075921165E-2</v>
      </c>
      <c r="T266" s="92">
        <v>29986</v>
      </c>
      <c r="U266" s="192">
        <v>121581</v>
      </c>
      <c r="V266" s="192">
        <v>4063.5360962566842</v>
      </c>
      <c r="W266" s="200"/>
      <c r="X266" s="89">
        <v>0</v>
      </c>
      <c r="Y266" s="89">
        <f t="shared" si="69"/>
        <v>0</v>
      </c>
    </row>
    <row r="267" spans="2:27">
      <c r="B267" s="210">
        <v>4632</v>
      </c>
      <c r="C267" t="s">
        <v>281</v>
      </c>
      <c r="D267" s="1">
        <v>16306.352999999999</v>
      </c>
      <c r="E267" s="86">
        <f t="shared" si="63"/>
        <v>5659.9628601180139</v>
      </c>
      <c r="F267" s="87">
        <f t="shared" si="56"/>
        <v>1.2222524681084856</v>
      </c>
      <c r="G267" s="189">
        <f t="shared" si="57"/>
        <v>-617.29778234586195</v>
      </c>
      <c r="H267" s="189">
        <f t="shared" si="58"/>
        <v>-1778.4349109384282</v>
      </c>
      <c r="I267" s="189">
        <f t="shared" si="59"/>
        <v>0</v>
      </c>
      <c r="J267" s="88">
        <f t="shared" si="60"/>
        <v>0</v>
      </c>
      <c r="K267" s="189">
        <f t="shared" si="64"/>
        <v>-48.099932626718939</v>
      </c>
      <c r="L267" s="88">
        <f t="shared" si="61"/>
        <v>-138.57590589757726</v>
      </c>
      <c r="M267" s="89">
        <f t="shared" si="65"/>
        <v>-1917.0108168360055</v>
      </c>
      <c r="N267" s="89">
        <f t="shared" si="66"/>
        <v>14389.342183163993</v>
      </c>
      <c r="O267" s="89">
        <f t="shared" si="67"/>
        <v>4994.5651451454332</v>
      </c>
      <c r="P267" s="90">
        <f t="shared" si="62"/>
        <v>1.0785617726925039</v>
      </c>
      <c r="Q267" s="198">
        <v>-1917.0108168360055</v>
      </c>
      <c r="R267" s="90">
        <f t="shared" si="68"/>
        <v>1.8765025615394174E-2</v>
      </c>
      <c r="S267" s="90">
        <f t="shared" si="68"/>
        <v>9.9246487877700674E-3</v>
      </c>
      <c r="T267" s="92">
        <v>2881</v>
      </c>
      <c r="U267" s="192">
        <v>16006</v>
      </c>
      <c r="V267" s="192">
        <v>5604.3417366946778</v>
      </c>
      <c r="W267" s="200"/>
      <c r="X267" s="89">
        <v>0</v>
      </c>
      <c r="Y267" s="89">
        <f t="shared" si="69"/>
        <v>0</v>
      </c>
    </row>
    <row r="268" spans="2:27">
      <c r="B268" s="210">
        <v>4633</v>
      </c>
      <c r="C268" t="s">
        <v>282</v>
      </c>
      <c r="D268" s="1">
        <v>2399.73</v>
      </c>
      <c r="E268" s="86">
        <f t="shared" si="63"/>
        <v>4623.7572254335264</v>
      </c>
      <c r="F268" s="87">
        <f t="shared" si="56"/>
        <v>0.99848688417060316</v>
      </c>
      <c r="G268" s="189">
        <f t="shared" si="57"/>
        <v>4.4255984648305455</v>
      </c>
      <c r="H268" s="189">
        <f t="shared" si="58"/>
        <v>2.2968856032470528</v>
      </c>
      <c r="I268" s="189">
        <f t="shared" si="59"/>
        <v>0</v>
      </c>
      <c r="J268" s="88">
        <f t="shared" si="60"/>
        <v>0</v>
      </c>
      <c r="K268" s="189">
        <f t="shared" si="64"/>
        <v>-48.099932626718939</v>
      </c>
      <c r="L268" s="88">
        <f t="shared" si="61"/>
        <v>-24.963865033267126</v>
      </c>
      <c r="M268" s="89">
        <f t="shared" si="65"/>
        <v>-22.666979430020074</v>
      </c>
      <c r="N268" s="89">
        <f t="shared" si="66"/>
        <v>2377.0630205699799</v>
      </c>
      <c r="O268" s="89">
        <f t="shared" si="67"/>
        <v>4580.0828912716379</v>
      </c>
      <c r="P268" s="90">
        <f t="shared" si="62"/>
        <v>0.98905553911735078</v>
      </c>
      <c r="Q268" s="198">
        <v>-22.666979430020074</v>
      </c>
      <c r="R268" s="90">
        <f t="shared" si="68"/>
        <v>0.21937500000000001</v>
      </c>
      <c r="S268" s="90">
        <f t="shared" si="68"/>
        <v>0.20527817919075159</v>
      </c>
      <c r="T268" s="92">
        <v>519</v>
      </c>
      <c r="U268" s="192">
        <v>1968</v>
      </c>
      <c r="V268" s="192">
        <v>3836.2573099415204</v>
      </c>
      <c r="W268" s="200"/>
      <c r="X268" s="89">
        <v>0</v>
      </c>
      <c r="Y268" s="89">
        <f t="shared" si="69"/>
        <v>0</v>
      </c>
    </row>
    <row r="269" spans="2:27">
      <c r="B269" s="210">
        <v>4634</v>
      </c>
      <c r="C269" t="s">
        <v>283</v>
      </c>
      <c r="D269" s="1">
        <v>7217.2290000000003</v>
      </c>
      <c r="E269" s="86">
        <f t="shared" si="63"/>
        <v>4260.4657615112155</v>
      </c>
      <c r="F269" s="87">
        <f t="shared" si="56"/>
        <v>0.92003515234907474</v>
      </c>
      <c r="G269" s="189">
        <f t="shared" si="57"/>
        <v>222.40047681821707</v>
      </c>
      <c r="H269" s="189">
        <f t="shared" si="58"/>
        <v>376.74640773005967</v>
      </c>
      <c r="I269" s="189">
        <f t="shared" si="59"/>
        <v>0</v>
      </c>
      <c r="J269" s="88">
        <f t="shared" si="60"/>
        <v>0</v>
      </c>
      <c r="K269" s="189">
        <f t="shared" si="64"/>
        <v>-48.099932626718939</v>
      </c>
      <c r="L269" s="88">
        <f t="shared" si="61"/>
        <v>-81.481285869661875</v>
      </c>
      <c r="M269" s="89">
        <f t="shared" si="65"/>
        <v>295.26512186039781</v>
      </c>
      <c r="N269" s="89">
        <f t="shared" si="66"/>
        <v>7512.4941218603981</v>
      </c>
      <c r="O269" s="89">
        <f t="shared" si="67"/>
        <v>4434.7663057027148</v>
      </c>
      <c r="P269" s="90">
        <f t="shared" si="62"/>
        <v>0.95767484638873968</v>
      </c>
      <c r="Q269" s="198">
        <v>295.26512186039781</v>
      </c>
      <c r="R269" s="90">
        <f t="shared" si="68"/>
        <v>5.3456283754196504E-2</v>
      </c>
      <c r="S269" s="90">
        <f t="shared" si="68"/>
        <v>2.8581282957166977E-2</v>
      </c>
      <c r="T269" s="92">
        <v>1694</v>
      </c>
      <c r="U269" s="192">
        <v>6851</v>
      </c>
      <c r="V269" s="192">
        <v>4142.0798065296249</v>
      </c>
      <c r="W269" s="200"/>
      <c r="X269" s="89">
        <v>0</v>
      </c>
      <c r="Y269" s="89">
        <f t="shared" si="69"/>
        <v>0</v>
      </c>
    </row>
    <row r="270" spans="2:27">
      <c r="B270" s="210">
        <v>4635</v>
      </c>
      <c r="C270" t="s">
        <v>284</v>
      </c>
      <c r="D270" s="1">
        <v>11478.924999999999</v>
      </c>
      <c r="E270" s="86">
        <f t="shared" si="63"/>
        <v>5138.2833482542528</v>
      </c>
      <c r="F270" s="87">
        <f t="shared" si="56"/>
        <v>1.1095972993917396</v>
      </c>
      <c r="G270" s="189">
        <f t="shared" si="57"/>
        <v>-304.29007522760531</v>
      </c>
      <c r="H270" s="189">
        <f t="shared" si="58"/>
        <v>-679.7840280584702</v>
      </c>
      <c r="I270" s="189">
        <f t="shared" si="59"/>
        <v>0</v>
      </c>
      <c r="J270" s="88">
        <f t="shared" si="60"/>
        <v>0</v>
      </c>
      <c r="K270" s="189">
        <f t="shared" si="64"/>
        <v>-48.099932626718939</v>
      </c>
      <c r="L270" s="88">
        <f t="shared" si="61"/>
        <v>-107.4552494880901</v>
      </c>
      <c r="M270" s="89">
        <f t="shared" si="65"/>
        <v>-787.23927754656029</v>
      </c>
      <c r="N270" s="89">
        <f t="shared" si="66"/>
        <v>10691.68572245344</v>
      </c>
      <c r="O270" s="89">
        <f t="shared" si="67"/>
        <v>4785.8933403999281</v>
      </c>
      <c r="P270" s="90">
        <f t="shared" si="62"/>
        <v>1.0334997052058053</v>
      </c>
      <c r="Q270" s="198">
        <v>-787.23927754656029</v>
      </c>
      <c r="R270" s="90">
        <f t="shared" si="68"/>
        <v>5.5533333333333268E-2</v>
      </c>
      <c r="S270" s="90">
        <f t="shared" si="68"/>
        <v>5.2698418382572332E-2</v>
      </c>
      <c r="T270" s="92">
        <v>2234</v>
      </c>
      <c r="U270" s="192">
        <v>10875</v>
      </c>
      <c r="V270" s="192">
        <v>4881.0592459605032</v>
      </c>
      <c r="W270" s="200"/>
      <c r="X270" s="89">
        <v>0</v>
      </c>
      <c r="Y270" s="89">
        <f t="shared" si="69"/>
        <v>0</v>
      </c>
    </row>
    <row r="271" spans="2:27">
      <c r="B271" s="210">
        <v>4636</v>
      </c>
      <c r="C271" t="s">
        <v>285</v>
      </c>
      <c r="D271" s="1">
        <v>4092.7860000000001</v>
      </c>
      <c r="E271" s="86">
        <f t="shared" si="63"/>
        <v>5457.0480000000007</v>
      </c>
      <c r="F271" s="87">
        <f t="shared" si="56"/>
        <v>1.1784335960196397</v>
      </c>
      <c r="G271" s="189">
        <f t="shared" si="57"/>
        <v>-495.54886627505402</v>
      </c>
      <c r="H271" s="189">
        <f t="shared" si="58"/>
        <v>-371.66164970629052</v>
      </c>
      <c r="I271" s="189">
        <f t="shared" si="59"/>
        <v>0</v>
      </c>
      <c r="J271" s="88">
        <f t="shared" si="60"/>
        <v>0</v>
      </c>
      <c r="K271" s="189">
        <f t="shared" si="64"/>
        <v>-48.099932626718939</v>
      </c>
      <c r="L271" s="88">
        <f t="shared" si="61"/>
        <v>-36.074949470039201</v>
      </c>
      <c r="M271" s="89">
        <f t="shared" si="65"/>
        <v>-407.73659917632972</v>
      </c>
      <c r="N271" s="89">
        <f t="shared" si="66"/>
        <v>3685.0494008236701</v>
      </c>
      <c r="O271" s="89">
        <f t="shared" si="67"/>
        <v>4913.3992010982274</v>
      </c>
      <c r="P271" s="90">
        <f t="shared" si="62"/>
        <v>1.0610342238569652</v>
      </c>
      <c r="Q271" s="198">
        <v>-407.73659917632972</v>
      </c>
      <c r="R271" s="90">
        <f t="shared" si="68"/>
        <v>0.10139558665231434</v>
      </c>
      <c r="S271" s="90">
        <f t="shared" si="68"/>
        <v>0.11020675134553287</v>
      </c>
      <c r="T271" s="92">
        <v>750</v>
      </c>
      <c r="U271" s="192">
        <v>3716</v>
      </c>
      <c r="V271" s="192">
        <v>4915.3439153439158</v>
      </c>
      <c r="W271" s="200"/>
      <c r="X271" s="89">
        <v>0</v>
      </c>
      <c r="Y271" s="89">
        <f t="shared" si="69"/>
        <v>0</v>
      </c>
    </row>
    <row r="272" spans="2:27">
      <c r="B272" s="210">
        <v>4637</v>
      </c>
      <c r="C272" t="s">
        <v>286</v>
      </c>
      <c r="D272" s="1">
        <v>5619.6710000000003</v>
      </c>
      <c r="E272" s="86">
        <f t="shared" si="63"/>
        <v>4431.9171924290222</v>
      </c>
      <c r="F272" s="87">
        <f t="shared" si="56"/>
        <v>0.95705958868886576</v>
      </c>
      <c r="G272" s="189">
        <f t="shared" si="57"/>
        <v>119.52961826753307</v>
      </c>
      <c r="H272" s="189">
        <f t="shared" si="58"/>
        <v>151.56355596323192</v>
      </c>
      <c r="I272" s="189">
        <f t="shared" si="59"/>
        <v>0</v>
      </c>
      <c r="J272" s="88">
        <f t="shared" si="60"/>
        <v>0</v>
      </c>
      <c r="K272" s="189">
        <f t="shared" si="64"/>
        <v>-48.099932626718939</v>
      </c>
      <c r="L272" s="88">
        <f t="shared" si="61"/>
        <v>-60.990714570679614</v>
      </c>
      <c r="M272" s="89">
        <f t="shared" si="65"/>
        <v>90.572841392552306</v>
      </c>
      <c r="N272" s="89">
        <f t="shared" si="66"/>
        <v>5710.2438413925529</v>
      </c>
      <c r="O272" s="89">
        <f t="shared" si="67"/>
        <v>4503.3468780698367</v>
      </c>
      <c r="P272" s="90">
        <f t="shared" si="62"/>
        <v>0.97248462092465593</v>
      </c>
      <c r="Q272" s="198">
        <v>90.572841392552306</v>
      </c>
      <c r="R272" s="93">
        <f t="shared" si="68"/>
        <v>-3.9208240724910193E-2</v>
      </c>
      <c r="S272" s="93">
        <f t="shared" si="68"/>
        <v>-3.9208240724910276E-2</v>
      </c>
      <c r="T272" s="92">
        <v>1268</v>
      </c>
      <c r="U272" s="192">
        <v>5849</v>
      </c>
      <c r="V272" s="192">
        <v>4612.7760252365933</v>
      </c>
      <c r="W272" s="200"/>
      <c r="X272" s="89">
        <v>0</v>
      </c>
      <c r="Y272" s="89">
        <f t="shared" si="69"/>
        <v>0</v>
      </c>
      <c r="Z272" s="1"/>
    </row>
    <row r="273" spans="2:28">
      <c r="B273" s="210">
        <v>4638</v>
      </c>
      <c r="C273" t="s">
        <v>287</v>
      </c>
      <c r="D273" s="1">
        <v>15653.646000000001</v>
      </c>
      <c r="E273" s="86">
        <f t="shared" si="63"/>
        <v>4035.4849187935038</v>
      </c>
      <c r="F273" s="87">
        <f t="shared" si="56"/>
        <v>0.87145119568984031</v>
      </c>
      <c r="G273" s="189">
        <f t="shared" si="57"/>
        <v>357.3889824488441</v>
      </c>
      <c r="H273" s="189">
        <f t="shared" si="58"/>
        <v>1386.3118629190662</v>
      </c>
      <c r="I273" s="189">
        <f t="shared" si="59"/>
        <v>46.387243627870724</v>
      </c>
      <c r="J273" s="88">
        <f t="shared" si="60"/>
        <v>179.93611803251054</v>
      </c>
      <c r="K273" s="189">
        <f t="shared" si="64"/>
        <v>-1.7126889988482148</v>
      </c>
      <c r="L273" s="88">
        <f t="shared" si="61"/>
        <v>-6.6435206265322249</v>
      </c>
      <c r="M273" s="89">
        <f t="shared" si="65"/>
        <v>1379.6683422925339</v>
      </c>
      <c r="N273" s="89">
        <f t="shared" si="66"/>
        <v>17033.314342292535</v>
      </c>
      <c r="O273" s="89">
        <f t="shared" si="67"/>
        <v>4391.1612122434999</v>
      </c>
      <c r="P273" s="90">
        <f t="shared" si="62"/>
        <v>0.9482584536632378</v>
      </c>
      <c r="Q273" s="198">
        <v>1379.6683422925339</v>
      </c>
      <c r="R273" s="93">
        <f t="shared" si="68"/>
        <v>-1.5122310305775724E-2</v>
      </c>
      <c r="S273" s="93">
        <f t="shared" si="68"/>
        <v>2.6506822898921863E-3</v>
      </c>
      <c r="T273" s="92">
        <v>3879</v>
      </c>
      <c r="U273" s="192">
        <v>15894</v>
      </c>
      <c r="V273" s="192">
        <v>4024.8164092175234</v>
      </c>
      <c r="W273" s="200"/>
      <c r="X273" s="89">
        <v>0</v>
      </c>
      <c r="Y273" s="89">
        <f t="shared" si="69"/>
        <v>0</v>
      </c>
      <c r="Z273" s="1"/>
    </row>
    <row r="274" spans="2:28">
      <c r="B274" s="210">
        <v>4639</v>
      </c>
      <c r="C274" t="s">
        <v>288</v>
      </c>
      <c r="D274" s="1">
        <v>11089.523999999999</v>
      </c>
      <c r="E274" s="86">
        <f t="shared" si="63"/>
        <v>4347.12818502548</v>
      </c>
      <c r="F274" s="87">
        <f t="shared" si="56"/>
        <v>0.9387496498909127</v>
      </c>
      <c r="G274" s="189">
        <f t="shared" si="57"/>
        <v>170.40302270965839</v>
      </c>
      <c r="H274" s="189">
        <f t="shared" si="58"/>
        <v>434.69811093233852</v>
      </c>
      <c r="I274" s="189">
        <f t="shared" si="59"/>
        <v>0</v>
      </c>
      <c r="J274" s="88">
        <f t="shared" si="60"/>
        <v>0</v>
      </c>
      <c r="K274" s="189">
        <f t="shared" si="64"/>
        <v>-48.099932626718939</v>
      </c>
      <c r="L274" s="88">
        <f t="shared" si="61"/>
        <v>-122.70292813076001</v>
      </c>
      <c r="M274" s="89">
        <f t="shared" si="65"/>
        <v>311.99518280157849</v>
      </c>
      <c r="N274" s="89">
        <f t="shared" si="66"/>
        <v>11401.519182801578</v>
      </c>
      <c r="O274" s="89">
        <f t="shared" si="67"/>
        <v>4469.4312751084199</v>
      </c>
      <c r="P274" s="90">
        <f t="shared" si="62"/>
        <v>0.96516064540547475</v>
      </c>
      <c r="Q274" s="198">
        <v>311.99518280157849</v>
      </c>
      <c r="R274" s="93">
        <f t="shared" si="68"/>
        <v>0.12139993932652436</v>
      </c>
      <c r="S274" s="93">
        <f t="shared" si="68"/>
        <v>0.12579586225606776</v>
      </c>
      <c r="T274" s="92">
        <v>2551</v>
      </c>
      <c r="U274" s="192">
        <v>9889</v>
      </c>
      <c r="V274" s="192">
        <v>3861.3822725497853</v>
      </c>
      <c r="W274" s="200"/>
      <c r="X274" s="89">
        <v>0</v>
      </c>
      <c r="Y274" s="89">
        <f t="shared" si="69"/>
        <v>0</v>
      </c>
      <c r="Z274" s="1"/>
      <c r="AA274" s="1"/>
    </row>
    <row r="275" spans="2:28">
      <c r="B275" s="210">
        <v>4640</v>
      </c>
      <c r="C275" t="s">
        <v>289</v>
      </c>
      <c r="D275" s="1">
        <v>50182.858</v>
      </c>
      <c r="E275" s="86">
        <f t="shared" si="63"/>
        <v>4073.6145791054473</v>
      </c>
      <c r="F275" s="87">
        <f t="shared" si="56"/>
        <v>0.87968518460040346</v>
      </c>
      <c r="G275" s="189">
        <f t="shared" si="57"/>
        <v>334.51118626167801</v>
      </c>
      <c r="H275" s="189">
        <f t="shared" si="58"/>
        <v>4120.8433035576118</v>
      </c>
      <c r="I275" s="189">
        <f t="shared" si="59"/>
        <v>33.041862518690479</v>
      </c>
      <c r="J275" s="88">
        <f t="shared" si="60"/>
        <v>407.042704367748</v>
      </c>
      <c r="K275" s="189">
        <f t="shared" si="64"/>
        <v>-15.05807010802846</v>
      </c>
      <c r="L275" s="88">
        <f t="shared" si="61"/>
        <v>-185.5003656608026</v>
      </c>
      <c r="M275" s="89">
        <f t="shared" si="65"/>
        <v>3935.342937896809</v>
      </c>
      <c r="N275" s="89">
        <f t="shared" si="66"/>
        <v>54118.200937896807</v>
      </c>
      <c r="O275" s="89">
        <f t="shared" si="67"/>
        <v>4393.0676952590957</v>
      </c>
      <c r="P275" s="90">
        <f t="shared" si="62"/>
        <v>0.94867015310876557</v>
      </c>
      <c r="Q275" s="198">
        <v>3935.342937896809</v>
      </c>
      <c r="R275" s="93">
        <f t="shared" si="68"/>
        <v>5.5769965496928392E-2</v>
      </c>
      <c r="S275" s="93">
        <f t="shared" si="68"/>
        <v>4.5399954471266699E-2</v>
      </c>
      <c r="T275" s="92">
        <v>12319</v>
      </c>
      <c r="U275" s="192">
        <v>47532</v>
      </c>
      <c r="V275" s="192">
        <v>3896.7043777668468</v>
      </c>
      <c r="W275" s="200"/>
      <c r="X275" s="89">
        <v>0</v>
      </c>
      <c r="Y275" s="89">
        <f t="shared" si="69"/>
        <v>0</v>
      </c>
    </row>
    <row r="276" spans="2:28">
      <c r="B276" s="210">
        <v>4641</v>
      </c>
      <c r="C276" t="s">
        <v>290</v>
      </c>
      <c r="D276" s="1">
        <v>7641.8140000000003</v>
      </c>
      <c r="E276" s="86">
        <f t="shared" si="63"/>
        <v>4245.4522222222222</v>
      </c>
      <c r="F276" s="87">
        <f t="shared" si="56"/>
        <v>0.91679302233788362</v>
      </c>
      <c r="G276" s="189">
        <f t="shared" si="57"/>
        <v>231.40860039161305</v>
      </c>
      <c r="H276" s="189">
        <f t="shared" si="58"/>
        <v>416.53548070490348</v>
      </c>
      <c r="I276" s="189">
        <f t="shared" si="59"/>
        <v>0</v>
      </c>
      <c r="J276" s="88">
        <f t="shared" si="60"/>
        <v>0</v>
      </c>
      <c r="K276" s="189">
        <f t="shared" si="64"/>
        <v>-48.099932626718939</v>
      </c>
      <c r="L276" s="88">
        <f t="shared" si="61"/>
        <v>-86.579878728094087</v>
      </c>
      <c r="M276" s="89">
        <f t="shared" si="65"/>
        <v>329.95560197680936</v>
      </c>
      <c r="N276" s="89">
        <f t="shared" si="66"/>
        <v>7971.76960197681</v>
      </c>
      <c r="O276" s="89">
        <f t="shared" si="67"/>
        <v>4428.7608899871166</v>
      </c>
      <c r="P276" s="90">
        <f t="shared" si="62"/>
        <v>0.95637799438426307</v>
      </c>
      <c r="Q276" s="198">
        <v>329.95560197680936</v>
      </c>
      <c r="R276" s="93">
        <f t="shared" si="68"/>
        <v>1.7551797603195779E-2</v>
      </c>
      <c r="S276" s="93">
        <f t="shared" si="68"/>
        <v>3.4191337475959092E-3</v>
      </c>
      <c r="T276" s="92">
        <v>1800</v>
      </c>
      <c r="U276" s="192">
        <v>7510</v>
      </c>
      <c r="V276" s="192">
        <v>4230.9859154929572</v>
      </c>
      <c r="W276" s="200"/>
      <c r="X276" s="89">
        <v>0</v>
      </c>
      <c r="Y276" s="89">
        <f t="shared" si="69"/>
        <v>0</v>
      </c>
    </row>
    <row r="277" spans="2:28">
      <c r="B277" s="210">
        <v>4642</v>
      </c>
      <c r="C277" t="s">
        <v>291</v>
      </c>
      <c r="D277" s="1">
        <v>8778.8770000000004</v>
      </c>
      <c r="E277" s="86">
        <f t="shared" si="63"/>
        <v>4064.2949074074072</v>
      </c>
      <c r="F277" s="87">
        <f t="shared" si="56"/>
        <v>0.87767262868503615</v>
      </c>
      <c r="G277" s="189">
        <f t="shared" si="57"/>
        <v>340.10298928050207</v>
      </c>
      <c r="H277" s="189">
        <f t="shared" si="58"/>
        <v>734.62245684588447</v>
      </c>
      <c r="I277" s="189">
        <f t="shared" si="59"/>
        <v>36.303747613004518</v>
      </c>
      <c r="J277" s="88">
        <f t="shared" si="60"/>
        <v>78.41609484408977</v>
      </c>
      <c r="K277" s="189">
        <f t="shared" si="64"/>
        <v>-11.796185013714421</v>
      </c>
      <c r="L277" s="88">
        <f t="shared" si="61"/>
        <v>-25.47975962962315</v>
      </c>
      <c r="M277" s="89">
        <f t="shared" si="65"/>
        <v>709.14269721626135</v>
      </c>
      <c r="N277" s="89">
        <f t="shared" si="66"/>
        <v>9488.0196972162612</v>
      </c>
      <c r="O277" s="89">
        <f t="shared" si="67"/>
        <v>4392.601711674195</v>
      </c>
      <c r="P277" s="90">
        <f t="shared" si="62"/>
        <v>0.94856952531299754</v>
      </c>
      <c r="Q277" s="198">
        <v>709.14269721626135</v>
      </c>
      <c r="R277" s="93">
        <f t="shared" si="68"/>
        <v>7.9414361244313336E-2</v>
      </c>
      <c r="S277" s="93">
        <f t="shared" si="68"/>
        <v>6.3922766244973561E-2</v>
      </c>
      <c r="T277" s="92">
        <v>2160</v>
      </c>
      <c r="U277" s="192">
        <v>8133</v>
      </c>
      <c r="V277" s="192">
        <v>3820.1033348990136</v>
      </c>
      <c r="W277" s="200"/>
      <c r="X277" s="89">
        <v>0</v>
      </c>
      <c r="Y277" s="89">
        <f t="shared" si="69"/>
        <v>0</v>
      </c>
    </row>
    <row r="278" spans="2:28">
      <c r="B278" s="210">
        <v>4643</v>
      </c>
      <c r="C278" t="s">
        <v>292</v>
      </c>
      <c r="D278" s="1">
        <v>22739.245999999999</v>
      </c>
      <c r="E278" s="86">
        <f t="shared" si="63"/>
        <v>4340.379079977095</v>
      </c>
      <c r="F278" s="87">
        <f t="shared" si="56"/>
        <v>0.93729220034454941</v>
      </c>
      <c r="G278" s="189">
        <f t="shared" si="57"/>
        <v>174.45248573868938</v>
      </c>
      <c r="H278" s="189">
        <f t="shared" si="58"/>
        <v>913.95657278499368</v>
      </c>
      <c r="I278" s="189">
        <f t="shared" si="59"/>
        <v>0</v>
      </c>
      <c r="J278" s="88">
        <f t="shared" si="60"/>
        <v>0</v>
      </c>
      <c r="K278" s="189">
        <f t="shared" si="64"/>
        <v>-48.099932626718939</v>
      </c>
      <c r="L278" s="88">
        <f t="shared" si="61"/>
        <v>-251.99554703138054</v>
      </c>
      <c r="M278" s="89">
        <f t="shared" si="65"/>
        <v>661.96102575361317</v>
      </c>
      <c r="N278" s="89">
        <f t="shared" si="66"/>
        <v>23401.207025753611</v>
      </c>
      <c r="O278" s="89">
        <f t="shared" si="67"/>
        <v>4466.7316330890653</v>
      </c>
      <c r="P278" s="90">
        <f t="shared" si="62"/>
        <v>0.96457766558692926</v>
      </c>
      <c r="Q278" s="198">
        <v>661.96102575361317</v>
      </c>
      <c r="R278" s="93">
        <f t="shared" si="68"/>
        <v>-3.3441894074640856E-2</v>
      </c>
      <c r="S278" s="93">
        <f t="shared" si="68"/>
        <v>-4.5802915853033421E-2</v>
      </c>
      <c r="T278" s="92">
        <v>5239</v>
      </c>
      <c r="U278" s="192">
        <v>23526</v>
      </c>
      <c r="V278" s="192">
        <v>4548.7238979118329</v>
      </c>
      <c r="W278" s="200"/>
      <c r="X278" s="89">
        <v>0</v>
      </c>
      <c r="Y278" s="89">
        <f t="shared" si="69"/>
        <v>0</v>
      </c>
    </row>
    <row r="279" spans="2:28">
      <c r="B279" s="210">
        <v>4644</v>
      </c>
      <c r="C279" t="s">
        <v>293</v>
      </c>
      <c r="D279" s="1">
        <v>19279.291000000001</v>
      </c>
      <c r="E279" s="86">
        <f t="shared" si="63"/>
        <v>3589.5161050083784</v>
      </c>
      <c r="F279" s="87">
        <f t="shared" si="56"/>
        <v>0.77514553135604336</v>
      </c>
      <c r="G279" s="189">
        <f t="shared" si="57"/>
        <v>624.97027071991931</v>
      </c>
      <c r="H279" s="189">
        <f t="shared" si="58"/>
        <v>3356.7153240366865</v>
      </c>
      <c r="I279" s="189">
        <f t="shared" si="59"/>
        <v>202.47632845266457</v>
      </c>
      <c r="J279" s="88">
        <f t="shared" si="60"/>
        <v>1087.5003601192616</v>
      </c>
      <c r="K279" s="189">
        <f t="shared" si="64"/>
        <v>154.37639582594562</v>
      </c>
      <c r="L279" s="88">
        <f t="shared" si="61"/>
        <v>829.15562198115401</v>
      </c>
      <c r="M279" s="89">
        <f t="shared" si="65"/>
        <v>4185.8709460178407</v>
      </c>
      <c r="N279" s="89">
        <f t="shared" si="66"/>
        <v>23465.161946017841</v>
      </c>
      <c r="O279" s="89">
        <f t="shared" si="67"/>
        <v>4368.8627715542434</v>
      </c>
      <c r="P279" s="90">
        <f t="shared" si="62"/>
        <v>0.94344317044654791</v>
      </c>
      <c r="Q279" s="198">
        <v>4185.8709460178407</v>
      </c>
      <c r="R279" s="93">
        <f t="shared" si="68"/>
        <v>2.1148887711864465E-2</v>
      </c>
      <c r="S279" s="93">
        <f t="shared" si="68"/>
        <v>8.0304231331791154E-3</v>
      </c>
      <c r="T279" s="92">
        <v>5371</v>
      </c>
      <c r="U279" s="192">
        <v>18880</v>
      </c>
      <c r="V279" s="192">
        <v>3560.9204073934366</v>
      </c>
      <c r="W279" s="200"/>
      <c r="X279" s="89">
        <v>0</v>
      </c>
      <c r="Y279" s="89">
        <f t="shared" si="69"/>
        <v>0</v>
      </c>
    </row>
    <row r="280" spans="2:28">
      <c r="B280" s="210">
        <v>4645</v>
      </c>
      <c r="C280" t="s">
        <v>294</v>
      </c>
      <c r="D280" s="1">
        <v>13498.63</v>
      </c>
      <c r="E280" s="86">
        <f t="shared" si="63"/>
        <v>4520.6396517079702</v>
      </c>
      <c r="F280" s="87">
        <f t="shared" si="56"/>
        <v>0.97621894494444506</v>
      </c>
      <c r="G280" s="189">
        <f t="shared" si="57"/>
        <v>66.296142700164268</v>
      </c>
      <c r="H280" s="189">
        <f t="shared" si="58"/>
        <v>197.96028210269051</v>
      </c>
      <c r="I280" s="189">
        <f t="shared" si="59"/>
        <v>0</v>
      </c>
      <c r="J280" s="88">
        <f t="shared" si="60"/>
        <v>0</v>
      </c>
      <c r="K280" s="189">
        <f t="shared" si="64"/>
        <v>-48.099932626718939</v>
      </c>
      <c r="L280" s="88">
        <f t="shared" si="61"/>
        <v>-143.62639882338274</v>
      </c>
      <c r="M280" s="89">
        <f t="shared" si="65"/>
        <v>54.33388327930777</v>
      </c>
      <c r="N280" s="89">
        <f t="shared" si="66"/>
        <v>13552.963883279306</v>
      </c>
      <c r="O280" s="89">
        <f t="shared" si="67"/>
        <v>4538.8358617814156</v>
      </c>
      <c r="P280" s="90">
        <f t="shared" si="62"/>
        <v>0.9801483634268876</v>
      </c>
      <c r="Q280" s="198">
        <v>54.33388327930777</v>
      </c>
      <c r="R280" s="93">
        <f t="shared" si="68"/>
        <v>9.7628069604813725E-2</v>
      </c>
      <c r="S280" s="93">
        <f t="shared" si="68"/>
        <v>8.4027185955993094E-2</v>
      </c>
      <c r="T280" s="92">
        <v>2986</v>
      </c>
      <c r="U280" s="192">
        <v>12298</v>
      </c>
      <c r="V280" s="192">
        <v>4170.2271956595459</v>
      </c>
      <c r="W280" s="200"/>
      <c r="X280" s="89">
        <v>0</v>
      </c>
      <c r="Y280" s="89">
        <f t="shared" si="69"/>
        <v>0</v>
      </c>
    </row>
    <row r="281" spans="2:28">
      <c r="B281" s="210">
        <v>4646</v>
      </c>
      <c r="C281" t="s">
        <v>295</v>
      </c>
      <c r="D281" s="1">
        <v>11526.121999999999</v>
      </c>
      <c r="E281" s="86">
        <f t="shared" si="63"/>
        <v>4017.4701986754967</v>
      </c>
      <c r="F281" s="87">
        <f t="shared" si="56"/>
        <v>0.86756096943382233</v>
      </c>
      <c r="G281" s="189">
        <f t="shared" si="57"/>
        <v>368.19781451964838</v>
      </c>
      <c r="H281" s="189">
        <f t="shared" si="58"/>
        <v>1056.3595298568712</v>
      </c>
      <c r="I281" s="189">
        <f t="shared" si="59"/>
        <v>52.692395669173195</v>
      </c>
      <c r="J281" s="88">
        <f t="shared" si="60"/>
        <v>151.1744831748579</v>
      </c>
      <c r="K281" s="189">
        <f t="shared" si="64"/>
        <v>4.5924630424542556</v>
      </c>
      <c r="L281" s="88">
        <f t="shared" si="61"/>
        <v>13.17577646880126</v>
      </c>
      <c r="M281" s="89">
        <f t="shared" si="65"/>
        <v>1069.5353063256725</v>
      </c>
      <c r="N281" s="89">
        <f t="shared" si="66"/>
        <v>12595.657306325673</v>
      </c>
      <c r="O281" s="89">
        <f t="shared" si="67"/>
        <v>4390.2604762375995</v>
      </c>
      <c r="P281" s="90">
        <f t="shared" si="62"/>
        <v>0.94806394235043689</v>
      </c>
      <c r="Q281" s="198">
        <v>1069.5353063256725</v>
      </c>
      <c r="R281" s="93">
        <f t="shared" si="68"/>
        <v>0.16531412395106657</v>
      </c>
      <c r="S281" s="93">
        <f t="shared" si="68"/>
        <v>0.18318579402908935</v>
      </c>
      <c r="T281" s="92">
        <v>2869</v>
      </c>
      <c r="U281" s="192">
        <v>9891</v>
      </c>
      <c r="V281" s="192">
        <v>3395.4685890834189</v>
      </c>
      <c r="W281" s="200"/>
      <c r="X281" s="89">
        <v>0</v>
      </c>
      <c r="Y281" s="89">
        <f t="shared" si="69"/>
        <v>0</v>
      </c>
      <c r="Z281" s="1"/>
      <c r="AA281" s="1"/>
    </row>
    <row r="282" spans="2:28">
      <c r="B282" s="210">
        <v>4647</v>
      </c>
      <c r="C282" t="s">
        <v>296</v>
      </c>
      <c r="D282" s="1">
        <v>100520.264</v>
      </c>
      <c r="E282" s="86">
        <f t="shared" si="63"/>
        <v>4477.5173273942091</v>
      </c>
      <c r="F282" s="87">
        <f t="shared" si="56"/>
        <v>0.96690680480754498</v>
      </c>
      <c r="G282" s="189">
        <f t="shared" si="57"/>
        <v>92.169537288420898</v>
      </c>
      <c r="H282" s="189">
        <f t="shared" si="58"/>
        <v>2069.206112125049</v>
      </c>
      <c r="I282" s="189">
        <f t="shared" si="59"/>
        <v>0</v>
      </c>
      <c r="J282" s="88">
        <f t="shared" si="60"/>
        <v>0</v>
      </c>
      <c r="K282" s="189">
        <f t="shared" si="64"/>
        <v>-48.099932626718939</v>
      </c>
      <c r="L282" s="88">
        <f t="shared" si="61"/>
        <v>-1079.8434874698401</v>
      </c>
      <c r="M282" s="89">
        <f t="shared" si="65"/>
        <v>989.36262465520895</v>
      </c>
      <c r="N282" s="89">
        <f t="shared" si="66"/>
        <v>101509.62662465521</v>
      </c>
      <c r="O282" s="89">
        <f t="shared" si="67"/>
        <v>4521.5869320559113</v>
      </c>
      <c r="P282" s="90">
        <f t="shared" si="62"/>
        <v>0.97642350737212757</v>
      </c>
      <c r="Q282" s="198">
        <v>989.36262465520895</v>
      </c>
      <c r="R282" s="93">
        <f t="shared" si="68"/>
        <v>7.3441303674593894E-2</v>
      </c>
      <c r="S282" s="93">
        <f t="shared" si="68"/>
        <v>6.2204835685127108E-2</v>
      </c>
      <c r="T282" s="92">
        <v>22450</v>
      </c>
      <c r="U282" s="192">
        <v>93643</v>
      </c>
      <c r="V282" s="192">
        <v>4215.3049741165878</v>
      </c>
      <c r="W282" s="200"/>
      <c r="X282" s="89">
        <v>0</v>
      </c>
      <c r="Y282" s="89">
        <f t="shared" si="69"/>
        <v>0</v>
      </c>
    </row>
    <row r="283" spans="2:28">
      <c r="B283" s="210">
        <v>4648</v>
      </c>
      <c r="C283" t="s">
        <v>297</v>
      </c>
      <c r="D283" s="1">
        <v>14771.811</v>
      </c>
      <c r="E283" s="86">
        <f t="shared" si="63"/>
        <v>4354.8971108490568</v>
      </c>
      <c r="F283" s="87">
        <f t="shared" si="56"/>
        <v>0.94042732675860519</v>
      </c>
      <c r="G283" s="189">
        <f t="shared" si="57"/>
        <v>165.74166721551228</v>
      </c>
      <c r="H283" s="189">
        <f t="shared" si="58"/>
        <v>562.19573519501762</v>
      </c>
      <c r="I283" s="189">
        <f t="shared" si="59"/>
        <v>0</v>
      </c>
      <c r="J283" s="88">
        <f t="shared" si="60"/>
        <v>0</v>
      </c>
      <c r="K283" s="189">
        <f t="shared" si="64"/>
        <v>-48.099932626718939</v>
      </c>
      <c r="L283" s="88">
        <f t="shared" si="61"/>
        <v>-163.15497146983063</v>
      </c>
      <c r="M283" s="89">
        <f t="shared" si="65"/>
        <v>399.04076372518699</v>
      </c>
      <c r="N283" s="89">
        <f t="shared" si="66"/>
        <v>15170.851763725186</v>
      </c>
      <c r="O283" s="89">
        <f t="shared" si="67"/>
        <v>4472.5388454378499</v>
      </c>
      <c r="P283" s="90">
        <f t="shared" si="62"/>
        <v>0.96583171615255159</v>
      </c>
      <c r="Q283" s="198">
        <v>399.04076372518699</v>
      </c>
      <c r="R283" s="93">
        <f t="shared" si="68"/>
        <v>-2.7978482595249082E-2</v>
      </c>
      <c r="S283" s="93">
        <f t="shared" si="68"/>
        <v>-2.1878173339201341E-3</v>
      </c>
      <c r="T283" s="92">
        <v>3392</v>
      </c>
      <c r="U283" s="192">
        <v>15197</v>
      </c>
      <c r="V283" s="192">
        <v>4364.4457208500862</v>
      </c>
      <c r="W283" s="200"/>
      <c r="X283" s="89">
        <v>0</v>
      </c>
      <c r="Y283" s="89">
        <f t="shared" si="69"/>
        <v>0</v>
      </c>
      <c r="Z283" s="1"/>
      <c r="AA283" s="1"/>
    </row>
    <row r="284" spans="2:28">
      <c r="B284" s="210">
        <v>4649</v>
      </c>
      <c r="C284" t="s">
        <v>298</v>
      </c>
      <c r="D284" s="1">
        <v>39877.847999999998</v>
      </c>
      <c r="E284" s="86">
        <f t="shared" si="63"/>
        <v>4149.6199791883446</v>
      </c>
      <c r="F284" s="87">
        <f t="shared" si="56"/>
        <v>0.89609832902145314</v>
      </c>
      <c r="G284" s="189">
        <f t="shared" si="57"/>
        <v>288.90794621193965</v>
      </c>
      <c r="H284" s="189">
        <f t="shared" si="58"/>
        <v>2776.4053630967401</v>
      </c>
      <c r="I284" s="189">
        <f t="shared" si="59"/>
        <v>6.4399724896764381</v>
      </c>
      <c r="J284" s="88">
        <f t="shared" si="60"/>
        <v>61.888135625790575</v>
      </c>
      <c r="K284" s="189">
        <f t="shared" si="64"/>
        <v>-41.659960137042503</v>
      </c>
      <c r="L284" s="88">
        <f t="shared" si="61"/>
        <v>-400.35221691697848</v>
      </c>
      <c r="M284" s="89">
        <f t="shared" si="65"/>
        <v>2376.0531461797618</v>
      </c>
      <c r="N284" s="89">
        <f t="shared" si="66"/>
        <v>42253.901146179764</v>
      </c>
      <c r="O284" s="89">
        <f t="shared" si="67"/>
        <v>4396.8679652632427</v>
      </c>
      <c r="P284" s="90">
        <f t="shared" si="62"/>
        <v>0.94949081032981852</v>
      </c>
      <c r="Q284" s="198">
        <v>2376.0531461797618</v>
      </c>
      <c r="R284" s="93">
        <f t="shared" si="68"/>
        <v>2.8071051071179926E-2</v>
      </c>
      <c r="S284" s="93">
        <f t="shared" si="68"/>
        <v>2.0903438124065293E-2</v>
      </c>
      <c r="T284" s="92">
        <v>9610</v>
      </c>
      <c r="U284" s="192">
        <v>38789</v>
      </c>
      <c r="V284" s="192">
        <v>4064.6547207377139</v>
      </c>
      <c r="W284" s="200"/>
      <c r="X284" s="89">
        <v>0</v>
      </c>
      <c r="Y284" s="89">
        <f t="shared" si="69"/>
        <v>0</v>
      </c>
    </row>
    <row r="285" spans="2:28">
      <c r="B285" s="210">
        <v>4650</v>
      </c>
      <c r="C285" t="s">
        <v>299</v>
      </c>
      <c r="D285" s="1">
        <v>22974.484</v>
      </c>
      <c r="E285" s="86">
        <f t="shared" si="63"/>
        <v>3876.8957138035776</v>
      </c>
      <c r="F285" s="87">
        <f t="shared" si="56"/>
        <v>0.83720431951682983</v>
      </c>
      <c r="G285" s="189">
        <f t="shared" si="57"/>
        <v>452.54250544279984</v>
      </c>
      <c r="H285" s="189">
        <f t="shared" si="58"/>
        <v>2681.7668872540316</v>
      </c>
      <c r="I285" s="189">
        <f t="shared" si="59"/>
        <v>101.89346537434488</v>
      </c>
      <c r="J285" s="88">
        <f t="shared" si="60"/>
        <v>603.82067580836781</v>
      </c>
      <c r="K285" s="189">
        <f t="shared" si="64"/>
        <v>53.793532747625946</v>
      </c>
      <c r="L285" s="88">
        <f t="shared" si="61"/>
        <v>318.78047506243138</v>
      </c>
      <c r="M285" s="89">
        <f t="shared" si="65"/>
        <v>3000.547362316463</v>
      </c>
      <c r="N285" s="89">
        <f t="shared" si="66"/>
        <v>25975.031362316462</v>
      </c>
      <c r="O285" s="89">
        <f t="shared" si="67"/>
        <v>4383.2317519940034</v>
      </c>
      <c r="P285" s="90">
        <f t="shared" si="62"/>
        <v>0.9465461098545872</v>
      </c>
      <c r="Q285" s="198">
        <v>3000.547362316463</v>
      </c>
      <c r="R285" s="93">
        <f t="shared" si="68"/>
        <v>8.5391600132281406E-2</v>
      </c>
      <c r="S285" s="93">
        <f t="shared" si="68"/>
        <v>7.9164243668478282E-2</v>
      </c>
      <c r="T285" s="92">
        <v>5926</v>
      </c>
      <c r="U285" s="192">
        <v>21167</v>
      </c>
      <c r="V285" s="192">
        <v>3592.4983027834351</v>
      </c>
      <c r="W285" s="200"/>
      <c r="X285" s="89">
        <v>0</v>
      </c>
      <c r="Y285" s="89">
        <f t="shared" si="69"/>
        <v>0</v>
      </c>
    </row>
    <row r="286" spans="2:28" ht="27.95" customHeight="1">
      <c r="B286" s="210">
        <v>4651</v>
      </c>
      <c r="C286" t="s">
        <v>300</v>
      </c>
      <c r="D286" s="1">
        <v>27527.005000000001</v>
      </c>
      <c r="E286" s="86">
        <f t="shared" si="63"/>
        <v>3785.8623298033285</v>
      </c>
      <c r="F286" s="87">
        <f t="shared" si="56"/>
        <v>0.81754592580923369</v>
      </c>
      <c r="G286" s="189">
        <f t="shared" si="57"/>
        <v>507.16253584294924</v>
      </c>
      <c r="H286" s="189">
        <f t="shared" si="58"/>
        <v>3687.5787981140838</v>
      </c>
      <c r="I286" s="189">
        <f t="shared" si="59"/>
        <v>133.75514977443206</v>
      </c>
      <c r="J286" s="88">
        <f t="shared" si="60"/>
        <v>972.53369400989538</v>
      </c>
      <c r="K286" s="189">
        <f t="shared" si="64"/>
        <v>85.655217147713117</v>
      </c>
      <c r="L286" s="88">
        <f t="shared" si="61"/>
        <v>622.79908388102206</v>
      </c>
      <c r="M286" s="89">
        <f t="shared" si="65"/>
        <v>4310.3778819951058</v>
      </c>
      <c r="N286" s="89">
        <f t="shared" si="66"/>
        <v>31837.382881995109</v>
      </c>
      <c r="O286" s="89">
        <f t="shared" si="67"/>
        <v>4378.6800827939915</v>
      </c>
      <c r="P286" s="90">
        <f t="shared" si="62"/>
        <v>0.94556319016920753</v>
      </c>
      <c r="Q286" s="198">
        <v>4310.3778819951058</v>
      </c>
      <c r="R286" s="93">
        <f t="shared" si="68"/>
        <v>5.613125383670968E-2</v>
      </c>
      <c r="S286" s="93">
        <f t="shared" si="68"/>
        <v>5.220943512489689E-2</v>
      </c>
      <c r="T286" s="92">
        <v>7271</v>
      </c>
      <c r="U286" s="192">
        <v>26064</v>
      </c>
      <c r="V286" s="192">
        <v>3598.0121479845388</v>
      </c>
      <c r="W286" s="200"/>
      <c r="X286" s="89">
        <v>0</v>
      </c>
      <c r="Y286" s="89">
        <f t="shared" si="69"/>
        <v>0</v>
      </c>
      <c r="Z286" s="1"/>
      <c r="AA286" s="1"/>
    </row>
    <row r="287" spans="2:28">
      <c r="B287" s="210">
        <v>5001</v>
      </c>
      <c r="C287" t="s">
        <v>301</v>
      </c>
      <c r="D287" s="1">
        <v>1043503.7929999999</v>
      </c>
      <c r="E287" s="86">
        <f t="shared" si="63"/>
        <v>4863.3458066320227</v>
      </c>
      <c r="F287" s="87">
        <f t="shared" si="56"/>
        <v>1.0502253393403189</v>
      </c>
      <c r="G287" s="189">
        <f t="shared" si="57"/>
        <v>-139.32755025426721</v>
      </c>
      <c r="H287" s="189">
        <f t="shared" si="58"/>
        <v>-29894.815820306845</v>
      </c>
      <c r="I287" s="189">
        <f t="shared" si="59"/>
        <v>0</v>
      </c>
      <c r="J287" s="88">
        <f t="shared" si="60"/>
        <v>0</v>
      </c>
      <c r="K287" s="189">
        <f t="shared" si="64"/>
        <v>-48.099932626718939</v>
      </c>
      <c r="L287" s="88">
        <f t="shared" si="61"/>
        <v>-10320.562044051949</v>
      </c>
      <c r="M287" s="89">
        <f t="shared" si="65"/>
        <v>-40215.377864358794</v>
      </c>
      <c r="N287" s="89">
        <f t="shared" si="66"/>
        <v>1003288.4151356411</v>
      </c>
      <c r="O287" s="89">
        <f t="shared" si="67"/>
        <v>4675.918323751036</v>
      </c>
      <c r="P287" s="90">
        <f t="shared" si="62"/>
        <v>1.0097509211852371</v>
      </c>
      <c r="Q287" s="198">
        <v>-40215.377864358794</v>
      </c>
      <c r="R287" s="93">
        <f t="shared" si="68"/>
        <v>1.7698024200351631E-2</v>
      </c>
      <c r="S287" s="93">
        <f t="shared" si="68"/>
        <v>8.6624651105576666E-3</v>
      </c>
      <c r="T287" s="92">
        <v>214565</v>
      </c>
      <c r="U287" s="192">
        <v>1025357</v>
      </c>
      <c r="V287" s="192">
        <v>4821.5790463650892</v>
      </c>
      <c r="W287" s="200"/>
      <c r="X287" s="89">
        <v>0</v>
      </c>
      <c r="Y287" s="89">
        <f t="shared" si="69"/>
        <v>0</v>
      </c>
      <c r="Z287" s="1"/>
      <c r="AA287" s="1"/>
      <c r="AB287" s="46"/>
    </row>
    <row r="288" spans="2:28">
      <c r="B288" s="210">
        <v>5006</v>
      </c>
      <c r="C288" t="s">
        <v>302</v>
      </c>
      <c r="D288" s="1">
        <v>84041.948999999993</v>
      </c>
      <c r="E288" s="86">
        <f t="shared" si="63"/>
        <v>3497.0850948735019</v>
      </c>
      <c r="F288" s="87">
        <f t="shared" si="56"/>
        <v>0.755185324361901</v>
      </c>
      <c r="G288" s="189">
        <f t="shared" si="57"/>
        <v>680.42887680084516</v>
      </c>
      <c r="H288" s="189">
        <f t="shared" si="58"/>
        <v>16352.066767277911</v>
      </c>
      <c r="I288" s="189">
        <f t="shared" si="59"/>
        <v>234.82718199987136</v>
      </c>
      <c r="J288" s="88">
        <f t="shared" si="60"/>
        <v>5643.3668378209077</v>
      </c>
      <c r="K288" s="189">
        <f t="shared" si="64"/>
        <v>186.7272493731524</v>
      </c>
      <c r="L288" s="88">
        <f t="shared" si="61"/>
        <v>4487.4292569355985</v>
      </c>
      <c r="M288" s="89">
        <f t="shared" si="65"/>
        <v>20839.496024213509</v>
      </c>
      <c r="N288" s="89">
        <f t="shared" si="66"/>
        <v>104881.44502421351</v>
      </c>
      <c r="O288" s="89">
        <f t="shared" si="67"/>
        <v>4364.2412210474995</v>
      </c>
      <c r="P288" s="90">
        <f t="shared" si="62"/>
        <v>0.94244516009684076</v>
      </c>
      <c r="Q288" s="198">
        <v>20839.496024213509</v>
      </c>
      <c r="R288" s="93">
        <f t="shared" si="68"/>
        <v>1.7038374034900806E-2</v>
      </c>
      <c r="S288" s="93">
        <f t="shared" si="68"/>
        <v>1.3779720789199833E-2</v>
      </c>
      <c r="T288" s="92">
        <v>24032</v>
      </c>
      <c r="U288" s="192">
        <v>82634</v>
      </c>
      <c r="V288" s="192">
        <v>3449.5512419119182</v>
      </c>
      <c r="W288" s="200"/>
      <c r="X288" s="89">
        <v>0</v>
      </c>
      <c r="Y288" s="89">
        <f t="shared" si="69"/>
        <v>0</v>
      </c>
      <c r="Z288" s="1"/>
      <c r="AA288" s="1"/>
    </row>
    <row r="289" spans="2:25">
      <c r="B289" s="210">
        <v>5007</v>
      </c>
      <c r="C289" t="s">
        <v>303</v>
      </c>
      <c r="D289" s="1">
        <v>58002.114999999998</v>
      </c>
      <c r="E289" s="86">
        <f t="shared" si="63"/>
        <v>3845.5290724656898</v>
      </c>
      <c r="F289" s="87">
        <f t="shared" si="56"/>
        <v>0.83043078482428812</v>
      </c>
      <c r="G289" s="189">
        <f t="shared" si="57"/>
        <v>471.36249024553251</v>
      </c>
      <c r="H289" s="189">
        <f t="shared" si="58"/>
        <v>7109.5604403733669</v>
      </c>
      <c r="I289" s="189">
        <f t="shared" si="59"/>
        <v>112.87178984260562</v>
      </c>
      <c r="J289" s="88">
        <f t="shared" si="60"/>
        <v>1702.4452061960205</v>
      </c>
      <c r="K289" s="189">
        <f t="shared" si="64"/>
        <v>64.771857215886683</v>
      </c>
      <c r="L289" s="88">
        <f t="shared" si="61"/>
        <v>976.95392238721877</v>
      </c>
      <c r="M289" s="89">
        <f t="shared" si="65"/>
        <v>8086.5143627605858</v>
      </c>
      <c r="N289" s="89">
        <f t="shared" si="66"/>
        <v>66088.629362760577</v>
      </c>
      <c r="O289" s="89">
        <f t="shared" si="67"/>
        <v>4381.6634199271084</v>
      </c>
      <c r="P289" s="90">
        <f t="shared" si="62"/>
        <v>0.94620743311995992</v>
      </c>
      <c r="Q289" s="198">
        <v>8086.5143627605858</v>
      </c>
      <c r="R289" s="90">
        <f t="shared" si="68"/>
        <v>2.8807602256199192E-2</v>
      </c>
      <c r="S289" s="90">
        <f t="shared" si="68"/>
        <v>1.789404286078768E-2</v>
      </c>
      <c r="T289" s="92">
        <v>15083</v>
      </c>
      <c r="U289" s="192">
        <v>56378</v>
      </c>
      <c r="V289" s="192">
        <v>3777.9266903437647</v>
      </c>
      <c r="W289" s="200"/>
      <c r="X289" s="89">
        <v>0</v>
      </c>
      <c r="Y289" s="89">
        <f t="shared" si="69"/>
        <v>0</v>
      </c>
    </row>
    <row r="290" spans="2:25">
      <c r="B290" s="210">
        <v>5014</v>
      </c>
      <c r="C290" t="s">
        <v>304</v>
      </c>
      <c r="D290" s="1">
        <v>24694.269</v>
      </c>
      <c r="E290" s="86">
        <f t="shared" si="63"/>
        <v>4528.5657436273614</v>
      </c>
      <c r="F290" s="87">
        <f t="shared" si="56"/>
        <v>0.97793056137203571</v>
      </c>
      <c r="G290" s="189">
        <f t="shared" si="57"/>
        <v>61.540487548529562</v>
      </c>
      <c r="H290" s="189">
        <f t="shared" si="58"/>
        <v>335.58027860213173</v>
      </c>
      <c r="I290" s="189">
        <f t="shared" si="59"/>
        <v>0</v>
      </c>
      <c r="J290" s="88">
        <f t="shared" si="60"/>
        <v>0</v>
      </c>
      <c r="K290" s="189">
        <f t="shared" si="64"/>
        <v>-48.099932626718939</v>
      </c>
      <c r="L290" s="88">
        <f t="shared" si="61"/>
        <v>-262.28893261349833</v>
      </c>
      <c r="M290" s="89">
        <f t="shared" si="65"/>
        <v>73.291345988633395</v>
      </c>
      <c r="N290" s="89">
        <f t="shared" si="66"/>
        <v>24767.560345988633</v>
      </c>
      <c r="O290" s="89">
        <f t="shared" si="67"/>
        <v>4542.0062985491722</v>
      </c>
      <c r="P290" s="90">
        <f t="shared" si="62"/>
        <v>0.98083300999792389</v>
      </c>
      <c r="Q290" s="198">
        <v>73.291345988633395</v>
      </c>
      <c r="R290" s="90">
        <f t="shared" si="68"/>
        <v>-0.862360759811162</v>
      </c>
      <c r="S290" s="90">
        <f t="shared" si="68"/>
        <v>-0.86392570257509149</v>
      </c>
      <c r="T290" s="92">
        <v>5453</v>
      </c>
      <c r="U290" s="192">
        <v>179413</v>
      </c>
      <c r="V290" s="192">
        <v>33280.096457058055</v>
      </c>
      <c r="W290" s="200"/>
      <c r="X290" s="89">
        <v>0</v>
      </c>
      <c r="Y290" s="89">
        <f t="shared" si="69"/>
        <v>0</v>
      </c>
    </row>
    <row r="291" spans="2:25">
      <c r="B291" s="210">
        <v>5020</v>
      </c>
      <c r="C291" t="s">
        <v>305</v>
      </c>
      <c r="D291" s="1">
        <v>3837.058</v>
      </c>
      <c r="E291" s="86">
        <f t="shared" si="63"/>
        <v>4272.8930957683742</v>
      </c>
      <c r="F291" s="87">
        <f t="shared" si="56"/>
        <v>0.92271879892825115</v>
      </c>
      <c r="G291" s="189">
        <f t="shared" si="57"/>
        <v>214.94407626392186</v>
      </c>
      <c r="H291" s="189">
        <f t="shared" si="58"/>
        <v>193.01978048500183</v>
      </c>
      <c r="I291" s="189">
        <f t="shared" si="59"/>
        <v>0</v>
      </c>
      <c r="J291" s="88">
        <f t="shared" si="60"/>
        <v>0</v>
      </c>
      <c r="K291" s="189">
        <f t="shared" si="64"/>
        <v>-48.099932626718939</v>
      </c>
      <c r="L291" s="88">
        <f t="shared" si="61"/>
        <v>-43.193739498793605</v>
      </c>
      <c r="M291" s="89">
        <f t="shared" si="65"/>
        <v>149.82604098620823</v>
      </c>
      <c r="N291" s="89">
        <f t="shared" si="66"/>
        <v>3986.8840409862082</v>
      </c>
      <c r="O291" s="89">
        <f t="shared" si="67"/>
        <v>4439.7372394055774</v>
      </c>
      <c r="P291" s="90">
        <f t="shared" si="62"/>
        <v>0.95874830502041009</v>
      </c>
      <c r="Q291" s="198">
        <v>149.82604098620823</v>
      </c>
      <c r="R291" s="90">
        <f t="shared" si="68"/>
        <v>-4.669366459627329E-2</v>
      </c>
      <c r="S291" s="90">
        <f t="shared" si="68"/>
        <v>-4.0324134515624742E-2</v>
      </c>
      <c r="T291" s="92">
        <v>898</v>
      </c>
      <c r="U291" s="192">
        <v>4025</v>
      </c>
      <c r="V291" s="192">
        <v>4452.4336283185839</v>
      </c>
      <c r="W291" s="200"/>
      <c r="X291" s="89">
        <v>0</v>
      </c>
      <c r="Y291" s="89">
        <f t="shared" si="69"/>
        <v>0</v>
      </c>
    </row>
    <row r="292" spans="2:25">
      <c r="B292" s="210">
        <v>5021</v>
      </c>
      <c r="C292" t="s">
        <v>306</v>
      </c>
      <c r="D292" s="1">
        <v>26580.669000000002</v>
      </c>
      <c r="E292" s="86">
        <f t="shared" si="63"/>
        <v>3597.3296792529441</v>
      </c>
      <c r="F292" s="87">
        <f t="shared" si="56"/>
        <v>0.77683284991999768</v>
      </c>
      <c r="G292" s="189">
        <f t="shared" si="57"/>
        <v>620.2821261731799</v>
      </c>
      <c r="H292" s="189">
        <f t="shared" si="58"/>
        <v>4583.2646302936264</v>
      </c>
      <c r="I292" s="189">
        <f t="shared" si="59"/>
        <v>199.74157746706661</v>
      </c>
      <c r="J292" s="88">
        <f t="shared" si="60"/>
        <v>1475.8905159041551</v>
      </c>
      <c r="K292" s="189">
        <f t="shared" si="64"/>
        <v>151.64164484034768</v>
      </c>
      <c r="L292" s="88">
        <f t="shared" si="61"/>
        <v>1120.4801137253291</v>
      </c>
      <c r="M292" s="89">
        <f t="shared" si="65"/>
        <v>5703.7447440189553</v>
      </c>
      <c r="N292" s="89">
        <f t="shared" si="66"/>
        <v>32284.413744018959</v>
      </c>
      <c r="O292" s="89">
        <f t="shared" si="67"/>
        <v>4369.2534502664721</v>
      </c>
      <c r="P292" s="90">
        <f t="shared" si="62"/>
        <v>0.94352753637474562</v>
      </c>
      <c r="Q292" s="198">
        <v>5703.7447440189553</v>
      </c>
      <c r="R292" s="90">
        <f t="shared" si="68"/>
        <v>-1.760472336179171E-2</v>
      </c>
      <c r="S292" s="90">
        <f t="shared" si="68"/>
        <v>-3.5287572433774617E-2</v>
      </c>
      <c r="T292" s="92">
        <v>7389</v>
      </c>
      <c r="U292" s="192">
        <v>27057</v>
      </c>
      <c r="V292" s="192">
        <v>3728.9140022050719</v>
      </c>
      <c r="W292" s="200"/>
      <c r="X292" s="89">
        <v>0</v>
      </c>
      <c r="Y292" s="89">
        <f t="shared" si="69"/>
        <v>0</v>
      </c>
    </row>
    <row r="293" spans="2:25">
      <c r="B293" s="210">
        <v>5022</v>
      </c>
      <c r="C293" t="s">
        <v>307</v>
      </c>
      <c r="D293" s="1">
        <v>7350.02</v>
      </c>
      <c r="E293" s="86">
        <f t="shared" si="63"/>
        <v>2958.9452495974238</v>
      </c>
      <c r="F293" s="87">
        <f t="shared" si="56"/>
        <v>0.63897559466369402</v>
      </c>
      <c r="G293" s="189">
        <f t="shared" si="57"/>
        <v>1003.3127839664921</v>
      </c>
      <c r="H293" s="189">
        <f t="shared" si="58"/>
        <v>2492.2289553727664</v>
      </c>
      <c r="I293" s="189">
        <f t="shared" si="59"/>
        <v>423.17612784649873</v>
      </c>
      <c r="J293" s="88">
        <f t="shared" si="60"/>
        <v>1051.1695015707028</v>
      </c>
      <c r="K293" s="189">
        <f t="shared" si="64"/>
        <v>375.07619521977978</v>
      </c>
      <c r="L293" s="88">
        <f t="shared" si="61"/>
        <v>931.68926892593288</v>
      </c>
      <c r="M293" s="89">
        <f t="shared" si="65"/>
        <v>3423.9182242986994</v>
      </c>
      <c r="N293" s="89">
        <f t="shared" si="66"/>
        <v>10773.938224298699</v>
      </c>
      <c r="O293" s="89">
        <f t="shared" si="67"/>
        <v>4337.3342287836949</v>
      </c>
      <c r="P293" s="90">
        <f t="shared" si="62"/>
        <v>0.9366346736119302</v>
      </c>
      <c r="Q293" s="198">
        <v>3423.9182242986994</v>
      </c>
      <c r="R293" s="90">
        <f t="shared" si="68"/>
        <v>-3.4923844537815066E-2</v>
      </c>
      <c r="S293" s="90">
        <f t="shared" si="68"/>
        <v>-3.6089395450209089E-2</v>
      </c>
      <c r="T293" s="92">
        <v>2484</v>
      </c>
      <c r="U293" s="192">
        <v>7616</v>
      </c>
      <c r="V293" s="192">
        <v>3069.7299476017738</v>
      </c>
      <c r="W293" s="200"/>
      <c r="X293" s="89">
        <v>0</v>
      </c>
      <c r="Y293" s="89">
        <f t="shared" si="69"/>
        <v>0</v>
      </c>
    </row>
    <row r="294" spans="2:25">
      <c r="B294" s="210">
        <v>5025</v>
      </c>
      <c r="C294" t="s">
        <v>308</v>
      </c>
      <c r="D294" s="1">
        <v>22614.769</v>
      </c>
      <c r="E294" s="86">
        <f t="shared" si="63"/>
        <v>3977.971679859279</v>
      </c>
      <c r="F294" s="87">
        <f t="shared" si="56"/>
        <v>0.85903137952256536</v>
      </c>
      <c r="G294" s="189">
        <f t="shared" si="57"/>
        <v>391.89692580937896</v>
      </c>
      <c r="H294" s="189">
        <f t="shared" si="58"/>
        <v>2227.9340232263194</v>
      </c>
      <c r="I294" s="189">
        <f t="shared" si="59"/>
        <v>66.516877254849391</v>
      </c>
      <c r="J294" s="88">
        <f t="shared" si="60"/>
        <v>378.14844719381881</v>
      </c>
      <c r="K294" s="189">
        <f t="shared" si="64"/>
        <v>18.416944628130452</v>
      </c>
      <c r="L294" s="88">
        <f t="shared" si="61"/>
        <v>104.70033021092162</v>
      </c>
      <c r="M294" s="89">
        <f t="shared" si="65"/>
        <v>2332.6343534372409</v>
      </c>
      <c r="N294" s="89">
        <f t="shared" si="66"/>
        <v>24947.403353437243</v>
      </c>
      <c r="O294" s="89">
        <f t="shared" si="67"/>
        <v>4388.2855502967886</v>
      </c>
      <c r="P294" s="90">
        <f t="shared" si="62"/>
        <v>0.94763746285487405</v>
      </c>
      <c r="Q294" s="198">
        <v>2332.6343534372409</v>
      </c>
      <c r="R294" s="90">
        <f t="shared" si="68"/>
        <v>7.7560823366846152E-2</v>
      </c>
      <c r="S294" s="90">
        <f t="shared" si="68"/>
        <v>6.1070446650414223E-2</v>
      </c>
      <c r="T294" s="92">
        <v>5685</v>
      </c>
      <c r="U294" s="192">
        <v>20987</v>
      </c>
      <c r="V294" s="192">
        <v>3749.017506252233</v>
      </c>
      <c r="W294" s="200"/>
      <c r="X294" s="89">
        <v>0</v>
      </c>
      <c r="Y294" s="89">
        <f t="shared" si="69"/>
        <v>0</v>
      </c>
    </row>
    <row r="295" spans="2:25">
      <c r="B295" s="210">
        <v>5026</v>
      </c>
      <c r="C295" t="s">
        <v>309</v>
      </c>
      <c r="D295" s="1">
        <v>6976.2219999999998</v>
      </c>
      <c r="E295" s="86">
        <f t="shared" si="63"/>
        <v>3428.1189189189186</v>
      </c>
      <c r="F295" s="87">
        <f t="shared" si="56"/>
        <v>0.74029227985617507</v>
      </c>
      <c r="G295" s="189">
        <f t="shared" si="57"/>
        <v>721.80858237359519</v>
      </c>
      <c r="H295" s="189">
        <f t="shared" si="58"/>
        <v>1468.8804651302662</v>
      </c>
      <c r="I295" s="189">
        <f t="shared" si="59"/>
        <v>258.96534358397554</v>
      </c>
      <c r="J295" s="88">
        <f t="shared" si="60"/>
        <v>526.99447419339026</v>
      </c>
      <c r="K295" s="189">
        <f t="shared" si="64"/>
        <v>210.86541095725659</v>
      </c>
      <c r="L295" s="88">
        <f t="shared" si="61"/>
        <v>429.11111129801714</v>
      </c>
      <c r="M295" s="89">
        <f t="shared" si="65"/>
        <v>1897.9915764282832</v>
      </c>
      <c r="N295" s="89">
        <f t="shared" si="66"/>
        <v>8874.213576428283</v>
      </c>
      <c r="O295" s="89">
        <f t="shared" si="67"/>
        <v>4360.7929122497708</v>
      </c>
      <c r="P295" s="90">
        <f t="shared" si="62"/>
        <v>0.94170050787155457</v>
      </c>
      <c r="Q295" s="198">
        <v>1897.9915764282832</v>
      </c>
      <c r="R295" s="90">
        <f t="shared" si="68"/>
        <v>4.1538071065989814E-2</v>
      </c>
      <c r="S295" s="90">
        <f t="shared" si="68"/>
        <v>2.2089202908492249E-2</v>
      </c>
      <c r="T295" s="92">
        <v>2035</v>
      </c>
      <c r="U295" s="192">
        <v>6698</v>
      </c>
      <c r="V295" s="192">
        <v>3354.0310465698544</v>
      </c>
      <c r="W295" s="200"/>
      <c r="X295" s="89">
        <v>0</v>
      </c>
      <c r="Y295" s="89">
        <f t="shared" si="69"/>
        <v>0</v>
      </c>
    </row>
    <row r="296" spans="2:25">
      <c r="B296" s="210">
        <v>5027</v>
      </c>
      <c r="C296" t="s">
        <v>310</v>
      </c>
      <c r="D296" s="1">
        <v>20128.342000000001</v>
      </c>
      <c r="E296" s="86">
        <f t="shared" si="63"/>
        <v>3278.2315960912051</v>
      </c>
      <c r="F296" s="87">
        <f t="shared" si="56"/>
        <v>0.70792454975051744</v>
      </c>
      <c r="G296" s="189">
        <f t="shared" si="57"/>
        <v>811.74097607022327</v>
      </c>
      <c r="H296" s="189">
        <f t="shared" si="58"/>
        <v>4984.0895930711713</v>
      </c>
      <c r="I296" s="189">
        <f t="shared" si="59"/>
        <v>311.42590657367521</v>
      </c>
      <c r="J296" s="88">
        <f t="shared" si="60"/>
        <v>1912.1550663623659</v>
      </c>
      <c r="K296" s="189">
        <f t="shared" si="64"/>
        <v>263.32597394695625</v>
      </c>
      <c r="L296" s="88">
        <f t="shared" si="61"/>
        <v>1616.8214800343112</v>
      </c>
      <c r="M296" s="89">
        <f t="shared" si="65"/>
        <v>6600.9110731054825</v>
      </c>
      <c r="N296" s="89">
        <f t="shared" si="66"/>
        <v>26729.253073105483</v>
      </c>
      <c r="O296" s="89">
        <f t="shared" si="67"/>
        <v>4353.2985461083845</v>
      </c>
      <c r="P296" s="90">
        <f t="shared" si="62"/>
        <v>0.94008212136627145</v>
      </c>
      <c r="Q296" s="198">
        <v>6600.9110731054825</v>
      </c>
      <c r="R296" s="90">
        <f t="shared" si="68"/>
        <v>-2.3654346138921201E-2</v>
      </c>
      <c r="S296" s="90">
        <f t="shared" si="68"/>
        <v>-2.4767443789902945E-2</v>
      </c>
      <c r="T296" s="92">
        <v>6140</v>
      </c>
      <c r="U296" s="192">
        <v>20616</v>
      </c>
      <c r="V296" s="192">
        <v>3361.4870373389858</v>
      </c>
      <c r="W296" s="200"/>
      <c r="X296" s="89">
        <v>0</v>
      </c>
      <c r="Y296" s="89">
        <f t="shared" si="69"/>
        <v>0</v>
      </c>
    </row>
    <row r="297" spans="2:25">
      <c r="B297" s="210">
        <v>5028</v>
      </c>
      <c r="C297" t="s">
        <v>311</v>
      </c>
      <c r="D297" s="1">
        <v>66940.688999999998</v>
      </c>
      <c r="E297" s="86">
        <f t="shared" si="63"/>
        <v>3812.1121298405469</v>
      </c>
      <c r="F297" s="87">
        <f t="shared" si="56"/>
        <v>0.82321449355000775</v>
      </c>
      <c r="G297" s="189">
        <f t="shared" si="57"/>
        <v>491.41265582061823</v>
      </c>
      <c r="H297" s="189">
        <f t="shared" si="58"/>
        <v>8629.2062362100551</v>
      </c>
      <c r="I297" s="189">
        <f t="shared" si="59"/>
        <v>124.56771976140561</v>
      </c>
      <c r="J297" s="88">
        <f t="shared" si="60"/>
        <v>2187.4091590102826</v>
      </c>
      <c r="K297" s="189">
        <f t="shared" si="64"/>
        <v>76.467787134686674</v>
      </c>
      <c r="L297" s="88">
        <f t="shared" si="61"/>
        <v>1342.7743420850979</v>
      </c>
      <c r="M297" s="89">
        <f t="shared" si="65"/>
        <v>9971.9805782951535</v>
      </c>
      <c r="N297" s="89">
        <f t="shared" si="66"/>
        <v>76912.669578295157</v>
      </c>
      <c r="O297" s="89">
        <f t="shared" si="67"/>
        <v>4379.9925727958525</v>
      </c>
      <c r="P297" s="90">
        <f t="shared" si="62"/>
        <v>0.94584661855624619</v>
      </c>
      <c r="Q297" s="198">
        <v>9971.9805782951535</v>
      </c>
      <c r="R297" s="90">
        <f t="shared" si="68"/>
        <v>2.3683156961096137E-2</v>
      </c>
      <c r="S297" s="90">
        <f t="shared" si="68"/>
        <v>1.085796934541049E-2</v>
      </c>
      <c r="T297" s="92">
        <v>17560</v>
      </c>
      <c r="U297" s="192">
        <v>65392</v>
      </c>
      <c r="V297" s="192">
        <v>3771.1649365628605</v>
      </c>
      <c r="W297" s="200"/>
      <c r="X297" s="89">
        <v>0</v>
      </c>
      <c r="Y297" s="89">
        <f t="shared" si="69"/>
        <v>0</v>
      </c>
    </row>
    <row r="298" spans="2:25">
      <c r="B298" s="210">
        <v>5029</v>
      </c>
      <c r="C298" t="s">
        <v>312</v>
      </c>
      <c r="D298" s="1">
        <v>33261.834999999999</v>
      </c>
      <c r="E298" s="86">
        <f t="shared" si="63"/>
        <v>3920.5368929750116</v>
      </c>
      <c r="F298" s="87">
        <f t="shared" si="56"/>
        <v>0.84662850484661445</v>
      </c>
      <c r="G298" s="189">
        <f t="shared" si="57"/>
        <v>426.35779793993942</v>
      </c>
      <c r="H298" s="189">
        <f t="shared" si="58"/>
        <v>3617.2195577224461</v>
      </c>
      <c r="I298" s="189">
        <f t="shared" si="59"/>
        <v>86.619052664342973</v>
      </c>
      <c r="J298" s="88">
        <f t="shared" si="60"/>
        <v>734.87604280428582</v>
      </c>
      <c r="K298" s="189">
        <f t="shared" si="64"/>
        <v>38.519120037624035</v>
      </c>
      <c r="L298" s="88">
        <f t="shared" si="61"/>
        <v>326.79621439920231</v>
      </c>
      <c r="M298" s="89">
        <f t="shared" si="65"/>
        <v>3944.0157721216483</v>
      </c>
      <c r="N298" s="89">
        <f t="shared" si="66"/>
        <v>37205.850772121645</v>
      </c>
      <c r="O298" s="89">
        <f t="shared" si="67"/>
        <v>4385.4138109525747</v>
      </c>
      <c r="P298" s="90">
        <f t="shared" si="62"/>
        <v>0.94701731912107634</v>
      </c>
      <c r="Q298" s="198">
        <v>3944.0157721216483</v>
      </c>
      <c r="R298" s="90">
        <f t="shared" si="68"/>
        <v>1.8333741542418E-2</v>
      </c>
      <c r="S298" s="90">
        <f t="shared" si="68"/>
        <v>1.3172455487924428E-2</v>
      </c>
      <c r="T298" s="92">
        <v>8484</v>
      </c>
      <c r="U298" s="192">
        <v>32663</v>
      </c>
      <c r="V298" s="192">
        <v>3869.565217391304</v>
      </c>
      <c r="W298" s="200"/>
      <c r="X298" s="89">
        <v>0</v>
      </c>
      <c r="Y298" s="89">
        <f t="shared" si="69"/>
        <v>0</v>
      </c>
    </row>
    <row r="299" spans="2:25">
      <c r="B299" s="210">
        <v>5031</v>
      </c>
      <c r="C299" t="s">
        <v>313</v>
      </c>
      <c r="D299" s="1">
        <v>65472.993000000002</v>
      </c>
      <c r="E299" s="86">
        <f t="shared" si="63"/>
        <v>4428.9381722248527</v>
      </c>
      <c r="F299" s="87">
        <f t="shared" si="56"/>
        <v>0.95641627796632589</v>
      </c>
      <c r="G299" s="189">
        <f t="shared" si="57"/>
        <v>121.31703039003477</v>
      </c>
      <c r="H299" s="189">
        <f t="shared" si="58"/>
        <v>1793.4296602558841</v>
      </c>
      <c r="I299" s="189">
        <f t="shared" si="59"/>
        <v>0</v>
      </c>
      <c r="J299" s="88">
        <f t="shared" si="60"/>
        <v>0</v>
      </c>
      <c r="K299" s="189">
        <f t="shared" si="64"/>
        <v>-48.099932626718939</v>
      </c>
      <c r="L299" s="88">
        <f t="shared" si="61"/>
        <v>-711.06130402078611</v>
      </c>
      <c r="M299" s="89">
        <f t="shared" si="65"/>
        <v>1082.368356235098</v>
      </c>
      <c r="N299" s="89">
        <f t="shared" si="66"/>
        <v>66555.361356235095</v>
      </c>
      <c r="O299" s="89">
        <f t="shared" si="67"/>
        <v>4502.1552699881686</v>
      </c>
      <c r="P299" s="90">
        <f t="shared" si="62"/>
        <v>0.97222729663563989</v>
      </c>
      <c r="Q299" s="198">
        <v>1082.368356235098</v>
      </c>
      <c r="R299" s="90">
        <f t="shared" si="68"/>
        <v>2.7962585568046257E-2</v>
      </c>
      <c r="S299" s="90">
        <f t="shared" si="68"/>
        <v>1.9548632185530303E-2</v>
      </c>
      <c r="T299" s="92">
        <v>14783</v>
      </c>
      <c r="U299" s="192">
        <v>63692</v>
      </c>
      <c r="V299" s="192">
        <v>4344.0185513572496</v>
      </c>
      <c r="W299" s="200"/>
      <c r="X299" s="89">
        <v>0</v>
      </c>
      <c r="Y299" s="89">
        <f t="shared" si="69"/>
        <v>0</v>
      </c>
    </row>
    <row r="300" spans="2:25">
      <c r="B300" s="210">
        <v>5032</v>
      </c>
      <c r="C300" t="s">
        <v>314</v>
      </c>
      <c r="D300" s="1">
        <v>14675.784</v>
      </c>
      <c r="E300" s="86">
        <f t="shared" si="63"/>
        <v>3480.9734345351044</v>
      </c>
      <c r="F300" s="87">
        <f t="shared" si="56"/>
        <v>0.75170605831358606</v>
      </c>
      <c r="G300" s="189">
        <f t="shared" si="57"/>
        <v>690.09587300388375</v>
      </c>
      <c r="H300" s="189">
        <f t="shared" si="58"/>
        <v>2909.4442005843739</v>
      </c>
      <c r="I300" s="189">
        <f t="shared" si="59"/>
        <v>240.46626311831048</v>
      </c>
      <c r="J300" s="88">
        <f t="shared" si="60"/>
        <v>1013.805765306797</v>
      </c>
      <c r="K300" s="189">
        <f t="shared" si="64"/>
        <v>192.36633049159155</v>
      </c>
      <c r="L300" s="88">
        <f t="shared" si="61"/>
        <v>811.01644935255001</v>
      </c>
      <c r="M300" s="89">
        <f t="shared" si="65"/>
        <v>3720.4606499369238</v>
      </c>
      <c r="N300" s="89">
        <f t="shared" si="66"/>
        <v>18396.244649936925</v>
      </c>
      <c r="O300" s="89">
        <f t="shared" si="67"/>
        <v>4363.4356380305799</v>
      </c>
      <c r="P300" s="90">
        <f t="shared" si="62"/>
        <v>0.94227119679442506</v>
      </c>
      <c r="Q300" s="198">
        <v>3720.4606499369238</v>
      </c>
      <c r="R300" s="90">
        <f t="shared" si="68"/>
        <v>3.0608980930899904E-3</v>
      </c>
      <c r="S300" s="90">
        <f t="shared" si="68"/>
        <v>-1.4069174170359246E-2</v>
      </c>
      <c r="T300" s="92">
        <v>4216</v>
      </c>
      <c r="U300" s="192">
        <v>14631</v>
      </c>
      <c r="V300" s="192">
        <v>3530.6467181467178</v>
      </c>
      <c r="W300" s="200"/>
      <c r="X300" s="89">
        <v>0</v>
      </c>
      <c r="Y300" s="89">
        <f t="shared" si="69"/>
        <v>0</v>
      </c>
    </row>
    <row r="301" spans="2:25">
      <c r="B301" s="210">
        <v>5033</v>
      </c>
      <c r="C301" t="s">
        <v>315</v>
      </c>
      <c r="D301" s="1">
        <v>2712.8820000000001</v>
      </c>
      <c r="E301" s="86">
        <f t="shared" si="63"/>
        <v>3509.5498059508409</v>
      </c>
      <c r="F301" s="87">
        <f t="shared" si="56"/>
        <v>0.75787704235635778</v>
      </c>
      <c r="G301" s="189">
        <f t="shared" si="57"/>
        <v>672.95005015444178</v>
      </c>
      <c r="H301" s="189">
        <f t="shared" si="58"/>
        <v>520.1903887693835</v>
      </c>
      <c r="I301" s="189">
        <f t="shared" si="59"/>
        <v>230.46453312280272</v>
      </c>
      <c r="J301" s="88">
        <f t="shared" si="60"/>
        <v>178.1490841039265</v>
      </c>
      <c r="K301" s="189">
        <f t="shared" si="64"/>
        <v>182.36460049608377</v>
      </c>
      <c r="L301" s="88">
        <f t="shared" si="61"/>
        <v>140.96783618347274</v>
      </c>
      <c r="M301" s="89">
        <f t="shared" si="65"/>
        <v>661.15822495285624</v>
      </c>
      <c r="N301" s="89">
        <f t="shared" si="66"/>
        <v>3374.0402249528561</v>
      </c>
      <c r="O301" s="89">
        <f t="shared" si="67"/>
        <v>4364.8644566013663</v>
      </c>
      <c r="P301" s="90">
        <f t="shared" si="62"/>
        <v>0.94257974599656358</v>
      </c>
      <c r="Q301" s="198">
        <v>661.15822495285624</v>
      </c>
      <c r="R301" s="90">
        <f t="shared" si="68"/>
        <v>4.9876934984520151E-2</v>
      </c>
      <c r="S301" s="90">
        <f t="shared" si="68"/>
        <v>2.2713236796046102E-2</v>
      </c>
      <c r="T301" s="92">
        <v>773</v>
      </c>
      <c r="U301" s="192">
        <v>2584</v>
      </c>
      <c r="V301" s="192">
        <v>3431.6069057104914</v>
      </c>
      <c r="W301" s="200"/>
      <c r="X301" s="89">
        <v>0</v>
      </c>
      <c r="Y301" s="89">
        <f t="shared" si="69"/>
        <v>0</v>
      </c>
    </row>
    <row r="302" spans="2:25">
      <c r="B302" s="210">
        <v>5034</v>
      </c>
      <c r="C302" t="s">
        <v>316</v>
      </c>
      <c r="D302" s="1">
        <v>7472.1130000000003</v>
      </c>
      <c r="E302" s="86">
        <f t="shared" si="63"/>
        <v>3044.8708231458845</v>
      </c>
      <c r="F302" s="87">
        <f t="shared" si="56"/>
        <v>0.65753097160499319</v>
      </c>
      <c r="G302" s="189">
        <f t="shared" si="57"/>
        <v>951.75743983741563</v>
      </c>
      <c r="H302" s="189">
        <f t="shared" si="58"/>
        <v>2335.6127573610179</v>
      </c>
      <c r="I302" s="189">
        <f t="shared" si="59"/>
        <v>393.10217710453742</v>
      </c>
      <c r="J302" s="88">
        <f t="shared" si="60"/>
        <v>964.67274261453485</v>
      </c>
      <c r="K302" s="189">
        <f t="shared" si="64"/>
        <v>345.00224447781846</v>
      </c>
      <c r="L302" s="88">
        <f t="shared" si="61"/>
        <v>846.63550794856644</v>
      </c>
      <c r="M302" s="89">
        <f t="shared" si="65"/>
        <v>3182.2482653095844</v>
      </c>
      <c r="N302" s="89">
        <f t="shared" si="66"/>
        <v>10654.361265309584</v>
      </c>
      <c r="O302" s="89">
        <f t="shared" si="67"/>
        <v>4341.6305074611182</v>
      </c>
      <c r="P302" s="90">
        <f t="shared" si="62"/>
        <v>0.93756244245899523</v>
      </c>
      <c r="Q302" s="198">
        <v>3182.2482653095844</v>
      </c>
      <c r="R302" s="90">
        <f t="shared" si="68"/>
        <v>3.4488855046379663E-2</v>
      </c>
      <c r="S302" s="90">
        <f t="shared" si="68"/>
        <v>2.2685396227594655E-2</v>
      </c>
      <c r="T302" s="92">
        <v>2454</v>
      </c>
      <c r="U302" s="192">
        <v>7223</v>
      </c>
      <c r="V302" s="192">
        <v>2977.3289365210221</v>
      </c>
      <c r="W302" s="200"/>
      <c r="X302" s="89">
        <v>0</v>
      </c>
      <c r="Y302" s="89">
        <f t="shared" si="69"/>
        <v>0</v>
      </c>
    </row>
    <row r="303" spans="2:25">
      <c r="B303" s="210">
        <v>5035</v>
      </c>
      <c r="C303" t="s">
        <v>317</v>
      </c>
      <c r="D303" s="1">
        <v>95378.150999999998</v>
      </c>
      <c r="E303" s="86">
        <f t="shared" si="63"/>
        <v>3858.8077436582107</v>
      </c>
      <c r="F303" s="87">
        <f t="shared" si="56"/>
        <v>0.83329827513109223</v>
      </c>
      <c r="G303" s="189">
        <f t="shared" si="57"/>
        <v>463.39528753001991</v>
      </c>
      <c r="H303" s="189">
        <f t="shared" si="58"/>
        <v>11453.741321879503</v>
      </c>
      <c r="I303" s="189">
        <f t="shared" si="59"/>
        <v>108.22425492522329</v>
      </c>
      <c r="J303" s="88">
        <f t="shared" si="60"/>
        <v>2674.978908986744</v>
      </c>
      <c r="K303" s="189">
        <f t="shared" si="64"/>
        <v>60.124322298504353</v>
      </c>
      <c r="L303" s="88">
        <f t="shared" si="61"/>
        <v>1486.0928742521321</v>
      </c>
      <c r="M303" s="89">
        <f t="shared" si="65"/>
        <v>12939.834196131635</v>
      </c>
      <c r="N303" s="89">
        <f t="shared" si="66"/>
        <v>108317.98519613163</v>
      </c>
      <c r="O303" s="89">
        <f t="shared" si="67"/>
        <v>4382.3273534867349</v>
      </c>
      <c r="P303" s="90">
        <f t="shared" si="62"/>
        <v>0.94635080763530022</v>
      </c>
      <c r="Q303" s="198">
        <v>12939.834196131635</v>
      </c>
      <c r="R303" s="90">
        <f t="shared" si="68"/>
        <v>1.6196285878667754E-2</v>
      </c>
      <c r="S303" s="90">
        <f t="shared" si="68"/>
        <v>8.9603532689397341E-3</v>
      </c>
      <c r="T303" s="92">
        <v>24717</v>
      </c>
      <c r="U303" s="192">
        <v>93858</v>
      </c>
      <c r="V303" s="192">
        <v>3824.5385273623733</v>
      </c>
      <c r="W303" s="200"/>
      <c r="X303" s="89">
        <v>0</v>
      </c>
      <c r="Y303" s="89">
        <f t="shared" si="69"/>
        <v>0</v>
      </c>
    </row>
    <row r="304" spans="2:25">
      <c r="B304" s="210">
        <v>5036</v>
      </c>
      <c r="C304" t="s">
        <v>318</v>
      </c>
      <c r="D304" s="1">
        <v>9247.2980000000007</v>
      </c>
      <c r="E304" s="86">
        <f t="shared" si="63"/>
        <v>3496.1429111531193</v>
      </c>
      <c r="F304" s="87">
        <f t="shared" si="56"/>
        <v>0.75498186253607102</v>
      </c>
      <c r="G304" s="189">
        <f t="shared" si="57"/>
        <v>680.99418703307481</v>
      </c>
      <c r="H304" s="189">
        <f t="shared" si="58"/>
        <v>1801.2296247024829</v>
      </c>
      <c r="I304" s="189">
        <f t="shared" si="59"/>
        <v>235.15694630200528</v>
      </c>
      <c r="J304" s="88">
        <f t="shared" si="60"/>
        <v>621.99012296880403</v>
      </c>
      <c r="K304" s="189">
        <f t="shared" si="64"/>
        <v>187.05701367528633</v>
      </c>
      <c r="L304" s="88">
        <f t="shared" si="61"/>
        <v>494.76580117113235</v>
      </c>
      <c r="M304" s="89">
        <f t="shared" si="65"/>
        <v>2295.9954258736152</v>
      </c>
      <c r="N304" s="89">
        <f t="shared" si="66"/>
        <v>11543.293425873617</v>
      </c>
      <c r="O304" s="89">
        <f t="shared" si="67"/>
        <v>4364.1941118614805</v>
      </c>
      <c r="P304" s="90">
        <f t="shared" si="62"/>
        <v>0.94243498700554929</v>
      </c>
      <c r="Q304" s="198">
        <v>2295.9954258736152</v>
      </c>
      <c r="R304" s="90">
        <f t="shared" si="68"/>
        <v>-7.4066486432362008E-2</v>
      </c>
      <c r="S304" s="90">
        <f t="shared" si="68"/>
        <v>-7.406648643236205E-2</v>
      </c>
      <c r="T304" s="92">
        <v>2645</v>
      </c>
      <c r="U304" s="192">
        <v>9987</v>
      </c>
      <c r="V304" s="192">
        <v>3775.8034026465029</v>
      </c>
      <c r="W304" s="200"/>
      <c r="X304" s="89">
        <v>0</v>
      </c>
      <c r="Y304" s="89">
        <f t="shared" si="69"/>
        <v>0</v>
      </c>
    </row>
    <row r="305" spans="2:27">
      <c r="B305" s="210">
        <v>5037</v>
      </c>
      <c r="C305" t="s">
        <v>319</v>
      </c>
      <c r="D305" s="1">
        <v>75921.248999999996</v>
      </c>
      <c r="E305" s="86">
        <f t="shared" si="63"/>
        <v>3690.1550014581508</v>
      </c>
      <c r="F305" s="87">
        <f t="shared" si="56"/>
        <v>0.79687820745542037</v>
      </c>
      <c r="G305" s="189">
        <f t="shared" si="57"/>
        <v>564.58693285005586</v>
      </c>
      <c r="H305" s="189">
        <f t="shared" si="58"/>
        <v>11615.811556457051</v>
      </c>
      <c r="I305" s="189">
        <f t="shared" si="59"/>
        <v>167.25271469524426</v>
      </c>
      <c r="J305" s="88">
        <f t="shared" si="60"/>
        <v>3441.0573521399556</v>
      </c>
      <c r="K305" s="189">
        <f t="shared" si="64"/>
        <v>119.15278206852533</v>
      </c>
      <c r="L305" s="88">
        <f t="shared" si="61"/>
        <v>2451.4493382778401</v>
      </c>
      <c r="M305" s="89">
        <f t="shared" si="65"/>
        <v>14067.260894734891</v>
      </c>
      <c r="N305" s="89">
        <f t="shared" si="66"/>
        <v>89988.509894734889</v>
      </c>
      <c r="O305" s="89">
        <f t="shared" si="67"/>
        <v>4373.8947163767325</v>
      </c>
      <c r="P305" s="90">
        <f t="shared" si="62"/>
        <v>0.94452980425151678</v>
      </c>
      <c r="Q305" s="198">
        <v>14067.260894734891</v>
      </c>
      <c r="R305" s="90">
        <f t="shared" si="68"/>
        <v>5.2853265843849619E-2</v>
      </c>
      <c r="S305" s="90">
        <f t="shared" si="68"/>
        <v>4.1083252664881685E-2</v>
      </c>
      <c r="T305" s="92">
        <v>20574</v>
      </c>
      <c r="U305" s="192">
        <v>72110</v>
      </c>
      <c r="V305" s="192">
        <v>3544.5340149429808</v>
      </c>
      <c r="W305" s="200"/>
      <c r="X305" s="89">
        <v>0</v>
      </c>
      <c r="Y305" s="89">
        <f t="shared" si="69"/>
        <v>0</v>
      </c>
    </row>
    <row r="306" spans="2:27">
      <c r="B306" s="210">
        <v>5038</v>
      </c>
      <c r="C306" t="s">
        <v>320</v>
      </c>
      <c r="D306" s="1">
        <v>54191.779000000002</v>
      </c>
      <c r="E306" s="86">
        <f t="shared" si="63"/>
        <v>3566.8912657144742</v>
      </c>
      <c r="F306" s="87">
        <f t="shared" si="56"/>
        <v>0.7702597633128665</v>
      </c>
      <c r="G306" s="189">
        <f t="shared" si="57"/>
        <v>638.54517429626185</v>
      </c>
      <c r="H306" s="189">
        <f t="shared" si="58"/>
        <v>9701.4168330831053</v>
      </c>
      <c r="I306" s="189">
        <f t="shared" si="59"/>
        <v>210.39502220553106</v>
      </c>
      <c r="J306" s="88">
        <f t="shared" si="60"/>
        <v>3196.5315723686335</v>
      </c>
      <c r="K306" s="189">
        <f t="shared" si="64"/>
        <v>162.29508957881211</v>
      </c>
      <c r="L306" s="88">
        <f t="shared" si="61"/>
        <v>2465.7492959708925</v>
      </c>
      <c r="M306" s="89">
        <f t="shared" si="65"/>
        <v>12167.166129053998</v>
      </c>
      <c r="N306" s="89">
        <f t="shared" si="66"/>
        <v>66358.945129054002</v>
      </c>
      <c r="O306" s="89">
        <f t="shared" si="67"/>
        <v>4367.7315295895478</v>
      </c>
      <c r="P306" s="90">
        <f t="shared" si="62"/>
        <v>0.94319888204438895</v>
      </c>
      <c r="Q306" s="198">
        <v>12167.166129053998</v>
      </c>
      <c r="R306" s="90">
        <f t="shared" si="68"/>
        <v>5.899163621440999E-2</v>
      </c>
      <c r="S306" s="90">
        <f t="shared" si="68"/>
        <v>4.5678439181766596E-2</v>
      </c>
      <c r="T306" s="92">
        <v>15193</v>
      </c>
      <c r="U306" s="192">
        <v>51173</v>
      </c>
      <c r="V306" s="192">
        <v>3411.0785228636182</v>
      </c>
      <c r="W306" s="200"/>
      <c r="X306" s="89">
        <v>0</v>
      </c>
      <c r="Y306" s="89">
        <f t="shared" si="69"/>
        <v>0</v>
      </c>
    </row>
    <row r="307" spans="2:27">
      <c r="B307" s="210">
        <v>5041</v>
      </c>
      <c r="C307" t="s">
        <v>321</v>
      </c>
      <c r="D307" s="1">
        <v>6733.1809999999996</v>
      </c>
      <c r="E307" s="86">
        <f t="shared" si="63"/>
        <v>3185.0430463576158</v>
      </c>
      <c r="F307" s="87">
        <f t="shared" si="56"/>
        <v>0.68780075428996645</v>
      </c>
      <c r="G307" s="189">
        <f t="shared" si="57"/>
        <v>867.65410591037687</v>
      </c>
      <c r="H307" s="189">
        <f t="shared" si="58"/>
        <v>1834.2207798945367</v>
      </c>
      <c r="I307" s="189">
        <f t="shared" si="59"/>
        <v>344.04189898043148</v>
      </c>
      <c r="J307" s="88">
        <f t="shared" si="60"/>
        <v>727.30457444463218</v>
      </c>
      <c r="K307" s="189">
        <f t="shared" si="64"/>
        <v>295.94196635371253</v>
      </c>
      <c r="L307" s="88">
        <f t="shared" si="61"/>
        <v>625.62131687174826</v>
      </c>
      <c r="M307" s="89">
        <f t="shared" si="65"/>
        <v>2459.8420967662851</v>
      </c>
      <c r="N307" s="89">
        <f t="shared" si="66"/>
        <v>9193.0230967662847</v>
      </c>
      <c r="O307" s="89">
        <f t="shared" si="67"/>
        <v>4348.6391186217052</v>
      </c>
      <c r="P307" s="90">
        <f t="shared" si="62"/>
        <v>0.93907593159324398</v>
      </c>
      <c r="Q307" s="198">
        <v>2459.8420967662851</v>
      </c>
      <c r="R307" s="90">
        <f t="shared" si="68"/>
        <v>7.9208366725436699E-2</v>
      </c>
      <c r="S307" s="90">
        <f t="shared" si="68"/>
        <v>3.173136667554767E-2</v>
      </c>
      <c r="T307" s="92">
        <v>2114</v>
      </c>
      <c r="U307" s="192">
        <v>6239</v>
      </c>
      <c r="V307" s="192">
        <v>3087.0856011875308</v>
      </c>
      <c r="W307" s="200"/>
      <c r="X307" s="89">
        <v>0</v>
      </c>
      <c r="Y307" s="89">
        <f t="shared" si="69"/>
        <v>0</v>
      </c>
    </row>
    <row r="308" spans="2:27">
      <c r="B308" s="210">
        <v>5042</v>
      </c>
      <c r="C308" t="s">
        <v>322</v>
      </c>
      <c r="D308" s="1">
        <v>4395.4210000000003</v>
      </c>
      <c r="E308" s="86">
        <f t="shared" si="63"/>
        <v>3378.4942352036896</v>
      </c>
      <c r="F308" s="87">
        <f t="shared" si="56"/>
        <v>0.72957597417554432</v>
      </c>
      <c r="G308" s="189">
        <f t="shared" si="57"/>
        <v>751.5833926027326</v>
      </c>
      <c r="H308" s="189">
        <f t="shared" si="58"/>
        <v>977.80999377615512</v>
      </c>
      <c r="I308" s="189">
        <f t="shared" si="59"/>
        <v>276.33398288430567</v>
      </c>
      <c r="J308" s="88">
        <f t="shared" si="60"/>
        <v>359.51051173248163</v>
      </c>
      <c r="K308" s="189">
        <f t="shared" si="64"/>
        <v>228.23405025758672</v>
      </c>
      <c r="L308" s="88">
        <f t="shared" si="61"/>
        <v>296.93249938512031</v>
      </c>
      <c r="M308" s="89">
        <f t="shared" si="65"/>
        <v>1274.7424931612754</v>
      </c>
      <c r="N308" s="89">
        <f t="shared" si="66"/>
        <v>5670.1634931612753</v>
      </c>
      <c r="O308" s="89">
        <f t="shared" si="67"/>
        <v>4358.3116780640094</v>
      </c>
      <c r="P308" s="90">
        <f t="shared" si="62"/>
        <v>0.941164692587523</v>
      </c>
      <c r="Q308" s="198">
        <v>1274.7424931612754</v>
      </c>
      <c r="R308" s="90">
        <f t="shared" si="68"/>
        <v>8.1240825688074034E-3</v>
      </c>
      <c r="S308" s="90">
        <f t="shared" si="68"/>
        <v>3.4747785754078789E-3</v>
      </c>
      <c r="T308" s="92">
        <v>1301</v>
      </c>
      <c r="U308" s="192">
        <v>4360</v>
      </c>
      <c r="V308" s="192">
        <v>3366.7953667953666</v>
      </c>
      <c r="W308" s="200"/>
      <c r="X308" s="89">
        <v>0</v>
      </c>
      <c r="Y308" s="89">
        <f t="shared" si="69"/>
        <v>0</v>
      </c>
    </row>
    <row r="309" spans="2:27">
      <c r="B309" s="210">
        <v>5043</v>
      </c>
      <c r="C309" s="215" t="s">
        <v>323</v>
      </c>
      <c r="D309" s="1">
        <v>1342.444</v>
      </c>
      <c r="E309" s="86">
        <f t="shared" si="63"/>
        <v>3173.6264775413711</v>
      </c>
      <c r="F309" s="87">
        <f t="shared" si="56"/>
        <v>0.68533537955909862</v>
      </c>
      <c r="G309" s="189">
        <f t="shared" si="57"/>
        <v>874.50404720012375</v>
      </c>
      <c r="H309" s="189">
        <f t="shared" si="58"/>
        <v>369.91521196565236</v>
      </c>
      <c r="I309" s="189">
        <f t="shared" si="59"/>
        <v>348.03769806611717</v>
      </c>
      <c r="J309" s="88">
        <f t="shared" si="60"/>
        <v>147.21994628196757</v>
      </c>
      <c r="K309" s="189">
        <f t="shared" si="64"/>
        <v>299.93776543939822</v>
      </c>
      <c r="L309" s="88">
        <f t="shared" si="61"/>
        <v>126.87367478086544</v>
      </c>
      <c r="M309" s="89">
        <f t="shared" si="65"/>
        <v>496.78888674651779</v>
      </c>
      <c r="N309" s="89">
        <f t="shared" si="66"/>
        <v>1839.2328867465178</v>
      </c>
      <c r="O309" s="89">
        <f t="shared" si="67"/>
        <v>4348.0682901808932</v>
      </c>
      <c r="P309" s="90">
        <f t="shared" si="62"/>
        <v>0.93895266285670065</v>
      </c>
      <c r="Q309" s="198">
        <v>496.78888674651779</v>
      </c>
      <c r="R309" s="90">
        <f t="shared" si="68"/>
        <v>1.5464447806353979E-2</v>
      </c>
      <c r="S309" s="90">
        <f t="shared" si="68"/>
        <v>2.9868198839068313E-2</v>
      </c>
      <c r="T309" s="92">
        <v>423</v>
      </c>
      <c r="U309" s="192">
        <v>1322</v>
      </c>
      <c r="V309" s="192">
        <v>3081.5850815850813</v>
      </c>
      <c r="W309" s="200"/>
      <c r="X309" s="89">
        <v>0</v>
      </c>
      <c r="Y309" s="89">
        <f t="shared" si="69"/>
        <v>0</v>
      </c>
    </row>
    <row r="310" spans="2:27">
      <c r="B310" s="210">
        <v>5044</v>
      </c>
      <c r="C310" s="215" t="s">
        <v>324</v>
      </c>
      <c r="D310" s="1">
        <v>3321.009</v>
      </c>
      <c r="E310" s="86">
        <f t="shared" si="63"/>
        <v>4100.0111111111109</v>
      </c>
      <c r="F310" s="87">
        <f t="shared" si="56"/>
        <v>0.88538543868170927</v>
      </c>
      <c r="G310" s="189">
        <f t="shared" si="57"/>
        <v>318.67326705827981</v>
      </c>
      <c r="H310" s="189">
        <f t="shared" si="58"/>
        <v>258.12534631720666</v>
      </c>
      <c r="I310" s="189">
        <f t="shared" si="59"/>
        <v>23.803076316708211</v>
      </c>
      <c r="J310" s="88">
        <f t="shared" si="60"/>
        <v>19.280491816533651</v>
      </c>
      <c r="K310" s="189">
        <f t="shared" si="64"/>
        <v>-24.296856310010728</v>
      </c>
      <c r="L310" s="88">
        <f t="shared" si="61"/>
        <v>-19.680453611108689</v>
      </c>
      <c r="M310" s="89">
        <f t="shared" si="65"/>
        <v>238.44489270609796</v>
      </c>
      <c r="N310" s="89">
        <f t="shared" si="66"/>
        <v>3559.453892706098</v>
      </c>
      <c r="O310" s="89">
        <f t="shared" si="67"/>
        <v>4394.3875218593803</v>
      </c>
      <c r="P310" s="90">
        <f t="shared" si="62"/>
        <v>0.94895516581283124</v>
      </c>
      <c r="Q310" s="198">
        <v>238.44489270609796</v>
      </c>
      <c r="R310" s="90">
        <f t="shared" si="68"/>
        <v>7.6502106969205841E-2</v>
      </c>
      <c r="S310" s="90">
        <f t="shared" si="68"/>
        <v>8.1818166756708055E-2</v>
      </c>
      <c r="T310" s="92">
        <v>810</v>
      </c>
      <c r="U310" s="192">
        <v>3085</v>
      </c>
      <c r="V310" s="192">
        <v>3789.9262899262899</v>
      </c>
      <c r="W310" s="200"/>
      <c r="X310" s="89">
        <v>0</v>
      </c>
      <c r="Y310" s="89">
        <f t="shared" si="69"/>
        <v>0</v>
      </c>
    </row>
    <row r="311" spans="2:27">
      <c r="B311" s="210">
        <v>5045</v>
      </c>
      <c r="C311" t="s">
        <v>325</v>
      </c>
      <c r="D311" s="1">
        <v>7695.8289999999997</v>
      </c>
      <c r="E311" s="86">
        <f t="shared" si="63"/>
        <v>3314.3105081826011</v>
      </c>
      <c r="F311" s="87">
        <f t="shared" si="56"/>
        <v>0.71571568556540122</v>
      </c>
      <c r="G311" s="189">
        <f t="shared" si="57"/>
        <v>790.09362881538573</v>
      </c>
      <c r="H311" s="189">
        <f t="shared" si="58"/>
        <v>1834.5974061093257</v>
      </c>
      <c r="I311" s="189">
        <f t="shared" si="59"/>
        <v>298.79828734168666</v>
      </c>
      <c r="J311" s="88">
        <f t="shared" si="60"/>
        <v>693.8096232073965</v>
      </c>
      <c r="K311" s="189">
        <f t="shared" si="64"/>
        <v>250.69835471496771</v>
      </c>
      <c r="L311" s="88">
        <f t="shared" si="61"/>
        <v>582.12157964815503</v>
      </c>
      <c r="M311" s="89">
        <f t="shared" si="65"/>
        <v>2416.7189857574808</v>
      </c>
      <c r="N311" s="89">
        <f t="shared" si="66"/>
        <v>10112.547985757481</v>
      </c>
      <c r="O311" s="89">
        <f t="shared" si="67"/>
        <v>4355.1024917129544</v>
      </c>
      <c r="P311" s="90">
        <f t="shared" si="62"/>
        <v>0.94047167815701571</v>
      </c>
      <c r="Q311" s="198">
        <v>2416.7189857574808</v>
      </c>
      <c r="R311" s="90">
        <f t="shared" si="68"/>
        <v>2.2973414861092611E-2</v>
      </c>
      <c r="S311" s="90">
        <f t="shared" si="68"/>
        <v>1.1518932179616066E-2</v>
      </c>
      <c r="T311" s="92">
        <v>2322</v>
      </c>
      <c r="U311" s="192">
        <v>7523</v>
      </c>
      <c r="V311" s="192">
        <v>3276.5679442508713</v>
      </c>
      <c r="W311" s="200"/>
      <c r="X311" s="89">
        <v>0</v>
      </c>
      <c r="Y311" s="89">
        <f t="shared" si="69"/>
        <v>0</v>
      </c>
    </row>
    <row r="312" spans="2:27">
      <c r="B312" s="210">
        <v>5046</v>
      </c>
      <c r="C312" t="s">
        <v>326</v>
      </c>
      <c r="D312" s="1">
        <v>3915.7849999999999</v>
      </c>
      <c r="E312" s="86">
        <f t="shared" si="63"/>
        <v>3204.4067103109655</v>
      </c>
      <c r="F312" s="87">
        <f t="shared" si="56"/>
        <v>0.69198228103201853</v>
      </c>
      <c r="G312" s="189">
        <f t="shared" si="57"/>
        <v>856.03590753836704</v>
      </c>
      <c r="H312" s="189">
        <f t="shared" si="58"/>
        <v>1046.0758790118846</v>
      </c>
      <c r="I312" s="189">
        <f t="shared" si="59"/>
        <v>337.26461659675908</v>
      </c>
      <c r="J312" s="88">
        <f t="shared" si="60"/>
        <v>412.13736148123962</v>
      </c>
      <c r="K312" s="189">
        <f t="shared" si="64"/>
        <v>289.16468397004013</v>
      </c>
      <c r="L312" s="88">
        <f t="shared" si="61"/>
        <v>353.35924381138904</v>
      </c>
      <c r="M312" s="89">
        <f t="shared" si="65"/>
        <v>1399.4351228232736</v>
      </c>
      <c r="N312" s="89">
        <f t="shared" si="66"/>
        <v>5315.2201228232734</v>
      </c>
      <c r="O312" s="89">
        <f t="shared" si="67"/>
        <v>4349.6073018193729</v>
      </c>
      <c r="P312" s="90">
        <f t="shared" si="62"/>
        <v>0.93928500793034664</v>
      </c>
      <c r="Q312" s="198">
        <v>1399.4351228232736</v>
      </c>
      <c r="R312" s="90">
        <f t="shared" si="68"/>
        <v>5.6321823577016414E-2</v>
      </c>
      <c r="S312" s="90">
        <f t="shared" si="68"/>
        <v>5.1135300711662765E-2</v>
      </c>
      <c r="T312" s="92">
        <v>1222</v>
      </c>
      <c r="U312" s="192">
        <v>3707</v>
      </c>
      <c r="V312" s="192">
        <v>3048.5197368421054</v>
      </c>
      <c r="W312" s="200"/>
      <c r="X312" s="89">
        <v>0</v>
      </c>
      <c r="Y312" s="89">
        <f t="shared" si="69"/>
        <v>0</v>
      </c>
    </row>
    <row r="313" spans="2:27">
      <c r="B313" s="210">
        <v>5047</v>
      </c>
      <c r="C313" t="s">
        <v>327</v>
      </c>
      <c r="D313" s="1">
        <v>13867.471</v>
      </c>
      <c r="E313" s="86">
        <f t="shared" si="63"/>
        <v>3534.0140163098877</v>
      </c>
      <c r="F313" s="87">
        <f t="shared" si="56"/>
        <v>0.76316001721514448</v>
      </c>
      <c r="G313" s="189">
        <f t="shared" si="57"/>
        <v>658.27152393901372</v>
      </c>
      <c r="H313" s="189">
        <f t="shared" si="58"/>
        <v>2583.0574599366901</v>
      </c>
      <c r="I313" s="189">
        <f t="shared" si="59"/>
        <v>221.90205949713635</v>
      </c>
      <c r="J313" s="88">
        <f t="shared" si="60"/>
        <v>870.74368146676306</v>
      </c>
      <c r="K313" s="189">
        <f t="shared" si="64"/>
        <v>173.8021268704174</v>
      </c>
      <c r="L313" s="88">
        <f t="shared" si="61"/>
        <v>681.99954583951785</v>
      </c>
      <c r="M313" s="89">
        <f t="shared" si="65"/>
        <v>3265.0570057762079</v>
      </c>
      <c r="N313" s="89">
        <f t="shared" si="66"/>
        <v>17132.528005776207</v>
      </c>
      <c r="O313" s="89">
        <f t="shared" si="67"/>
        <v>4366.0876671193182</v>
      </c>
      <c r="P313" s="90">
        <f t="shared" si="62"/>
        <v>0.94284389473950281</v>
      </c>
      <c r="Q313" s="198">
        <v>3265.0570057762079</v>
      </c>
      <c r="R313" s="90">
        <f t="shared" si="68"/>
        <v>1.7422670579603783E-2</v>
      </c>
      <c r="S313" s="90">
        <f t="shared" si="68"/>
        <v>4.1992872463825831E-3</v>
      </c>
      <c r="T313" s="92">
        <v>3924</v>
      </c>
      <c r="U313" s="192">
        <v>13630</v>
      </c>
      <c r="V313" s="192">
        <v>3519.2357345726828</v>
      </c>
      <c r="W313" s="200"/>
      <c r="X313" s="89">
        <v>0</v>
      </c>
      <c r="Y313" s="89">
        <f t="shared" si="69"/>
        <v>0</v>
      </c>
    </row>
    <row r="314" spans="2:27">
      <c r="B314" s="210">
        <v>5049</v>
      </c>
      <c r="C314" t="s">
        <v>328</v>
      </c>
      <c r="D314" s="1">
        <v>4657.8590000000004</v>
      </c>
      <c r="E314" s="86">
        <f t="shared" si="63"/>
        <v>4173.7087813620074</v>
      </c>
      <c r="F314" s="87">
        <f t="shared" si="56"/>
        <v>0.90130023557776617</v>
      </c>
      <c r="G314" s="189">
        <f t="shared" si="57"/>
        <v>274.45466490774197</v>
      </c>
      <c r="H314" s="189">
        <f t="shared" si="58"/>
        <v>306.29140603704008</v>
      </c>
      <c r="I314" s="189">
        <f t="shared" si="59"/>
        <v>0</v>
      </c>
      <c r="J314" s="88">
        <f t="shared" si="60"/>
        <v>0</v>
      </c>
      <c r="K314" s="189">
        <f t="shared" si="64"/>
        <v>-48.099932626718939</v>
      </c>
      <c r="L314" s="88">
        <f t="shared" si="61"/>
        <v>-53.679524811418332</v>
      </c>
      <c r="M314" s="89">
        <f t="shared" si="65"/>
        <v>252.61188122562174</v>
      </c>
      <c r="N314" s="89">
        <f t="shared" si="66"/>
        <v>4910.4708812256222</v>
      </c>
      <c r="O314" s="89">
        <f t="shared" si="67"/>
        <v>4400.063513643031</v>
      </c>
      <c r="P314" s="90">
        <f t="shared" si="62"/>
        <v>0.95018087968021614</v>
      </c>
      <c r="Q314" s="198">
        <v>252.61188122562174</v>
      </c>
      <c r="R314" s="90">
        <f t="shared" si="68"/>
        <v>-6.0053350405462275E-3</v>
      </c>
      <c r="S314" s="90">
        <f t="shared" si="68"/>
        <v>-1.3130744825201875E-2</v>
      </c>
      <c r="T314" s="92">
        <v>1116</v>
      </c>
      <c r="U314" s="192">
        <v>4686</v>
      </c>
      <c r="V314" s="192">
        <v>4229.2418772563178</v>
      </c>
      <c r="W314" s="200"/>
      <c r="X314" s="89">
        <v>0</v>
      </c>
      <c r="Y314" s="89">
        <f t="shared" si="69"/>
        <v>0</v>
      </c>
    </row>
    <row r="315" spans="2:27">
      <c r="B315" s="210">
        <v>5052</v>
      </c>
      <c r="C315" t="s">
        <v>329</v>
      </c>
      <c r="D315" s="1">
        <v>2021.327</v>
      </c>
      <c r="E315" s="86">
        <f t="shared" si="63"/>
        <v>3346.567880794702</v>
      </c>
      <c r="F315" s="87">
        <f t="shared" si="56"/>
        <v>0.72268157107812225</v>
      </c>
      <c r="G315" s="189">
        <f t="shared" si="57"/>
        <v>770.73920524812513</v>
      </c>
      <c r="H315" s="189">
        <f t="shared" si="58"/>
        <v>465.52647996986758</v>
      </c>
      <c r="I315" s="189">
        <f t="shared" si="59"/>
        <v>287.50820692745134</v>
      </c>
      <c r="J315" s="88">
        <f t="shared" si="60"/>
        <v>173.65495698418061</v>
      </c>
      <c r="K315" s="189">
        <f t="shared" si="64"/>
        <v>239.40827430073239</v>
      </c>
      <c r="L315" s="88">
        <f t="shared" si="61"/>
        <v>144.60259767764236</v>
      </c>
      <c r="M315" s="89">
        <f t="shared" si="65"/>
        <v>610.12907764750992</v>
      </c>
      <c r="N315" s="89">
        <f t="shared" si="66"/>
        <v>2631.45607764751</v>
      </c>
      <c r="O315" s="89">
        <f t="shared" si="67"/>
        <v>4356.71536034356</v>
      </c>
      <c r="P315" s="90">
        <f t="shared" si="62"/>
        <v>0.94081997243265192</v>
      </c>
      <c r="Q315" s="198">
        <v>610.12907764750992</v>
      </c>
      <c r="R315" s="90">
        <f t="shared" si="68"/>
        <v>0.14070372460496613</v>
      </c>
      <c r="S315" s="90">
        <f t="shared" si="68"/>
        <v>9.9154913443858128E-2</v>
      </c>
      <c r="T315" s="92">
        <v>604</v>
      </c>
      <c r="U315" s="192">
        <v>1772</v>
      </c>
      <c r="V315" s="192">
        <v>3044.6735395189003</v>
      </c>
      <c r="W315" s="200"/>
      <c r="X315" s="89">
        <v>0</v>
      </c>
      <c r="Y315" s="89">
        <f t="shared" si="69"/>
        <v>0</v>
      </c>
    </row>
    <row r="316" spans="2:27">
      <c r="B316" s="210">
        <v>5053</v>
      </c>
      <c r="C316" t="s">
        <v>330</v>
      </c>
      <c r="D316" s="1">
        <v>26129.439999999999</v>
      </c>
      <c r="E316" s="86">
        <f t="shared" si="63"/>
        <v>3766.1343326607089</v>
      </c>
      <c r="F316" s="87">
        <f t="shared" si="56"/>
        <v>0.81328572237781027</v>
      </c>
      <c r="G316" s="189">
        <f t="shared" si="57"/>
        <v>518.99933412852101</v>
      </c>
      <c r="H316" s="189">
        <f t="shared" si="58"/>
        <v>3600.8173801836788</v>
      </c>
      <c r="I316" s="189">
        <f t="shared" si="59"/>
        <v>140.65994877434892</v>
      </c>
      <c r="J316" s="88">
        <f t="shared" si="60"/>
        <v>975.89872459643277</v>
      </c>
      <c r="K316" s="189">
        <f t="shared" si="64"/>
        <v>92.56001614762998</v>
      </c>
      <c r="L316" s="88">
        <f t="shared" si="61"/>
        <v>642.18139203225678</v>
      </c>
      <c r="M316" s="89">
        <f t="shared" si="65"/>
        <v>4242.9987722159358</v>
      </c>
      <c r="N316" s="89">
        <f t="shared" si="66"/>
        <v>30372.438772215934</v>
      </c>
      <c r="O316" s="89">
        <f t="shared" si="67"/>
        <v>4377.6936829368597</v>
      </c>
      <c r="P316" s="90">
        <f t="shared" si="62"/>
        <v>0.94535017999763615</v>
      </c>
      <c r="Q316" s="198">
        <v>4242.9987722159358</v>
      </c>
      <c r="R316" s="93">
        <f t="shared" si="68"/>
        <v>3.2294563843236361E-2</v>
      </c>
      <c r="S316" s="93">
        <f t="shared" si="68"/>
        <v>1.7862080030495792E-2</v>
      </c>
      <c r="T316" s="92">
        <v>6938</v>
      </c>
      <c r="U316" s="192">
        <v>25312</v>
      </c>
      <c r="V316" s="192">
        <v>3700.0438532378307</v>
      </c>
      <c r="W316" s="200"/>
      <c r="X316" s="89">
        <v>0</v>
      </c>
      <c r="Y316" s="89">
        <f t="shared" si="69"/>
        <v>0</v>
      </c>
      <c r="Z316" s="1"/>
    </row>
    <row r="317" spans="2:27">
      <c r="B317" s="210">
        <v>5054</v>
      </c>
      <c r="C317" t="s">
        <v>331</v>
      </c>
      <c r="D317" s="1">
        <v>34385.726999999999</v>
      </c>
      <c r="E317" s="86">
        <f t="shared" si="63"/>
        <v>3430.6821310984733</v>
      </c>
      <c r="F317" s="87">
        <f t="shared" si="56"/>
        <v>0.7408457980488159</v>
      </c>
      <c r="G317" s="189">
        <f t="shared" si="57"/>
        <v>720.27065506586234</v>
      </c>
      <c r="H317" s="189">
        <f t="shared" si="58"/>
        <v>7219.2727757251387</v>
      </c>
      <c r="I317" s="189">
        <f t="shared" si="59"/>
        <v>258.06821932113138</v>
      </c>
      <c r="J317" s="88">
        <f t="shared" si="60"/>
        <v>2586.6177622556997</v>
      </c>
      <c r="K317" s="189">
        <f t="shared" si="64"/>
        <v>209.96828669441243</v>
      </c>
      <c r="L317" s="88">
        <f t="shared" si="61"/>
        <v>2104.5121375380959</v>
      </c>
      <c r="M317" s="89">
        <f t="shared" si="65"/>
        <v>9323.7849132632346</v>
      </c>
      <c r="N317" s="89">
        <f t="shared" si="66"/>
        <v>43709.511913263232</v>
      </c>
      <c r="O317" s="89">
        <f t="shared" si="67"/>
        <v>4360.9210728587477</v>
      </c>
      <c r="P317" s="90">
        <f t="shared" si="62"/>
        <v>0.94172818378118639</v>
      </c>
      <c r="Q317" s="198">
        <v>9323.7849132632346</v>
      </c>
      <c r="R317" s="93">
        <f t="shared" si="68"/>
        <v>4.8952960556419844E-2</v>
      </c>
      <c r="S317" s="93">
        <f t="shared" si="68"/>
        <v>4.4138849393534955E-2</v>
      </c>
      <c r="T317" s="92">
        <v>10023</v>
      </c>
      <c r="U317" s="192">
        <v>32781</v>
      </c>
      <c r="V317" s="192">
        <v>3285.6570111255887</v>
      </c>
      <c r="W317" s="200"/>
      <c r="X317" s="89">
        <v>0</v>
      </c>
      <c r="Y317" s="89">
        <f t="shared" si="69"/>
        <v>0</v>
      </c>
      <c r="Z317" s="1"/>
      <c r="AA317" s="1"/>
    </row>
    <row r="318" spans="2:27">
      <c r="B318" s="210">
        <v>5055</v>
      </c>
      <c r="C318" t="s">
        <v>332</v>
      </c>
      <c r="D318" s="1">
        <v>25147.562000000002</v>
      </c>
      <c r="E318" s="86">
        <f t="shared" si="63"/>
        <v>4127.2873789594623</v>
      </c>
      <c r="F318" s="87">
        <f t="shared" si="56"/>
        <v>0.89127566915183298</v>
      </c>
      <c r="G318" s="189">
        <f t="shared" si="57"/>
        <v>302.30750634926898</v>
      </c>
      <c r="H318" s="189">
        <f t="shared" si="58"/>
        <v>1841.9596361860958</v>
      </c>
      <c r="I318" s="189">
        <f t="shared" si="59"/>
        <v>14.256382569785227</v>
      </c>
      <c r="J318" s="88">
        <f t="shared" si="60"/>
        <v>86.864138997701389</v>
      </c>
      <c r="K318" s="189">
        <f t="shared" si="64"/>
        <v>-33.843550056933708</v>
      </c>
      <c r="L318" s="88">
        <f t="shared" si="61"/>
        <v>-206.2087504968971</v>
      </c>
      <c r="M318" s="89">
        <f t="shared" si="65"/>
        <v>1635.7508856891986</v>
      </c>
      <c r="N318" s="89">
        <f t="shared" si="66"/>
        <v>26783.3128856892</v>
      </c>
      <c r="O318" s="89">
        <f t="shared" si="67"/>
        <v>4395.7513352517972</v>
      </c>
      <c r="P318" s="90">
        <f t="shared" si="62"/>
        <v>0.94924967733633725</v>
      </c>
      <c r="Q318" s="198">
        <v>1635.7508856891986</v>
      </c>
      <c r="R318" s="93">
        <f t="shared" si="68"/>
        <v>9.9923981979617799E-2</v>
      </c>
      <c r="S318" s="93">
        <f t="shared" si="68"/>
        <v>6.1472675864131576E-2</v>
      </c>
      <c r="T318" s="92">
        <v>6093</v>
      </c>
      <c r="U318" s="192">
        <v>22863</v>
      </c>
      <c r="V318" s="192">
        <v>3888.2653061224487</v>
      </c>
      <c r="W318" s="200"/>
      <c r="X318" s="89">
        <v>0</v>
      </c>
      <c r="Y318" s="89">
        <f t="shared" si="69"/>
        <v>0</v>
      </c>
      <c r="Z318" s="1"/>
      <c r="AA318" s="1"/>
    </row>
    <row r="319" spans="2:27">
      <c r="B319" s="210">
        <v>5056</v>
      </c>
      <c r="C319" t="s">
        <v>333</v>
      </c>
      <c r="D319" s="1">
        <v>27168.808000000001</v>
      </c>
      <c r="E319" s="86">
        <f t="shared" si="63"/>
        <v>5104.0405786210786</v>
      </c>
      <c r="F319" s="87">
        <f t="shared" si="56"/>
        <v>1.1022026731842196</v>
      </c>
      <c r="G319" s="189">
        <f t="shared" si="57"/>
        <v>-283.74441344770077</v>
      </c>
      <c r="H319" s="189">
        <f t="shared" si="58"/>
        <v>-1510.371512782111</v>
      </c>
      <c r="I319" s="189">
        <f t="shared" si="59"/>
        <v>0</v>
      </c>
      <c r="J319" s="88">
        <f t="shared" si="60"/>
        <v>0</v>
      </c>
      <c r="K319" s="189">
        <f t="shared" si="64"/>
        <v>-48.099932626718939</v>
      </c>
      <c r="L319" s="88">
        <f t="shared" si="61"/>
        <v>-256.03594137202492</v>
      </c>
      <c r="M319" s="89">
        <f t="shared" si="65"/>
        <v>-1766.4074541541358</v>
      </c>
      <c r="N319" s="89">
        <f t="shared" si="66"/>
        <v>25402.400545845863</v>
      </c>
      <c r="O319" s="89">
        <f t="shared" si="67"/>
        <v>4772.1962325466584</v>
      </c>
      <c r="P319" s="90">
        <f t="shared" si="62"/>
        <v>1.0305418547227974</v>
      </c>
      <c r="Q319" s="198">
        <v>-1766.4074541541358</v>
      </c>
      <c r="R319" s="93">
        <f t="shared" si="68"/>
        <v>0.26348918755522488</v>
      </c>
      <c r="S319" s="93">
        <f t="shared" si="68"/>
        <v>0.25351989469831726</v>
      </c>
      <c r="T319" s="92">
        <v>5323</v>
      </c>
      <c r="U319" s="192">
        <v>21503</v>
      </c>
      <c r="V319" s="192">
        <v>4071.7667108502178</v>
      </c>
      <c r="W319" s="200"/>
      <c r="X319" s="89">
        <v>0</v>
      </c>
      <c r="Y319" s="89">
        <f t="shared" si="69"/>
        <v>0</v>
      </c>
      <c r="Z319" s="1"/>
      <c r="AA319" s="1"/>
    </row>
    <row r="320" spans="2:27">
      <c r="B320" s="210">
        <v>5057</v>
      </c>
      <c r="C320" t="s">
        <v>334</v>
      </c>
      <c r="D320" s="1">
        <v>42253.41</v>
      </c>
      <c r="E320" s="86">
        <f t="shared" si="63"/>
        <v>4015.7203953620988</v>
      </c>
      <c r="F320" s="87">
        <f t="shared" si="56"/>
        <v>0.86718310451291003</v>
      </c>
      <c r="G320" s="189">
        <f t="shared" si="57"/>
        <v>369.24769650768712</v>
      </c>
      <c r="H320" s="189">
        <f t="shared" si="58"/>
        <v>3885.2242626538841</v>
      </c>
      <c r="I320" s="189">
        <f t="shared" si="59"/>
        <v>53.304826828862474</v>
      </c>
      <c r="J320" s="88">
        <f t="shared" si="60"/>
        <v>560.87338789329101</v>
      </c>
      <c r="K320" s="189">
        <f t="shared" si="64"/>
        <v>5.2048942021435352</v>
      </c>
      <c r="L320" s="88">
        <f t="shared" si="61"/>
        <v>54.76589679495428</v>
      </c>
      <c r="M320" s="89">
        <f t="shared" si="65"/>
        <v>3939.9901594488383</v>
      </c>
      <c r="N320" s="89">
        <f t="shared" si="66"/>
        <v>46193.400159448844</v>
      </c>
      <c r="O320" s="89">
        <f t="shared" si="67"/>
        <v>4390.1729860719297</v>
      </c>
      <c r="P320" s="90">
        <f t="shared" si="62"/>
        <v>0.94804504910439125</v>
      </c>
      <c r="Q320" s="198">
        <v>3939.9901594488383</v>
      </c>
      <c r="R320" s="93">
        <f t="shared" si="68"/>
        <v>4.82636201250373E-2</v>
      </c>
      <c r="S320" s="93">
        <f t="shared" si="68"/>
        <v>4.3282325598687631E-2</v>
      </c>
      <c r="T320" s="92">
        <v>10522</v>
      </c>
      <c r="U320" s="192">
        <v>40308</v>
      </c>
      <c r="V320" s="192">
        <v>3849.1214667685254</v>
      </c>
      <c r="W320" s="200"/>
      <c r="X320" s="89">
        <v>0</v>
      </c>
      <c r="Y320" s="89">
        <f t="shared" si="69"/>
        <v>0</v>
      </c>
      <c r="Z320" s="1"/>
      <c r="AA320" s="1"/>
    </row>
    <row r="321" spans="2:27">
      <c r="B321" s="210">
        <v>5058</v>
      </c>
      <c r="C321" t="s">
        <v>335</v>
      </c>
      <c r="D321" s="1">
        <v>17295.259999999998</v>
      </c>
      <c r="E321" s="86">
        <f t="shared" si="63"/>
        <v>3986.0013828070978</v>
      </c>
      <c r="F321" s="87">
        <f t="shared" si="56"/>
        <v>0.86076537044948553</v>
      </c>
      <c r="G321" s="189">
        <f t="shared" si="57"/>
        <v>387.0791040406877</v>
      </c>
      <c r="H321" s="189">
        <f t="shared" si="58"/>
        <v>1679.536232432544</v>
      </c>
      <c r="I321" s="189">
        <f t="shared" si="59"/>
        <v>63.70648122311281</v>
      </c>
      <c r="J321" s="88">
        <f t="shared" si="60"/>
        <v>276.4224220270865</v>
      </c>
      <c r="K321" s="189">
        <f t="shared" si="64"/>
        <v>15.606548596393871</v>
      </c>
      <c r="L321" s="88">
        <f t="shared" si="61"/>
        <v>67.716814359753016</v>
      </c>
      <c r="M321" s="89">
        <f t="shared" si="65"/>
        <v>1747.253046792297</v>
      </c>
      <c r="N321" s="89">
        <f t="shared" si="66"/>
        <v>19042.513046792294</v>
      </c>
      <c r="O321" s="89">
        <f t="shared" si="67"/>
        <v>4388.6870354441789</v>
      </c>
      <c r="P321" s="90">
        <f t="shared" si="62"/>
        <v>0.94772416240121982</v>
      </c>
      <c r="Q321" s="198">
        <v>1747.253046792297</v>
      </c>
      <c r="R321" s="93">
        <f t="shared" si="68"/>
        <v>1.1892113269365692E-2</v>
      </c>
      <c r="S321" s="93">
        <f t="shared" si="68"/>
        <v>-8.397034887913617E-3</v>
      </c>
      <c r="T321" s="92">
        <v>4339</v>
      </c>
      <c r="U321" s="192">
        <v>17092</v>
      </c>
      <c r="V321" s="192">
        <v>4019.7554092191908</v>
      </c>
      <c r="W321" s="200"/>
      <c r="X321" s="89">
        <v>0</v>
      </c>
      <c r="Y321" s="89">
        <f t="shared" si="69"/>
        <v>0</v>
      </c>
      <c r="Z321" s="1"/>
      <c r="AA321" s="1"/>
    </row>
    <row r="322" spans="2:27">
      <c r="B322" s="210">
        <v>5059</v>
      </c>
      <c r="C322" t="s">
        <v>336</v>
      </c>
      <c r="D322" s="1">
        <v>69892.2</v>
      </c>
      <c r="E322" s="86">
        <f t="shared" si="63"/>
        <v>3719.0549672750494</v>
      </c>
      <c r="F322" s="87">
        <f t="shared" si="56"/>
        <v>0.8031190707651169</v>
      </c>
      <c r="G322" s="189">
        <f t="shared" si="57"/>
        <v>547.24695335991669</v>
      </c>
      <c r="H322" s="189">
        <f t="shared" si="58"/>
        <v>10284.411994492915</v>
      </c>
      <c r="I322" s="189">
        <f t="shared" si="59"/>
        <v>157.13772665932973</v>
      </c>
      <c r="J322" s="88">
        <f t="shared" si="60"/>
        <v>2953.0892971087833</v>
      </c>
      <c r="K322" s="189">
        <f t="shared" si="64"/>
        <v>109.03779403261079</v>
      </c>
      <c r="L322" s="88">
        <f t="shared" si="61"/>
        <v>2049.1472632548548</v>
      </c>
      <c r="M322" s="89">
        <f t="shared" si="65"/>
        <v>12333.559257747769</v>
      </c>
      <c r="N322" s="89">
        <f t="shared" si="66"/>
        <v>82225.759257747763</v>
      </c>
      <c r="O322" s="89">
        <f t="shared" si="67"/>
        <v>4375.3397146675761</v>
      </c>
      <c r="P322" s="90">
        <f t="shared" si="62"/>
        <v>0.94484184741700139</v>
      </c>
      <c r="Q322" s="198">
        <v>12333.559257747769</v>
      </c>
      <c r="R322" s="93">
        <f t="shared" si="68"/>
        <v>4.5273311897106067E-2</v>
      </c>
      <c r="S322" s="93">
        <f t="shared" si="68"/>
        <v>3.9544415439627285E-2</v>
      </c>
      <c r="T322" s="92">
        <v>18793</v>
      </c>
      <c r="U322" s="192">
        <v>66865</v>
      </c>
      <c r="V322" s="192">
        <v>3577.5815944355268</v>
      </c>
      <c r="W322" s="200"/>
      <c r="X322" s="89">
        <v>0</v>
      </c>
      <c r="Y322" s="89">
        <f t="shared" si="69"/>
        <v>0</v>
      </c>
      <c r="Z322" s="1"/>
      <c r="AA322" s="1"/>
    </row>
    <row r="323" spans="2:27">
      <c r="B323" s="210">
        <v>5060</v>
      </c>
      <c r="C323" t="s">
        <v>337</v>
      </c>
      <c r="D323" s="1">
        <v>48392.542999999998</v>
      </c>
      <c r="E323" s="86">
        <f t="shared" si="63"/>
        <v>4854.7896268057784</v>
      </c>
      <c r="F323" s="87">
        <f t="shared" si="56"/>
        <v>1.0483776572673682</v>
      </c>
      <c r="G323" s="189">
        <f t="shared" si="57"/>
        <v>-134.19384235852067</v>
      </c>
      <c r="H323" s="189">
        <f t="shared" si="58"/>
        <v>-1337.644220629734</v>
      </c>
      <c r="I323" s="189">
        <f t="shared" si="59"/>
        <v>0</v>
      </c>
      <c r="J323" s="88">
        <f t="shared" si="60"/>
        <v>0</v>
      </c>
      <c r="K323" s="189">
        <f t="shared" si="64"/>
        <v>-48.099932626718939</v>
      </c>
      <c r="L323" s="88">
        <f t="shared" si="61"/>
        <v>-479.46012842313439</v>
      </c>
      <c r="M323" s="89">
        <f t="shared" si="65"/>
        <v>-1817.1043490528684</v>
      </c>
      <c r="N323" s="89">
        <f t="shared" si="66"/>
        <v>46575.43865094713</v>
      </c>
      <c r="O323" s="89">
        <f t="shared" si="67"/>
        <v>4672.4958518205394</v>
      </c>
      <c r="P323" s="90">
        <f t="shared" si="62"/>
        <v>1.0090118483560571</v>
      </c>
      <c r="Q323" s="198">
        <v>-1817.1043490528684</v>
      </c>
      <c r="R323" s="90">
        <f t="shared" si="68"/>
        <v>0.13273121576705205</v>
      </c>
      <c r="S323" s="90">
        <f t="shared" si="68"/>
        <v>0.12386754854897114</v>
      </c>
      <c r="T323" s="92">
        <v>9968</v>
      </c>
      <c r="U323" s="192">
        <v>42722</v>
      </c>
      <c r="V323" s="192">
        <v>4319.7168857431752</v>
      </c>
      <c r="W323" s="200"/>
      <c r="X323" s="89">
        <v>0</v>
      </c>
      <c r="Y323" s="89">
        <f t="shared" si="69"/>
        <v>0</v>
      </c>
    </row>
    <row r="324" spans="2:27" ht="28.5" customHeight="1">
      <c r="B324" s="210">
        <v>5061</v>
      </c>
      <c r="C324" t="s">
        <v>338</v>
      </c>
      <c r="D324" s="1">
        <v>6372.6419999999998</v>
      </c>
      <c r="E324" s="86">
        <f t="shared" si="63"/>
        <v>3254.6690500510726</v>
      </c>
      <c r="F324" s="87">
        <f t="shared" si="56"/>
        <v>0.70283628667101883</v>
      </c>
      <c r="G324" s="189">
        <f t="shared" si="57"/>
        <v>825.87850369430282</v>
      </c>
      <c r="H324" s="189">
        <f t="shared" si="58"/>
        <v>1617.0701102334449</v>
      </c>
      <c r="I324" s="189">
        <f t="shared" si="59"/>
        <v>319.67279768772158</v>
      </c>
      <c r="J324" s="88">
        <f t="shared" si="60"/>
        <v>625.9193378725588</v>
      </c>
      <c r="K324" s="189">
        <f t="shared" si="64"/>
        <v>271.57286506100263</v>
      </c>
      <c r="L324" s="88">
        <f t="shared" si="61"/>
        <v>531.73966978944316</v>
      </c>
      <c r="M324" s="89">
        <f t="shared" si="65"/>
        <v>2148.8097800228879</v>
      </c>
      <c r="N324" s="89">
        <f t="shared" si="66"/>
        <v>8521.4517800228878</v>
      </c>
      <c r="O324" s="89">
        <f t="shared" si="67"/>
        <v>4352.1204188063784</v>
      </c>
      <c r="P324" s="90">
        <f t="shared" si="62"/>
        <v>0.93982770821229666</v>
      </c>
      <c r="Q324" s="198">
        <v>2148.8097800228879</v>
      </c>
      <c r="R324" s="90">
        <f t="shared" si="68"/>
        <v>2.3388790749959823E-2</v>
      </c>
      <c r="S324" s="90">
        <f t="shared" si="68"/>
        <v>2.2866120274602414E-2</v>
      </c>
      <c r="T324" s="92">
        <v>1958</v>
      </c>
      <c r="U324" s="192">
        <v>6227</v>
      </c>
      <c r="V324" s="192">
        <v>3181.9110884006132</v>
      </c>
      <c r="W324" s="200"/>
      <c r="X324" s="89">
        <v>0</v>
      </c>
      <c r="Y324" s="89">
        <f t="shared" si="69"/>
        <v>0</v>
      </c>
    </row>
    <row r="325" spans="2:27">
      <c r="B325" s="210">
        <v>5501</v>
      </c>
      <c r="C325" t="s">
        <v>339</v>
      </c>
      <c r="D325" s="1">
        <v>377847.71</v>
      </c>
      <c r="E325" s="86">
        <f t="shared" si="63"/>
        <v>4798.3708171947428</v>
      </c>
      <c r="F325" s="87">
        <f t="shared" si="56"/>
        <v>1.0361941799197107</v>
      </c>
      <c r="G325" s="189">
        <f t="shared" si="57"/>
        <v>-100.3425565918993</v>
      </c>
      <c r="H325" s="189">
        <f t="shared" si="58"/>
        <v>-7901.4746188291101</v>
      </c>
      <c r="I325" s="189">
        <f t="shared" si="59"/>
        <v>0</v>
      </c>
      <c r="J325" s="88">
        <f t="shared" si="60"/>
        <v>0</v>
      </c>
      <c r="K325" s="189">
        <f t="shared" si="64"/>
        <v>-48.099932626718939</v>
      </c>
      <c r="L325" s="88">
        <f t="shared" si="61"/>
        <v>-3787.6291946909828</v>
      </c>
      <c r="M325" s="89">
        <f t="shared" si="65"/>
        <v>-11689.103813520092</v>
      </c>
      <c r="N325" s="89">
        <f t="shared" si="66"/>
        <v>366158.60618647991</v>
      </c>
      <c r="O325" s="89">
        <f t="shared" si="67"/>
        <v>4649.9283279761248</v>
      </c>
      <c r="P325" s="90">
        <f t="shared" si="62"/>
        <v>1.0041384574169938</v>
      </c>
      <c r="Q325" s="198">
        <v>-11689.103813520092</v>
      </c>
      <c r="R325" s="90">
        <f t="shared" si="68"/>
        <v>3.4887321629098141E-2</v>
      </c>
      <c r="S325" s="90">
        <f t="shared" si="68"/>
        <v>2.4991199295150347E-2</v>
      </c>
      <c r="T325" s="92">
        <v>78745</v>
      </c>
      <c r="U325" s="192">
        <v>365110</v>
      </c>
      <c r="V325" s="192">
        <v>4681.3775771874043</v>
      </c>
      <c r="W325" s="200"/>
      <c r="X325" s="89">
        <v>0</v>
      </c>
      <c r="Y325" s="89">
        <f t="shared" si="69"/>
        <v>0</v>
      </c>
    </row>
    <row r="326" spans="2:27">
      <c r="B326" s="210">
        <v>5503</v>
      </c>
      <c r="C326" t="s">
        <v>340</v>
      </c>
      <c r="D326" s="1">
        <v>108226.25599999999</v>
      </c>
      <c r="E326" s="86">
        <f t="shared" si="63"/>
        <v>4319.3748403575983</v>
      </c>
      <c r="F326" s="87">
        <f t="shared" si="56"/>
        <v>0.93275639607336436</v>
      </c>
      <c r="G326" s="189">
        <f t="shared" si="57"/>
        <v>187.05502951038741</v>
      </c>
      <c r="H326" s="189">
        <f t="shared" si="58"/>
        <v>4686.8508194122669</v>
      </c>
      <c r="I326" s="189">
        <f t="shared" si="59"/>
        <v>0</v>
      </c>
      <c r="J326" s="88">
        <f t="shared" si="60"/>
        <v>0</v>
      </c>
      <c r="K326" s="189">
        <f t="shared" si="64"/>
        <v>-48.099932626718939</v>
      </c>
      <c r="L326" s="88">
        <f t="shared" si="61"/>
        <v>-1205.1919118950698</v>
      </c>
      <c r="M326" s="89">
        <f t="shared" si="65"/>
        <v>3481.6589075171969</v>
      </c>
      <c r="N326" s="89">
        <f t="shared" si="66"/>
        <v>111707.91490751719</v>
      </c>
      <c r="O326" s="89">
        <f t="shared" si="67"/>
        <v>4458.3299372412666</v>
      </c>
      <c r="P326" s="90">
        <f t="shared" si="62"/>
        <v>0.9627633438784553</v>
      </c>
      <c r="Q326" s="198">
        <v>3481.6589075171969</v>
      </c>
      <c r="R326" s="90">
        <f t="shared" si="68"/>
        <v>3.7584184994151768E-2</v>
      </c>
      <c r="S326" s="90">
        <f t="shared" si="68"/>
        <v>3.1248362025437421E-2</v>
      </c>
      <c r="T326" s="92">
        <v>25056</v>
      </c>
      <c r="U326" s="192">
        <v>104306</v>
      </c>
      <c r="V326" s="192">
        <v>4188.4913464241254</v>
      </c>
      <c r="W326" s="200"/>
      <c r="X326" s="89">
        <v>0</v>
      </c>
      <c r="Y326" s="89">
        <f t="shared" si="69"/>
        <v>0</v>
      </c>
    </row>
    <row r="327" spans="2:27">
      <c r="B327" s="210">
        <v>5510</v>
      </c>
      <c r="C327" t="s">
        <v>345</v>
      </c>
      <c r="D327" s="1">
        <v>10005.397000000001</v>
      </c>
      <c r="E327" s="86">
        <f t="shared" si="63"/>
        <v>3516.8355008787348</v>
      </c>
      <c r="F327" s="87">
        <f t="shared" ref="F327:F362" si="70">E327/E$365</f>
        <v>0.75945036692183354</v>
      </c>
      <c r="G327" s="189">
        <f t="shared" ref="G327:G363" si="71">($E$365+$Y$365-E327-Y327)*0.6</f>
        <v>668.57863319770547</v>
      </c>
      <c r="H327" s="189">
        <f t="shared" ref="H327:H362" si="72">G327*T327/1000</f>
        <v>1902.1062114474719</v>
      </c>
      <c r="I327" s="189">
        <f t="shared" ref="I327:I362" si="73">IF(E327+Y327&lt;(E$365+Y$365)*0.9,((E$365+Y$365)*0.9-E327-Y327)*0.35,0)</f>
        <v>227.91453989803983</v>
      </c>
      <c r="J327" s="88">
        <f t="shared" ref="J327:J363" si="74">I327*T327/1000</f>
        <v>648.4168660099233</v>
      </c>
      <c r="K327" s="189">
        <f t="shared" si="64"/>
        <v>179.81460727132088</v>
      </c>
      <c r="L327" s="88">
        <f t="shared" ref="L327:L362" si="75">K327*T327/1000</f>
        <v>511.57255768690788</v>
      </c>
      <c r="M327" s="89">
        <f t="shared" si="65"/>
        <v>2413.6787691343798</v>
      </c>
      <c r="N327" s="89">
        <f t="shared" si="66"/>
        <v>12419.075769134381</v>
      </c>
      <c r="O327" s="89">
        <f t="shared" si="67"/>
        <v>4365.2287413477607</v>
      </c>
      <c r="P327" s="90">
        <f t="shared" ref="P327:P362" si="76">O327/O$365</f>
        <v>0.94265841222483726</v>
      </c>
      <c r="Q327" s="198">
        <v>2413.6787691343798</v>
      </c>
      <c r="R327" s="90">
        <f t="shared" si="68"/>
        <v>3.3722182043599634E-2</v>
      </c>
      <c r="S327" s="90">
        <f t="shared" si="68"/>
        <v>4.1352468800336141E-2</v>
      </c>
      <c r="T327" s="92">
        <v>2845</v>
      </c>
      <c r="U327" s="192">
        <v>9679</v>
      </c>
      <c r="V327" s="192">
        <v>3377.1807397069088</v>
      </c>
      <c r="W327" s="200"/>
      <c r="X327" s="89">
        <v>0</v>
      </c>
      <c r="Y327" s="89">
        <f t="shared" si="69"/>
        <v>0</v>
      </c>
    </row>
    <row r="328" spans="2:27">
      <c r="B328" s="210">
        <v>5512</v>
      </c>
      <c r="C328" t="s">
        <v>346</v>
      </c>
      <c r="D328" s="1">
        <v>15900.686</v>
      </c>
      <c r="E328" s="86">
        <f t="shared" ref="E328:E362" si="77">D328/T328*1000</f>
        <v>3714.2457369773419</v>
      </c>
      <c r="F328" s="87">
        <f t="shared" si="70"/>
        <v>0.80208053151206027</v>
      </c>
      <c r="G328" s="189">
        <f t="shared" si="71"/>
        <v>550.13249153854122</v>
      </c>
      <c r="H328" s="189">
        <f t="shared" si="72"/>
        <v>2355.1171962764947</v>
      </c>
      <c r="I328" s="189">
        <f t="shared" si="73"/>
        <v>158.82095726352736</v>
      </c>
      <c r="J328" s="88">
        <f t="shared" si="74"/>
        <v>679.91251804516071</v>
      </c>
      <c r="K328" s="189">
        <f t="shared" ref="K328:K362" si="78">I328+J$367</f>
        <v>110.72102463680842</v>
      </c>
      <c r="L328" s="88">
        <f t="shared" si="75"/>
        <v>473.99670647017689</v>
      </c>
      <c r="M328" s="89">
        <f t="shared" ref="M328:M362" si="79">+H328+L328</f>
        <v>2829.1139027466716</v>
      </c>
      <c r="N328" s="89">
        <f t="shared" ref="N328:N362" si="80">D328+M328</f>
        <v>18729.799902746672</v>
      </c>
      <c r="O328" s="89">
        <f t="shared" ref="O328:O362" si="81">N328/T328*1000</f>
        <v>4375.0992531526917</v>
      </c>
      <c r="P328" s="90">
        <f t="shared" si="76"/>
        <v>0.94478992045434873</v>
      </c>
      <c r="Q328" s="198">
        <v>2829.1139027466716</v>
      </c>
      <c r="R328" s="90">
        <f t="shared" ref="R328:S362" si="82">(D328-U328)/U328</f>
        <v>4.8304720464135004E-2</v>
      </c>
      <c r="S328" s="90">
        <f t="shared" si="82"/>
        <v>2.993918576784671E-2</v>
      </c>
      <c r="T328" s="92">
        <v>4281</v>
      </c>
      <c r="U328" s="192">
        <v>15168</v>
      </c>
      <c r="V328" s="192">
        <v>3606.2767475035666</v>
      </c>
      <c r="W328" s="200"/>
      <c r="X328" s="89">
        <v>0</v>
      </c>
      <c r="Y328" s="89">
        <f t="shared" ref="Y328:Y362" si="83">X328*1000/T328</f>
        <v>0</v>
      </c>
    </row>
    <row r="329" spans="2:27">
      <c r="B329" s="210">
        <v>5514</v>
      </c>
      <c r="C329" t="s">
        <v>347</v>
      </c>
      <c r="D329" s="1">
        <v>4784.6130000000003</v>
      </c>
      <c r="E329" s="86">
        <f t="shared" si="77"/>
        <v>3649.5903890160184</v>
      </c>
      <c r="F329" s="87">
        <f t="shared" si="70"/>
        <v>0.78811839773571024</v>
      </c>
      <c r="G329" s="189">
        <f t="shared" si="71"/>
        <v>588.92570031533535</v>
      </c>
      <c r="H329" s="189">
        <f t="shared" si="72"/>
        <v>772.08159311340467</v>
      </c>
      <c r="I329" s="189">
        <f t="shared" si="73"/>
        <v>181.45032904999059</v>
      </c>
      <c r="J329" s="88">
        <f t="shared" si="74"/>
        <v>237.88138138453766</v>
      </c>
      <c r="K329" s="189">
        <f t="shared" si="78"/>
        <v>133.35039642327166</v>
      </c>
      <c r="L329" s="88">
        <f t="shared" si="75"/>
        <v>174.82236971090916</v>
      </c>
      <c r="M329" s="89">
        <f t="shared" si="79"/>
        <v>946.90396282431379</v>
      </c>
      <c r="N329" s="89">
        <f t="shared" si="80"/>
        <v>5731.5169628243139</v>
      </c>
      <c r="O329" s="89">
        <f t="shared" si="81"/>
        <v>4371.8664857546255</v>
      </c>
      <c r="P329" s="90">
        <f t="shared" si="76"/>
        <v>0.9440918137655312</v>
      </c>
      <c r="Q329" s="198">
        <v>946.90396282431379</v>
      </c>
      <c r="R329" s="90">
        <f>(D329-U329)/U329</f>
        <v>4.0812051337829079E-2</v>
      </c>
      <c r="S329" s="90">
        <f t="shared" si="82"/>
        <v>1.5407027964213062E-2</v>
      </c>
      <c r="T329" s="92">
        <v>1311</v>
      </c>
      <c r="U329" s="192">
        <v>4597</v>
      </c>
      <c r="V329" s="192">
        <v>3594.2142298670838</v>
      </c>
      <c r="W329" s="200"/>
      <c r="X329" s="89">
        <v>0</v>
      </c>
      <c r="Y329" s="89">
        <f t="shared" si="83"/>
        <v>0</v>
      </c>
    </row>
    <row r="330" spans="2:27">
      <c r="B330" s="210">
        <v>5516</v>
      </c>
      <c r="C330" t="s">
        <v>348</v>
      </c>
      <c r="D330" s="1">
        <v>4414.7700000000004</v>
      </c>
      <c r="E330" s="86">
        <f t="shared" si="77"/>
        <v>4125.9532710280382</v>
      </c>
      <c r="F330" s="87">
        <f t="shared" si="70"/>
        <v>0.89098757243597004</v>
      </c>
      <c r="G330" s="189">
        <f t="shared" si="71"/>
        <v>303.10797110812342</v>
      </c>
      <c r="H330" s="189">
        <f t="shared" si="72"/>
        <v>324.3255290856921</v>
      </c>
      <c r="I330" s="189">
        <f t="shared" si="73"/>
        <v>14.723320345783668</v>
      </c>
      <c r="J330" s="88">
        <f t="shared" si="74"/>
        <v>15.753952769988524</v>
      </c>
      <c r="K330" s="189">
        <f t="shared" si="78"/>
        <v>-33.376612280935269</v>
      </c>
      <c r="L330" s="88">
        <f t="shared" si="75"/>
        <v>-35.71297514060074</v>
      </c>
      <c r="M330" s="89">
        <f t="shared" si="79"/>
        <v>288.61255394509135</v>
      </c>
      <c r="N330" s="89">
        <f t="shared" si="80"/>
        <v>4703.3825539450918</v>
      </c>
      <c r="O330" s="89">
        <f t="shared" si="81"/>
        <v>4395.6846298552255</v>
      </c>
      <c r="P330" s="90">
        <f t="shared" si="76"/>
        <v>0.94923527250054396</v>
      </c>
      <c r="Q330" s="198">
        <v>288.61255394509135</v>
      </c>
      <c r="R330" s="90">
        <f t="shared" si="82"/>
        <v>-8.0639316951270218E-2</v>
      </c>
      <c r="S330" s="90">
        <f t="shared" si="82"/>
        <v>-7.2906376626561173E-2</v>
      </c>
      <c r="T330" s="92">
        <v>1070</v>
      </c>
      <c r="U330" s="192">
        <v>4802</v>
      </c>
      <c r="V330" s="192">
        <v>4450.4170528266914</v>
      </c>
      <c r="W330" s="200"/>
      <c r="X330" s="89">
        <v>0</v>
      </c>
      <c r="Y330" s="89">
        <f t="shared" si="83"/>
        <v>0</v>
      </c>
    </row>
    <row r="331" spans="2:27">
      <c r="B331" s="210">
        <v>5518</v>
      </c>
      <c r="C331" t="s">
        <v>349</v>
      </c>
      <c r="D331" s="1">
        <v>2830.3040000000001</v>
      </c>
      <c r="E331" s="86">
        <f t="shared" si="77"/>
        <v>2870.4908722109535</v>
      </c>
      <c r="F331" s="87">
        <f t="shared" si="70"/>
        <v>0.61987412991073298</v>
      </c>
      <c r="G331" s="189">
        <f t="shared" si="71"/>
        <v>1056.3854103983742</v>
      </c>
      <c r="H331" s="189">
        <f t="shared" si="72"/>
        <v>1041.5960146527971</v>
      </c>
      <c r="I331" s="189">
        <f t="shared" si="73"/>
        <v>454.13515993176327</v>
      </c>
      <c r="J331" s="88">
        <f t="shared" si="74"/>
        <v>447.77726769271862</v>
      </c>
      <c r="K331" s="189">
        <f t="shared" si="78"/>
        <v>406.03522730504432</v>
      </c>
      <c r="L331" s="88">
        <f t="shared" si="75"/>
        <v>400.3507341227737</v>
      </c>
      <c r="M331" s="89">
        <f t="shared" si="79"/>
        <v>1441.9467487755708</v>
      </c>
      <c r="N331" s="89">
        <f t="shared" si="80"/>
        <v>4272.2507487755711</v>
      </c>
      <c r="O331" s="89">
        <f t="shared" si="81"/>
        <v>4332.9115099143719</v>
      </c>
      <c r="P331" s="90">
        <f t="shared" si="76"/>
        <v>0.93567960037428233</v>
      </c>
      <c r="Q331" s="198">
        <v>1441.9467487755708</v>
      </c>
      <c r="R331" s="90">
        <f t="shared" si="82"/>
        <v>-6.5906270627062682E-2</v>
      </c>
      <c r="S331" s="90">
        <f t="shared" si="82"/>
        <v>-6.8748340797568655E-2</v>
      </c>
      <c r="T331" s="92">
        <v>986</v>
      </c>
      <c r="U331" s="192">
        <v>3030</v>
      </c>
      <c r="V331" s="192">
        <v>3082.4008138351987</v>
      </c>
      <c r="W331" s="200"/>
      <c r="X331" s="89">
        <v>0</v>
      </c>
      <c r="Y331" s="89">
        <f t="shared" si="83"/>
        <v>0</v>
      </c>
    </row>
    <row r="332" spans="2:27">
      <c r="B332" s="210">
        <v>5520</v>
      </c>
      <c r="C332" t="s">
        <v>350</v>
      </c>
      <c r="D332" s="1">
        <v>17974.018</v>
      </c>
      <c r="E332" s="86">
        <f t="shared" si="77"/>
        <v>4509.2870045158052</v>
      </c>
      <c r="F332" s="87">
        <f t="shared" si="70"/>
        <v>0.97376737390182178</v>
      </c>
      <c r="G332" s="189">
        <f t="shared" si="71"/>
        <v>73.107731015463287</v>
      </c>
      <c r="H332" s="189">
        <f t="shared" si="72"/>
        <v>291.40741582763667</v>
      </c>
      <c r="I332" s="189">
        <f t="shared" si="73"/>
        <v>0</v>
      </c>
      <c r="J332" s="88">
        <f t="shared" si="74"/>
        <v>0</v>
      </c>
      <c r="K332" s="189">
        <f t="shared" si="78"/>
        <v>-48.099932626718939</v>
      </c>
      <c r="L332" s="88">
        <f t="shared" si="75"/>
        <v>-191.7263314501017</v>
      </c>
      <c r="M332" s="89">
        <f t="shared" si="79"/>
        <v>99.681084377534972</v>
      </c>
      <c r="N332" s="89">
        <f t="shared" si="80"/>
        <v>18073.699084377535</v>
      </c>
      <c r="O332" s="89">
        <f t="shared" si="81"/>
        <v>4534.2948029045501</v>
      </c>
      <c r="P332" s="90">
        <f t="shared" si="76"/>
        <v>0.97916773500983845</v>
      </c>
      <c r="Q332" s="198">
        <v>99.681084377534972</v>
      </c>
      <c r="R332" s="90">
        <f t="shared" si="82"/>
        <v>-3.2302250457628939E-2</v>
      </c>
      <c r="S332" s="90">
        <f t="shared" si="82"/>
        <v>-4.1284893892919373E-2</v>
      </c>
      <c r="T332" s="92">
        <v>3986</v>
      </c>
      <c r="U332" s="192">
        <v>18574</v>
      </c>
      <c r="V332" s="192">
        <v>4703.4692327171433</v>
      </c>
      <c r="W332" s="200"/>
      <c r="X332" s="89">
        <v>0</v>
      </c>
      <c r="Y332" s="89">
        <f t="shared" si="83"/>
        <v>0</v>
      </c>
    </row>
    <row r="333" spans="2:27">
      <c r="B333" s="210">
        <v>5522</v>
      </c>
      <c r="C333" t="s">
        <v>351</v>
      </c>
      <c r="D333" s="1">
        <v>7652.2939999999999</v>
      </c>
      <c r="E333" s="86">
        <f t="shared" si="77"/>
        <v>3698.5471242145964</v>
      </c>
      <c r="F333" s="87">
        <f t="shared" si="70"/>
        <v>0.79869046188274384</v>
      </c>
      <c r="G333" s="189">
        <f t="shared" si="71"/>
        <v>559.55165919618855</v>
      </c>
      <c r="H333" s="189">
        <f t="shared" si="72"/>
        <v>1157.7123828769143</v>
      </c>
      <c r="I333" s="189">
        <f t="shared" si="73"/>
        <v>164.3154717304883</v>
      </c>
      <c r="J333" s="88">
        <f t="shared" si="74"/>
        <v>339.96871101038028</v>
      </c>
      <c r="K333" s="189">
        <f t="shared" si="78"/>
        <v>116.21553910376936</v>
      </c>
      <c r="L333" s="88">
        <f t="shared" si="75"/>
        <v>240.44995040569879</v>
      </c>
      <c r="M333" s="89">
        <f t="shared" si="79"/>
        <v>1398.162333282613</v>
      </c>
      <c r="N333" s="89">
        <f t="shared" si="80"/>
        <v>9050.4563332826128</v>
      </c>
      <c r="O333" s="89">
        <f t="shared" si="81"/>
        <v>4374.314322514555</v>
      </c>
      <c r="P333" s="90">
        <f t="shared" si="76"/>
        <v>0.94462041697288301</v>
      </c>
      <c r="Q333" s="198">
        <v>1398.162333282613</v>
      </c>
      <c r="R333" s="90">
        <f t="shared" si="82"/>
        <v>9.0050105485231895E-3</v>
      </c>
      <c r="S333" s="90">
        <f t="shared" si="82"/>
        <v>-1.2362196213748248E-3</v>
      </c>
      <c r="T333" s="92">
        <v>2069</v>
      </c>
      <c r="U333" s="192">
        <v>7584</v>
      </c>
      <c r="V333" s="192">
        <v>3703.125</v>
      </c>
      <c r="W333" s="200"/>
      <c r="X333" s="89">
        <v>0</v>
      </c>
      <c r="Y333" s="89">
        <f t="shared" si="83"/>
        <v>0</v>
      </c>
    </row>
    <row r="334" spans="2:27">
      <c r="B334" s="210">
        <v>5524</v>
      </c>
      <c r="C334" t="s">
        <v>352</v>
      </c>
      <c r="D334" s="1">
        <v>29661.058000000001</v>
      </c>
      <c r="E334" s="86">
        <f t="shared" si="77"/>
        <v>4417.7923741435807</v>
      </c>
      <c r="F334" s="87">
        <f t="shared" si="70"/>
        <v>0.95400937538576913</v>
      </c>
      <c r="G334" s="189">
        <f t="shared" si="71"/>
        <v>128.00450923879797</v>
      </c>
      <c r="H334" s="189">
        <f t="shared" si="72"/>
        <v>859.42227502928949</v>
      </c>
      <c r="I334" s="189">
        <f t="shared" si="73"/>
        <v>0</v>
      </c>
      <c r="J334" s="88">
        <f t="shared" si="74"/>
        <v>0</v>
      </c>
      <c r="K334" s="189">
        <f t="shared" si="78"/>
        <v>-48.099932626718939</v>
      </c>
      <c r="L334" s="88">
        <f t="shared" si="75"/>
        <v>-322.94294765579093</v>
      </c>
      <c r="M334" s="89">
        <f t="shared" si="79"/>
        <v>536.47932737349856</v>
      </c>
      <c r="N334" s="89">
        <f t="shared" si="80"/>
        <v>30197.537327373499</v>
      </c>
      <c r="O334" s="89">
        <f t="shared" si="81"/>
        <v>4497.6969507556596</v>
      </c>
      <c r="P334" s="90">
        <f t="shared" si="76"/>
        <v>0.97126453560341719</v>
      </c>
      <c r="Q334" s="198">
        <v>536.47932737349856</v>
      </c>
      <c r="R334" s="90">
        <f t="shared" si="82"/>
        <v>-3.4627892595606155E-2</v>
      </c>
      <c r="S334" s="90">
        <f t="shared" si="82"/>
        <v>-2.4850516470569156E-2</v>
      </c>
      <c r="T334" s="92">
        <v>6714</v>
      </c>
      <c r="U334" s="192">
        <v>30725</v>
      </c>
      <c r="V334" s="192">
        <v>4530.3745207903276</v>
      </c>
      <c r="W334" s="200"/>
      <c r="X334" s="89">
        <v>0</v>
      </c>
      <c r="Y334" s="89">
        <f t="shared" si="83"/>
        <v>0</v>
      </c>
    </row>
    <row r="335" spans="2:27">
      <c r="B335" s="210">
        <v>5526</v>
      </c>
      <c r="C335" t="s">
        <v>353</v>
      </c>
      <c r="D335" s="1">
        <v>14489.72</v>
      </c>
      <c r="E335" s="86">
        <f t="shared" si="77"/>
        <v>4157.7388809182212</v>
      </c>
      <c r="F335" s="87">
        <f t="shared" si="70"/>
        <v>0.89785158216514338</v>
      </c>
      <c r="G335" s="189">
        <f t="shared" si="71"/>
        <v>284.03660517401369</v>
      </c>
      <c r="H335" s="189">
        <f t="shared" si="72"/>
        <v>989.86756903143771</v>
      </c>
      <c r="I335" s="189">
        <f t="shared" si="73"/>
        <v>3.598356884219629</v>
      </c>
      <c r="J335" s="88">
        <f t="shared" si="74"/>
        <v>12.540273741505407</v>
      </c>
      <c r="K335" s="189">
        <f t="shared" si="78"/>
        <v>-44.501575742499313</v>
      </c>
      <c r="L335" s="88">
        <f t="shared" si="75"/>
        <v>-155.08799146261012</v>
      </c>
      <c r="M335" s="89">
        <f t="shared" si="79"/>
        <v>834.77957756882756</v>
      </c>
      <c r="N335" s="89">
        <f t="shared" si="80"/>
        <v>15324.499577568828</v>
      </c>
      <c r="O335" s="89">
        <f t="shared" si="81"/>
        <v>4397.2739103497352</v>
      </c>
      <c r="P335" s="90">
        <f t="shared" si="76"/>
        <v>0.94957847298700282</v>
      </c>
      <c r="Q335" s="198">
        <v>834.77957756882756</v>
      </c>
      <c r="R335" s="90">
        <f t="shared" si="82"/>
        <v>4.8611955420466015E-2</v>
      </c>
      <c r="S335" s="90">
        <f t="shared" si="82"/>
        <v>3.1461056866960671E-2</v>
      </c>
      <c r="T335" s="92">
        <v>3485</v>
      </c>
      <c r="U335" s="192">
        <v>13818</v>
      </c>
      <c r="V335" s="192">
        <v>4030.9218203033838</v>
      </c>
      <c r="W335" s="200"/>
      <c r="X335" s="89">
        <v>0</v>
      </c>
      <c r="Y335" s="89">
        <f t="shared" si="83"/>
        <v>0</v>
      </c>
    </row>
    <row r="336" spans="2:27">
      <c r="B336" s="210">
        <v>5528</v>
      </c>
      <c r="C336" t="s">
        <v>354</v>
      </c>
      <c r="D336" s="1">
        <v>4080.2150000000001</v>
      </c>
      <c r="E336" s="86">
        <f t="shared" si="77"/>
        <v>3802.6234855545204</v>
      </c>
      <c r="F336" s="87">
        <f t="shared" si="70"/>
        <v>0.82116544849720019</v>
      </c>
      <c r="G336" s="189">
        <f t="shared" si="71"/>
        <v>497.10584239223414</v>
      </c>
      <c r="H336" s="189">
        <f t="shared" si="72"/>
        <v>533.39456888686721</v>
      </c>
      <c r="I336" s="189">
        <f t="shared" si="73"/>
        <v>127.88874526151491</v>
      </c>
      <c r="J336" s="88">
        <f t="shared" si="74"/>
        <v>137.22462366560549</v>
      </c>
      <c r="K336" s="189">
        <f t="shared" si="78"/>
        <v>79.788812634795974</v>
      </c>
      <c r="L336" s="88">
        <f t="shared" si="75"/>
        <v>85.613395957136078</v>
      </c>
      <c r="M336" s="89">
        <f t="shared" si="79"/>
        <v>619.00796484400325</v>
      </c>
      <c r="N336" s="89">
        <f t="shared" si="80"/>
        <v>4699.2229648440034</v>
      </c>
      <c r="O336" s="89">
        <f t="shared" si="81"/>
        <v>4379.5181405815501</v>
      </c>
      <c r="P336" s="90">
        <f t="shared" si="76"/>
        <v>0.94574416630360558</v>
      </c>
      <c r="Q336" s="198">
        <v>619.00796484400325</v>
      </c>
      <c r="R336" s="90">
        <f t="shared" si="82"/>
        <v>-3.243656627934547E-2</v>
      </c>
      <c r="S336" s="90">
        <f t="shared" si="82"/>
        <v>-4.7766089460380932E-2</v>
      </c>
      <c r="T336" s="92">
        <v>1073</v>
      </c>
      <c r="U336" s="192">
        <v>4217</v>
      </c>
      <c r="V336" s="192">
        <v>3993.371212121212</v>
      </c>
      <c r="W336" s="200"/>
      <c r="X336" s="89">
        <v>0</v>
      </c>
      <c r="Y336" s="89">
        <f t="shared" si="83"/>
        <v>0</v>
      </c>
    </row>
    <row r="337" spans="2:25">
      <c r="B337" s="210">
        <v>5530</v>
      </c>
      <c r="C337" t="s">
        <v>355</v>
      </c>
      <c r="D337" s="1">
        <v>68402.896999999997</v>
      </c>
      <c r="E337" s="86">
        <f t="shared" si="77"/>
        <v>4592.6478447697064</v>
      </c>
      <c r="F337" s="87">
        <f t="shared" si="70"/>
        <v>0.9917689041701323</v>
      </c>
      <c r="G337" s="189">
        <f t="shared" si="71"/>
        <v>23.091226863122575</v>
      </c>
      <c r="H337" s="189">
        <f t="shared" si="72"/>
        <v>343.92073289934763</v>
      </c>
      <c r="I337" s="189">
        <f t="shared" si="73"/>
        <v>0</v>
      </c>
      <c r="J337" s="88">
        <f t="shared" si="74"/>
        <v>0</v>
      </c>
      <c r="K337" s="189">
        <f t="shared" si="78"/>
        <v>-48.099932626718939</v>
      </c>
      <c r="L337" s="88">
        <f t="shared" si="75"/>
        <v>-716.40039654235193</v>
      </c>
      <c r="M337" s="89">
        <f t="shared" si="79"/>
        <v>-372.4796636430043</v>
      </c>
      <c r="N337" s="89">
        <f t="shared" si="80"/>
        <v>68030.417336356986</v>
      </c>
      <c r="O337" s="89">
        <f t="shared" si="81"/>
        <v>4567.639139006109</v>
      </c>
      <c r="P337" s="90">
        <f t="shared" si="76"/>
        <v>0.98636834711716226</v>
      </c>
      <c r="Q337" s="198">
        <v>-372.4796636430043</v>
      </c>
      <c r="R337" s="90">
        <f t="shared" si="82"/>
        <v>2.8692337769757083E-2</v>
      </c>
      <c r="S337" s="90">
        <f t="shared" si="82"/>
        <v>2.5722432403562784E-2</v>
      </c>
      <c r="T337" s="92">
        <v>14894</v>
      </c>
      <c r="U337" s="192">
        <v>66495</v>
      </c>
      <c r="V337" s="192">
        <v>4477.4762642246314</v>
      </c>
      <c r="W337" s="200"/>
      <c r="X337" s="89">
        <v>0</v>
      </c>
      <c r="Y337" s="89">
        <f t="shared" si="83"/>
        <v>0</v>
      </c>
    </row>
    <row r="338" spans="2:25">
      <c r="B338" s="210">
        <v>5532</v>
      </c>
      <c r="C338" t="s">
        <v>356</v>
      </c>
      <c r="D338" s="1">
        <v>20081.400000000001</v>
      </c>
      <c r="E338" s="86">
        <f t="shared" si="77"/>
        <v>3604.6311254711904</v>
      </c>
      <c r="F338" s="87">
        <f t="shared" si="70"/>
        <v>0.7784095759306745</v>
      </c>
      <c r="G338" s="189">
        <f t="shared" si="71"/>
        <v>615.90125844223212</v>
      </c>
      <c r="H338" s="189">
        <f t="shared" si="72"/>
        <v>3431.1859107816749</v>
      </c>
      <c r="I338" s="189">
        <f t="shared" si="73"/>
        <v>197.18607129068039</v>
      </c>
      <c r="J338" s="88">
        <f t="shared" si="74"/>
        <v>1098.5236031603804</v>
      </c>
      <c r="K338" s="189">
        <f t="shared" si="78"/>
        <v>149.08613866396144</v>
      </c>
      <c r="L338" s="88">
        <f t="shared" si="75"/>
        <v>830.5588784969292</v>
      </c>
      <c r="M338" s="89">
        <f t="shared" si="79"/>
        <v>4261.744789278604</v>
      </c>
      <c r="N338" s="89">
        <f t="shared" si="80"/>
        <v>24343.144789278605</v>
      </c>
      <c r="O338" s="89">
        <f t="shared" si="81"/>
        <v>4369.6185225773843</v>
      </c>
      <c r="P338" s="90">
        <f t="shared" si="76"/>
        <v>0.94360637267527947</v>
      </c>
      <c r="Q338" s="198">
        <v>4261.744789278604</v>
      </c>
      <c r="R338" s="90">
        <f t="shared" si="82"/>
        <v>-2.3151828298886398E-3</v>
      </c>
      <c r="S338" s="90">
        <f t="shared" si="82"/>
        <v>-1.1985794951085108E-2</v>
      </c>
      <c r="T338" s="92">
        <v>5571</v>
      </c>
      <c r="U338" s="192">
        <v>20128</v>
      </c>
      <c r="V338" s="192">
        <v>3648.3596157331881</v>
      </c>
      <c r="W338" s="200"/>
      <c r="X338" s="89">
        <v>0</v>
      </c>
      <c r="Y338" s="89">
        <f t="shared" si="83"/>
        <v>0</v>
      </c>
    </row>
    <row r="339" spans="2:25">
      <c r="B339" s="210">
        <v>5534</v>
      </c>
      <c r="C339" t="s">
        <v>357</v>
      </c>
      <c r="D339" s="1">
        <v>9113.3279999999995</v>
      </c>
      <c r="E339" s="86">
        <f t="shared" si="77"/>
        <v>4073.9061242735806</v>
      </c>
      <c r="F339" s="87">
        <f t="shared" si="70"/>
        <v>0.87974814292895143</v>
      </c>
      <c r="G339" s="189">
        <f t="shared" si="71"/>
        <v>334.33625916079797</v>
      </c>
      <c r="H339" s="189">
        <f t="shared" si="72"/>
        <v>747.91021174270509</v>
      </c>
      <c r="I339" s="189">
        <f t="shared" si="73"/>
        <v>32.93982170984382</v>
      </c>
      <c r="J339" s="88">
        <f t="shared" si="74"/>
        <v>73.686381164920618</v>
      </c>
      <c r="K339" s="189">
        <f t="shared" si="78"/>
        <v>-15.160110916875119</v>
      </c>
      <c r="L339" s="88">
        <f t="shared" si="75"/>
        <v>-33.913168121049637</v>
      </c>
      <c r="M339" s="89">
        <f t="shared" si="79"/>
        <v>713.99704362165539</v>
      </c>
      <c r="N339" s="89">
        <f t="shared" si="80"/>
        <v>9827.3250436216549</v>
      </c>
      <c r="O339" s="89">
        <f t="shared" si="81"/>
        <v>4393.082272517503</v>
      </c>
      <c r="P339" s="90">
        <f t="shared" si="76"/>
        <v>0.94867330102519321</v>
      </c>
      <c r="Q339" s="198">
        <v>713.99704362165539</v>
      </c>
      <c r="R339" s="90">
        <f t="shared" si="82"/>
        <v>8.8678533030701168E-2</v>
      </c>
      <c r="S339" s="90">
        <f t="shared" si="82"/>
        <v>5.6558379619871396E-2</v>
      </c>
      <c r="T339" s="92">
        <v>2237</v>
      </c>
      <c r="U339" s="192">
        <v>8371</v>
      </c>
      <c r="V339" s="192">
        <v>3855.8268079226164</v>
      </c>
      <c r="W339" s="200"/>
      <c r="X339" s="89">
        <v>0</v>
      </c>
      <c r="Y339" s="89">
        <f t="shared" si="83"/>
        <v>0</v>
      </c>
    </row>
    <row r="340" spans="2:25">
      <c r="B340" s="210">
        <v>5536</v>
      </c>
      <c r="C340" t="s">
        <v>358</v>
      </c>
      <c r="D340" s="1">
        <v>10324.489</v>
      </c>
      <c r="E340" s="86">
        <f t="shared" si="77"/>
        <v>3763.9405760116656</v>
      </c>
      <c r="F340" s="87">
        <f t="shared" si="70"/>
        <v>0.81281198702918878</v>
      </c>
      <c r="G340" s="189">
        <f t="shared" si="71"/>
        <v>520.31558811794696</v>
      </c>
      <c r="H340" s="189">
        <f t="shared" si="72"/>
        <v>1427.2256582075286</v>
      </c>
      <c r="I340" s="189">
        <f t="shared" si="73"/>
        <v>141.42776360151407</v>
      </c>
      <c r="J340" s="88">
        <f t="shared" si="74"/>
        <v>387.9363555589531</v>
      </c>
      <c r="K340" s="189">
        <f t="shared" si="78"/>
        <v>93.327830974795134</v>
      </c>
      <c r="L340" s="88">
        <f t="shared" si="75"/>
        <v>255.99824036386306</v>
      </c>
      <c r="M340" s="89">
        <f t="shared" si="79"/>
        <v>1683.2238985713916</v>
      </c>
      <c r="N340" s="89">
        <f t="shared" si="80"/>
        <v>12007.712898571392</v>
      </c>
      <c r="O340" s="89">
        <f t="shared" si="81"/>
        <v>4377.5839951044081</v>
      </c>
      <c r="P340" s="90">
        <f t="shared" si="76"/>
        <v>0.94532649323020523</v>
      </c>
      <c r="Q340" s="198">
        <v>1683.2238985713916</v>
      </c>
      <c r="R340" s="90">
        <f t="shared" si="82"/>
        <v>0.28846736553101204</v>
      </c>
      <c r="S340" s="90">
        <f t="shared" si="82"/>
        <v>0.27484521693443897</v>
      </c>
      <c r="T340" s="92">
        <v>2743</v>
      </c>
      <c r="U340" s="192">
        <v>8013</v>
      </c>
      <c r="V340" s="192">
        <v>2952.4686809137806</v>
      </c>
      <c r="W340" s="200"/>
      <c r="X340" s="89">
        <v>0</v>
      </c>
      <c r="Y340" s="89">
        <f t="shared" si="83"/>
        <v>0</v>
      </c>
    </row>
    <row r="341" spans="2:25">
      <c r="B341" s="210">
        <v>5538</v>
      </c>
      <c r="C341" t="s">
        <v>359</v>
      </c>
      <c r="D341" s="1">
        <v>6154.9040000000005</v>
      </c>
      <c r="E341" s="86">
        <f t="shared" si="77"/>
        <v>3372.5501369863018</v>
      </c>
      <c r="F341" s="87">
        <f t="shared" si="70"/>
        <v>0.72829236350592763</v>
      </c>
      <c r="G341" s="189">
        <f t="shared" si="71"/>
        <v>755.14985153316525</v>
      </c>
      <c r="H341" s="189">
        <f t="shared" si="72"/>
        <v>1378.1484790480265</v>
      </c>
      <c r="I341" s="189">
        <f t="shared" si="73"/>
        <v>278.41441726039136</v>
      </c>
      <c r="J341" s="88">
        <f t="shared" si="74"/>
        <v>508.10631150021419</v>
      </c>
      <c r="K341" s="189">
        <f t="shared" si="78"/>
        <v>230.31448463367241</v>
      </c>
      <c r="L341" s="88">
        <f t="shared" si="75"/>
        <v>420.32393445645215</v>
      </c>
      <c r="M341" s="89">
        <f t="shared" si="79"/>
        <v>1798.4724135044787</v>
      </c>
      <c r="N341" s="89">
        <f t="shared" si="80"/>
        <v>7953.3764135044794</v>
      </c>
      <c r="O341" s="89">
        <f t="shared" si="81"/>
        <v>4358.01447315314</v>
      </c>
      <c r="P341" s="90">
        <f t="shared" si="76"/>
        <v>0.94110051205404222</v>
      </c>
      <c r="Q341" s="198">
        <v>1798.4724135044787</v>
      </c>
      <c r="R341" s="90">
        <f t="shared" si="82"/>
        <v>-3.9197002809865683E-2</v>
      </c>
      <c r="S341" s="90">
        <f t="shared" si="82"/>
        <v>-3.3405861456938815E-2</v>
      </c>
      <c r="T341" s="92">
        <v>1825</v>
      </c>
      <c r="U341" s="192">
        <v>6406</v>
      </c>
      <c r="V341" s="192">
        <v>3489.1067538126363</v>
      </c>
      <c r="W341" s="200"/>
      <c r="X341" s="89">
        <v>0</v>
      </c>
      <c r="Y341" s="89">
        <f t="shared" si="83"/>
        <v>0</v>
      </c>
    </row>
    <row r="342" spans="2:25">
      <c r="B342" s="210">
        <v>5540</v>
      </c>
      <c r="C342" t="s">
        <v>360</v>
      </c>
      <c r="D342" s="1">
        <v>6582.8040000000001</v>
      </c>
      <c r="E342" s="86">
        <f t="shared" si="77"/>
        <v>3334.7537993920973</v>
      </c>
      <c r="F342" s="87">
        <f t="shared" si="70"/>
        <v>0.72013035466387409</v>
      </c>
      <c r="G342" s="189">
        <f t="shared" si="71"/>
        <v>777.82765408968794</v>
      </c>
      <c r="H342" s="189">
        <f t="shared" si="72"/>
        <v>1535.4317891730441</v>
      </c>
      <c r="I342" s="189">
        <f t="shared" si="73"/>
        <v>291.64313541836293</v>
      </c>
      <c r="J342" s="88">
        <f t="shared" si="74"/>
        <v>575.70354931584836</v>
      </c>
      <c r="K342" s="189">
        <f t="shared" si="78"/>
        <v>243.54320279164398</v>
      </c>
      <c r="L342" s="88">
        <f t="shared" si="75"/>
        <v>480.75428231070521</v>
      </c>
      <c r="M342" s="89">
        <f t="shared" si="79"/>
        <v>2016.1860714837494</v>
      </c>
      <c r="N342" s="89">
        <f t="shared" si="80"/>
        <v>8598.9900714837495</v>
      </c>
      <c r="O342" s="89">
        <f t="shared" si="81"/>
        <v>4356.1246562734295</v>
      </c>
      <c r="P342" s="90">
        <f t="shared" si="76"/>
        <v>0.94069241161193939</v>
      </c>
      <c r="Q342" s="198">
        <v>2016.1860714837494</v>
      </c>
      <c r="R342" s="90">
        <f t="shared" si="82"/>
        <v>-7.1185520361990821E-3</v>
      </c>
      <c r="S342" s="90">
        <f t="shared" si="82"/>
        <v>5.9589138437699347E-3</v>
      </c>
      <c r="T342" s="92">
        <v>1974</v>
      </c>
      <c r="U342" s="192">
        <v>6630</v>
      </c>
      <c r="V342" s="192">
        <v>3315</v>
      </c>
      <c r="W342" s="200"/>
      <c r="X342" s="89">
        <v>0</v>
      </c>
      <c r="Y342" s="89">
        <f t="shared" si="83"/>
        <v>0</v>
      </c>
    </row>
    <row r="343" spans="2:25">
      <c r="B343" s="210">
        <v>5542</v>
      </c>
      <c r="C343" t="s">
        <v>361</v>
      </c>
      <c r="D343" s="1">
        <v>11791.706</v>
      </c>
      <c r="E343" s="86">
        <f t="shared" si="77"/>
        <v>4220.3672154617043</v>
      </c>
      <c r="F343" s="87">
        <f t="shared" si="70"/>
        <v>0.91137598830721833</v>
      </c>
      <c r="G343" s="189">
        <f t="shared" si="71"/>
        <v>246.45960444792379</v>
      </c>
      <c r="H343" s="189">
        <f t="shared" si="72"/>
        <v>688.60813482749904</v>
      </c>
      <c r="I343" s="189">
        <f t="shared" si="73"/>
        <v>0</v>
      </c>
      <c r="J343" s="88">
        <f t="shared" si="74"/>
        <v>0</v>
      </c>
      <c r="K343" s="189">
        <f t="shared" si="78"/>
        <v>-48.099932626718939</v>
      </c>
      <c r="L343" s="88">
        <f t="shared" si="75"/>
        <v>-134.39121175905271</v>
      </c>
      <c r="M343" s="89">
        <f t="shared" si="79"/>
        <v>554.21692306844636</v>
      </c>
      <c r="N343" s="89">
        <f t="shared" si="80"/>
        <v>12345.922923068447</v>
      </c>
      <c r="O343" s="89">
        <f t="shared" si="81"/>
        <v>4418.726887282909</v>
      </c>
      <c r="P343" s="90">
        <f t="shared" si="76"/>
        <v>0.95421118077199685</v>
      </c>
      <c r="Q343" s="198">
        <v>554.21692306844636</v>
      </c>
      <c r="R343" s="90">
        <f t="shared" si="82"/>
        <v>3.499569911349075E-2</v>
      </c>
      <c r="S343" s="90">
        <f t="shared" si="82"/>
        <v>3.351395867095186E-2</v>
      </c>
      <c r="T343" s="92">
        <v>2794</v>
      </c>
      <c r="U343" s="192">
        <v>11393</v>
      </c>
      <c r="V343" s="192">
        <v>4083.5125448028675</v>
      </c>
      <c r="W343" s="200"/>
      <c r="X343" s="89">
        <v>0</v>
      </c>
      <c r="Y343" s="89">
        <f t="shared" si="83"/>
        <v>0</v>
      </c>
    </row>
    <row r="344" spans="2:25">
      <c r="B344" s="210">
        <v>5544</v>
      </c>
      <c r="C344" t="s">
        <v>362</v>
      </c>
      <c r="D344" s="1">
        <v>18964.286</v>
      </c>
      <c r="E344" s="86">
        <f t="shared" si="77"/>
        <v>3955.8377138089277</v>
      </c>
      <c r="F344" s="87">
        <f t="shared" si="70"/>
        <v>0.85425161412433326</v>
      </c>
      <c r="G344" s="189">
        <f t="shared" si="71"/>
        <v>405.17730543958976</v>
      </c>
      <c r="H344" s="189">
        <f t="shared" si="72"/>
        <v>1942.4200022773935</v>
      </c>
      <c r="I344" s="189">
        <f t="shared" si="73"/>
        <v>74.263765372472349</v>
      </c>
      <c r="J344" s="88">
        <f t="shared" si="74"/>
        <v>356.02049119563242</v>
      </c>
      <c r="K344" s="189">
        <f t="shared" si="78"/>
        <v>26.16383274575341</v>
      </c>
      <c r="L344" s="88">
        <f t="shared" si="75"/>
        <v>125.42941418314186</v>
      </c>
      <c r="M344" s="89">
        <f t="shared" si="79"/>
        <v>2067.8494164605354</v>
      </c>
      <c r="N344" s="89">
        <f t="shared" si="80"/>
        <v>21032.135416460536</v>
      </c>
      <c r="O344" s="89">
        <f t="shared" si="81"/>
        <v>4387.1788519942711</v>
      </c>
      <c r="P344" s="90">
        <f t="shared" si="76"/>
        <v>0.9473984745849624</v>
      </c>
      <c r="Q344" s="198">
        <v>2067.8494164605354</v>
      </c>
      <c r="R344" s="90">
        <f t="shared" si="82"/>
        <v>-2.6424046408953229E-2</v>
      </c>
      <c r="S344" s="90">
        <f t="shared" si="82"/>
        <v>-3.0891854289429525E-2</v>
      </c>
      <c r="T344" s="92">
        <v>4794</v>
      </c>
      <c r="U344" s="192">
        <v>19479</v>
      </c>
      <c r="V344" s="192">
        <v>4081.9362950544846</v>
      </c>
      <c r="W344" s="200"/>
      <c r="X344" s="89">
        <v>0</v>
      </c>
      <c r="Y344" s="89">
        <f t="shared" si="83"/>
        <v>0</v>
      </c>
    </row>
    <row r="345" spans="2:25">
      <c r="B345" s="210">
        <v>5546</v>
      </c>
      <c r="C345" t="s">
        <v>363</v>
      </c>
      <c r="D345" s="1">
        <v>3713.558</v>
      </c>
      <c r="E345" s="86">
        <f t="shared" si="77"/>
        <v>3209.6439066551429</v>
      </c>
      <c r="F345" s="87">
        <f t="shared" si="70"/>
        <v>0.69311323830432581</v>
      </c>
      <c r="G345" s="189">
        <f t="shared" si="71"/>
        <v>852.89358973186063</v>
      </c>
      <c r="H345" s="189">
        <f t="shared" si="72"/>
        <v>986.79788331976272</v>
      </c>
      <c r="I345" s="189">
        <f t="shared" si="73"/>
        <v>335.43159787629702</v>
      </c>
      <c r="J345" s="88">
        <f t="shared" si="74"/>
        <v>388.09435874287561</v>
      </c>
      <c r="K345" s="189">
        <f t="shared" si="78"/>
        <v>287.33166524957807</v>
      </c>
      <c r="L345" s="88">
        <f t="shared" si="75"/>
        <v>332.44273669376184</v>
      </c>
      <c r="M345" s="89">
        <f t="shared" si="79"/>
        <v>1319.2406200135247</v>
      </c>
      <c r="N345" s="89">
        <f t="shared" si="80"/>
        <v>5032.7986200135247</v>
      </c>
      <c r="O345" s="89">
        <f t="shared" si="81"/>
        <v>4349.8691616365813</v>
      </c>
      <c r="P345" s="90">
        <f t="shared" si="76"/>
        <v>0.93934155579396195</v>
      </c>
      <c r="Q345" s="198">
        <v>1319.2406200135247</v>
      </c>
      <c r="R345" s="90">
        <f t="shared" si="82"/>
        <v>-3.4436297451898079E-2</v>
      </c>
      <c r="S345" s="90">
        <f t="shared" si="82"/>
        <v>-6.6983388549024983E-2</v>
      </c>
      <c r="T345" s="92">
        <v>1157</v>
      </c>
      <c r="U345" s="192">
        <v>3846</v>
      </c>
      <c r="V345" s="192">
        <v>3440.071556350626</v>
      </c>
      <c r="W345" s="200"/>
      <c r="X345" s="89">
        <v>0</v>
      </c>
      <c r="Y345" s="89">
        <f t="shared" si="83"/>
        <v>0</v>
      </c>
    </row>
    <row r="346" spans="2:25">
      <c r="B346" s="210">
        <v>5601</v>
      </c>
      <c r="C346" t="s">
        <v>341</v>
      </c>
      <c r="D346" s="1">
        <v>93807.294999999998</v>
      </c>
      <c r="E346" s="86">
        <f t="shared" si="77"/>
        <v>4321.3237055463424</v>
      </c>
      <c r="F346" s="87">
        <f t="shared" si="70"/>
        <v>0.93317724782554423</v>
      </c>
      <c r="G346" s="189">
        <f t="shared" si="71"/>
        <v>185.88571039714097</v>
      </c>
      <c r="H346" s="189">
        <f t="shared" si="72"/>
        <v>4035.2070013011362</v>
      </c>
      <c r="I346" s="189">
        <f t="shared" si="73"/>
        <v>0</v>
      </c>
      <c r="J346" s="88">
        <f t="shared" si="74"/>
        <v>0</v>
      </c>
      <c r="K346" s="189">
        <f t="shared" si="78"/>
        <v>-48.099932626718939</v>
      </c>
      <c r="L346" s="88">
        <f t="shared" si="75"/>
        <v>-1044.1533374608148</v>
      </c>
      <c r="M346" s="89">
        <f t="shared" si="79"/>
        <v>2991.0536638403214</v>
      </c>
      <c r="N346" s="89">
        <f t="shared" si="80"/>
        <v>96798.348663840326</v>
      </c>
      <c r="O346" s="89">
        <f t="shared" si="81"/>
        <v>4459.1094833167654</v>
      </c>
      <c r="P346" s="90">
        <f t="shared" si="76"/>
        <v>0.96293168457932743</v>
      </c>
      <c r="Q346" s="198">
        <v>2991.0536638403214</v>
      </c>
      <c r="R346" s="90">
        <f t="shared" si="82"/>
        <v>3.2312784056519661E-2</v>
      </c>
      <c r="S346" s="90">
        <f t="shared" si="82"/>
        <v>1.3718979995063199E-2</v>
      </c>
      <c r="T346" s="92">
        <v>21708</v>
      </c>
      <c r="U346" s="192">
        <v>90871</v>
      </c>
      <c r="V346" s="192">
        <v>4262.8418633015899</v>
      </c>
      <c r="W346" s="200"/>
      <c r="X346" s="89">
        <v>0</v>
      </c>
      <c r="Y346" s="89">
        <f t="shared" si="83"/>
        <v>0</v>
      </c>
    </row>
    <row r="347" spans="2:25">
      <c r="B347" s="210">
        <v>5603</v>
      </c>
      <c r="C347" t="s">
        <v>344</v>
      </c>
      <c r="D347" s="1">
        <v>55844.964</v>
      </c>
      <c r="E347" s="86">
        <f t="shared" si="77"/>
        <v>4925.4686893632033</v>
      </c>
      <c r="F347" s="87">
        <f t="shared" si="70"/>
        <v>1.0636405946380572</v>
      </c>
      <c r="G347" s="189">
        <f t="shared" si="71"/>
        <v>-176.60127989297561</v>
      </c>
      <c r="H347" s="189">
        <f t="shared" si="72"/>
        <v>-2002.3053114265576</v>
      </c>
      <c r="I347" s="189">
        <f t="shared" si="73"/>
        <v>0</v>
      </c>
      <c r="J347" s="88">
        <f t="shared" si="74"/>
        <v>0</v>
      </c>
      <c r="K347" s="189">
        <f t="shared" si="78"/>
        <v>-48.099932626718939</v>
      </c>
      <c r="L347" s="88">
        <f t="shared" si="75"/>
        <v>-545.35703612173927</v>
      </c>
      <c r="M347" s="89">
        <f t="shared" si="79"/>
        <v>-2547.662347548297</v>
      </c>
      <c r="N347" s="89">
        <f t="shared" si="80"/>
        <v>53297.301652451701</v>
      </c>
      <c r="O347" s="89">
        <f t="shared" si="81"/>
        <v>4700.767476843509</v>
      </c>
      <c r="P347" s="90">
        <f t="shared" si="76"/>
        <v>1.0151170233043325</v>
      </c>
      <c r="Q347" s="198">
        <v>-2547.662347548297</v>
      </c>
      <c r="R347" s="90">
        <f t="shared" si="82"/>
        <v>2.5223770446659688E-2</v>
      </c>
      <c r="S347" s="90">
        <f t="shared" si="82"/>
        <v>2.2691907192778346E-2</v>
      </c>
      <c r="T347" s="92">
        <v>11338</v>
      </c>
      <c r="U347" s="192">
        <v>54471</v>
      </c>
      <c r="V347" s="192">
        <v>4816.1803713527852</v>
      </c>
      <c r="W347" s="200"/>
      <c r="X347" s="89">
        <v>0</v>
      </c>
      <c r="Y347" s="89">
        <f t="shared" si="83"/>
        <v>0</v>
      </c>
    </row>
    <row r="348" spans="2:25">
      <c r="B348" s="210">
        <v>5605</v>
      </c>
      <c r="C348" t="s">
        <v>377</v>
      </c>
      <c r="D348" s="1">
        <v>42079.764000000003</v>
      </c>
      <c r="E348" s="86">
        <f t="shared" si="77"/>
        <v>4181.6321176587498</v>
      </c>
      <c r="F348" s="87">
        <f t="shared" si="70"/>
        <v>0.9030112569366846</v>
      </c>
      <c r="G348" s="189">
        <f t="shared" si="71"/>
        <v>269.70066312969647</v>
      </c>
      <c r="H348" s="189">
        <f t="shared" si="72"/>
        <v>2713.9977730741357</v>
      </c>
      <c r="I348" s="189">
        <f t="shared" si="73"/>
        <v>0</v>
      </c>
      <c r="J348" s="88">
        <f t="shared" si="74"/>
        <v>0</v>
      </c>
      <c r="K348" s="189">
        <f t="shared" si="78"/>
        <v>-48.099932626718939</v>
      </c>
      <c r="L348" s="88">
        <f t="shared" si="75"/>
        <v>-484.0296220226727</v>
      </c>
      <c r="M348" s="89">
        <f t="shared" si="79"/>
        <v>2229.9681510514629</v>
      </c>
      <c r="N348" s="89">
        <f t="shared" si="80"/>
        <v>44309.732151051467</v>
      </c>
      <c r="O348" s="89">
        <f t="shared" si="81"/>
        <v>4403.2328481617278</v>
      </c>
      <c r="P348" s="90">
        <f t="shared" si="76"/>
        <v>0.95086528822378347</v>
      </c>
      <c r="Q348" s="198">
        <v>2229.9681510514629</v>
      </c>
      <c r="R348" s="90">
        <f t="shared" si="82"/>
        <v>3.3469165213547238E-2</v>
      </c>
      <c r="S348" s="90">
        <f t="shared" si="82"/>
        <v>1.1594084999844795E-2</v>
      </c>
      <c r="T348" s="92">
        <v>10063</v>
      </c>
      <c r="U348" s="192">
        <v>40717</v>
      </c>
      <c r="V348" s="192">
        <v>4133.7055837563457</v>
      </c>
      <c r="W348" s="200"/>
      <c r="X348" s="89">
        <v>0</v>
      </c>
      <c r="Y348" s="89">
        <f t="shared" si="83"/>
        <v>0</v>
      </c>
    </row>
    <row r="349" spans="2:25">
      <c r="B349" s="210">
        <v>5607</v>
      </c>
      <c r="C349" t="s">
        <v>343</v>
      </c>
      <c r="D349" s="1">
        <v>23515.54</v>
      </c>
      <c r="E349" s="86">
        <f t="shared" si="77"/>
        <v>4049.5161012571039</v>
      </c>
      <c r="F349" s="87">
        <f t="shared" si="70"/>
        <v>0.8744811886103695</v>
      </c>
      <c r="G349" s="189">
        <f t="shared" si="71"/>
        <v>348.97027297068405</v>
      </c>
      <c r="H349" s="189">
        <f t="shared" si="72"/>
        <v>2026.4703751407621</v>
      </c>
      <c r="I349" s="189">
        <f t="shared" si="73"/>
        <v>41.476329765610693</v>
      </c>
      <c r="J349" s="88">
        <f t="shared" si="74"/>
        <v>240.85304694890129</v>
      </c>
      <c r="K349" s="189">
        <f t="shared" si="78"/>
        <v>-6.623602861108246</v>
      </c>
      <c r="L349" s="88">
        <f t="shared" si="75"/>
        <v>-38.463261814455585</v>
      </c>
      <c r="M349" s="89">
        <f t="shared" si="79"/>
        <v>1988.0071133263066</v>
      </c>
      <c r="N349" s="89">
        <f t="shared" si="80"/>
        <v>25503.547113326309</v>
      </c>
      <c r="O349" s="89">
        <f t="shared" si="81"/>
        <v>4391.8627713666792</v>
      </c>
      <c r="P349" s="90">
        <f t="shared" si="76"/>
        <v>0.94840995330926403</v>
      </c>
      <c r="Q349" s="198">
        <v>1988.0071133263066</v>
      </c>
      <c r="R349" s="90">
        <f t="shared" si="82"/>
        <v>2.9231884676078337E-3</v>
      </c>
      <c r="S349" s="90">
        <f t="shared" si="82"/>
        <v>-3.4036612175076496E-2</v>
      </c>
      <c r="T349" s="92">
        <v>5807</v>
      </c>
      <c r="U349" s="192">
        <v>23447</v>
      </c>
      <c r="V349" s="192">
        <v>4192.2045413910246</v>
      </c>
      <c r="W349" s="200"/>
      <c r="X349" s="89">
        <v>0</v>
      </c>
      <c r="Y349" s="89">
        <f t="shared" si="83"/>
        <v>0</v>
      </c>
    </row>
    <row r="350" spans="2:25">
      <c r="B350" s="210">
        <v>5610</v>
      </c>
      <c r="C350" t="s">
        <v>370</v>
      </c>
      <c r="D350" s="1">
        <v>9436.7530000000006</v>
      </c>
      <c r="E350" s="86">
        <f t="shared" si="77"/>
        <v>3679.0460038986357</v>
      </c>
      <c r="F350" s="87">
        <f t="shared" si="70"/>
        <v>0.79447925184018064</v>
      </c>
      <c r="G350" s="189">
        <f t="shared" si="71"/>
        <v>571.25233138576493</v>
      </c>
      <c r="H350" s="189">
        <f t="shared" si="72"/>
        <v>1465.262230004487</v>
      </c>
      <c r="I350" s="189">
        <f t="shared" si="73"/>
        <v>171.14086384107452</v>
      </c>
      <c r="J350" s="88">
        <f t="shared" si="74"/>
        <v>438.97631575235613</v>
      </c>
      <c r="K350" s="189">
        <f t="shared" si="78"/>
        <v>123.04093121435558</v>
      </c>
      <c r="L350" s="88">
        <f t="shared" si="75"/>
        <v>315.59998856482207</v>
      </c>
      <c r="M350" s="89">
        <f t="shared" si="79"/>
        <v>1780.8622185693091</v>
      </c>
      <c r="N350" s="89">
        <f t="shared" si="80"/>
        <v>11217.61521856931</v>
      </c>
      <c r="O350" s="89">
        <f t="shared" si="81"/>
        <v>4373.3392664987559</v>
      </c>
      <c r="P350" s="90">
        <f t="shared" si="76"/>
        <v>0.94440985647075459</v>
      </c>
      <c r="Q350" s="198">
        <v>1780.8622185693091</v>
      </c>
      <c r="R350" s="90">
        <f t="shared" si="82"/>
        <v>2.3509002169197463E-2</v>
      </c>
      <c r="S350" s="90">
        <f t="shared" si="82"/>
        <v>1.4730367452736407E-2</v>
      </c>
      <c r="T350" s="92">
        <v>2565</v>
      </c>
      <c r="U350" s="192">
        <v>9220</v>
      </c>
      <c r="V350" s="192">
        <v>3625.6390090444361</v>
      </c>
      <c r="W350" s="200"/>
      <c r="X350" s="89">
        <v>0</v>
      </c>
      <c r="Y350" s="89">
        <f t="shared" si="83"/>
        <v>0</v>
      </c>
    </row>
    <row r="351" spans="2:25">
      <c r="B351" s="210">
        <v>5612</v>
      </c>
      <c r="C351" t="s">
        <v>364</v>
      </c>
      <c r="D351" s="1">
        <v>9004.2369999999992</v>
      </c>
      <c r="E351" s="86">
        <f t="shared" si="77"/>
        <v>3161.6000702247188</v>
      </c>
      <c r="F351" s="87">
        <f t="shared" si="70"/>
        <v>0.68273831198311985</v>
      </c>
      <c r="G351" s="189">
        <f t="shared" si="71"/>
        <v>881.71989159011503</v>
      </c>
      <c r="H351" s="189">
        <f t="shared" si="72"/>
        <v>2511.1382512486475</v>
      </c>
      <c r="I351" s="189">
        <f t="shared" si="73"/>
        <v>352.24694062694545</v>
      </c>
      <c r="J351" s="88">
        <f t="shared" si="74"/>
        <v>1003.1992869055406</v>
      </c>
      <c r="K351" s="189">
        <f t="shared" si="78"/>
        <v>304.14700800022649</v>
      </c>
      <c r="L351" s="88">
        <f t="shared" si="75"/>
        <v>866.2106787846451</v>
      </c>
      <c r="M351" s="89">
        <f t="shared" si="79"/>
        <v>3377.3489300332926</v>
      </c>
      <c r="N351" s="89">
        <f t="shared" si="80"/>
        <v>12381.585930033292</v>
      </c>
      <c r="O351" s="89">
        <f t="shared" si="81"/>
        <v>4347.4669698150601</v>
      </c>
      <c r="P351" s="90">
        <f t="shared" si="76"/>
        <v>0.93882280947790164</v>
      </c>
      <c r="Q351" s="198">
        <v>3377.3489300332926</v>
      </c>
      <c r="R351" s="90">
        <f t="shared" si="82"/>
        <v>3.8311462177121676E-2</v>
      </c>
      <c r="S351" s="90">
        <f t="shared" si="82"/>
        <v>3.7946886523267262E-2</v>
      </c>
      <c r="T351" s="92">
        <v>2848</v>
      </c>
      <c r="U351" s="192">
        <v>8672</v>
      </c>
      <c r="V351" s="192">
        <v>3046.0133473832107</v>
      </c>
      <c r="W351" s="200"/>
      <c r="X351" s="89">
        <v>0</v>
      </c>
      <c r="Y351" s="89">
        <f t="shared" si="83"/>
        <v>0</v>
      </c>
    </row>
    <row r="352" spans="2:25">
      <c r="B352" s="210">
        <v>5614</v>
      </c>
      <c r="C352" t="s">
        <v>365</v>
      </c>
      <c r="D352" s="1">
        <v>3178.7869999999998</v>
      </c>
      <c r="E352" s="86">
        <f t="shared" si="77"/>
        <v>3679.1516203703704</v>
      </c>
      <c r="F352" s="87">
        <f t="shared" si="70"/>
        <v>0.79450205940914198</v>
      </c>
      <c r="G352" s="189">
        <f t="shared" si="71"/>
        <v>571.18896150272406</v>
      </c>
      <c r="H352" s="189">
        <f t="shared" si="72"/>
        <v>493.50726273835357</v>
      </c>
      <c r="I352" s="189">
        <f t="shared" si="73"/>
        <v>171.10389807596738</v>
      </c>
      <c r="J352" s="88">
        <f t="shared" si="74"/>
        <v>147.83376793763583</v>
      </c>
      <c r="K352" s="189">
        <f t="shared" si="78"/>
        <v>123.00396544924844</v>
      </c>
      <c r="L352" s="88">
        <f t="shared" si="75"/>
        <v>106.27542614815066</v>
      </c>
      <c r="M352" s="89">
        <f t="shared" si="79"/>
        <v>599.78268888650427</v>
      </c>
      <c r="N352" s="89">
        <f t="shared" si="80"/>
        <v>3778.5696888865041</v>
      </c>
      <c r="O352" s="89">
        <f t="shared" si="81"/>
        <v>4373.3445473223428</v>
      </c>
      <c r="P352" s="90">
        <f t="shared" si="76"/>
        <v>0.94441099684920271</v>
      </c>
      <c r="Q352" s="198">
        <v>599.78268888650427</v>
      </c>
      <c r="R352" s="90">
        <f t="shared" si="82"/>
        <v>2.1396595208070012E-3</v>
      </c>
      <c r="S352" s="90">
        <f t="shared" si="82"/>
        <v>-1.8010820956516422E-4</v>
      </c>
      <c r="T352" s="92">
        <v>864</v>
      </c>
      <c r="U352" s="192">
        <v>3172</v>
      </c>
      <c r="V352" s="192">
        <v>3679.8143851508121</v>
      </c>
      <c r="W352" s="200"/>
      <c r="X352" s="89">
        <v>0</v>
      </c>
      <c r="Y352" s="89">
        <f t="shared" si="83"/>
        <v>0</v>
      </c>
    </row>
    <row r="353" spans="2:28">
      <c r="B353" s="210">
        <v>5616</v>
      </c>
      <c r="C353" t="s">
        <v>366</v>
      </c>
      <c r="D353" s="1">
        <v>3828.2269999999999</v>
      </c>
      <c r="E353" s="86">
        <f t="shared" si="77"/>
        <v>3910.3442288049027</v>
      </c>
      <c r="F353" s="87">
        <f t="shared" si="70"/>
        <v>0.84442742875364218</v>
      </c>
      <c r="G353" s="189">
        <f t="shared" si="71"/>
        <v>432.47339644200474</v>
      </c>
      <c r="H353" s="189">
        <f t="shared" si="72"/>
        <v>423.39145511672263</v>
      </c>
      <c r="I353" s="189">
        <f t="shared" si="73"/>
        <v>90.186485123881084</v>
      </c>
      <c r="J353" s="88">
        <f t="shared" si="74"/>
        <v>88.292568936279579</v>
      </c>
      <c r="K353" s="189">
        <f t="shared" si="78"/>
        <v>42.086552497162145</v>
      </c>
      <c r="L353" s="88">
        <f t="shared" si="75"/>
        <v>41.202734894721736</v>
      </c>
      <c r="M353" s="89">
        <f t="shared" si="79"/>
        <v>464.59419001144437</v>
      </c>
      <c r="N353" s="89">
        <f t="shared" si="80"/>
        <v>4292.8211900114438</v>
      </c>
      <c r="O353" s="89">
        <f t="shared" si="81"/>
        <v>4384.9041777440689</v>
      </c>
      <c r="P353" s="90">
        <f t="shared" si="76"/>
        <v>0.94690726531642766</v>
      </c>
      <c r="Q353" s="198">
        <v>464.59419001144437</v>
      </c>
      <c r="R353" s="90">
        <f t="shared" si="82"/>
        <v>5.8399894902784709E-3</v>
      </c>
      <c r="S353" s="90">
        <f t="shared" si="82"/>
        <v>-3.406751986138793E-3</v>
      </c>
      <c r="T353" s="92">
        <v>979</v>
      </c>
      <c r="U353" s="192">
        <v>3806</v>
      </c>
      <c r="V353" s="192">
        <v>3923.7113402061855</v>
      </c>
      <c r="W353" s="200"/>
      <c r="X353" s="89">
        <v>0</v>
      </c>
      <c r="Y353" s="89">
        <f t="shared" si="83"/>
        <v>0</v>
      </c>
    </row>
    <row r="354" spans="2:28">
      <c r="B354" s="210">
        <v>5618</v>
      </c>
      <c r="C354" t="s">
        <v>367</v>
      </c>
      <c r="D354" s="1">
        <v>5158.26</v>
      </c>
      <c r="E354" s="86">
        <f t="shared" si="77"/>
        <v>4634.5552560646902</v>
      </c>
      <c r="F354" s="87">
        <f t="shared" si="70"/>
        <v>1.0008186873848341</v>
      </c>
      <c r="G354" s="189">
        <f t="shared" si="71"/>
        <v>-2.0532199138677241</v>
      </c>
      <c r="H354" s="189">
        <f t="shared" si="72"/>
        <v>-2.2852337641347766</v>
      </c>
      <c r="I354" s="189">
        <f t="shared" si="73"/>
        <v>0</v>
      </c>
      <c r="J354" s="88">
        <f t="shared" si="74"/>
        <v>0</v>
      </c>
      <c r="K354" s="189">
        <f t="shared" si="78"/>
        <v>-48.099932626718939</v>
      </c>
      <c r="L354" s="88">
        <f t="shared" si="75"/>
        <v>-53.535225013538174</v>
      </c>
      <c r="M354" s="89">
        <f t="shared" si="79"/>
        <v>-55.820458777672954</v>
      </c>
      <c r="N354" s="89">
        <f t="shared" si="80"/>
        <v>5102.4395412223275</v>
      </c>
      <c r="O354" s="89">
        <f t="shared" si="81"/>
        <v>4584.4021035241039</v>
      </c>
      <c r="P354" s="90">
        <f t="shared" si="76"/>
        <v>0.98998826040304333</v>
      </c>
      <c r="Q354" s="198">
        <v>-55.820458777672954</v>
      </c>
      <c r="R354" s="90">
        <f t="shared" si="82"/>
        <v>-1.012089810017267E-2</v>
      </c>
      <c r="S354" s="90">
        <f t="shared" si="82"/>
        <v>-4.784622618232811E-3</v>
      </c>
      <c r="T354" s="92">
        <v>1113</v>
      </c>
      <c r="U354" s="192">
        <v>5211</v>
      </c>
      <c r="V354" s="192">
        <v>4656.8364611260049</v>
      </c>
      <c r="W354" s="200"/>
      <c r="X354" s="89">
        <v>0</v>
      </c>
      <c r="Y354" s="89">
        <f t="shared" si="83"/>
        <v>0</v>
      </c>
    </row>
    <row r="355" spans="2:28">
      <c r="B355" s="210">
        <v>5620</v>
      </c>
      <c r="C355" t="s">
        <v>368</v>
      </c>
      <c r="D355" s="1">
        <v>13572.004000000001</v>
      </c>
      <c r="E355" s="86">
        <f t="shared" si="77"/>
        <v>4599.1202982039986</v>
      </c>
      <c r="F355" s="87">
        <f t="shared" si="70"/>
        <v>0.99316661160749453</v>
      </c>
      <c r="G355" s="189">
        <f t="shared" si="71"/>
        <v>19.207754802547242</v>
      </c>
      <c r="H355" s="189">
        <f t="shared" si="72"/>
        <v>56.682084422316912</v>
      </c>
      <c r="I355" s="189">
        <f t="shared" si="73"/>
        <v>0</v>
      </c>
      <c r="J355" s="88">
        <f t="shared" si="74"/>
        <v>0</v>
      </c>
      <c r="K355" s="189">
        <f t="shared" si="78"/>
        <v>-48.099932626718939</v>
      </c>
      <c r="L355" s="88">
        <f t="shared" si="75"/>
        <v>-141.94290118144758</v>
      </c>
      <c r="M355" s="89">
        <f t="shared" si="79"/>
        <v>-85.260816759130677</v>
      </c>
      <c r="N355" s="89">
        <f t="shared" si="80"/>
        <v>13486.743183240869</v>
      </c>
      <c r="O355" s="89">
        <f t="shared" si="81"/>
        <v>4570.2281203798275</v>
      </c>
      <c r="P355" s="90">
        <f t="shared" si="76"/>
        <v>0.98692743009210748</v>
      </c>
      <c r="Q355" s="198">
        <v>-85.260816759130677</v>
      </c>
      <c r="R355" s="90">
        <f t="shared" si="82"/>
        <v>2.1065603370448452E-2</v>
      </c>
      <c r="S355" s="90">
        <f t="shared" si="82"/>
        <v>1.4491477154237337E-2</v>
      </c>
      <c r="T355" s="92">
        <v>2951</v>
      </c>
      <c r="U355" s="192">
        <v>13292</v>
      </c>
      <c r="V355" s="192">
        <v>4533.4242837653483</v>
      </c>
      <c r="W355" s="200"/>
      <c r="X355" s="89">
        <v>0</v>
      </c>
      <c r="Y355" s="89">
        <f t="shared" si="83"/>
        <v>0</v>
      </c>
    </row>
    <row r="356" spans="2:28">
      <c r="B356" s="210">
        <v>5622</v>
      </c>
      <c r="C356" t="s">
        <v>369</v>
      </c>
      <c r="D356" s="1">
        <v>16088.092000000001</v>
      </c>
      <c r="E356" s="86">
        <f t="shared" si="77"/>
        <v>4136.8197480072004</v>
      </c>
      <c r="F356" s="87">
        <f t="shared" si="70"/>
        <v>0.89333415643937608</v>
      </c>
      <c r="G356" s="189">
        <f t="shared" si="71"/>
        <v>296.58808492062616</v>
      </c>
      <c r="H356" s="189">
        <f t="shared" si="72"/>
        <v>1153.431062256315</v>
      </c>
      <c r="I356" s="189">
        <f t="shared" si="73"/>
        <v>10.920053403076917</v>
      </c>
      <c r="J356" s="88">
        <f t="shared" si="74"/>
        <v>42.468087684566136</v>
      </c>
      <c r="K356" s="189">
        <f t="shared" si="78"/>
        <v>-37.179879223642018</v>
      </c>
      <c r="L356" s="88">
        <f t="shared" si="75"/>
        <v>-144.5925503007438</v>
      </c>
      <c r="M356" s="89">
        <f t="shared" si="79"/>
        <v>1008.8385119555712</v>
      </c>
      <c r="N356" s="89">
        <f t="shared" si="80"/>
        <v>17096.930511955572</v>
      </c>
      <c r="O356" s="89">
        <f t="shared" si="81"/>
        <v>4396.2279537041841</v>
      </c>
      <c r="P356" s="90">
        <f t="shared" si="76"/>
        <v>0.94935260170071445</v>
      </c>
      <c r="Q356" s="198">
        <v>1008.8385119555712</v>
      </c>
      <c r="R356" s="90">
        <f t="shared" si="82"/>
        <v>4.3258673237792658E-2</v>
      </c>
      <c r="S356" s="90">
        <f t="shared" si="82"/>
        <v>3.6283943100435437E-2</v>
      </c>
      <c r="T356" s="92">
        <v>3889</v>
      </c>
      <c r="U356" s="192">
        <v>15421</v>
      </c>
      <c r="V356" s="192">
        <v>3991.9751488480456</v>
      </c>
      <c r="W356" s="200"/>
      <c r="X356" s="89">
        <v>0</v>
      </c>
      <c r="Y356" s="89">
        <f t="shared" si="83"/>
        <v>0</v>
      </c>
    </row>
    <row r="357" spans="2:28">
      <c r="B357" s="210">
        <v>5624</v>
      </c>
      <c r="C357" t="s">
        <v>371</v>
      </c>
      <c r="D357" s="1">
        <v>5171.433</v>
      </c>
      <c r="E357" s="86">
        <f t="shared" si="77"/>
        <v>4256.3234567901227</v>
      </c>
      <c r="F357" s="87">
        <f t="shared" si="70"/>
        <v>0.91914063372869859</v>
      </c>
      <c r="G357" s="189">
        <f t="shared" si="71"/>
        <v>224.88585965087276</v>
      </c>
      <c r="H357" s="189">
        <f t="shared" si="72"/>
        <v>273.23631947581038</v>
      </c>
      <c r="I357" s="189">
        <f t="shared" si="73"/>
        <v>0</v>
      </c>
      <c r="J357" s="88">
        <f t="shared" si="74"/>
        <v>0</v>
      </c>
      <c r="K357" s="189">
        <f t="shared" si="78"/>
        <v>-48.099932626718939</v>
      </c>
      <c r="L357" s="88">
        <f t="shared" si="75"/>
        <v>-58.441418141463508</v>
      </c>
      <c r="M357" s="89">
        <f t="shared" si="79"/>
        <v>214.79490133434686</v>
      </c>
      <c r="N357" s="89">
        <f t="shared" si="80"/>
        <v>5386.2279013343468</v>
      </c>
      <c r="O357" s="89">
        <f t="shared" si="81"/>
        <v>4433.109383814277</v>
      </c>
      <c r="P357" s="90">
        <f t="shared" si="76"/>
        <v>0.95731703894058906</v>
      </c>
      <c r="Q357" s="198">
        <v>214.79490133434686</v>
      </c>
      <c r="R357" s="90">
        <f t="shared" si="82"/>
        <v>5.0463741620962829E-2</v>
      </c>
      <c r="S357" s="90">
        <f t="shared" si="82"/>
        <v>5.9974112944280129E-2</v>
      </c>
      <c r="T357" s="92">
        <v>1215</v>
      </c>
      <c r="U357" s="192">
        <v>4923</v>
      </c>
      <c r="V357" s="192">
        <v>4015.497553017944</v>
      </c>
      <c r="W357" s="200"/>
      <c r="X357" s="89">
        <v>0</v>
      </c>
      <c r="Y357" s="89">
        <f t="shared" si="83"/>
        <v>0</v>
      </c>
    </row>
    <row r="358" spans="2:28">
      <c r="B358" s="210">
        <v>5626</v>
      </c>
      <c r="C358" t="s">
        <v>372</v>
      </c>
      <c r="D358" s="1">
        <v>4133.6570000000002</v>
      </c>
      <c r="E358" s="86">
        <f t="shared" si="77"/>
        <v>3863.2308411214954</v>
      </c>
      <c r="F358" s="87">
        <f t="shared" si="70"/>
        <v>0.83425343012500175</v>
      </c>
      <c r="G358" s="189">
        <f t="shared" si="71"/>
        <v>460.74142905204917</v>
      </c>
      <c r="H358" s="189">
        <f t="shared" si="72"/>
        <v>492.99332908569261</v>
      </c>
      <c r="I358" s="189">
        <f t="shared" si="73"/>
        <v>106.67617081307367</v>
      </c>
      <c r="J358" s="88">
        <f t="shared" si="74"/>
        <v>114.14350276998883</v>
      </c>
      <c r="K358" s="189">
        <f t="shared" si="78"/>
        <v>58.576238186354729</v>
      </c>
      <c r="L358" s="88">
        <f t="shared" si="75"/>
        <v>62.676574859399558</v>
      </c>
      <c r="M358" s="89">
        <f t="shared" si="79"/>
        <v>555.66990394509219</v>
      </c>
      <c r="N358" s="89">
        <f t="shared" si="80"/>
        <v>4689.3269039450925</v>
      </c>
      <c r="O358" s="89">
        <f t="shared" si="81"/>
        <v>4382.5485083598996</v>
      </c>
      <c r="P358" s="90">
        <f t="shared" si="76"/>
        <v>0.94639856538499589</v>
      </c>
      <c r="Q358" s="198">
        <v>555.66990394509219</v>
      </c>
      <c r="R358" s="90">
        <f t="shared" si="82"/>
        <v>3.0713419073040895E-3</v>
      </c>
      <c r="S358" s="90">
        <f t="shared" si="82"/>
        <v>-1.1927855728692925E-2</v>
      </c>
      <c r="T358" s="92">
        <v>1070</v>
      </c>
      <c r="U358" s="192">
        <v>4121</v>
      </c>
      <c r="V358" s="192">
        <v>3909.8671726755215</v>
      </c>
      <c r="W358" s="200"/>
      <c r="X358" s="89">
        <v>0</v>
      </c>
      <c r="Y358" s="89">
        <f t="shared" si="83"/>
        <v>0</v>
      </c>
    </row>
    <row r="359" spans="2:28">
      <c r="B359" s="210">
        <v>5628</v>
      </c>
      <c r="C359" t="s">
        <v>374</v>
      </c>
      <c r="D359" s="1">
        <v>10598.825999999999</v>
      </c>
      <c r="E359" s="86">
        <f t="shared" si="77"/>
        <v>3775.8553615960095</v>
      </c>
      <c r="F359" s="87">
        <f t="shared" si="70"/>
        <v>0.81538495021770419</v>
      </c>
      <c r="G359" s="189">
        <f t="shared" si="71"/>
        <v>513.16671676734063</v>
      </c>
      <c r="H359" s="189">
        <f t="shared" si="72"/>
        <v>1440.4589739659252</v>
      </c>
      <c r="I359" s="189">
        <f t="shared" si="73"/>
        <v>137.2575886469937</v>
      </c>
      <c r="J359" s="88">
        <f t="shared" si="74"/>
        <v>385.28205133211128</v>
      </c>
      <c r="K359" s="189">
        <f t="shared" si="78"/>
        <v>89.157656020274757</v>
      </c>
      <c r="L359" s="88">
        <f t="shared" si="75"/>
        <v>250.26554044891125</v>
      </c>
      <c r="M359" s="89">
        <f t="shared" si="79"/>
        <v>1690.7245144148364</v>
      </c>
      <c r="N359" s="89">
        <f t="shared" si="80"/>
        <v>12289.550514414836</v>
      </c>
      <c r="O359" s="89">
        <f t="shared" si="81"/>
        <v>4378.1797343836251</v>
      </c>
      <c r="P359" s="90">
        <f t="shared" si="76"/>
        <v>0.94545514138963094</v>
      </c>
      <c r="Q359" s="198">
        <v>1690.7245144148364</v>
      </c>
      <c r="R359" s="90">
        <f t="shared" si="82"/>
        <v>3.3628437682855387E-2</v>
      </c>
      <c r="S359" s="90">
        <f t="shared" si="82"/>
        <v>3.2523740385723712E-2</v>
      </c>
      <c r="T359" s="92">
        <v>2807</v>
      </c>
      <c r="U359" s="192">
        <v>10254</v>
      </c>
      <c r="V359" s="192">
        <v>3656.9186875891583</v>
      </c>
      <c r="W359" s="200"/>
      <c r="X359" s="89">
        <v>0</v>
      </c>
      <c r="Y359" s="89">
        <f t="shared" si="83"/>
        <v>0</v>
      </c>
    </row>
    <row r="360" spans="2:28">
      <c r="B360" s="210">
        <v>5630</v>
      </c>
      <c r="C360" t="s">
        <v>373</v>
      </c>
      <c r="D360" s="1">
        <v>4086.7469999999998</v>
      </c>
      <c r="E360" s="86">
        <f t="shared" si="77"/>
        <v>4581.5549327354256</v>
      </c>
      <c r="F360" s="87">
        <f t="shared" si="70"/>
        <v>0.98937342217714142</v>
      </c>
      <c r="G360" s="189">
        <f t="shared" si="71"/>
        <v>29.746974083691018</v>
      </c>
      <c r="H360" s="189">
        <f t="shared" si="72"/>
        <v>26.534300882652389</v>
      </c>
      <c r="I360" s="189">
        <f t="shared" si="73"/>
        <v>0</v>
      </c>
      <c r="J360" s="88">
        <f t="shared" si="74"/>
        <v>0</v>
      </c>
      <c r="K360" s="189">
        <f t="shared" si="78"/>
        <v>-48.099932626718939</v>
      </c>
      <c r="L360" s="88">
        <f t="shared" si="75"/>
        <v>-42.905139903033287</v>
      </c>
      <c r="M360" s="89">
        <f t="shared" si="79"/>
        <v>-16.370839020380899</v>
      </c>
      <c r="N360" s="89">
        <f t="shared" si="80"/>
        <v>4070.3761609796188</v>
      </c>
      <c r="O360" s="89">
        <f t="shared" si="81"/>
        <v>4563.2019741923978</v>
      </c>
      <c r="P360" s="90">
        <f t="shared" si="76"/>
        <v>0.98541015431996615</v>
      </c>
      <c r="Q360" s="198">
        <v>-16.370839020380899</v>
      </c>
      <c r="R360" s="90">
        <f t="shared" si="82"/>
        <v>2.8826993865030291E-3</v>
      </c>
      <c r="S360" s="90">
        <f t="shared" si="82"/>
        <v>2.0871626729758723E-2</v>
      </c>
      <c r="T360" s="92">
        <v>892</v>
      </c>
      <c r="U360" s="192">
        <v>4075</v>
      </c>
      <c r="V360" s="192">
        <v>4487.8854625550657</v>
      </c>
      <c r="W360" s="200"/>
      <c r="X360" s="89">
        <v>0</v>
      </c>
      <c r="Y360" s="89">
        <f t="shared" si="83"/>
        <v>0</v>
      </c>
    </row>
    <row r="361" spans="2:28">
      <c r="B361" s="210">
        <v>5632</v>
      </c>
      <c r="C361" t="s">
        <v>376</v>
      </c>
      <c r="D361" s="1">
        <v>9756.652</v>
      </c>
      <c r="E361" s="86">
        <f t="shared" si="77"/>
        <v>4617.4406057737815</v>
      </c>
      <c r="F361" s="87">
        <f t="shared" si="70"/>
        <v>0.99712282858224821</v>
      </c>
      <c r="G361" s="189">
        <f t="shared" si="71"/>
        <v>8.2155702606774863</v>
      </c>
      <c r="H361" s="189">
        <f t="shared" si="72"/>
        <v>17.359499960811529</v>
      </c>
      <c r="I361" s="189">
        <f t="shared" si="73"/>
        <v>0</v>
      </c>
      <c r="J361" s="88">
        <f t="shared" si="74"/>
        <v>0</v>
      </c>
      <c r="K361" s="189">
        <f t="shared" si="78"/>
        <v>-48.099932626718939</v>
      </c>
      <c r="L361" s="88">
        <f t="shared" si="75"/>
        <v>-101.63515764025712</v>
      </c>
      <c r="M361" s="89">
        <f t="shared" si="79"/>
        <v>-84.275657679445587</v>
      </c>
      <c r="N361" s="89">
        <f t="shared" si="80"/>
        <v>9672.3763423205546</v>
      </c>
      <c r="O361" s="89">
        <f t="shared" si="81"/>
        <v>4577.5562434077401</v>
      </c>
      <c r="P361" s="90">
        <f t="shared" si="76"/>
        <v>0.98850991688200884</v>
      </c>
      <c r="Q361" s="198">
        <v>-84.275657679445587</v>
      </c>
      <c r="R361" s="90">
        <f t="shared" si="82"/>
        <v>-7.0576022796661874E-3</v>
      </c>
      <c r="S361" s="90">
        <f t="shared" si="82"/>
        <v>-5.1779195579996452E-3</v>
      </c>
      <c r="T361" s="92">
        <v>2113</v>
      </c>
      <c r="U361" s="192">
        <v>9826</v>
      </c>
      <c r="V361" s="192">
        <v>4641.4737836561171</v>
      </c>
      <c r="W361" s="200"/>
      <c r="X361" s="89">
        <v>0</v>
      </c>
      <c r="Y361" s="89">
        <f t="shared" si="83"/>
        <v>0</v>
      </c>
    </row>
    <row r="362" spans="2:28">
      <c r="B362" s="210">
        <v>5634</v>
      </c>
      <c r="C362" t="s">
        <v>342</v>
      </c>
      <c r="D362" s="1">
        <v>6839.9549999999999</v>
      </c>
      <c r="E362" s="86">
        <f t="shared" si="77"/>
        <v>3468.537018255578</v>
      </c>
      <c r="F362" s="87">
        <f t="shared" si="70"/>
        <v>0.7490204504981739</v>
      </c>
      <c r="G362" s="189">
        <f t="shared" si="71"/>
        <v>697.55772277159951</v>
      </c>
      <c r="H362" s="189">
        <f t="shared" si="72"/>
        <v>1375.5838293055942</v>
      </c>
      <c r="I362" s="189">
        <f t="shared" si="73"/>
        <v>244.81900881614473</v>
      </c>
      <c r="J362" s="88">
        <f t="shared" si="74"/>
        <v>482.7830853854374</v>
      </c>
      <c r="K362" s="189">
        <f t="shared" si="78"/>
        <v>196.71907618942578</v>
      </c>
      <c r="L362" s="88">
        <f t="shared" si="75"/>
        <v>387.93001824554767</v>
      </c>
      <c r="M362" s="89">
        <f t="shared" si="79"/>
        <v>1763.5138475511419</v>
      </c>
      <c r="N362" s="89">
        <f t="shared" si="80"/>
        <v>8603.4688475511412</v>
      </c>
      <c r="O362" s="89">
        <f t="shared" si="81"/>
        <v>4362.8138172166027</v>
      </c>
      <c r="P362" s="90">
        <f t="shared" si="76"/>
        <v>0.94213691640365427</v>
      </c>
      <c r="Q362" s="198">
        <v>1763.5138475511419</v>
      </c>
      <c r="R362" s="90">
        <f t="shared" si="82"/>
        <v>-7.4806573786013811E-2</v>
      </c>
      <c r="S362" s="90">
        <f t="shared" si="82"/>
        <v>-9.3104009699982046E-2</v>
      </c>
      <c r="T362" s="92">
        <v>1972</v>
      </c>
      <c r="U362" s="192">
        <v>7393</v>
      </c>
      <c r="V362" s="192">
        <v>3824.624935333678</v>
      </c>
      <c r="W362" s="200"/>
      <c r="X362" s="89">
        <v>0</v>
      </c>
      <c r="Y362" s="89">
        <f t="shared" si="83"/>
        <v>0</v>
      </c>
    </row>
    <row r="363" spans="2:28">
      <c r="B363" s="210">
        <v>5636</v>
      </c>
      <c r="C363" t="s">
        <v>375</v>
      </c>
      <c r="D363" s="1">
        <v>3313.8130000000001</v>
      </c>
      <c r="E363" s="86">
        <f t="shared" ref="E363" si="84">D363/T363*1000</f>
        <v>3857.7566938300351</v>
      </c>
      <c r="F363" s="87">
        <f t="shared" ref="F363" si="85">E363/E$365</f>
        <v>0.83307130398687423</v>
      </c>
      <c r="G363" s="189">
        <f t="shared" si="71"/>
        <v>464.02591742692528</v>
      </c>
      <c r="H363" s="189">
        <f t="shared" ref="H363" si="86">G363*T363/1000</f>
        <v>398.59826306972877</v>
      </c>
      <c r="I363" s="189">
        <f t="shared" ref="I363" si="87">IF(E363+Y363&lt;(E$365+Y$365)*0.9,((E$365+Y$365)*0.9-E363-Y363)*0.35,0)</f>
        <v>108.59212236508473</v>
      </c>
      <c r="J363" s="88">
        <f t="shared" si="74"/>
        <v>93.280633111607798</v>
      </c>
      <c r="K363" s="189">
        <f t="shared" ref="K363" si="88">I363+J$367</f>
        <v>60.492189738365795</v>
      </c>
      <c r="L363" s="88">
        <f t="shared" ref="L363" si="89">K363*T363/1000</f>
        <v>51.962790985256213</v>
      </c>
      <c r="M363" s="89">
        <f t="shared" ref="M363" si="90">+H363+L363</f>
        <v>450.56105405498499</v>
      </c>
      <c r="N363" s="89">
        <f t="shared" ref="N363" si="91">D363+M363</f>
        <v>3764.3740540549852</v>
      </c>
      <c r="O363" s="89">
        <f t="shared" ref="O363" si="92">N363/T363*1000</f>
        <v>4382.2748009953257</v>
      </c>
      <c r="P363" s="90">
        <f t="shared" ref="P363" si="93">O363/O$365</f>
        <v>0.94633945907808925</v>
      </c>
      <c r="Q363" s="198">
        <v>450.56105405498499</v>
      </c>
      <c r="R363" s="90">
        <f t="shared" ref="R363" si="94">(D363-U363)/U363</f>
        <v>9.0070065789473713E-2</v>
      </c>
      <c r="S363" s="90">
        <f t="shared" ref="S363" si="95">(E363-V363)/V363</f>
        <v>9.6415060351694143E-2</v>
      </c>
      <c r="T363" s="92">
        <v>859</v>
      </c>
      <c r="U363" s="192">
        <v>3040</v>
      </c>
      <c r="V363" s="192">
        <v>3518.5185185185187</v>
      </c>
      <c r="W363" s="200"/>
      <c r="X363" s="89">
        <v>0</v>
      </c>
      <c r="Y363" s="89">
        <f t="shared" ref="Y363" si="96">X363*1000/T363</f>
        <v>0</v>
      </c>
    </row>
    <row r="364" spans="2:28">
      <c r="B364" s="86"/>
      <c r="C364" s="86"/>
      <c r="D364" s="86"/>
      <c r="E364" s="86"/>
      <c r="F364" s="87"/>
      <c r="G364" s="189"/>
      <c r="H364" s="189"/>
      <c r="I364" s="189"/>
      <c r="J364" s="88"/>
      <c r="K364" s="189"/>
      <c r="L364" s="88"/>
      <c r="M364" s="89"/>
      <c r="N364" s="89"/>
      <c r="O364" s="89"/>
      <c r="P364" s="90"/>
      <c r="Q364" s="91"/>
      <c r="R364" s="90"/>
      <c r="S364" s="90"/>
      <c r="T364" s="92"/>
      <c r="U364" s="1"/>
      <c r="V364" s="126"/>
      <c r="X364" s="89"/>
      <c r="Y364" s="89"/>
    </row>
    <row r="365" spans="2:28" ht="23.25" customHeight="1">
      <c r="B365" s="207"/>
      <c r="C365" s="216" t="s">
        <v>379</v>
      </c>
      <c r="D365" s="168">
        <f>SUM(D7:D363)</f>
        <v>25701680.843999997</v>
      </c>
      <c r="E365" s="217">
        <f>D365/T365*1000</f>
        <v>4630.7641079074037</v>
      </c>
      <c r="F365" s="218">
        <f>E365/E$365</f>
        <v>1</v>
      </c>
      <c r="G365" s="219">
        <f>($E$365-E365)*0.6</f>
        <v>0</v>
      </c>
      <c r="H365" s="168">
        <f>SUM(H7:H363)</f>
        <v>-2.0843344827881083E-9</v>
      </c>
      <c r="I365" s="220">
        <f>IF(E365&lt;E$365*0.9,(E$365*0.9-E365)*0.35,0)</f>
        <v>0</v>
      </c>
      <c r="J365" s="168">
        <f>SUM(J7:J363)</f>
        <v>266964.39036461333</v>
      </c>
      <c r="K365" s="95"/>
      <c r="L365" s="168">
        <f>SUM(L7:L363)</f>
        <v>1.3584866564997355E-10</v>
      </c>
      <c r="M365" s="168">
        <f>SUM(M7:M363)</f>
        <v>-1.0871872291318141E-9</v>
      </c>
      <c r="N365" s="168">
        <f>SUM(N7:N363)</f>
        <v>25701680.844000012</v>
      </c>
      <c r="O365" s="221">
        <f t="shared" ref="O365" si="97">N365/T365*1000</f>
        <v>4630.7641079074065</v>
      </c>
      <c r="P365" s="222">
        <f>O365/O$365</f>
        <v>1</v>
      </c>
      <c r="Q365" s="168">
        <f>SUM(Q7:Q363)</f>
        <v>-1.0871872291318141E-9</v>
      </c>
      <c r="R365" s="222">
        <f t="shared" ref="R365" si="98">(D365-U365)/U365</f>
        <v>2.5443943064851367E-2</v>
      </c>
      <c r="S365" s="222">
        <f>(E365-V365)/V365</f>
        <v>1.4133248167658107E-2</v>
      </c>
      <c r="T365" s="168">
        <f>SUM(T7:T363)</f>
        <v>5550203</v>
      </c>
      <c r="U365" s="168">
        <f>SUM(U7:U363)</f>
        <v>25063955</v>
      </c>
      <c r="V365" s="168">
        <v>4566.2284677820153</v>
      </c>
      <c r="W365" s="208"/>
      <c r="X365" s="96">
        <f>SUM(X7:X362)</f>
        <v>2048.6630000000005</v>
      </c>
      <c r="Y365" s="97">
        <f>X365*1000/T365</f>
        <v>0.36911496750659401</v>
      </c>
      <c r="Z365" s="1"/>
      <c r="AA365" s="46"/>
      <c r="AB365" s="1"/>
    </row>
    <row r="367" spans="2:28" ht="19.5" customHeight="1">
      <c r="B367" s="191" t="s">
        <v>417</v>
      </c>
      <c r="C367" s="102" t="s">
        <v>418</v>
      </c>
      <c r="D367" s="98"/>
      <c r="E367" s="98"/>
      <c r="F367" s="98"/>
      <c r="G367" s="98"/>
      <c r="H367" s="98"/>
      <c r="I367" s="98"/>
      <c r="J367" s="99">
        <f>-J365*1000/$T$365</f>
        <v>-48.099932626718939</v>
      </c>
      <c r="S367" s="100"/>
    </row>
    <row r="368" spans="2:28" ht="20.25" customHeight="1">
      <c r="B368" s="101"/>
      <c r="C368" s="102" t="s">
        <v>415</v>
      </c>
      <c r="D368" s="102"/>
      <c r="E368" s="102"/>
      <c r="F368" s="102"/>
      <c r="G368" s="102"/>
      <c r="H368" s="102"/>
      <c r="I368" s="102"/>
      <c r="J368" s="103">
        <f>J365/D365</f>
        <v>1.0387040131149073E-2</v>
      </c>
    </row>
    <row r="369" spans="2:10" ht="21.75" customHeight="1">
      <c r="B369" s="101" t="s">
        <v>416</v>
      </c>
      <c r="C369" s="102" t="s">
        <v>423</v>
      </c>
      <c r="D369" s="167"/>
      <c r="E369" s="104"/>
      <c r="F369" s="104"/>
      <c r="G369" s="104"/>
      <c r="H369" s="104"/>
      <c r="I369" s="104"/>
      <c r="J369" s="104"/>
    </row>
    <row r="371" spans="2:10">
      <c r="C371" s="235" t="s">
        <v>444</v>
      </c>
    </row>
  </sheetData>
  <sheetProtection sheet="1" objects="1" scenarios="1"/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5"/>
  <sheetViews>
    <sheetView workbookViewId="0">
      <selection activeCell="I29" sqref="I29"/>
    </sheetView>
  </sheetViews>
  <sheetFormatPr baseColWidth="10" defaultRowHeight="15"/>
  <cols>
    <col min="2" max="2" width="18.85546875" customWidth="1"/>
    <col min="11" max="11" width="12.5703125" customWidth="1"/>
  </cols>
  <sheetData>
    <row r="1" spans="1:20" ht="33" customHeight="1">
      <c r="A1" s="49"/>
      <c r="B1" s="2"/>
      <c r="C1" s="246" t="s">
        <v>442</v>
      </c>
      <c r="D1" s="246"/>
      <c r="E1" s="246"/>
      <c r="F1" s="247" t="s">
        <v>383</v>
      </c>
      <c r="G1" s="247"/>
      <c r="H1" s="247" t="s">
        <v>443</v>
      </c>
      <c r="I1" s="247"/>
      <c r="J1" s="247"/>
      <c r="K1" s="4" t="s">
        <v>384</v>
      </c>
      <c r="L1" s="50" t="s">
        <v>5</v>
      </c>
      <c r="M1" s="45"/>
      <c r="N1" s="248" t="s">
        <v>385</v>
      </c>
      <c r="O1" s="249"/>
      <c r="Q1" s="121"/>
    </row>
    <row r="2" spans="1:20">
      <c r="A2" s="109"/>
      <c r="B2" s="110"/>
      <c r="C2" s="250" t="s">
        <v>390</v>
      </c>
      <c r="D2" s="250"/>
      <c r="E2" s="250"/>
      <c r="F2" s="251" t="str">
        <f>C2</f>
        <v>Januar</v>
      </c>
      <c r="G2" s="251"/>
      <c r="H2" s="251" t="str">
        <f>C2</f>
        <v>Januar</v>
      </c>
      <c r="I2" s="252"/>
      <c r="J2" s="252"/>
      <c r="K2" s="106" t="s">
        <v>386</v>
      </c>
      <c r="L2" s="107" t="s">
        <v>11</v>
      </c>
      <c r="M2" s="108"/>
      <c r="N2" s="253" t="str">
        <f>C2</f>
        <v>Januar</v>
      </c>
      <c r="O2" s="254"/>
      <c r="P2" s="27"/>
      <c r="Q2" s="255" t="str">
        <f>C2</f>
        <v>Januar</v>
      </c>
      <c r="R2" s="256"/>
      <c r="S2" s="257"/>
      <c r="T2" s="257"/>
    </row>
    <row r="3" spans="1:20">
      <c r="C3" s="258"/>
      <c r="D3" s="259"/>
      <c r="E3" s="47" t="s">
        <v>13</v>
      </c>
      <c r="F3" s="3"/>
      <c r="G3" s="3"/>
      <c r="H3" s="260"/>
      <c r="I3" s="260"/>
      <c r="J3" s="48" t="s">
        <v>19</v>
      </c>
      <c r="K3" s="105" t="str">
        <f>LEFT(C2,3)</f>
        <v>Jan</v>
      </c>
      <c r="L3" s="195" t="s">
        <v>441</v>
      </c>
      <c r="M3" s="45"/>
      <c r="N3" s="118" t="s">
        <v>387</v>
      </c>
      <c r="O3" s="51" t="s">
        <v>387</v>
      </c>
      <c r="Q3" s="261" t="s">
        <v>422</v>
      </c>
      <c r="R3" s="262"/>
      <c r="S3" s="263"/>
      <c r="T3" s="264"/>
    </row>
    <row r="4" spans="1:20">
      <c r="A4" s="49" t="s">
        <v>381</v>
      </c>
      <c r="B4" s="2" t="s">
        <v>382</v>
      </c>
      <c r="C4" s="111" t="s">
        <v>20</v>
      </c>
      <c r="D4" s="111" t="s">
        <v>21</v>
      </c>
      <c r="E4" s="111" t="s">
        <v>22</v>
      </c>
      <c r="F4" s="111" t="s">
        <v>21</v>
      </c>
      <c r="G4" s="111" t="s">
        <v>20</v>
      </c>
      <c r="H4" s="111" t="s">
        <v>20</v>
      </c>
      <c r="I4" s="111" t="s">
        <v>21</v>
      </c>
      <c r="J4" s="111" t="s">
        <v>24</v>
      </c>
      <c r="K4" s="112" t="s">
        <v>388</v>
      </c>
      <c r="L4" s="113"/>
      <c r="M4" s="114"/>
      <c r="N4" s="119" t="s">
        <v>25</v>
      </c>
      <c r="O4" s="115" t="s">
        <v>414</v>
      </c>
      <c r="P4" s="116"/>
      <c r="Q4" s="123" t="s">
        <v>25</v>
      </c>
      <c r="R4" s="117" t="s">
        <v>389</v>
      </c>
      <c r="S4" s="22"/>
      <c r="T4" s="22"/>
    </row>
    <row r="5" spans="1:20">
      <c r="A5" s="5"/>
      <c r="B5" s="5"/>
      <c r="C5" s="6">
        <v>1</v>
      </c>
      <c r="D5" s="6">
        <v>2</v>
      </c>
      <c r="E5" s="6">
        <v>3</v>
      </c>
      <c r="F5" s="6"/>
      <c r="G5" s="6"/>
      <c r="H5" s="6"/>
      <c r="I5" s="6"/>
      <c r="J5" s="6"/>
      <c r="K5" s="6"/>
      <c r="L5" s="52"/>
      <c r="M5" s="30"/>
      <c r="N5" s="120"/>
      <c r="O5" s="6"/>
      <c r="Q5" s="124"/>
      <c r="R5" s="8"/>
      <c r="S5" s="23"/>
      <c r="T5" s="23"/>
    </row>
    <row r="6" spans="1:20">
      <c r="A6" s="9"/>
      <c r="B6" s="10"/>
      <c r="C6" s="11"/>
      <c r="D6" s="11"/>
      <c r="E6" s="11"/>
      <c r="F6" s="11"/>
      <c r="G6" s="11"/>
      <c r="H6" s="11"/>
      <c r="I6" s="11"/>
      <c r="J6" s="11"/>
      <c r="K6" s="12"/>
      <c r="L6" s="13"/>
      <c r="N6" s="121"/>
      <c r="Q6" s="125"/>
      <c r="R6" s="24"/>
      <c r="S6" s="24"/>
      <c r="T6" s="24"/>
    </row>
    <row r="7" spans="1:20">
      <c r="A7" s="20">
        <v>3</v>
      </c>
      <c r="B7" t="s">
        <v>26</v>
      </c>
      <c r="C7" s="196">
        <v>822465.15500000003</v>
      </c>
      <c r="D7" s="53">
        <f t="shared" ref="D7:D21" si="0">C7*1000/L7</f>
        <v>1145.9574967605299</v>
      </c>
      <c r="E7" s="38">
        <f>D7/D$23</f>
        <v>1.2495434548994948</v>
      </c>
      <c r="F7" s="54">
        <f t="shared" ref="F7:F10" si="1">($D$23-D7)*0.875</f>
        <v>-200.24947336947599</v>
      </c>
      <c r="G7" s="53">
        <f t="shared" ref="G7:G10" si="2">(F7*L7)/1000</f>
        <v>-143721.04953200661</v>
      </c>
      <c r="H7" s="53">
        <f>G7+C7</f>
        <v>678744.10546799342</v>
      </c>
      <c r="I7" s="55">
        <f t="shared" ref="I7:I10" si="3">H7*1000/L7</f>
        <v>945.70802339105398</v>
      </c>
      <c r="J7" s="38">
        <f>I7/I$23</f>
        <v>1.0311929318624367</v>
      </c>
      <c r="K7" s="197">
        <v>-143721.04953200661</v>
      </c>
      <c r="L7" s="64">
        <v>717710</v>
      </c>
      <c r="N7" s="122">
        <f>(C7-Q7)/Q7</f>
        <v>2.0649837123444953E-2</v>
      </c>
      <c r="O7" s="28">
        <f>(D7-R7)/R7</f>
        <v>8.3160309379775102E-3</v>
      </c>
      <c r="Q7" s="1">
        <v>805825</v>
      </c>
      <c r="R7" s="25">
        <v>1136.5062754129899</v>
      </c>
      <c r="S7" s="25"/>
      <c r="T7" s="1"/>
    </row>
    <row r="8" spans="1:20">
      <c r="A8" s="20">
        <v>11</v>
      </c>
      <c r="B8" t="s">
        <v>391</v>
      </c>
      <c r="C8" s="196">
        <v>485424.141</v>
      </c>
      <c r="D8" s="53">
        <f t="shared" si="0"/>
        <v>971.98161256024525</v>
      </c>
      <c r="E8" s="38">
        <f t="shared" ref="E8:E21" si="4">D8/D$23</f>
        <v>1.0598414563285601</v>
      </c>
      <c r="F8" s="54">
        <f t="shared" si="1"/>
        <v>-48.020574694226909</v>
      </c>
      <c r="G8" s="53">
        <f t="shared" si="2"/>
        <v>-23982.291352066721</v>
      </c>
      <c r="H8" s="53">
        <f t="shared" ref="H8:H10" si="5">G8+C8</f>
        <v>461441.84964793327</v>
      </c>
      <c r="I8" s="55">
        <f t="shared" si="3"/>
        <v>923.96103786601827</v>
      </c>
      <c r="J8" s="38">
        <f t="shared" ref="J8:J21" si="6">I8/I$23</f>
        <v>1.0074801820410697</v>
      </c>
      <c r="K8" s="197">
        <v>-23982.291352066721</v>
      </c>
      <c r="L8" s="64">
        <v>499417</v>
      </c>
      <c r="N8" s="122">
        <f>(C8-Q8)/Q8</f>
        <v>3.4867239148185028E-2</v>
      </c>
      <c r="O8" s="28">
        <f t="shared" ref="O8:O10" si="7">(D8-R8)/R8</f>
        <v>2.0223350816269581E-2</v>
      </c>
      <c r="Q8" s="1">
        <v>469069</v>
      </c>
      <c r="R8" s="25">
        <v>952.7145323448766</v>
      </c>
      <c r="S8" s="25"/>
      <c r="T8" s="1"/>
    </row>
    <row r="9" spans="1:20">
      <c r="A9" s="21">
        <v>15</v>
      </c>
      <c r="B9" t="s">
        <v>392</v>
      </c>
      <c r="C9" s="196">
        <v>241988.07199999999</v>
      </c>
      <c r="D9" s="53">
        <f t="shared" si="0"/>
        <v>894.18555634385712</v>
      </c>
      <c r="E9" s="38">
        <f t="shared" si="4"/>
        <v>0.97501322043239502</v>
      </c>
      <c r="F9" s="54">
        <f t="shared" si="1"/>
        <v>20.050974495112712</v>
      </c>
      <c r="G9" s="53">
        <f t="shared" si="2"/>
        <v>5426.2749217653827</v>
      </c>
      <c r="H9" s="53">
        <f t="shared" si="5"/>
        <v>247414.34692176536</v>
      </c>
      <c r="I9" s="55">
        <f t="shared" si="3"/>
        <v>914.23653083896977</v>
      </c>
      <c r="J9" s="38">
        <f t="shared" si="6"/>
        <v>0.99687665255404911</v>
      </c>
      <c r="K9" s="197">
        <v>5426.2749217653827</v>
      </c>
      <c r="L9" s="64">
        <v>270624</v>
      </c>
      <c r="N9" s="122">
        <f t="shared" ref="N9:N10" si="8">(C9-Q9)/Q9</f>
        <v>3.6036460005736952E-2</v>
      </c>
      <c r="O9" s="28">
        <f t="shared" si="7"/>
        <v>2.7388275206336483E-2</v>
      </c>
      <c r="Q9" s="1">
        <v>233571</v>
      </c>
      <c r="R9" s="25">
        <v>870.34821977530601</v>
      </c>
      <c r="S9" s="25"/>
      <c r="T9" s="1"/>
    </row>
    <row r="10" spans="1:20">
      <c r="A10" s="21">
        <v>18</v>
      </c>
      <c r="B10" t="s">
        <v>393</v>
      </c>
      <c r="C10" s="196">
        <v>212516.90400000001</v>
      </c>
      <c r="D10" s="53">
        <f t="shared" si="0"/>
        <v>874.26373924741131</v>
      </c>
      <c r="E10" s="38">
        <f t="shared" si="4"/>
        <v>0.95329062056901581</v>
      </c>
      <c r="F10" s="54">
        <f t="shared" si="1"/>
        <v>37.482564454502793</v>
      </c>
      <c r="G10" s="53">
        <f t="shared" si="2"/>
        <v>9111.2992501649933</v>
      </c>
      <c r="H10" s="53">
        <f t="shared" si="5"/>
        <v>221628.20325016501</v>
      </c>
      <c r="I10" s="55">
        <f t="shared" si="3"/>
        <v>911.74630370191426</v>
      </c>
      <c r="J10" s="38">
        <f t="shared" si="6"/>
        <v>0.99416132757112685</v>
      </c>
      <c r="K10" s="197">
        <v>9111.2992501649933</v>
      </c>
      <c r="L10" s="64">
        <v>243081</v>
      </c>
      <c r="N10" s="122">
        <f t="shared" si="8"/>
        <v>4.658227698490091E-2</v>
      </c>
      <c r="O10" s="28">
        <f t="shared" si="7"/>
        <v>3.7984217872346432E-2</v>
      </c>
      <c r="Q10" s="1">
        <v>203058</v>
      </c>
      <c r="R10" s="25">
        <v>842.27074380713771</v>
      </c>
      <c r="S10" s="25"/>
      <c r="T10" s="1"/>
    </row>
    <row r="11" spans="1:20">
      <c r="A11" s="21">
        <v>31</v>
      </c>
      <c r="B11" t="s">
        <v>430</v>
      </c>
      <c r="C11" s="196">
        <v>240444.74600000001</v>
      </c>
      <c r="D11" s="53">
        <f t="shared" si="0"/>
        <v>770.28097209051998</v>
      </c>
      <c r="E11" s="38">
        <f t="shared" si="4"/>
        <v>0.83990859157533193</v>
      </c>
      <c r="F11" s="54">
        <f t="shared" ref="F11:F21" si="9">($D$23-D11)*0.875</f>
        <v>128.4674857167827</v>
      </c>
      <c r="G11" s="53">
        <f t="shared" ref="G11:G21" si="10">(F11*L11)/1000</f>
        <v>40101.382601465157</v>
      </c>
      <c r="H11" s="53">
        <f t="shared" ref="H11:H21" si="11">G11+C11</f>
        <v>280546.12860146514</v>
      </c>
      <c r="I11" s="55">
        <f t="shared" ref="I11:I21" si="12">H11*1000/L11</f>
        <v>898.74845780730277</v>
      </c>
      <c r="J11" s="38">
        <f t="shared" si="6"/>
        <v>0.9799885739469163</v>
      </c>
      <c r="K11" s="197">
        <v>40101.382601465157</v>
      </c>
      <c r="L11" s="64">
        <v>312152</v>
      </c>
      <c r="N11" s="122">
        <f t="shared" ref="N11:N21" si="13">(C11-Q11)/Q11</f>
        <v>-6.3773988792832133E-3</v>
      </c>
      <c r="O11" s="28">
        <f t="shared" ref="O11:O21" si="14">(D11-R11)/R11</f>
        <v>-1.5898161840763855E-2</v>
      </c>
      <c r="Q11" s="1">
        <v>241988</v>
      </c>
      <c r="R11" s="25">
        <v>782.72485856883634</v>
      </c>
      <c r="S11" s="25"/>
      <c r="T11" s="1"/>
    </row>
    <row r="12" spans="1:20">
      <c r="A12" s="21">
        <v>32</v>
      </c>
      <c r="B12" t="s">
        <v>431</v>
      </c>
      <c r="C12" s="196">
        <v>730381.49800000002</v>
      </c>
      <c r="D12" s="53">
        <f t="shared" si="0"/>
        <v>1002.165877473062</v>
      </c>
      <c r="E12" s="38">
        <f t="shared" si="4"/>
        <v>1.0927541522787871</v>
      </c>
      <c r="F12" s="54">
        <f t="shared" si="9"/>
        <v>-74.431806492941547</v>
      </c>
      <c r="G12" s="53">
        <f t="shared" si="10"/>
        <v>-54246.123867475282</v>
      </c>
      <c r="H12" s="53">
        <f t="shared" si="11"/>
        <v>676135.37413252471</v>
      </c>
      <c r="I12" s="55">
        <f t="shared" si="12"/>
        <v>927.73407098012046</v>
      </c>
      <c r="J12" s="38">
        <f t="shared" si="6"/>
        <v>1.0115942690348481</v>
      </c>
      <c r="K12" s="197">
        <v>-54246.123867475282</v>
      </c>
      <c r="L12" s="64">
        <v>728803</v>
      </c>
      <c r="N12" s="122">
        <f t="shared" si="13"/>
        <v>2.0446467816141768E-2</v>
      </c>
      <c r="O12" s="28">
        <f t="shared" si="14"/>
        <v>2.5481232729747316E-3</v>
      </c>
      <c r="Q12" s="1">
        <v>715747</v>
      </c>
      <c r="R12" s="25">
        <v>999.61872573391804</v>
      </c>
      <c r="S12" s="25"/>
      <c r="T12" s="1"/>
    </row>
    <row r="13" spans="1:20">
      <c r="A13" s="21">
        <v>33</v>
      </c>
      <c r="B13" t="s">
        <v>432</v>
      </c>
      <c r="C13" s="196">
        <v>233737.78400000001</v>
      </c>
      <c r="D13" s="53">
        <f t="shared" si="0"/>
        <v>866.27622220822104</v>
      </c>
      <c r="E13" s="38">
        <f t="shared" si="4"/>
        <v>0.94458109192992346</v>
      </c>
      <c r="F13" s="54">
        <f t="shared" si="9"/>
        <v>44.471641863794275</v>
      </c>
      <c r="G13" s="53">
        <f t="shared" si="10"/>
        <v>11999.293936047106</v>
      </c>
      <c r="H13" s="53">
        <f t="shared" si="11"/>
        <v>245737.07793604711</v>
      </c>
      <c r="I13" s="55">
        <f t="shared" si="12"/>
        <v>910.74786407201532</v>
      </c>
      <c r="J13" s="38">
        <f t="shared" si="6"/>
        <v>0.99307263649124022</v>
      </c>
      <c r="K13" s="197">
        <v>11999.293936047106</v>
      </c>
      <c r="L13" s="64">
        <v>269819</v>
      </c>
      <c r="N13" s="122">
        <f t="shared" si="13"/>
        <v>3.3446892423056748E-2</v>
      </c>
      <c r="O13" s="28">
        <f t="shared" si="14"/>
        <v>2.2879512156302916E-2</v>
      </c>
      <c r="Q13" s="1">
        <v>226173</v>
      </c>
      <c r="R13" s="25">
        <v>846.89957312963384</v>
      </c>
      <c r="S13" s="25"/>
      <c r="T13" s="1"/>
    </row>
    <row r="14" spans="1:20">
      <c r="A14" s="21">
        <v>34</v>
      </c>
      <c r="B14" t="s">
        <v>394</v>
      </c>
      <c r="C14" s="196">
        <v>280093.65700000001</v>
      </c>
      <c r="D14" s="53">
        <f t="shared" si="0"/>
        <v>744.32814160891189</v>
      </c>
      <c r="E14" s="38">
        <f t="shared" si="4"/>
        <v>0.81160981997509152</v>
      </c>
      <c r="F14" s="54">
        <f t="shared" si="9"/>
        <v>151.17621238818978</v>
      </c>
      <c r="G14" s="53">
        <f t="shared" si="10"/>
        <v>56888.21342652537</v>
      </c>
      <c r="H14" s="53">
        <f t="shared" si="11"/>
        <v>336981.87042652536</v>
      </c>
      <c r="I14" s="55">
        <f t="shared" si="12"/>
        <v>895.5043539971017</v>
      </c>
      <c r="J14" s="38">
        <f t="shared" si="6"/>
        <v>0.97645122749688618</v>
      </c>
      <c r="K14" s="197">
        <v>56888.21342652537</v>
      </c>
      <c r="L14" s="64">
        <v>376304</v>
      </c>
      <c r="N14" s="122">
        <f t="shared" si="13"/>
        <v>7.9517244605663024E-3</v>
      </c>
      <c r="O14" s="28">
        <f t="shared" si="14"/>
        <v>7.8390584939954278E-4</v>
      </c>
      <c r="Q14" s="1">
        <v>277884</v>
      </c>
      <c r="R14" s="25">
        <v>743.74511546243855</v>
      </c>
      <c r="S14" s="25"/>
      <c r="T14" s="1"/>
    </row>
    <row r="15" spans="1:20">
      <c r="A15" s="21">
        <v>39</v>
      </c>
      <c r="B15" t="s">
        <v>433</v>
      </c>
      <c r="C15" s="196">
        <v>213115.99100000001</v>
      </c>
      <c r="D15" s="53">
        <f t="shared" si="0"/>
        <v>831.08188915579956</v>
      </c>
      <c r="E15" s="38">
        <f t="shared" si="4"/>
        <v>0.90620545527714791</v>
      </c>
      <c r="F15" s="54">
        <f t="shared" si="9"/>
        <v>75.266683284663074</v>
      </c>
      <c r="G15" s="53">
        <f t="shared" si="10"/>
        <v>19300.786128052721</v>
      </c>
      <c r="H15" s="53">
        <f t="shared" si="11"/>
        <v>232416.77712805272</v>
      </c>
      <c r="I15" s="55">
        <f t="shared" si="12"/>
        <v>906.34857244046259</v>
      </c>
      <c r="J15" s="38">
        <f t="shared" si="6"/>
        <v>0.98827568190964321</v>
      </c>
      <c r="K15" s="197">
        <v>19300.786128052721</v>
      </c>
      <c r="L15" s="64">
        <v>256432</v>
      </c>
      <c r="N15" s="122">
        <f t="shared" si="13"/>
        <v>4.0996815208843213E-2</v>
      </c>
      <c r="O15" s="28">
        <f t="shared" si="14"/>
        <v>2.9317509048317758E-2</v>
      </c>
      <c r="Q15" s="1">
        <v>204723</v>
      </c>
      <c r="R15" s="25">
        <v>807.41062096980932</v>
      </c>
      <c r="S15" s="25"/>
      <c r="T15" s="1"/>
    </row>
    <row r="16" spans="1:20">
      <c r="A16" s="21">
        <v>40</v>
      </c>
      <c r="B16" t="s">
        <v>434</v>
      </c>
      <c r="C16" s="196">
        <v>141381.99100000001</v>
      </c>
      <c r="D16" s="53">
        <f t="shared" si="0"/>
        <v>798.34883931041884</v>
      </c>
      <c r="E16" s="38">
        <f t="shared" si="4"/>
        <v>0.8705135833632095</v>
      </c>
      <c r="F16" s="54">
        <f t="shared" si="9"/>
        <v>103.9081018993712</v>
      </c>
      <c r="G16" s="53">
        <f t="shared" si="10"/>
        <v>18401.397489665345</v>
      </c>
      <c r="H16" s="53">
        <f t="shared" si="11"/>
        <v>159783.38848966535</v>
      </c>
      <c r="I16" s="55">
        <f t="shared" si="12"/>
        <v>902.25694120979006</v>
      </c>
      <c r="J16" s="38">
        <f t="shared" si="6"/>
        <v>0.98381419792040092</v>
      </c>
      <c r="K16" s="197">
        <v>18401.397489665345</v>
      </c>
      <c r="L16" s="64">
        <v>177093</v>
      </c>
      <c r="N16" s="122">
        <f t="shared" si="13"/>
        <v>3.3010806347907477E-2</v>
      </c>
      <c r="O16" s="28">
        <f t="shared" si="14"/>
        <v>2.3986916541872082E-2</v>
      </c>
      <c r="Q16" s="1">
        <v>136864</v>
      </c>
      <c r="R16" s="25">
        <v>779.64749980062209</v>
      </c>
      <c r="S16" s="25"/>
      <c r="T16" s="1"/>
    </row>
    <row r="17" spans="1:20">
      <c r="A17" s="21">
        <v>42</v>
      </c>
      <c r="B17" t="s">
        <v>395</v>
      </c>
      <c r="C17" s="196">
        <v>249050.66699999999</v>
      </c>
      <c r="D17" s="53">
        <f t="shared" si="0"/>
        <v>778.64832577770835</v>
      </c>
      <c r="E17" s="38">
        <f t="shared" si="4"/>
        <v>0.84903229124500679</v>
      </c>
      <c r="F17" s="54">
        <f t="shared" si="9"/>
        <v>121.14605124049288</v>
      </c>
      <c r="G17" s="53">
        <f t="shared" si="10"/>
        <v>38748.564489271652</v>
      </c>
      <c r="H17" s="53">
        <f t="shared" si="11"/>
        <v>287799.23148927162</v>
      </c>
      <c r="I17" s="55">
        <f t="shared" si="12"/>
        <v>899.7943770182012</v>
      </c>
      <c r="J17" s="38">
        <f t="shared" si="6"/>
        <v>0.98112903640562554</v>
      </c>
      <c r="K17" s="197">
        <v>38748.564489271652</v>
      </c>
      <c r="L17" s="64">
        <v>319850</v>
      </c>
      <c r="N17" s="122">
        <f t="shared" si="13"/>
        <v>3.5510652363727024E-2</v>
      </c>
      <c r="O17" s="28">
        <f t="shared" si="14"/>
        <v>2.3211434079125605E-2</v>
      </c>
      <c r="Q17" s="1">
        <v>240510</v>
      </c>
      <c r="R17" s="25">
        <v>760.9847777732075</v>
      </c>
      <c r="S17" s="25"/>
      <c r="T17" s="1"/>
    </row>
    <row r="18" spans="1:20">
      <c r="A18" s="21">
        <v>46</v>
      </c>
      <c r="B18" t="s">
        <v>396</v>
      </c>
      <c r="C18" s="196">
        <v>606517.91200000001</v>
      </c>
      <c r="D18" s="53">
        <f t="shared" si="0"/>
        <v>931.24342583053249</v>
      </c>
      <c r="E18" s="38">
        <f t="shared" si="4"/>
        <v>1.0154208432286105</v>
      </c>
      <c r="F18" s="54">
        <f t="shared" si="9"/>
        <v>-12.374661305728239</v>
      </c>
      <c r="G18" s="53">
        <f t="shared" si="10"/>
        <v>-8059.604533759496</v>
      </c>
      <c r="H18" s="53">
        <f t="shared" si="11"/>
        <v>598458.30746624048</v>
      </c>
      <c r="I18" s="55">
        <f t="shared" si="12"/>
        <v>918.86876452480431</v>
      </c>
      <c r="J18" s="38">
        <f t="shared" si="6"/>
        <v>1.0019276054035762</v>
      </c>
      <c r="K18" s="197">
        <v>-8059.604533759496</v>
      </c>
      <c r="L18" s="64">
        <v>651299</v>
      </c>
      <c r="N18" s="122">
        <f t="shared" si="13"/>
        <v>2.4630809307731573E-2</v>
      </c>
      <c r="O18" s="28">
        <f t="shared" si="14"/>
        <v>1.6616872018385732E-2</v>
      </c>
      <c r="Q18" s="1">
        <v>591938</v>
      </c>
      <c r="R18" s="25">
        <v>916.02200540076296</v>
      </c>
      <c r="S18" s="25"/>
      <c r="T18" s="1"/>
    </row>
    <row r="19" spans="1:20">
      <c r="A19" s="21">
        <v>50</v>
      </c>
      <c r="B19" t="s">
        <v>397</v>
      </c>
      <c r="C19" s="196">
        <v>414643.989</v>
      </c>
      <c r="D19" s="53">
        <f t="shared" si="0"/>
        <v>858.55437969504464</v>
      </c>
      <c r="E19" s="38">
        <f t="shared" si="4"/>
        <v>0.93616125280030471</v>
      </c>
      <c r="F19" s="54">
        <f t="shared" si="9"/>
        <v>51.228254062823623</v>
      </c>
      <c r="G19" s="53">
        <f t="shared" si="10"/>
        <v>24740.992669165043</v>
      </c>
      <c r="H19" s="53">
        <f t="shared" si="11"/>
        <v>439384.98166916502</v>
      </c>
      <c r="I19" s="55">
        <f t="shared" si="12"/>
        <v>909.78263375786821</v>
      </c>
      <c r="J19" s="38">
        <f t="shared" si="6"/>
        <v>0.99202015660003773</v>
      </c>
      <c r="K19" s="197">
        <v>24740.992669165043</v>
      </c>
      <c r="L19" s="64">
        <v>482956</v>
      </c>
      <c r="N19" s="122">
        <f t="shared" si="13"/>
        <v>-3.8479936833024919E-2</v>
      </c>
      <c r="O19" s="28">
        <f t="shared" si="14"/>
        <v>-4.741114175307367E-2</v>
      </c>
      <c r="Q19" s="1">
        <v>431238</v>
      </c>
      <c r="R19" s="25">
        <v>901.28534704370179</v>
      </c>
      <c r="S19" s="25"/>
      <c r="T19" s="1"/>
    </row>
    <row r="20" spans="1:20">
      <c r="A20" s="21">
        <v>55</v>
      </c>
      <c r="B20" t="s">
        <v>435</v>
      </c>
      <c r="C20" s="196">
        <v>152231.94200000001</v>
      </c>
      <c r="D20" s="53">
        <f t="shared" si="0"/>
        <v>897.54107658746534</v>
      </c>
      <c r="E20" s="38">
        <f t="shared" si="4"/>
        <v>0.97867205452531392</v>
      </c>
      <c r="F20" s="54">
        <f t="shared" si="9"/>
        <v>17.114894281955515</v>
      </c>
      <c r="G20" s="53">
        <f t="shared" si="10"/>
        <v>2902.8572191624748</v>
      </c>
      <c r="H20" s="53">
        <f t="shared" si="11"/>
        <v>155134.79921916249</v>
      </c>
      <c r="I20" s="55">
        <f t="shared" si="12"/>
        <v>914.65597086942103</v>
      </c>
      <c r="J20" s="38">
        <f t="shared" si="6"/>
        <v>0.9973340068156642</v>
      </c>
      <c r="K20" s="197">
        <v>2902.8572191624748</v>
      </c>
      <c r="L20" s="64">
        <v>169610</v>
      </c>
      <c r="N20" s="122">
        <f t="shared" si="13"/>
        <v>1.5441490958330343E-2</v>
      </c>
      <c r="O20" s="28">
        <f t="shared" si="14"/>
        <v>7.838102635017493E-3</v>
      </c>
      <c r="Q20" s="1">
        <v>149917</v>
      </c>
      <c r="R20" s="25">
        <v>890.56076987050017</v>
      </c>
      <c r="S20" s="25"/>
      <c r="T20" s="1"/>
    </row>
    <row r="21" spans="1:20">
      <c r="A21" s="21">
        <v>56</v>
      </c>
      <c r="B21" t="s">
        <v>436</v>
      </c>
      <c r="C21" s="196">
        <v>66102.027000000002</v>
      </c>
      <c r="D21" s="53">
        <f t="shared" si="0"/>
        <v>880.73797183323779</v>
      </c>
      <c r="E21" s="38">
        <f t="shared" si="4"/>
        <v>0.96035007519624704</v>
      </c>
      <c r="F21" s="54">
        <f t="shared" si="9"/>
        <v>31.817610941904618</v>
      </c>
      <c r="G21" s="53">
        <f t="shared" si="10"/>
        <v>2388.0071540227673</v>
      </c>
      <c r="H21" s="53">
        <f t="shared" si="11"/>
        <v>68490.034154022767</v>
      </c>
      <c r="I21" s="55">
        <f t="shared" si="12"/>
        <v>912.55558277514251</v>
      </c>
      <c r="J21" s="38">
        <f t="shared" si="6"/>
        <v>0.99504375939953071</v>
      </c>
      <c r="K21" s="197">
        <v>2388.0071540227673</v>
      </c>
      <c r="L21" s="64">
        <v>75053</v>
      </c>
      <c r="N21" s="122">
        <f t="shared" si="13"/>
        <v>1.3259760565323388E-2</v>
      </c>
      <c r="O21" s="28">
        <f t="shared" si="14"/>
        <v>5.5570563491453672E-4</v>
      </c>
      <c r="Q21" s="1">
        <v>65237</v>
      </c>
      <c r="R21" s="25">
        <v>880.24881260794473</v>
      </c>
      <c r="S21" s="25"/>
      <c r="T21" s="1"/>
    </row>
    <row r="22" spans="1:20">
      <c r="A22" s="14"/>
      <c r="B22" s="9"/>
      <c r="C22" s="56"/>
      <c r="D22" s="53"/>
      <c r="E22" s="38"/>
      <c r="F22" s="57"/>
      <c r="G22" s="53"/>
      <c r="H22" s="53"/>
      <c r="I22" s="55"/>
      <c r="J22" s="38"/>
      <c r="K22" s="58"/>
      <c r="L22" s="15"/>
      <c r="N22" s="122"/>
      <c r="O22" s="28"/>
      <c r="Q22" s="16"/>
      <c r="R22" s="16"/>
      <c r="S22" s="16"/>
      <c r="T22" s="26"/>
    </row>
    <row r="23" spans="1:20">
      <c r="A23" s="17" t="s">
        <v>379</v>
      </c>
      <c r="B23" s="18"/>
      <c r="C23" s="59">
        <f>SUM(C7:C21)</f>
        <v>5090096.4759999998</v>
      </c>
      <c r="D23" s="59">
        <f>C23*1000/L23</f>
        <v>917.10095576684307</v>
      </c>
      <c r="E23" s="60">
        <f>D23/D$23</f>
        <v>1</v>
      </c>
      <c r="F23" s="61"/>
      <c r="G23" s="59">
        <f>SUM(G7:G21)</f>
        <v>-1.1687006917782128E-10</v>
      </c>
      <c r="H23" s="59">
        <f>SUM(H7:H22)</f>
        <v>5090096.4760000007</v>
      </c>
      <c r="I23" s="62">
        <f>H23*1000/L23</f>
        <v>917.1009557668433</v>
      </c>
      <c r="J23" s="60">
        <f>I23/I$23</f>
        <v>1</v>
      </c>
      <c r="K23" s="63">
        <f>SUM(K7:K21)</f>
        <v>-1.1687006917782128E-10</v>
      </c>
      <c r="L23" s="19">
        <f>SUM(L7:L21)</f>
        <v>5550203</v>
      </c>
      <c r="N23" s="233">
        <f>(C23-Q23)/Q23</f>
        <v>1.9295044878169475E-2</v>
      </c>
      <c r="O23" s="128">
        <f>(D23-R23)/R23</f>
        <v>8.0521726170292834E-3</v>
      </c>
      <c r="Q23" s="127">
        <v>4993742</v>
      </c>
      <c r="R23" s="127">
        <v>909.77528810431954</v>
      </c>
      <c r="S23" s="16"/>
      <c r="T23" s="25"/>
    </row>
    <row r="25" spans="1:20">
      <c r="A25" s="65" t="s">
        <v>417</v>
      </c>
      <c r="B25" s="174" t="str">
        <f>komm!C369</f>
        <v>Utbetales/trekkes ved 3. termin rammetilskudd i mars</v>
      </c>
      <c r="C25" s="66"/>
      <c r="D25" s="66"/>
      <c r="E25" s="66"/>
      <c r="O25" s="67"/>
      <c r="Q25" s="46"/>
    </row>
  </sheetData>
  <sheetProtection sheet="1" objects="1" scenarios="1"/>
  <mergeCells count="14">
    <mergeCell ref="Q2:R2"/>
    <mergeCell ref="S2:T2"/>
    <mergeCell ref="C3:D3"/>
    <mergeCell ref="H3:I3"/>
    <mergeCell ref="Q3:R3"/>
    <mergeCell ref="S3:T3"/>
    <mergeCell ref="C1:E1"/>
    <mergeCell ref="F1:G1"/>
    <mergeCell ref="H1:J1"/>
    <mergeCell ref="N1:O1"/>
    <mergeCell ref="C2:E2"/>
    <mergeCell ref="F2:G2"/>
    <mergeCell ref="H2:J2"/>
    <mergeCell ref="N2:O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A1:S63"/>
  <sheetViews>
    <sheetView tabSelected="1" zoomScale="90" zoomScaleNormal="90" workbookViewId="0">
      <selection activeCell="H3" sqref="H3"/>
    </sheetView>
  </sheetViews>
  <sheetFormatPr baseColWidth="10" defaultColWidth="11.5703125" defaultRowHeight="15"/>
  <cols>
    <col min="1" max="1" width="23" style="30" customWidth="1"/>
    <col min="2" max="2" width="12.85546875" style="30" customWidth="1"/>
    <col min="3" max="4" width="13.85546875" style="30" customWidth="1"/>
    <col min="5" max="5" width="14.85546875" style="30" customWidth="1"/>
    <col min="6" max="6" width="11.5703125" style="30" bestFit="1" customWidth="1"/>
    <col min="7" max="8" width="12.140625" style="30" customWidth="1"/>
    <col min="9" max="9" width="14.85546875" style="30" customWidth="1"/>
    <col min="10" max="12" width="14.5703125" style="30" customWidth="1"/>
    <col min="13" max="13" width="13.85546875" style="30" customWidth="1"/>
    <col min="14" max="14" width="11.5703125" style="30" bestFit="1" customWidth="1"/>
    <col min="15" max="15" width="12.42578125" style="30" bestFit="1" customWidth="1"/>
    <col min="16" max="16" width="11.5703125" style="30"/>
    <col min="17" max="17" width="13.85546875" style="30" bestFit="1" customWidth="1"/>
    <col min="18" max="18" width="12.28515625" style="30" customWidth="1"/>
    <col min="19" max="16384" width="11.5703125" style="30"/>
  </cols>
  <sheetData>
    <row r="1" spans="1:17">
      <c r="A1" s="135" t="s">
        <v>398</v>
      </c>
      <c r="B1" s="266"/>
      <c r="C1" s="266"/>
      <c r="D1" s="130"/>
      <c r="E1" s="130"/>
      <c r="F1" s="266"/>
      <c r="G1" s="266"/>
      <c r="H1" s="130"/>
      <c r="I1" s="130"/>
      <c r="J1" s="266"/>
      <c r="K1" s="266"/>
      <c r="L1" s="158"/>
    </row>
    <row r="2" spans="1:17">
      <c r="A2" s="136"/>
      <c r="B2" s="134" t="s">
        <v>447</v>
      </c>
      <c r="C2" s="134">
        <v>2023</v>
      </c>
      <c r="D2" s="134">
        <v>-2024</v>
      </c>
      <c r="E2" s="134"/>
      <c r="F2" s="134" t="s">
        <v>447</v>
      </c>
      <c r="G2" s="134">
        <v>2023</v>
      </c>
      <c r="H2" s="134">
        <v>-2024</v>
      </c>
      <c r="I2" s="134"/>
      <c r="J2" s="134" t="str">
        <f>F2</f>
        <v>2022 -</v>
      </c>
      <c r="K2" s="134">
        <f>G2</f>
        <v>2023</v>
      </c>
      <c r="L2" s="134">
        <f>H2</f>
        <v>-2024</v>
      </c>
    </row>
    <row r="3" spans="1:17">
      <c r="A3" s="7" t="s">
        <v>390</v>
      </c>
      <c r="B3" s="29">
        <v>25046985</v>
      </c>
      <c r="C3" s="29">
        <v>25063955</v>
      </c>
      <c r="D3" s="29">
        <v>25701680.805999998</v>
      </c>
      <c r="E3" s="7"/>
      <c r="F3" s="29">
        <v>5183875</v>
      </c>
      <c r="G3" s="29">
        <v>4993742</v>
      </c>
      <c r="H3" s="29">
        <v>5090096.4759999998</v>
      </c>
      <c r="I3" s="7"/>
      <c r="J3" s="29">
        <f t="shared" ref="J3:J14" si="0">B3+F3</f>
        <v>30230860</v>
      </c>
      <c r="K3" s="29">
        <f t="shared" ref="K3:K14" si="1">C3+G3</f>
        <v>30057697</v>
      </c>
      <c r="L3" s="29">
        <f t="shared" ref="L3:L14" si="2">D3+H3</f>
        <v>30791777.281999998</v>
      </c>
      <c r="O3" s="164"/>
      <c r="P3" s="164"/>
      <c r="Q3" s="164"/>
    </row>
    <row r="4" spans="1:17">
      <c r="A4" s="7" t="s">
        <v>399</v>
      </c>
      <c r="B4" s="29">
        <v>26348339</v>
      </c>
      <c r="C4" s="29">
        <v>26304885</v>
      </c>
      <c r="D4" s="29"/>
      <c r="E4" s="7"/>
      <c r="F4" s="29">
        <v>5437205</v>
      </c>
      <c r="G4" s="29">
        <v>5229541</v>
      </c>
      <c r="H4" s="29"/>
      <c r="I4" s="29"/>
      <c r="J4" s="29">
        <f t="shared" si="0"/>
        <v>31785544</v>
      </c>
      <c r="K4" s="29">
        <f t="shared" si="1"/>
        <v>31534426</v>
      </c>
      <c r="L4" s="29">
        <f t="shared" si="2"/>
        <v>0</v>
      </c>
      <c r="O4" s="164"/>
      <c r="P4" s="164"/>
    </row>
    <row r="5" spans="1:17">
      <c r="A5" s="7" t="s">
        <v>400</v>
      </c>
      <c r="B5" s="29">
        <v>58238448</v>
      </c>
      <c r="C5" s="29">
        <v>60452989</v>
      </c>
      <c r="D5" s="29"/>
      <c r="E5" s="29"/>
      <c r="F5" s="29">
        <v>11795438</v>
      </c>
      <c r="G5" s="29">
        <v>11982449</v>
      </c>
      <c r="H5" s="29"/>
      <c r="I5" s="29"/>
      <c r="J5" s="29">
        <f t="shared" si="0"/>
        <v>70033886</v>
      </c>
      <c r="K5" s="29">
        <f t="shared" si="1"/>
        <v>72435438</v>
      </c>
      <c r="L5" s="29">
        <f t="shared" si="2"/>
        <v>0</v>
      </c>
      <c r="O5" s="164"/>
    </row>
    <row r="6" spans="1:17">
      <c r="A6" s="7" t="s">
        <v>401</v>
      </c>
      <c r="B6" s="29">
        <v>60397398</v>
      </c>
      <c r="C6" s="29">
        <v>62209675</v>
      </c>
      <c r="D6" s="29"/>
      <c r="E6" s="29"/>
      <c r="F6" s="29">
        <v>12221762</v>
      </c>
      <c r="G6" s="29">
        <v>12319395</v>
      </c>
      <c r="H6" s="29"/>
      <c r="I6" s="29"/>
      <c r="J6" s="29">
        <f t="shared" si="0"/>
        <v>72619160</v>
      </c>
      <c r="K6" s="29">
        <f t="shared" si="1"/>
        <v>74529070</v>
      </c>
      <c r="L6" s="29">
        <f t="shared" si="2"/>
        <v>0</v>
      </c>
      <c r="O6" s="164"/>
    </row>
    <row r="7" spans="1:17">
      <c r="A7" s="7" t="s">
        <v>402</v>
      </c>
      <c r="B7" s="29">
        <v>97791092</v>
      </c>
      <c r="C7" s="29">
        <v>99697151</v>
      </c>
      <c r="D7" s="29"/>
      <c r="E7" s="29"/>
      <c r="F7" s="29">
        <v>19699908</v>
      </c>
      <c r="G7" s="29">
        <v>19731661</v>
      </c>
      <c r="H7" s="29"/>
      <c r="I7" s="29"/>
      <c r="J7" s="29">
        <f t="shared" si="0"/>
        <v>117491000</v>
      </c>
      <c r="K7" s="29">
        <f t="shared" si="1"/>
        <v>119428812</v>
      </c>
      <c r="L7" s="29">
        <f t="shared" si="2"/>
        <v>0</v>
      </c>
      <c r="O7" s="164"/>
      <c r="P7" s="164"/>
    </row>
    <row r="8" spans="1:17">
      <c r="A8" s="7" t="s">
        <v>403</v>
      </c>
      <c r="B8" s="29">
        <v>102840296</v>
      </c>
      <c r="C8" s="29">
        <v>104847661</v>
      </c>
      <c r="D8" s="29"/>
      <c r="E8" s="29"/>
      <c r="F8" s="29">
        <v>20707889</v>
      </c>
      <c r="G8" s="29">
        <v>20742396</v>
      </c>
      <c r="H8" s="29"/>
      <c r="I8" s="29"/>
      <c r="J8" s="29">
        <f t="shared" si="0"/>
        <v>123548185</v>
      </c>
      <c r="K8" s="29">
        <f t="shared" si="1"/>
        <v>125590057</v>
      </c>
      <c r="L8" s="29">
        <f t="shared" si="2"/>
        <v>0</v>
      </c>
      <c r="N8" s="164"/>
      <c r="O8" s="164"/>
      <c r="P8" s="164"/>
      <c r="Q8" s="164"/>
    </row>
    <row r="9" spans="1:17">
      <c r="A9" s="7" t="s">
        <v>404</v>
      </c>
      <c r="B9" s="29">
        <v>124903414</v>
      </c>
      <c r="C9" s="29">
        <v>127895476</v>
      </c>
      <c r="D9" s="29"/>
      <c r="E9" s="29"/>
      <c r="F9" s="29">
        <v>25114257</v>
      </c>
      <c r="G9" s="29">
        <v>25309163</v>
      </c>
      <c r="H9" s="29"/>
      <c r="I9" s="29"/>
      <c r="J9" s="29">
        <f t="shared" si="0"/>
        <v>150017671</v>
      </c>
      <c r="K9" s="29">
        <f t="shared" si="1"/>
        <v>153204639</v>
      </c>
      <c r="L9" s="29">
        <f t="shared" si="2"/>
        <v>0</v>
      </c>
      <c r="N9" s="164"/>
      <c r="O9" s="164"/>
      <c r="P9" s="164"/>
      <c r="Q9" s="164"/>
    </row>
    <row r="10" spans="1:17">
      <c r="A10" s="7" t="s">
        <v>405</v>
      </c>
      <c r="B10" s="29">
        <v>129404724</v>
      </c>
      <c r="C10" s="29">
        <v>130669635</v>
      </c>
      <c r="D10" s="29"/>
      <c r="E10" s="29"/>
      <c r="F10" s="29">
        <v>26034503</v>
      </c>
      <c r="G10" s="29">
        <v>25857833</v>
      </c>
      <c r="H10" s="29"/>
      <c r="I10" s="29"/>
      <c r="J10" s="29">
        <f t="shared" si="0"/>
        <v>155439227</v>
      </c>
      <c r="K10" s="29">
        <f t="shared" si="1"/>
        <v>156527468</v>
      </c>
      <c r="L10" s="29">
        <f t="shared" si="2"/>
        <v>0</v>
      </c>
      <c r="O10" s="164"/>
      <c r="P10" s="164"/>
    </row>
    <row r="11" spans="1:17">
      <c r="A11" s="7" t="s">
        <v>406</v>
      </c>
      <c r="B11" s="29">
        <v>165668406</v>
      </c>
      <c r="C11" s="29">
        <v>167176502</v>
      </c>
      <c r="D11" s="29"/>
      <c r="E11" s="29"/>
      <c r="F11" s="29">
        <v>33286461</v>
      </c>
      <c r="G11" s="29">
        <v>33077457</v>
      </c>
      <c r="H11" s="29"/>
      <c r="I11" s="29"/>
      <c r="J11" s="29">
        <f t="shared" si="0"/>
        <v>198954867</v>
      </c>
      <c r="K11" s="29">
        <f t="shared" si="1"/>
        <v>200253959</v>
      </c>
      <c r="L11" s="29">
        <f t="shared" si="2"/>
        <v>0</v>
      </c>
    </row>
    <row r="12" spans="1:17" ht="15.75" thickBot="1">
      <c r="A12" s="7" t="s">
        <v>407</v>
      </c>
      <c r="B12" s="29">
        <v>167290401</v>
      </c>
      <c r="C12" s="29">
        <v>168506575</v>
      </c>
      <c r="D12" s="29"/>
      <c r="E12" s="29"/>
      <c r="F12" s="29">
        <v>33623340</v>
      </c>
      <c r="G12" s="29">
        <v>33339082</v>
      </c>
      <c r="H12" s="29"/>
      <c r="I12" s="29"/>
      <c r="J12" s="29">
        <f t="shared" si="0"/>
        <v>200913741</v>
      </c>
      <c r="K12" s="29">
        <f t="shared" si="1"/>
        <v>201845657</v>
      </c>
      <c r="L12" s="29">
        <f t="shared" si="2"/>
        <v>0</v>
      </c>
    </row>
    <row r="13" spans="1:17">
      <c r="A13" s="7" t="s">
        <v>408</v>
      </c>
      <c r="B13" s="29">
        <v>216186638</v>
      </c>
      <c r="C13" s="29">
        <v>205956451.00000006</v>
      </c>
      <c r="D13" s="29"/>
      <c r="E13" s="31" t="s">
        <v>21</v>
      </c>
      <c r="F13" s="29">
        <v>43645701</v>
      </c>
      <c r="G13" s="29">
        <v>40808867</v>
      </c>
      <c r="H13" s="29"/>
      <c r="I13" s="31" t="s">
        <v>21</v>
      </c>
      <c r="J13" s="29">
        <f t="shared" si="0"/>
        <v>259832339</v>
      </c>
      <c r="K13" s="29">
        <f t="shared" si="1"/>
        <v>246765318.00000006</v>
      </c>
      <c r="L13" s="29">
        <f t="shared" si="2"/>
        <v>0</v>
      </c>
      <c r="M13" s="32"/>
      <c r="N13" s="137"/>
    </row>
    <row r="14" spans="1:17">
      <c r="A14" s="39" t="s">
        <v>409</v>
      </c>
      <c r="B14" s="29">
        <v>220842958</v>
      </c>
      <c r="C14" s="29">
        <v>210494834</v>
      </c>
      <c r="D14" s="29"/>
      <c r="E14" s="201">
        <f>D14*1000/$N$15</f>
        <v>0</v>
      </c>
      <c r="F14" s="29">
        <v>44561358</v>
      </c>
      <c r="G14" s="29">
        <v>41690857.868000008</v>
      </c>
      <c r="H14" s="29"/>
      <c r="I14" s="201">
        <f>H14*1000/$N$15</f>
        <v>0</v>
      </c>
      <c r="J14" s="29">
        <f t="shared" si="0"/>
        <v>265404316</v>
      </c>
      <c r="K14" s="29">
        <f t="shared" si="1"/>
        <v>252185691.868</v>
      </c>
      <c r="L14" s="29">
        <f t="shared" si="2"/>
        <v>0</v>
      </c>
      <c r="N14" s="193" t="s">
        <v>427</v>
      </c>
      <c r="O14" s="193"/>
    </row>
    <row r="15" spans="1:17">
      <c r="A15" s="131" t="s">
        <v>425</v>
      </c>
      <c r="B15" s="135"/>
      <c r="C15" s="202"/>
      <c r="D15" s="202">
        <v>220250000</v>
      </c>
      <c r="E15" s="203">
        <f>D15*1000/$N$15</f>
        <v>39683.233207866448</v>
      </c>
      <c r="F15" s="135"/>
      <c r="G15" s="204"/>
      <c r="H15" s="205">
        <v>43250000</v>
      </c>
      <c r="I15" s="203">
        <f>H15*1000/$N$15</f>
        <v>7792.5077695356367</v>
      </c>
      <c r="J15" s="135"/>
      <c r="K15" s="206"/>
      <c r="L15" s="206">
        <f>D15+H15</f>
        <v>263500000</v>
      </c>
      <c r="M15" s="33"/>
      <c r="N15" s="194">
        <v>5550203</v>
      </c>
      <c r="O15" s="193"/>
    </row>
    <row r="16" spans="1:17">
      <c r="A16" s="7" t="s">
        <v>424</v>
      </c>
      <c r="B16" s="39"/>
      <c r="C16" s="169"/>
      <c r="D16" s="169"/>
      <c r="E16" s="42">
        <f>D16*1000/$N$15</f>
        <v>0</v>
      </c>
      <c r="F16" s="39"/>
      <c r="G16" s="170"/>
      <c r="H16" s="170"/>
      <c r="I16" s="42">
        <f>H16*1000/$N$15</f>
        <v>0</v>
      </c>
      <c r="J16" s="39"/>
      <c r="K16" s="43"/>
      <c r="L16" s="43">
        <f>D16+H16</f>
        <v>0</v>
      </c>
      <c r="M16" s="33"/>
      <c r="N16" s="138"/>
    </row>
    <row r="17" spans="1:19">
      <c r="A17" s="41" t="s">
        <v>425</v>
      </c>
      <c r="B17" s="44"/>
      <c r="C17" s="39"/>
      <c r="D17" s="39"/>
      <c r="E17" s="42">
        <f>D17*1000/$N$15</f>
        <v>0</v>
      </c>
      <c r="F17" s="44"/>
      <c r="G17" s="39"/>
      <c r="H17" s="39"/>
      <c r="I17" s="42">
        <f>H17*1000/$N$15</f>
        <v>0</v>
      </c>
      <c r="J17" s="44"/>
      <c r="K17" s="39"/>
      <c r="L17" s="39">
        <f>D17+H17</f>
        <v>0</v>
      </c>
      <c r="M17" s="34"/>
      <c r="N17" s="148"/>
    </row>
    <row r="18" spans="1:19" ht="15.75" thickBot="1">
      <c r="A18" s="41"/>
      <c r="B18" s="199"/>
      <c r="C18" s="199"/>
      <c r="D18" s="171"/>
      <c r="E18" s="172">
        <f>D18*1000/$N$15</f>
        <v>0</v>
      </c>
      <c r="F18" s="44"/>
      <c r="G18" s="39"/>
      <c r="H18" s="39"/>
      <c r="I18" s="172">
        <f>H18*1000/$N$15</f>
        <v>0</v>
      </c>
      <c r="J18" s="44"/>
      <c r="K18" s="39"/>
      <c r="L18" s="39">
        <f>D18+H18</f>
        <v>0</v>
      </c>
      <c r="M18" s="34"/>
      <c r="N18" s="148"/>
    </row>
    <row r="19" spans="1:19">
      <c r="A19" s="139"/>
      <c r="B19" s="140"/>
      <c r="C19" s="141"/>
      <c r="D19" s="141"/>
      <c r="E19" s="142"/>
      <c r="F19" s="140"/>
      <c r="G19" s="141"/>
      <c r="H19" s="141"/>
      <c r="I19" s="142"/>
      <c r="J19" s="140"/>
      <c r="K19" s="143"/>
      <c r="L19" s="143"/>
      <c r="M19" s="34"/>
      <c r="N19" s="33"/>
      <c r="O19" s="147"/>
      <c r="P19" s="147"/>
    </row>
    <row r="20" spans="1:19">
      <c r="A20" s="160"/>
      <c r="B20" s="160"/>
      <c r="C20" s="160"/>
      <c r="D20" s="160"/>
      <c r="E20" s="142"/>
      <c r="F20" s="140"/>
      <c r="G20" s="144"/>
      <c r="H20" s="144"/>
      <c r="I20" s="142"/>
      <c r="J20" s="140"/>
      <c r="K20" s="143"/>
      <c r="L20" s="143"/>
      <c r="M20" s="145"/>
      <c r="N20" s="33"/>
      <c r="O20" s="147"/>
    </row>
    <row r="21" spans="1:19">
      <c r="A21" s="161"/>
      <c r="B21" s="162"/>
      <c r="C21" s="163"/>
      <c r="D21" s="163"/>
      <c r="E21" s="142"/>
      <c r="F21" s="140"/>
      <c r="G21" s="144"/>
      <c r="H21" s="144"/>
      <c r="I21" s="142"/>
      <c r="J21" s="140"/>
      <c r="K21" s="143"/>
      <c r="L21" s="143"/>
      <c r="M21" s="34"/>
      <c r="N21" s="33"/>
    </row>
    <row r="22" spans="1:19">
      <c r="A22" s="35" t="s">
        <v>410</v>
      </c>
      <c r="B22" s="266"/>
      <c r="C22" s="266"/>
      <c r="D22" s="266"/>
      <c r="E22" s="36"/>
      <c r="F22" s="266"/>
      <c r="G22" s="266"/>
      <c r="H22" s="130"/>
      <c r="I22" s="36"/>
      <c r="J22" s="266"/>
      <c r="K22" s="266"/>
      <c r="L22" s="266"/>
    </row>
    <row r="23" spans="1:19">
      <c r="A23" s="37" t="s">
        <v>411</v>
      </c>
      <c r="B23" s="134" t="str">
        <f t="shared" ref="B23:K23" si="3">B2</f>
        <v>2022 -</v>
      </c>
      <c r="C23" s="134">
        <f>C2</f>
        <v>2023</v>
      </c>
      <c r="D23" s="134">
        <f>D2</f>
        <v>-2024</v>
      </c>
      <c r="E23" s="134"/>
      <c r="F23" s="134" t="str">
        <f t="shared" si="3"/>
        <v>2022 -</v>
      </c>
      <c r="G23" s="134">
        <f t="shared" si="3"/>
        <v>2023</v>
      </c>
      <c r="H23" s="134">
        <f t="shared" si="3"/>
        <v>-2024</v>
      </c>
      <c r="I23" s="134"/>
      <c r="J23" s="134" t="str">
        <f t="shared" si="3"/>
        <v>2022 -</v>
      </c>
      <c r="K23" s="134">
        <f t="shared" si="3"/>
        <v>2023</v>
      </c>
      <c r="L23" s="134">
        <f t="shared" ref="L23" si="4">L2</f>
        <v>-2024</v>
      </c>
      <c r="O23"/>
      <c r="Q23" s="45"/>
      <c r="R23" s="45"/>
      <c r="S23" s="45"/>
    </row>
    <row r="24" spans="1:19">
      <c r="A24" s="7" t="s">
        <v>390</v>
      </c>
      <c r="B24" s="38">
        <v>0.19071798478692495</v>
      </c>
      <c r="C24" s="38">
        <f>(C3-B3)/B3</f>
        <v>6.775266564019582E-4</v>
      </c>
      <c r="D24" s="38">
        <f>(D3-C3)/C3</f>
        <v>2.5443941548729958E-2</v>
      </c>
      <c r="E24" s="7"/>
      <c r="F24" s="38">
        <v>0.21789441089515518</v>
      </c>
      <c r="G24" s="38">
        <f>(G3-F3)/F3</f>
        <v>-3.6677774830604519E-2</v>
      </c>
      <c r="H24" s="38">
        <f>(H3-G3)/G3</f>
        <v>1.9295044878169475E-2</v>
      </c>
      <c r="I24" s="7"/>
      <c r="J24" s="38">
        <v>0.19529161023657679</v>
      </c>
      <c r="K24" s="38">
        <f>(K3-J3)/J3</f>
        <v>-5.7280209693009064E-3</v>
      </c>
      <c r="L24" s="38">
        <f>(L3-K3)/K3</f>
        <v>2.4422372811862391E-2</v>
      </c>
      <c r="N24" s="146"/>
      <c r="O24"/>
      <c r="Q24" s="173"/>
      <c r="R24" s="32"/>
      <c r="S24" s="147"/>
    </row>
    <row r="25" spans="1:19">
      <c r="A25" s="7" t="s">
        <v>399</v>
      </c>
      <c r="B25" s="38">
        <v>0.18706135092763768</v>
      </c>
      <c r="C25" s="38">
        <f t="shared" ref="C25:C30" si="5">(C4-B4)/B4</f>
        <v>-1.6492121192155603E-3</v>
      </c>
      <c r="D25" s="38"/>
      <c r="E25" s="7"/>
      <c r="F25" s="38">
        <v>0.21441677471374504</v>
      </c>
      <c r="G25" s="38">
        <f t="shared" ref="G25:G30" si="6">(G4-F4)/F4</f>
        <v>-3.8193152548046283E-2</v>
      </c>
      <c r="H25" s="38"/>
      <c r="I25" s="7"/>
      <c r="J25" s="38">
        <v>0.1916530304678177</v>
      </c>
      <c r="K25" s="38">
        <f t="shared" ref="K25:K29" si="7">(K4-J4)/J4</f>
        <v>-7.9003838977869945E-3</v>
      </c>
      <c r="L25" s="38"/>
      <c r="N25" s="146"/>
      <c r="O25"/>
      <c r="Q25" s="173"/>
      <c r="R25" s="32"/>
      <c r="S25" s="147"/>
    </row>
    <row r="26" spans="1:19">
      <c r="A26" s="7" t="s">
        <v>400</v>
      </c>
      <c r="B26" s="38">
        <v>8.88802359492845E-2</v>
      </c>
      <c r="C26" s="38">
        <f t="shared" si="5"/>
        <v>3.8025412353021495E-2</v>
      </c>
      <c r="D26" s="38"/>
      <c r="E26" s="7"/>
      <c r="F26" s="38">
        <v>7.772182725496124E-2</v>
      </c>
      <c r="G26" s="38">
        <f t="shared" si="6"/>
        <v>1.5854519348921167E-2</v>
      </c>
      <c r="H26" s="38"/>
      <c r="I26" s="7"/>
      <c r="J26" s="38">
        <v>8.6984731203032878E-2</v>
      </c>
      <c r="K26" s="38">
        <f t="shared" si="7"/>
        <v>3.4291285792708973E-2</v>
      </c>
      <c r="L26" s="38"/>
      <c r="N26" s="146"/>
      <c r="O26"/>
      <c r="Q26" s="173"/>
      <c r="R26" s="173"/>
      <c r="S26" s="147"/>
    </row>
    <row r="27" spans="1:19">
      <c r="A27" s="7" t="s">
        <v>401</v>
      </c>
      <c r="B27" s="38">
        <v>9.3784666680478412E-2</v>
      </c>
      <c r="C27" s="38">
        <f t="shared" si="5"/>
        <v>3.0005878730073769E-2</v>
      </c>
      <c r="D27" s="38"/>
      <c r="E27" s="7"/>
      <c r="F27" s="38">
        <v>8.3334625997186745E-2</v>
      </c>
      <c r="G27" s="38">
        <f t="shared" si="6"/>
        <v>7.9884553471095254E-3</v>
      </c>
      <c r="H27" s="38"/>
      <c r="I27" s="7"/>
      <c r="J27" s="38">
        <v>9.201184396934145E-2</v>
      </c>
      <c r="K27" s="38">
        <f t="shared" si="7"/>
        <v>2.6300359299116102E-2</v>
      </c>
      <c r="L27" s="38"/>
      <c r="N27" s="146"/>
      <c r="Q27" s="173"/>
    </row>
    <row r="28" spans="1:19">
      <c r="A28" s="7" t="s">
        <v>402</v>
      </c>
      <c r="B28" s="38">
        <v>0.12414225621717354</v>
      </c>
      <c r="C28" s="38">
        <f t="shared" si="5"/>
        <v>1.949113115538172E-2</v>
      </c>
      <c r="D28" s="38"/>
      <c r="E28" s="7"/>
      <c r="F28" s="38">
        <v>0.10399978749305865</v>
      </c>
      <c r="G28" s="38">
        <f t="shared" si="6"/>
        <v>1.6118349385184946E-3</v>
      </c>
      <c r="H28" s="38"/>
      <c r="I28" s="7"/>
      <c r="J28" s="38">
        <v>0.12071380458122613</v>
      </c>
      <c r="K28" s="38">
        <f t="shared" si="7"/>
        <v>1.6493280336366191E-2</v>
      </c>
      <c r="L28" s="38"/>
      <c r="N28" s="146"/>
      <c r="Q28" s="173"/>
    </row>
    <row r="29" spans="1:19">
      <c r="A29" s="7" t="s">
        <v>403</v>
      </c>
      <c r="B29" s="38">
        <v>0.13394565487367316</v>
      </c>
      <c r="C29" s="38">
        <f t="shared" si="5"/>
        <v>1.951924564666753E-2</v>
      </c>
      <c r="D29" s="38"/>
      <c r="E29" s="7"/>
      <c r="F29" s="38">
        <v>0.11344475619176839</v>
      </c>
      <c r="G29" s="38">
        <f t="shared" si="6"/>
        <v>1.6663697588875429E-3</v>
      </c>
      <c r="H29" s="38"/>
      <c r="I29" s="7"/>
      <c r="J29" s="38">
        <v>0.13045700221438322</v>
      </c>
      <c r="K29" s="38">
        <f t="shared" si="7"/>
        <v>1.6526928339740482E-2</v>
      </c>
      <c r="L29" s="38"/>
      <c r="N29" s="146"/>
    </row>
    <row r="30" spans="1:19">
      <c r="A30" s="7" t="s">
        <v>404</v>
      </c>
      <c r="B30" s="38">
        <v>0.10559415528621811</v>
      </c>
      <c r="C30" s="38">
        <f t="shared" si="5"/>
        <v>2.3955005745479464E-2</v>
      </c>
      <c r="D30" s="38"/>
      <c r="E30" s="7"/>
      <c r="F30" s="38">
        <v>8.2000718368055961E-2</v>
      </c>
      <c r="G30" s="38">
        <f t="shared" si="6"/>
        <v>7.7607711030431839E-3</v>
      </c>
      <c r="H30" s="38"/>
      <c r="I30" s="7"/>
      <c r="J30" s="38">
        <v>0.10157296296468447</v>
      </c>
      <c r="K30" s="38">
        <f t="shared" ref="K30:K35" si="8">(K9-J9)/J9</f>
        <v>2.1243950654319915E-2</v>
      </c>
      <c r="L30" s="38"/>
      <c r="N30" s="146"/>
    </row>
    <row r="31" spans="1:19">
      <c r="A31" s="7" t="s">
        <v>405</v>
      </c>
      <c r="B31" s="38">
        <v>0.11626707417611175</v>
      </c>
      <c r="C31" s="38">
        <f>(C10-B10)/B10</f>
        <v>9.774844077562423E-3</v>
      </c>
      <c r="D31" s="38"/>
      <c r="E31" s="7"/>
      <c r="F31" s="38">
        <v>9.3629953338264668E-2</v>
      </c>
      <c r="G31" s="38">
        <f>(G10-F10)/F10</f>
        <v>-6.7859947240014526E-3</v>
      </c>
      <c r="H31" s="38"/>
      <c r="I31" s="7"/>
      <c r="J31" s="38">
        <v>0.11241047480797835</v>
      </c>
      <c r="K31" s="38">
        <f t="shared" si="8"/>
        <v>7.0010705856122148E-3</v>
      </c>
      <c r="L31" s="38"/>
      <c r="N31" s="146"/>
    </row>
    <row r="32" spans="1:19">
      <c r="A32" s="7" t="s">
        <v>406</v>
      </c>
      <c r="B32" s="38">
        <v>0.10022929644670268</v>
      </c>
      <c r="C32" s="38">
        <f>(C11-B11)/B11</f>
        <v>9.10309959763843E-3</v>
      </c>
      <c r="D32" s="38"/>
      <c r="E32" s="7"/>
      <c r="F32" s="38">
        <v>7.5351622284985556E-2</v>
      </c>
      <c r="G32" s="38">
        <f>(G11-F11)/F11</f>
        <v>-6.2789492700951292E-3</v>
      </c>
      <c r="H32" s="38"/>
      <c r="I32" s="7"/>
      <c r="J32" s="38">
        <v>9.5987226461542535E-2</v>
      </c>
      <c r="K32" s="38">
        <f t="shared" si="8"/>
        <v>6.5295814050128267E-3</v>
      </c>
      <c r="L32" s="38"/>
      <c r="N32" s="146"/>
    </row>
    <row r="33" spans="1:18">
      <c r="A33" s="7" t="s">
        <v>407</v>
      </c>
      <c r="B33" s="38">
        <v>9.7573038196394943E-2</v>
      </c>
      <c r="C33" s="38">
        <f>(C12-B12)/B12</f>
        <v>7.2698373172050681E-3</v>
      </c>
      <c r="D33" s="38"/>
      <c r="E33" s="7"/>
      <c r="F33" s="38">
        <v>7.3429833028006611E-2</v>
      </c>
      <c r="G33" s="38">
        <f>(G12-F12)/F12</f>
        <v>-8.4541868832781041E-3</v>
      </c>
      <c r="H33" s="38"/>
      <c r="I33" s="7"/>
      <c r="J33" s="38">
        <v>9.3457238038095261E-2</v>
      </c>
      <c r="K33" s="38">
        <f t="shared" si="8"/>
        <v>4.638388570943985E-3</v>
      </c>
      <c r="L33" s="38"/>
      <c r="N33" s="146"/>
    </row>
    <row r="34" spans="1:18">
      <c r="A34" s="7" t="s">
        <v>408</v>
      </c>
      <c r="B34" s="38">
        <v>0.13610393658121803</v>
      </c>
      <c r="C34" s="38">
        <f>(C13-B13)/B13</f>
        <v>-4.7321088364397156E-2</v>
      </c>
      <c r="D34" s="38"/>
      <c r="E34" s="39"/>
      <c r="F34" s="38">
        <v>0.11056539758734973</v>
      </c>
      <c r="G34" s="38">
        <f>(G13-F13)/F13</f>
        <v>-6.4996871054952235E-2</v>
      </c>
      <c r="H34" s="38"/>
      <c r="I34" s="39"/>
      <c r="J34" s="38">
        <v>0.13173230159837249</v>
      </c>
      <c r="K34" s="38">
        <f t="shared" si="8"/>
        <v>-5.0290202714143063E-2</v>
      </c>
      <c r="L34" s="38"/>
      <c r="N34" s="146"/>
    </row>
    <row r="35" spans="1:18">
      <c r="A35" s="39" t="s">
        <v>409</v>
      </c>
      <c r="B35" s="40">
        <v>0.12700596682061102</v>
      </c>
      <c r="C35" s="38">
        <f>(C14-B14)/B14</f>
        <v>-4.6857387229888491E-2</v>
      </c>
      <c r="D35" s="38"/>
      <c r="E35" s="39"/>
      <c r="F35" s="40">
        <v>0.10162638708359681</v>
      </c>
      <c r="G35" s="38">
        <f>(G14-F14)/F14</f>
        <v>-6.4416801031961179E-2</v>
      </c>
      <c r="H35" s="38"/>
      <c r="I35" s="39"/>
      <c r="J35" s="40">
        <v>0.12266336426832546</v>
      </c>
      <c r="K35" s="38">
        <f t="shared" si="8"/>
        <v>-4.9805611043642561E-2</v>
      </c>
      <c r="L35" s="38"/>
      <c r="N35" s="146"/>
    </row>
    <row r="36" spans="1:18">
      <c r="A36" s="131" t="str">
        <f>A15</f>
        <v>Anslag NB2024</v>
      </c>
      <c r="B36" s="132"/>
      <c r="C36" s="133"/>
      <c r="D36" s="133">
        <f>(D15-C$14)/C$14</f>
        <v>4.6343968707564576E-2</v>
      </c>
      <c r="E36" s="132"/>
      <c r="F36" s="132"/>
      <c r="G36" s="133"/>
      <c r="H36" s="133">
        <f>(H15-G$14)/G$14</f>
        <v>3.7397698481918693E-2</v>
      </c>
      <c r="I36" s="132"/>
      <c r="J36" s="132"/>
      <c r="K36" s="133"/>
      <c r="L36" s="133">
        <f>(L15-K$14)/K$14</f>
        <v>4.4864988367072693E-2</v>
      </c>
      <c r="O36" s="32"/>
      <c r="P36" s="147"/>
      <c r="Q36" s="147"/>
      <c r="R36" s="147"/>
    </row>
    <row r="37" spans="1:18">
      <c r="A37" s="131" t="str">
        <f>A16</f>
        <v>Anslag RNB2024</v>
      </c>
      <c r="C37" s="40"/>
      <c r="D37" s="40"/>
      <c r="G37" s="40"/>
      <c r="H37" s="40"/>
      <c r="K37" s="40"/>
      <c r="L37" s="40"/>
      <c r="O37" s="32"/>
      <c r="P37" s="147"/>
      <c r="Q37" s="147"/>
      <c r="R37" s="147"/>
    </row>
    <row r="38" spans="1:18">
      <c r="A38" s="7" t="str">
        <f>A17</f>
        <v>Anslag NB2024</v>
      </c>
      <c r="C38" s="40"/>
      <c r="D38" s="40"/>
      <c r="G38" s="40"/>
      <c r="H38" s="40"/>
      <c r="K38" s="38"/>
      <c r="L38" s="38"/>
      <c r="O38" s="32"/>
      <c r="P38" s="147"/>
      <c r="Q38" s="147"/>
      <c r="R38" s="147"/>
    </row>
    <row r="39" spans="1:18">
      <c r="A39" s="7">
        <f>A18</f>
        <v>0</v>
      </c>
      <c r="C39" s="40"/>
      <c r="D39" s="40"/>
      <c r="G39" s="40"/>
      <c r="H39" s="40"/>
      <c r="K39" s="38"/>
      <c r="L39" s="38"/>
    </row>
    <row r="40" spans="1:18">
      <c r="A40" s="139"/>
      <c r="C40" s="148"/>
      <c r="D40" s="148"/>
      <c r="F40" s="149"/>
      <c r="G40" s="148"/>
      <c r="H40" s="148"/>
      <c r="K40" s="148"/>
      <c r="L40" s="148"/>
    </row>
    <row r="41" spans="1:18">
      <c r="A41" s="144"/>
      <c r="B41" s="150"/>
      <c r="C41" s="151"/>
      <c r="D41" s="151"/>
      <c r="E41" s="150"/>
      <c r="F41" s="150"/>
      <c r="G41" s="151"/>
      <c r="H41" s="151"/>
      <c r="I41" s="150"/>
      <c r="J41" s="150"/>
      <c r="K41" s="151"/>
      <c r="L41" s="151"/>
    </row>
    <row r="42" spans="1:18">
      <c r="A42" s="7" t="s">
        <v>412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</row>
    <row r="43" spans="1:18">
      <c r="A43" s="166"/>
      <c r="B43" s="134" t="str">
        <f>B23</f>
        <v>2022 -</v>
      </c>
      <c r="C43" s="134">
        <f>C23</f>
        <v>2023</v>
      </c>
      <c r="D43" s="134">
        <f>D23</f>
        <v>-2024</v>
      </c>
      <c r="E43" s="209" t="s">
        <v>426</v>
      </c>
      <c r="F43" s="134" t="str">
        <f>F23</f>
        <v>2022 -</v>
      </c>
      <c r="G43" s="134">
        <f>G23</f>
        <v>2023</v>
      </c>
      <c r="H43" s="134">
        <f>H23</f>
        <v>-2024</v>
      </c>
      <c r="I43" s="152" t="str">
        <f>E43</f>
        <v>endring 23-24</v>
      </c>
      <c r="J43" s="134" t="str">
        <f>J23</f>
        <v>2022 -</v>
      </c>
      <c r="K43" s="134">
        <f>K23</f>
        <v>2023</v>
      </c>
      <c r="L43" s="134">
        <f>L23</f>
        <v>-2024</v>
      </c>
      <c r="M43" s="152" t="str">
        <f>I43</f>
        <v>endring 23-24</v>
      </c>
    </row>
    <row r="44" spans="1:18">
      <c r="A44" s="32" t="str">
        <f>A3</f>
        <v>Januar</v>
      </c>
      <c r="B44" s="32">
        <v>21035195</v>
      </c>
      <c r="C44" s="32">
        <f>C3</f>
        <v>25063955</v>
      </c>
      <c r="D44" s="32">
        <f>D3</f>
        <v>25701680.805999998</v>
      </c>
      <c r="E44" s="153">
        <f>(D44-C44)/C44</f>
        <v>2.5443941548729958E-2</v>
      </c>
      <c r="F44" s="32">
        <v>4256424</v>
      </c>
      <c r="G44" s="32">
        <f>G3</f>
        <v>4993742</v>
      </c>
      <c r="H44" s="32">
        <f>H3</f>
        <v>5090096.4759999998</v>
      </c>
      <c r="I44" s="153">
        <f>(H44-G44)/G44</f>
        <v>1.9295044878169475E-2</v>
      </c>
      <c r="J44" s="32">
        <f t="shared" ref="J44:J56" si="9">B44+F44</f>
        <v>25291619</v>
      </c>
      <c r="K44" s="32">
        <f t="shared" ref="K44:K56" si="10">C44+G44</f>
        <v>30057697</v>
      </c>
      <c r="L44" s="32">
        <f t="shared" ref="L44:L56" si="11">D44+H44</f>
        <v>30791777.281999998</v>
      </c>
      <c r="M44" s="153">
        <f>(L44-K44)/K44</f>
        <v>2.4422372811862391E-2</v>
      </c>
      <c r="O44" s="147"/>
    </row>
    <row r="45" spans="1:18">
      <c r="A45" s="32" t="str">
        <f t="shared" ref="A45:A55" si="12">A4</f>
        <v>Februar</v>
      </c>
      <c r="B45" s="32">
        <v>1161079</v>
      </c>
      <c r="C45" s="32">
        <f>C4-C3</f>
        <v>1240930</v>
      </c>
      <c r="D45" s="32"/>
      <c r="E45" s="153"/>
      <c r="F45" s="32">
        <v>220791</v>
      </c>
      <c r="G45" s="32">
        <f>G4-G3</f>
        <v>235799</v>
      </c>
      <c r="H45" s="32"/>
      <c r="I45" s="153"/>
      <c r="J45" s="32">
        <f t="shared" si="9"/>
        <v>1381870</v>
      </c>
      <c r="K45" s="32">
        <f t="shared" si="10"/>
        <v>1476729</v>
      </c>
      <c r="L45" s="32">
        <f t="shared" si="11"/>
        <v>0</v>
      </c>
      <c r="M45" s="153">
        <f t="shared" ref="M45:M50" si="13">(K45-J45)/J45</f>
        <v>6.8645386324328622E-2</v>
      </c>
      <c r="O45" s="147"/>
    </row>
    <row r="46" spans="1:18">
      <c r="A46" s="32" t="str">
        <f t="shared" si="12"/>
        <v>Mars</v>
      </c>
      <c r="B46" s="32">
        <v>31288440</v>
      </c>
      <c r="C46" s="32">
        <f t="shared" ref="C46:D55" si="14">C5-C4</f>
        <v>34148104</v>
      </c>
      <c r="D46" s="32">
        <f t="shared" si="14"/>
        <v>0</v>
      </c>
      <c r="E46" s="153"/>
      <c r="F46" s="32">
        <v>6467574</v>
      </c>
      <c r="G46" s="32">
        <f t="shared" ref="G46:H50" si="15">G5-G4</f>
        <v>6752908</v>
      </c>
      <c r="H46" s="32">
        <f t="shared" si="15"/>
        <v>0</v>
      </c>
      <c r="I46" s="153"/>
      <c r="J46" s="32">
        <f t="shared" si="9"/>
        <v>37756014</v>
      </c>
      <c r="K46" s="32">
        <f t="shared" si="10"/>
        <v>40901012</v>
      </c>
      <c r="L46" s="32">
        <f t="shared" si="11"/>
        <v>0</v>
      </c>
      <c r="M46" s="153">
        <f t="shared" si="13"/>
        <v>8.3297934999176551E-2</v>
      </c>
      <c r="O46" s="147"/>
    </row>
    <row r="47" spans="1:18">
      <c r="A47" s="32" t="str">
        <f t="shared" si="12"/>
        <v>April</v>
      </c>
      <c r="B47" s="32">
        <v>1734014</v>
      </c>
      <c r="C47" s="32">
        <f t="shared" si="14"/>
        <v>1756686</v>
      </c>
      <c r="D47" s="32">
        <f t="shared" si="14"/>
        <v>0</v>
      </c>
      <c r="E47" s="153"/>
      <c r="F47" s="32">
        <v>336824</v>
      </c>
      <c r="G47" s="32">
        <f t="shared" si="15"/>
        <v>336946</v>
      </c>
      <c r="H47" s="32">
        <f t="shared" si="15"/>
        <v>0</v>
      </c>
      <c r="I47" s="153"/>
      <c r="J47" s="32">
        <f t="shared" si="9"/>
        <v>2070838</v>
      </c>
      <c r="K47" s="32">
        <f t="shared" si="10"/>
        <v>2093632</v>
      </c>
      <c r="L47" s="32">
        <f t="shared" si="11"/>
        <v>0</v>
      </c>
      <c r="M47" s="153">
        <f t="shared" si="13"/>
        <v>1.1007138173048785E-2</v>
      </c>
      <c r="O47" s="147"/>
    </row>
    <row r="48" spans="1:18">
      <c r="A48" s="32" t="str">
        <f t="shared" si="12"/>
        <v>Mai</v>
      </c>
      <c r="B48" s="32">
        <v>31773013</v>
      </c>
      <c r="C48" s="32">
        <f t="shared" si="14"/>
        <v>37487476</v>
      </c>
      <c r="D48" s="32">
        <f t="shared" si="14"/>
        <v>0</v>
      </c>
      <c r="E48" s="153"/>
      <c r="F48" s="32">
        <v>6562510</v>
      </c>
      <c r="G48" s="32">
        <f t="shared" si="15"/>
        <v>7412266</v>
      </c>
      <c r="H48" s="32">
        <f t="shared" si="15"/>
        <v>0</v>
      </c>
      <c r="I48" s="153"/>
      <c r="J48" s="32">
        <f t="shared" si="9"/>
        <v>38335523</v>
      </c>
      <c r="K48" s="32">
        <f t="shared" si="10"/>
        <v>44899742</v>
      </c>
      <c r="L48" s="32">
        <f t="shared" si="11"/>
        <v>0</v>
      </c>
      <c r="M48" s="153">
        <f t="shared" si="13"/>
        <v>0.17123071465596021</v>
      </c>
      <c r="N48" s="153"/>
      <c r="O48" s="147"/>
      <c r="P48" s="154"/>
    </row>
    <row r="49" spans="1:16">
      <c r="A49" s="32" t="str">
        <f t="shared" si="12"/>
        <v>Juni</v>
      </c>
      <c r="B49" s="32">
        <v>3700697</v>
      </c>
      <c r="C49" s="32">
        <f t="shared" si="14"/>
        <v>5150510</v>
      </c>
      <c r="D49" s="32">
        <f t="shared" si="14"/>
        <v>0</v>
      </c>
      <c r="E49" s="153"/>
      <c r="F49" s="32">
        <v>753916</v>
      </c>
      <c r="G49" s="32">
        <f t="shared" si="15"/>
        <v>1010735</v>
      </c>
      <c r="H49" s="32">
        <f t="shared" si="15"/>
        <v>0</v>
      </c>
      <c r="I49" s="153"/>
      <c r="J49" s="32">
        <f t="shared" si="9"/>
        <v>4454613</v>
      </c>
      <c r="K49" s="32">
        <f t="shared" si="10"/>
        <v>6161245</v>
      </c>
      <c r="L49" s="32">
        <f t="shared" si="11"/>
        <v>0</v>
      </c>
      <c r="M49" s="153">
        <f t="shared" si="13"/>
        <v>0.38311566010335801</v>
      </c>
      <c r="O49" s="147"/>
    </row>
    <row r="50" spans="1:16">
      <c r="A50" s="32" t="str">
        <f t="shared" si="12"/>
        <v>Juli</v>
      </c>
      <c r="B50" s="32">
        <v>22281580</v>
      </c>
      <c r="C50" s="32">
        <f t="shared" si="14"/>
        <v>23047815</v>
      </c>
      <c r="D50" s="32">
        <f t="shared" si="14"/>
        <v>0</v>
      </c>
      <c r="E50" s="153"/>
      <c r="F50" s="32">
        <v>4612904</v>
      </c>
      <c r="G50" s="32">
        <f t="shared" si="15"/>
        <v>4566767</v>
      </c>
      <c r="H50" s="32">
        <f t="shared" si="15"/>
        <v>0</v>
      </c>
      <c r="I50" s="153"/>
      <c r="J50" s="32">
        <f t="shared" si="9"/>
        <v>26894484</v>
      </c>
      <c r="K50" s="32">
        <f t="shared" si="10"/>
        <v>27614582</v>
      </c>
      <c r="L50" s="32">
        <f t="shared" si="11"/>
        <v>0</v>
      </c>
      <c r="M50" s="153">
        <f t="shared" si="13"/>
        <v>2.6774932733418497E-2</v>
      </c>
      <c r="O50" s="147"/>
    </row>
    <row r="51" spans="1:16">
      <c r="A51" s="32" t="str">
        <f t="shared" si="12"/>
        <v>August</v>
      </c>
      <c r="B51" s="32">
        <v>2952293</v>
      </c>
      <c r="C51" s="32">
        <f t="shared" si="14"/>
        <v>2774159</v>
      </c>
      <c r="D51" s="32">
        <f t="shared" si="14"/>
        <v>0</v>
      </c>
      <c r="E51" s="153"/>
      <c r="F51" s="32">
        <v>594644</v>
      </c>
      <c r="G51" s="32">
        <f t="shared" ref="G51:H55" si="16">G10-G9</f>
        <v>548670</v>
      </c>
      <c r="H51" s="32">
        <f t="shared" si="16"/>
        <v>0</v>
      </c>
      <c r="I51" s="153"/>
      <c r="J51" s="32">
        <f t="shared" si="9"/>
        <v>3546937</v>
      </c>
      <c r="K51" s="32">
        <f t="shared" si="10"/>
        <v>3322829</v>
      </c>
      <c r="L51" s="32">
        <f t="shared" si="11"/>
        <v>0</v>
      </c>
      <c r="M51" s="153">
        <f>(K51-J51)/J51</f>
        <v>-6.3183529901997132E-2</v>
      </c>
      <c r="O51" s="147"/>
    </row>
    <row r="52" spans="1:16">
      <c r="A52" s="32" t="str">
        <f t="shared" si="12"/>
        <v>September</v>
      </c>
      <c r="B52" s="32">
        <v>34649943</v>
      </c>
      <c r="C52" s="32">
        <f t="shared" si="14"/>
        <v>36506867</v>
      </c>
      <c r="D52" s="32">
        <f t="shared" si="14"/>
        <v>0</v>
      </c>
      <c r="E52" s="153"/>
      <c r="F52" s="32">
        <v>7148438</v>
      </c>
      <c r="G52" s="32">
        <f t="shared" si="16"/>
        <v>7219624</v>
      </c>
      <c r="H52" s="32">
        <f t="shared" si="16"/>
        <v>0</v>
      </c>
      <c r="I52" s="153"/>
      <c r="J52" s="32">
        <f t="shared" si="9"/>
        <v>41798381</v>
      </c>
      <c r="K52" s="32">
        <f t="shared" si="10"/>
        <v>43726491</v>
      </c>
      <c r="L52" s="32">
        <f t="shared" si="11"/>
        <v>0</v>
      </c>
      <c r="M52" s="153">
        <f>(K52-J52)/J52</f>
        <v>4.6128820156933828E-2</v>
      </c>
      <c r="O52" s="147"/>
    </row>
    <row r="53" spans="1:16">
      <c r="A53" s="32" t="str">
        <f t="shared" si="12"/>
        <v>Oktober</v>
      </c>
      <c r="B53" s="32">
        <v>1842218</v>
      </c>
      <c r="C53" s="32">
        <f t="shared" si="14"/>
        <v>1330073</v>
      </c>
      <c r="D53" s="32">
        <f t="shared" si="14"/>
        <v>0</v>
      </c>
      <c r="E53" s="153"/>
      <c r="F53" s="32">
        <v>369252</v>
      </c>
      <c r="G53" s="32">
        <f t="shared" si="16"/>
        <v>261625</v>
      </c>
      <c r="H53" s="32">
        <f t="shared" si="16"/>
        <v>0</v>
      </c>
      <c r="I53" s="153"/>
      <c r="J53" s="32">
        <f t="shared" si="9"/>
        <v>2211470</v>
      </c>
      <c r="K53" s="32">
        <f t="shared" si="10"/>
        <v>1591698</v>
      </c>
      <c r="L53" s="32">
        <f t="shared" si="11"/>
        <v>0</v>
      </c>
      <c r="M53" s="153">
        <f>(K53-J53)/J53</f>
        <v>-0.28025340610544119</v>
      </c>
      <c r="O53" s="147"/>
      <c r="P53" s="32"/>
    </row>
    <row r="54" spans="1:16">
      <c r="A54" s="32" t="str">
        <f t="shared" si="12"/>
        <v>November</v>
      </c>
      <c r="B54" s="32">
        <v>37869257</v>
      </c>
      <c r="C54" s="32">
        <f t="shared" si="14"/>
        <v>37449876.00000006</v>
      </c>
      <c r="D54" s="32">
        <f t="shared" si="14"/>
        <v>0</v>
      </c>
      <c r="E54" s="153"/>
      <c r="F54" s="32">
        <v>7977156</v>
      </c>
      <c r="G54" s="32">
        <f t="shared" si="16"/>
        <v>7469785</v>
      </c>
      <c r="H54" s="32">
        <f t="shared" si="16"/>
        <v>0</v>
      </c>
      <c r="I54" s="153"/>
      <c r="J54" s="32">
        <f t="shared" si="9"/>
        <v>45846413</v>
      </c>
      <c r="K54" s="32">
        <f t="shared" si="10"/>
        <v>44919661.00000006</v>
      </c>
      <c r="L54" s="32">
        <f t="shared" si="11"/>
        <v>0</v>
      </c>
      <c r="M54" s="153">
        <f>(K54-J54)/J54</f>
        <v>-2.0214274996823423E-2</v>
      </c>
      <c r="O54" s="147"/>
    </row>
    <row r="55" spans="1:16">
      <c r="A55" s="32" t="str">
        <f t="shared" si="12"/>
        <v>Desember</v>
      </c>
      <c r="B55" s="32">
        <v>5667718</v>
      </c>
      <c r="C55" s="32">
        <f t="shared" si="14"/>
        <v>4538382.9999999404</v>
      </c>
      <c r="D55" s="32">
        <f t="shared" si="14"/>
        <v>0</v>
      </c>
      <c r="E55" s="153"/>
      <c r="F55" s="32">
        <v>1150085</v>
      </c>
      <c r="G55" s="32">
        <f t="shared" si="16"/>
        <v>881990.86800000817</v>
      </c>
      <c r="H55" s="32">
        <f t="shared" si="16"/>
        <v>0</v>
      </c>
      <c r="I55" s="153"/>
      <c r="J55" s="32">
        <f t="shared" si="9"/>
        <v>6817803</v>
      </c>
      <c r="K55" s="32">
        <f t="shared" si="10"/>
        <v>5420373.8679999486</v>
      </c>
      <c r="L55" s="32">
        <f t="shared" si="11"/>
        <v>0</v>
      </c>
      <c r="M55" s="153">
        <f>(K55-J55)/J55</f>
        <v>-0.20496766069656919</v>
      </c>
      <c r="O55" s="147"/>
    </row>
    <row r="56" spans="1:16">
      <c r="A56" s="155" t="s">
        <v>413</v>
      </c>
      <c r="B56" s="155">
        <f>SUM(B44:B55)</f>
        <v>195955447</v>
      </c>
      <c r="C56" s="155">
        <f>SUM(C44:C55)</f>
        <v>210494834</v>
      </c>
      <c r="D56" s="155">
        <f>SUM(D44:D55)</f>
        <v>25701680.805999998</v>
      </c>
      <c r="E56" s="156"/>
      <c r="F56" s="155">
        <f>SUM(F44:F55)</f>
        <v>40450518</v>
      </c>
      <c r="G56" s="155">
        <f>SUM(G44:G55)</f>
        <v>41690857.868000008</v>
      </c>
      <c r="H56" s="155">
        <f>SUM(H44:H55)</f>
        <v>5090096.4759999998</v>
      </c>
      <c r="I56" s="156"/>
      <c r="J56" s="155">
        <f t="shared" si="9"/>
        <v>236405965</v>
      </c>
      <c r="K56" s="155">
        <f t="shared" si="10"/>
        <v>252185691.868</v>
      </c>
      <c r="L56" s="155">
        <f t="shared" si="11"/>
        <v>30791777.281999998</v>
      </c>
      <c r="M56" s="156"/>
    </row>
    <row r="57" spans="1:16">
      <c r="A57" s="36"/>
      <c r="B57" s="132"/>
      <c r="C57" s="36"/>
      <c r="D57" s="36"/>
      <c r="E57" s="157"/>
      <c r="F57" s="132"/>
      <c r="G57" s="36"/>
      <c r="H57" s="36"/>
      <c r="I57" s="157"/>
      <c r="J57" s="132"/>
      <c r="K57" s="36"/>
      <c r="L57" s="36"/>
      <c r="M57" s="157"/>
    </row>
    <row r="58" spans="1:16">
      <c r="A58" s="32"/>
      <c r="C58" s="32"/>
      <c r="D58" s="32"/>
      <c r="G58" s="32"/>
      <c r="H58" s="32"/>
      <c r="K58" s="32"/>
      <c r="L58" s="32"/>
    </row>
    <row r="59" spans="1:16">
      <c r="A59" s="32"/>
      <c r="E59" s="158"/>
      <c r="F59" s="158"/>
      <c r="G59" s="158"/>
      <c r="H59" s="158"/>
      <c r="I59" s="158"/>
      <c r="J59" s="158"/>
      <c r="K59" s="159"/>
      <c r="L59" s="159"/>
    </row>
    <row r="60" spans="1:16">
      <c r="A60" s="32"/>
      <c r="E60" s="147"/>
      <c r="G60" s="32"/>
      <c r="H60" s="32"/>
      <c r="I60" s="147"/>
      <c r="K60" s="147"/>
      <c r="L60" s="147"/>
    </row>
    <row r="61" spans="1:16">
      <c r="A61" s="32"/>
      <c r="E61" s="147"/>
      <c r="I61" s="147"/>
      <c r="K61" s="147"/>
      <c r="L61" s="147"/>
    </row>
    <row r="62" spans="1:16">
      <c r="A62" s="32"/>
      <c r="E62" s="147"/>
      <c r="I62" s="147"/>
      <c r="K62" s="147"/>
      <c r="L62" s="147"/>
    </row>
    <row r="63" spans="1:16">
      <c r="A63" s="32"/>
      <c r="E63" s="147"/>
      <c r="I63" s="147"/>
      <c r="K63" s="147"/>
      <c r="L63" s="147"/>
    </row>
  </sheetData>
  <sheetProtection sheet="1" objects="1" scenarios="1"/>
  <mergeCells count="9">
    <mergeCell ref="B42:E42"/>
    <mergeCell ref="F42:I42"/>
    <mergeCell ref="J42:M42"/>
    <mergeCell ref="B1:C1"/>
    <mergeCell ref="F1:G1"/>
    <mergeCell ref="J1:K1"/>
    <mergeCell ref="F22:G22"/>
    <mergeCell ref="B22:D22"/>
    <mergeCell ref="J22:L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Martin Fjordholm</cp:lastModifiedBy>
  <dcterms:created xsi:type="dcterms:W3CDTF">2019-11-19T09:55:59Z</dcterms:created>
  <dcterms:modified xsi:type="dcterms:W3CDTF">2024-03-20T15:08:57Z</dcterms:modified>
</cp:coreProperties>
</file>