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4\Nett2024\"/>
    </mc:Choice>
  </mc:AlternateContent>
  <xr:revisionPtr revIDLastSave="0" documentId="13_ncr:1_{98939485-8911-4460-90B1-8E101B33F5C5}" xr6:coauthVersionLast="47" xr6:coauthVersionMax="47" xr10:uidLastSave="{00000000-0000-0000-0000-000000000000}"/>
  <bookViews>
    <workbookView xWindow="-25905" yWindow="-3570" windowWidth="26010" windowHeight="20985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 iterate="1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5" i="1" l="1"/>
  <c r="X35" i="1"/>
  <c r="N53" i="4" l="1"/>
  <c r="F53" i="4"/>
  <c r="E53" i="4"/>
  <c r="M33" i="4"/>
  <c r="E33" i="4"/>
  <c r="J53" i="4" l="1"/>
  <c r="I53" i="4"/>
  <c r="I33" i="4"/>
  <c r="M38" i="4" l="1"/>
  <c r="I38" i="4"/>
  <c r="E38" i="4"/>
  <c r="F52" i="4"/>
  <c r="E52" i="4"/>
  <c r="E32" i="4"/>
  <c r="Y13" i="1"/>
  <c r="Y14" i="1"/>
  <c r="Y15" i="1"/>
  <c r="Y21" i="1"/>
  <c r="Y23" i="1"/>
  <c r="Y27" i="1"/>
  <c r="Y29" i="1"/>
  <c r="Y30" i="1"/>
  <c r="Y31" i="1"/>
  <c r="Y37" i="1"/>
  <c r="Y38" i="1"/>
  <c r="Y43" i="1"/>
  <c r="Y45" i="1"/>
  <c r="Y46" i="1"/>
  <c r="Y47" i="1"/>
  <c r="Y51" i="1"/>
  <c r="Y54" i="1"/>
  <c r="Y59" i="1"/>
  <c r="Y61" i="1"/>
  <c r="Y62" i="1"/>
  <c r="Y63" i="1"/>
  <c r="Y67" i="1"/>
  <c r="Y69" i="1"/>
  <c r="Y70" i="1"/>
  <c r="Y71" i="1"/>
  <c r="Y75" i="1"/>
  <c r="Y77" i="1"/>
  <c r="Y78" i="1"/>
  <c r="Y79" i="1"/>
  <c r="Y83" i="1"/>
  <c r="Y85" i="1"/>
  <c r="Y86" i="1"/>
  <c r="Y87" i="1"/>
  <c r="Y91" i="1"/>
  <c r="Y93" i="1"/>
  <c r="Y94" i="1"/>
  <c r="Y95" i="1"/>
  <c r="Y99" i="1"/>
  <c r="Y101" i="1"/>
  <c r="Y102" i="1"/>
  <c r="Y103" i="1"/>
  <c r="Y107" i="1"/>
  <c r="Y109" i="1"/>
  <c r="Y110" i="1"/>
  <c r="Y111" i="1"/>
  <c r="Y115" i="1"/>
  <c r="Y117" i="1"/>
  <c r="Y118" i="1"/>
  <c r="Y119" i="1"/>
  <c r="Y123" i="1"/>
  <c r="Y125" i="1"/>
  <c r="Y126" i="1"/>
  <c r="Y127" i="1"/>
  <c r="Y133" i="1"/>
  <c r="Y134" i="1"/>
  <c r="Y135" i="1"/>
  <c r="Y139" i="1"/>
  <c r="Y141" i="1"/>
  <c r="Y142" i="1"/>
  <c r="Y143" i="1"/>
  <c r="Y147" i="1"/>
  <c r="Y149" i="1"/>
  <c r="Y150" i="1"/>
  <c r="Y151" i="1"/>
  <c r="Y155" i="1"/>
  <c r="Y157" i="1"/>
  <c r="Y158" i="1"/>
  <c r="Y159" i="1"/>
  <c r="Y165" i="1"/>
  <c r="Y166" i="1"/>
  <c r="Y167" i="1"/>
  <c r="Y171" i="1"/>
  <c r="Y173" i="1"/>
  <c r="Y174" i="1"/>
  <c r="Y175" i="1"/>
  <c r="Y181" i="1"/>
  <c r="Y182" i="1"/>
  <c r="Y183" i="1"/>
  <c r="Y187" i="1"/>
  <c r="Y189" i="1"/>
  <c r="Y190" i="1"/>
  <c r="Y191" i="1"/>
  <c r="Y195" i="1"/>
  <c r="Y197" i="1"/>
  <c r="Y198" i="1"/>
  <c r="Y199" i="1"/>
  <c r="Y201" i="1"/>
  <c r="Y203" i="1"/>
  <c r="Y205" i="1"/>
  <c r="Y206" i="1"/>
  <c r="Y207" i="1"/>
  <c r="Y209" i="1"/>
  <c r="Y211" i="1"/>
  <c r="Y213" i="1"/>
  <c r="Y214" i="1"/>
  <c r="Y215" i="1"/>
  <c r="Y217" i="1"/>
  <c r="Y219" i="1"/>
  <c r="Y221" i="1"/>
  <c r="Y222" i="1"/>
  <c r="Y223" i="1"/>
  <c r="Y227" i="1"/>
  <c r="Y229" i="1"/>
  <c r="Y230" i="1"/>
  <c r="Y231" i="1"/>
  <c r="Y235" i="1"/>
  <c r="Y237" i="1"/>
  <c r="Y239" i="1"/>
  <c r="Y241" i="1"/>
  <c r="Y243" i="1"/>
  <c r="Y245" i="1"/>
  <c r="Y246" i="1"/>
  <c r="Y247" i="1"/>
  <c r="Y251" i="1"/>
  <c r="Y253" i="1"/>
  <c r="Y254" i="1"/>
  <c r="Y255" i="1"/>
  <c r="Y257" i="1"/>
  <c r="Y259" i="1"/>
  <c r="Y261" i="1"/>
  <c r="Y262" i="1"/>
  <c r="Y263" i="1"/>
  <c r="Y265" i="1"/>
  <c r="Y267" i="1"/>
  <c r="Y269" i="1"/>
  <c r="Y270" i="1"/>
  <c r="Y271" i="1"/>
  <c r="Y273" i="1"/>
  <c r="Y275" i="1"/>
  <c r="Y277" i="1"/>
  <c r="Y278" i="1"/>
  <c r="Y279" i="1"/>
  <c r="Y283" i="1"/>
  <c r="Y285" i="1"/>
  <c r="Y286" i="1"/>
  <c r="Y287" i="1"/>
  <c r="Y291" i="1"/>
  <c r="Y293" i="1"/>
  <c r="Y294" i="1"/>
  <c r="Y295" i="1"/>
  <c r="Y299" i="1"/>
  <c r="Y301" i="1"/>
  <c r="Y302" i="1"/>
  <c r="Y303" i="1"/>
  <c r="Y305" i="1"/>
  <c r="Y307" i="1"/>
  <c r="Y309" i="1"/>
  <c r="Y310" i="1"/>
  <c r="Y311" i="1"/>
  <c r="Y312" i="1"/>
  <c r="Y315" i="1"/>
  <c r="Y317" i="1"/>
  <c r="Y318" i="1"/>
  <c r="Y319" i="1"/>
  <c r="Y321" i="1"/>
  <c r="Y323" i="1"/>
  <c r="Y325" i="1"/>
  <c r="Y326" i="1"/>
  <c r="Y327" i="1"/>
  <c r="Y328" i="1"/>
  <c r="Y333" i="1"/>
  <c r="Y334" i="1"/>
  <c r="Y335" i="1"/>
  <c r="Y336" i="1"/>
  <c r="Y339" i="1"/>
  <c r="Y341" i="1"/>
  <c r="Y342" i="1"/>
  <c r="Y343" i="1"/>
  <c r="Y345" i="1"/>
  <c r="Y347" i="1"/>
  <c r="Y349" i="1"/>
  <c r="Y350" i="1"/>
  <c r="Y351" i="1"/>
  <c r="Y352" i="1"/>
  <c r="Y353" i="1"/>
  <c r="Y355" i="1"/>
  <c r="Y357" i="1"/>
  <c r="Y358" i="1"/>
  <c r="Y359" i="1"/>
  <c r="Y360" i="1"/>
  <c r="Y361" i="1"/>
  <c r="Y362" i="1"/>
  <c r="Y363" i="1"/>
  <c r="Y53" i="1"/>
  <c r="Y320" i="1"/>
  <c r="Y330" i="1"/>
  <c r="Y344" i="1"/>
  <c r="Y55" i="1"/>
  <c r="Y304" i="1"/>
  <c r="Y340" i="1"/>
  <c r="Y39" i="1"/>
  <c r="Y238" i="1"/>
  <c r="Y332" i="1"/>
  <c r="R61" i="1"/>
  <c r="R189" i="1"/>
  <c r="R237" i="1"/>
  <c r="R288" i="1"/>
  <c r="R296" i="1"/>
  <c r="R309" i="1"/>
  <c r="R312" i="1"/>
  <c r="R328" i="1"/>
  <c r="R338" i="1"/>
  <c r="R344" i="1"/>
  <c r="R352" i="1"/>
  <c r="R360" i="1"/>
  <c r="R165" i="1"/>
  <c r="R205" i="1"/>
  <c r="R348" i="1"/>
  <c r="E14" i="1"/>
  <c r="E47" i="1"/>
  <c r="E63" i="1"/>
  <c r="R70" i="1"/>
  <c r="E71" i="1"/>
  <c r="E79" i="1"/>
  <c r="E119" i="1"/>
  <c r="E127" i="1"/>
  <c r="R137" i="1"/>
  <c r="E143" i="1"/>
  <c r="R153" i="1"/>
  <c r="R161" i="1"/>
  <c r="R174" i="1"/>
  <c r="E175" i="1"/>
  <c r="E177" i="1"/>
  <c r="S177" i="1" s="1"/>
  <c r="R185" i="1"/>
  <c r="E193" i="1"/>
  <c r="S193" i="1" s="1"/>
  <c r="R217" i="1"/>
  <c r="E225" i="1"/>
  <c r="S225" i="1" s="1"/>
  <c r="R233" i="1"/>
  <c r="E238" i="1"/>
  <c r="E241" i="1"/>
  <c r="S241" i="1" s="1"/>
  <c r="E247" i="1"/>
  <c r="R249" i="1"/>
  <c r="E257" i="1"/>
  <c r="S257" i="1" s="1"/>
  <c r="E279" i="1"/>
  <c r="E281" i="1"/>
  <c r="S281" i="1" s="1"/>
  <c r="E286" i="1"/>
  <c r="E289" i="1"/>
  <c r="S289" i="1" s="1"/>
  <c r="E295" i="1"/>
  <c r="R297" i="1"/>
  <c r="E303" i="1"/>
  <c r="R305" i="1"/>
  <c r="E318" i="1"/>
  <c r="E319" i="1"/>
  <c r="E333" i="1"/>
  <c r="E337" i="1"/>
  <c r="S337" i="1" s="1"/>
  <c r="E343" i="1"/>
  <c r="E349" i="1"/>
  <c r="E351" i="1"/>
  <c r="E358" i="1"/>
  <c r="E359" i="1"/>
  <c r="E13" i="1"/>
  <c r="S13" i="1" s="1"/>
  <c r="E111" i="1"/>
  <c r="E133" i="1"/>
  <c r="S133" i="1" s="1"/>
  <c r="E301" i="1"/>
  <c r="R320" i="1"/>
  <c r="E325" i="1"/>
  <c r="E328" i="1"/>
  <c r="S328" i="1" s="1"/>
  <c r="R354" i="1"/>
  <c r="R275" i="1"/>
  <c r="E283" i="1"/>
  <c r="S283" i="1" s="1"/>
  <c r="E291" i="1"/>
  <c r="S291" i="1" s="1"/>
  <c r="E299" i="1"/>
  <c r="S299" i="1" s="1"/>
  <c r="E306" i="1"/>
  <c r="S306" i="1" s="1"/>
  <c r="R307" i="1"/>
  <c r="E322" i="1"/>
  <c r="S322" i="1" s="1"/>
  <c r="E323" i="1"/>
  <c r="S323" i="1" s="1"/>
  <c r="R324" i="1"/>
  <c r="R330" i="1"/>
  <c r="E339" i="1"/>
  <c r="S339" i="1" s="1"/>
  <c r="E345" i="1"/>
  <c r="R346" i="1"/>
  <c r="E355" i="1"/>
  <c r="S355" i="1" s="1"/>
  <c r="E363" i="1"/>
  <c r="E78" i="1"/>
  <c r="R230" i="1"/>
  <c r="E246" i="1"/>
  <c r="E312" i="1"/>
  <c r="E330" i="1"/>
  <c r="S330" i="1" s="1"/>
  <c r="R334" i="1"/>
  <c r="R336" i="1"/>
  <c r="E352" i="1"/>
  <c r="S352" i="1" s="1"/>
  <c r="R12" i="1"/>
  <c r="R20" i="1"/>
  <c r="R28" i="1"/>
  <c r="E36" i="1"/>
  <c r="S36" i="1" s="1"/>
  <c r="E60" i="1"/>
  <c r="S60" i="1" s="1"/>
  <c r="R84" i="1"/>
  <c r="E116" i="1"/>
  <c r="S116" i="1" s="1"/>
  <c r="R124" i="1"/>
  <c r="E140" i="1"/>
  <c r="S140" i="1" s="1"/>
  <c r="R148" i="1"/>
  <c r="E165" i="1"/>
  <c r="E172" i="1"/>
  <c r="S172" i="1" s="1"/>
  <c r="E196" i="1"/>
  <c r="S196" i="1" s="1"/>
  <c r="E212" i="1"/>
  <c r="S212" i="1" s="1"/>
  <c r="E228" i="1"/>
  <c r="S228" i="1" s="1"/>
  <c r="E252" i="1"/>
  <c r="S252" i="1" s="1"/>
  <c r="R260" i="1"/>
  <c r="E268" i="1"/>
  <c r="S268" i="1" s="1"/>
  <c r="R284" i="1"/>
  <c r="R308" i="1"/>
  <c r="E326" i="1"/>
  <c r="E332" i="1"/>
  <c r="S332" i="1" s="1"/>
  <c r="R340" i="1"/>
  <c r="Y98" i="1"/>
  <c r="Y114" i="1"/>
  <c r="Y122" i="1"/>
  <c r="Y138" i="1"/>
  <c r="Y178" i="1"/>
  <c r="Y186" i="1"/>
  <c r="Y194" i="1"/>
  <c r="Y202" i="1"/>
  <c r="Y210" i="1"/>
  <c r="Y218" i="1"/>
  <c r="Y234" i="1"/>
  <c r="Y242" i="1"/>
  <c r="Y250" i="1"/>
  <c r="Y290" i="1"/>
  <c r="Y298" i="1"/>
  <c r="Y306" i="1"/>
  <c r="Y322" i="1"/>
  <c r="Y338" i="1"/>
  <c r="Y346" i="1"/>
  <c r="Y185" i="1"/>
  <c r="Y225" i="1"/>
  <c r="Y249" i="1"/>
  <c r="Y268" i="1"/>
  <c r="Y281" i="1"/>
  <c r="Y284" i="1"/>
  <c r="Y289" i="1"/>
  <c r="Y292" i="1"/>
  <c r="Y297" i="1"/>
  <c r="Y300" i="1"/>
  <c r="Y313" i="1"/>
  <c r="Y316" i="1"/>
  <c r="Y337" i="1"/>
  <c r="Y348" i="1"/>
  <c r="Y354" i="1"/>
  <c r="Y356" i="1"/>
  <c r="M52" i="4"/>
  <c r="N52" i="4" s="1"/>
  <c r="J52" i="4"/>
  <c r="I52" i="4"/>
  <c r="M32" i="4"/>
  <c r="I32" i="4"/>
  <c r="Q23" i="3"/>
  <c r="N7" i="3"/>
  <c r="K23" i="3"/>
  <c r="N51" i="4"/>
  <c r="J51" i="4"/>
  <c r="F51" i="4"/>
  <c r="M31" i="4"/>
  <c r="I31" i="4"/>
  <c r="E31" i="4"/>
  <c r="R166" i="1"/>
  <c r="C23" i="3"/>
  <c r="N50" i="4"/>
  <c r="J50" i="4"/>
  <c r="I50" i="4"/>
  <c r="M50" i="4"/>
  <c r="F50" i="4"/>
  <c r="E50" i="4"/>
  <c r="M30" i="4"/>
  <c r="I30" i="4"/>
  <c r="M9" i="4"/>
  <c r="E30" i="4"/>
  <c r="N49" i="4"/>
  <c r="J49" i="4"/>
  <c r="F49" i="4"/>
  <c r="M29" i="4"/>
  <c r="I29" i="4"/>
  <c r="E29" i="4"/>
  <c r="M28" i="4"/>
  <c r="N48" i="4"/>
  <c r="M48" i="4"/>
  <c r="J48" i="4"/>
  <c r="I48" i="4"/>
  <c r="I49" i="4"/>
  <c r="E49" i="4"/>
  <c r="E51" i="4"/>
  <c r="I28" i="4"/>
  <c r="F48" i="4"/>
  <c r="E48" i="4"/>
  <c r="E28" i="4"/>
  <c r="M27" i="4"/>
  <c r="I27" i="4"/>
  <c r="N47" i="4"/>
  <c r="J47" i="4"/>
  <c r="M37" i="4"/>
  <c r="I37" i="4"/>
  <c r="E37" i="4"/>
  <c r="N2" i="1"/>
  <c r="Q2" i="1" s="1"/>
  <c r="F47" i="4"/>
  <c r="E36" i="4"/>
  <c r="E27" i="4"/>
  <c r="E46" i="4"/>
  <c r="I26" i="4"/>
  <c r="F46" i="4"/>
  <c r="E45" i="4"/>
  <c r="E26" i="4"/>
  <c r="Q2" i="3"/>
  <c r="I47" i="4"/>
  <c r="I46" i="4"/>
  <c r="J46" i="4"/>
  <c r="K3" i="3"/>
  <c r="I25" i="4"/>
  <c r="I45" i="4"/>
  <c r="E25" i="4"/>
  <c r="M45" i="4"/>
  <c r="N11" i="3"/>
  <c r="N12" i="3"/>
  <c r="N13" i="3"/>
  <c r="N14" i="3"/>
  <c r="N15" i="3"/>
  <c r="N16" i="3"/>
  <c r="N17" i="3"/>
  <c r="N18" i="3"/>
  <c r="N19" i="3"/>
  <c r="N20" i="3"/>
  <c r="N21" i="3"/>
  <c r="D11" i="3"/>
  <c r="O11" i="3" s="1"/>
  <c r="D12" i="3"/>
  <c r="D13" i="3"/>
  <c r="O13" i="3" s="1"/>
  <c r="D14" i="3"/>
  <c r="O14" i="3" s="1"/>
  <c r="D15" i="3"/>
  <c r="O15" i="3" s="1"/>
  <c r="D16" i="3"/>
  <c r="D17" i="3"/>
  <c r="O17" i="3" s="1"/>
  <c r="D18" i="3"/>
  <c r="O18" i="3" s="1"/>
  <c r="D19" i="3"/>
  <c r="O19" i="3" s="1"/>
  <c r="D20" i="3"/>
  <c r="O20" i="3" s="1"/>
  <c r="D21" i="3"/>
  <c r="O21" i="3" s="1"/>
  <c r="Y92" i="1"/>
  <c r="H24" i="4"/>
  <c r="M15" i="4"/>
  <c r="I36" i="4"/>
  <c r="T365" i="1"/>
  <c r="E24" i="4"/>
  <c r="I24" i="4"/>
  <c r="J43" i="4"/>
  <c r="I44" i="4"/>
  <c r="M46" i="4"/>
  <c r="N46" i="4"/>
  <c r="I51" i="4"/>
  <c r="I54" i="4"/>
  <c r="I56" i="4" s="1"/>
  <c r="I55" i="4"/>
  <c r="E44" i="4"/>
  <c r="E47" i="4"/>
  <c r="E54" i="4"/>
  <c r="E56" i="4" s="1"/>
  <c r="E55" i="4"/>
  <c r="M55" i="4"/>
  <c r="D44" i="4"/>
  <c r="M16" i="4"/>
  <c r="M17" i="4"/>
  <c r="M18" i="4"/>
  <c r="E23" i="4"/>
  <c r="E43" i="4"/>
  <c r="D24" i="4"/>
  <c r="J16" i="4"/>
  <c r="J17" i="4"/>
  <c r="J18" i="4"/>
  <c r="J15" i="4"/>
  <c r="J14" i="4"/>
  <c r="F16" i="4"/>
  <c r="F17" i="4"/>
  <c r="F18" i="4"/>
  <c r="F15" i="4"/>
  <c r="F14" i="4"/>
  <c r="B38" i="4"/>
  <c r="B37" i="4"/>
  <c r="I23" i="4"/>
  <c r="I43" i="4"/>
  <c r="M3" i="4"/>
  <c r="M4" i="4"/>
  <c r="M5" i="4"/>
  <c r="M26" i="4"/>
  <c r="M6" i="4"/>
  <c r="M7" i="4"/>
  <c r="M8" i="4"/>
  <c r="M10" i="4"/>
  <c r="M11" i="4"/>
  <c r="M12" i="4"/>
  <c r="M13" i="4"/>
  <c r="M14" i="4"/>
  <c r="H55" i="4"/>
  <c r="D55" i="4"/>
  <c r="H35" i="4"/>
  <c r="D35" i="4"/>
  <c r="H54" i="4"/>
  <c r="D54" i="4"/>
  <c r="H34" i="4"/>
  <c r="D34" i="4"/>
  <c r="M47" i="4"/>
  <c r="F44" i="4"/>
  <c r="M2" i="4"/>
  <c r="M23" i="4"/>
  <c r="M43" i="4"/>
  <c r="M49" i="4"/>
  <c r="M44" i="4"/>
  <c r="L55" i="4"/>
  <c r="E210" i="1"/>
  <c r="S210" i="1" s="1"/>
  <c r="E218" i="1"/>
  <c r="S218" i="1" s="1"/>
  <c r="E226" i="1"/>
  <c r="S226" i="1" s="1"/>
  <c r="E234" i="1"/>
  <c r="S234" i="1" s="1"/>
  <c r="E242" i="1"/>
  <c r="S242" i="1" s="1"/>
  <c r="E250" i="1"/>
  <c r="S250" i="1" s="1"/>
  <c r="E258" i="1"/>
  <c r="S258" i="1" s="1"/>
  <c r="E266" i="1"/>
  <c r="E273" i="1"/>
  <c r="S273" i="1" s="1"/>
  <c r="E274" i="1"/>
  <c r="S274" i="1" s="1"/>
  <c r="E282" i="1"/>
  <c r="S282" i="1" s="1"/>
  <c r="E290" i="1"/>
  <c r="S290" i="1" s="1"/>
  <c r="E298" i="1"/>
  <c r="E305" i="1"/>
  <c r="E313" i="1"/>
  <c r="S313" i="1" s="1"/>
  <c r="E314" i="1"/>
  <c r="S314" i="1" s="1"/>
  <c r="E321" i="1"/>
  <c r="S321" i="1" s="1"/>
  <c r="E338" i="1"/>
  <c r="S338" i="1" s="1"/>
  <c r="R356" i="1"/>
  <c r="E361" i="1"/>
  <c r="S361" i="1" s="1"/>
  <c r="E360" i="1"/>
  <c r="S360" i="1" s="1"/>
  <c r="E344" i="1"/>
  <c r="E336" i="1"/>
  <c r="S336" i="1" s="1"/>
  <c r="Y331" i="1"/>
  <c r="R331" i="1"/>
  <c r="Y329" i="1"/>
  <c r="Y324" i="1"/>
  <c r="R315" i="1"/>
  <c r="E315" i="1"/>
  <c r="S315" i="1" s="1"/>
  <c r="Y314" i="1"/>
  <c r="Y308" i="1"/>
  <c r="E307" i="1"/>
  <c r="S307" i="1" s="1"/>
  <c r="R304" i="1"/>
  <c r="E304" i="1"/>
  <c r="S304" i="1" s="1"/>
  <c r="R299" i="1"/>
  <c r="R298" i="1"/>
  <c r="Y296" i="1"/>
  <c r="E296" i="1"/>
  <c r="R291" i="1"/>
  <c r="Y288" i="1"/>
  <c r="E288" i="1"/>
  <c r="S288" i="1" s="1"/>
  <c r="R283" i="1"/>
  <c r="Y282" i="1"/>
  <c r="R282" i="1"/>
  <c r="Y280" i="1"/>
  <c r="R280" i="1"/>
  <c r="E280" i="1"/>
  <c r="S280" i="1" s="1"/>
  <c r="Y276" i="1"/>
  <c r="E275" i="1"/>
  <c r="S275" i="1" s="1"/>
  <c r="Y274" i="1"/>
  <c r="R273" i="1"/>
  <c r="Y272" i="1"/>
  <c r="R272" i="1"/>
  <c r="E272" i="1"/>
  <c r="S272" i="1" s="1"/>
  <c r="R268" i="1"/>
  <c r="R267" i="1"/>
  <c r="E267" i="1"/>
  <c r="S267" i="1" s="1"/>
  <c r="Y266" i="1"/>
  <c r="R266" i="1"/>
  <c r="Y264" i="1"/>
  <c r="R264" i="1"/>
  <c r="E264" i="1"/>
  <c r="S264" i="1" s="1"/>
  <c r="Y260" i="1"/>
  <c r="R259" i="1"/>
  <c r="E259" i="1"/>
  <c r="S259" i="1" s="1"/>
  <c r="Y258" i="1"/>
  <c r="Y256" i="1"/>
  <c r="R256" i="1"/>
  <c r="E256" i="1"/>
  <c r="S256" i="1" s="1"/>
  <c r="Y252" i="1"/>
  <c r="R251" i="1"/>
  <c r="E251" i="1"/>
  <c r="S251" i="1" s="1"/>
  <c r="R250" i="1"/>
  <c r="E249" i="1"/>
  <c r="S249" i="1" s="1"/>
  <c r="Y248" i="1"/>
  <c r="R248" i="1"/>
  <c r="E248" i="1"/>
  <c r="S248" i="1" s="1"/>
  <c r="Y244" i="1"/>
  <c r="R243" i="1"/>
  <c r="E243" i="1"/>
  <c r="S243" i="1" s="1"/>
  <c r="R242" i="1"/>
  <c r="R241" i="1"/>
  <c r="Y240" i="1"/>
  <c r="R240" i="1"/>
  <c r="E240" i="1"/>
  <c r="S240" i="1" s="1"/>
  <c r="Y236" i="1"/>
  <c r="R235" i="1"/>
  <c r="E235" i="1"/>
  <c r="S235" i="1" s="1"/>
  <c r="R234" i="1"/>
  <c r="Y233" i="1"/>
  <c r="Y232" i="1"/>
  <c r="R232" i="1"/>
  <c r="E232" i="1"/>
  <c r="S232" i="1" s="1"/>
  <c r="Y228" i="1"/>
  <c r="R227" i="1"/>
  <c r="E227" i="1"/>
  <c r="S227" i="1" s="1"/>
  <c r="Y226" i="1"/>
  <c r="R226" i="1"/>
  <c r="R225" i="1"/>
  <c r="Y224" i="1"/>
  <c r="R224" i="1"/>
  <c r="E224" i="1"/>
  <c r="S224" i="1" s="1"/>
  <c r="Y220" i="1"/>
  <c r="R219" i="1"/>
  <c r="E219" i="1"/>
  <c r="S219" i="1" s="1"/>
  <c r="R218" i="1"/>
  <c r="Y216" i="1"/>
  <c r="R216" i="1"/>
  <c r="E216" i="1"/>
  <c r="S216" i="1" s="1"/>
  <c r="Y212" i="1"/>
  <c r="R211" i="1"/>
  <c r="E211" i="1"/>
  <c r="S211" i="1" s="1"/>
  <c r="R210" i="1"/>
  <c r="E209" i="1"/>
  <c r="S209" i="1" s="1"/>
  <c r="Y208" i="1"/>
  <c r="R208" i="1"/>
  <c r="E208" i="1"/>
  <c r="S208" i="1" s="1"/>
  <c r="Y204" i="1"/>
  <c r="R203" i="1"/>
  <c r="E203" i="1"/>
  <c r="S203" i="1" s="1"/>
  <c r="R202" i="1"/>
  <c r="E202" i="1"/>
  <c r="S202" i="1" s="1"/>
  <c r="Y200" i="1"/>
  <c r="R200" i="1"/>
  <c r="E200" i="1"/>
  <c r="S200" i="1" s="1"/>
  <c r="Y196" i="1"/>
  <c r="R195" i="1"/>
  <c r="E195" i="1"/>
  <c r="S195" i="1" s="1"/>
  <c r="R194" i="1"/>
  <c r="E194" i="1"/>
  <c r="S194" i="1" s="1"/>
  <c r="Y193" i="1"/>
  <c r="R193" i="1"/>
  <c r="Y192" i="1"/>
  <c r="R192" i="1"/>
  <c r="E192" i="1"/>
  <c r="S192" i="1" s="1"/>
  <c r="Y188" i="1"/>
  <c r="R187" i="1"/>
  <c r="E187" i="1"/>
  <c r="S187" i="1" s="1"/>
  <c r="R186" i="1"/>
  <c r="E186" i="1"/>
  <c r="S186" i="1" s="1"/>
  <c r="Y184" i="1"/>
  <c r="R184" i="1"/>
  <c r="E184" i="1"/>
  <c r="S184" i="1" s="1"/>
  <c r="Y180" i="1"/>
  <c r="Y179" i="1"/>
  <c r="R179" i="1"/>
  <c r="E179" i="1"/>
  <c r="S179" i="1" s="1"/>
  <c r="R178" i="1"/>
  <c r="E178" i="1"/>
  <c r="S178" i="1" s="1"/>
  <c r="Y177" i="1"/>
  <c r="R177" i="1"/>
  <c r="Y176" i="1"/>
  <c r="R176" i="1"/>
  <c r="E176" i="1"/>
  <c r="S176" i="1" s="1"/>
  <c r="Y172" i="1"/>
  <c r="R171" i="1"/>
  <c r="E171" i="1"/>
  <c r="S171" i="1" s="1"/>
  <c r="Y170" i="1"/>
  <c r="R170" i="1"/>
  <c r="E170" i="1"/>
  <c r="S170" i="1" s="1"/>
  <c r="Y169" i="1"/>
  <c r="R169" i="1"/>
  <c r="E169" i="1"/>
  <c r="S169" i="1" s="1"/>
  <c r="Y168" i="1"/>
  <c r="R168" i="1"/>
  <c r="E168" i="1"/>
  <c r="S168" i="1" s="1"/>
  <c r="Y164" i="1"/>
  <c r="Y163" i="1"/>
  <c r="R163" i="1"/>
  <c r="E163" i="1"/>
  <c r="S163" i="1" s="1"/>
  <c r="Y162" i="1"/>
  <c r="R162" i="1"/>
  <c r="E162" i="1"/>
  <c r="S162" i="1" s="1"/>
  <c r="Y161" i="1"/>
  <c r="Y160" i="1"/>
  <c r="R160" i="1"/>
  <c r="E160" i="1"/>
  <c r="S160" i="1" s="1"/>
  <c r="Y156" i="1"/>
  <c r="R155" i="1"/>
  <c r="E155" i="1"/>
  <c r="S155" i="1" s="1"/>
  <c r="Y154" i="1"/>
  <c r="R154" i="1"/>
  <c r="E154" i="1"/>
  <c r="S154" i="1" s="1"/>
  <c r="Y153" i="1"/>
  <c r="E153" i="1"/>
  <c r="S153" i="1" s="1"/>
  <c r="Y152" i="1"/>
  <c r="R152" i="1"/>
  <c r="E152" i="1"/>
  <c r="S152" i="1" s="1"/>
  <c r="Y148" i="1"/>
  <c r="R147" i="1"/>
  <c r="E147" i="1"/>
  <c r="S147" i="1" s="1"/>
  <c r="Y146" i="1"/>
  <c r="R146" i="1"/>
  <c r="E146" i="1"/>
  <c r="S146" i="1" s="1"/>
  <c r="Y145" i="1"/>
  <c r="R145" i="1"/>
  <c r="E145" i="1"/>
  <c r="S145" i="1" s="1"/>
  <c r="Y144" i="1"/>
  <c r="R144" i="1"/>
  <c r="E144" i="1"/>
  <c r="S144" i="1" s="1"/>
  <c r="Y140" i="1"/>
  <c r="R140" i="1"/>
  <c r="R139" i="1"/>
  <c r="E139" i="1"/>
  <c r="S139" i="1" s="1"/>
  <c r="R138" i="1"/>
  <c r="E138" i="1"/>
  <c r="S138" i="1" s="1"/>
  <c r="Y137" i="1"/>
  <c r="E137" i="1"/>
  <c r="S137" i="1" s="1"/>
  <c r="Y136" i="1"/>
  <c r="R136" i="1"/>
  <c r="E136" i="1"/>
  <c r="S136" i="1" s="1"/>
  <c r="Y132" i="1"/>
  <c r="Y131" i="1"/>
  <c r="R131" i="1"/>
  <c r="E131" i="1"/>
  <c r="S131" i="1" s="1"/>
  <c r="Y130" i="1"/>
  <c r="R130" i="1"/>
  <c r="E130" i="1"/>
  <c r="S130" i="1" s="1"/>
  <c r="Y129" i="1"/>
  <c r="R129" i="1"/>
  <c r="E129" i="1"/>
  <c r="S129" i="1" s="1"/>
  <c r="Y128" i="1"/>
  <c r="R128" i="1"/>
  <c r="E128" i="1"/>
  <c r="S128" i="1" s="1"/>
  <c r="Y124" i="1"/>
  <c r="E124" i="1"/>
  <c r="S124" i="1" s="1"/>
  <c r="R123" i="1"/>
  <c r="E123" i="1"/>
  <c r="S123" i="1" s="1"/>
  <c r="R122" i="1"/>
  <c r="E122" i="1"/>
  <c r="S122" i="1" s="1"/>
  <c r="Y121" i="1"/>
  <c r="R121" i="1"/>
  <c r="E121" i="1"/>
  <c r="S121" i="1" s="1"/>
  <c r="Y120" i="1"/>
  <c r="R120" i="1"/>
  <c r="E120" i="1"/>
  <c r="S120" i="1" s="1"/>
  <c r="Y116" i="1"/>
  <c r="R116" i="1"/>
  <c r="R115" i="1"/>
  <c r="E115" i="1"/>
  <c r="S115" i="1" s="1"/>
  <c r="R114" i="1"/>
  <c r="E114" i="1"/>
  <c r="S114" i="1" s="1"/>
  <c r="Y113" i="1"/>
  <c r="R113" i="1"/>
  <c r="E113" i="1"/>
  <c r="S113" i="1" s="1"/>
  <c r="Y112" i="1"/>
  <c r="R112" i="1"/>
  <c r="E112" i="1"/>
  <c r="S112" i="1" s="1"/>
  <c r="Y108" i="1"/>
  <c r="R107" i="1"/>
  <c r="E107" i="1"/>
  <c r="S107" i="1" s="1"/>
  <c r="Y106" i="1"/>
  <c r="R106" i="1"/>
  <c r="E106" i="1"/>
  <c r="S106" i="1" s="1"/>
  <c r="Y105" i="1"/>
  <c r="R105" i="1"/>
  <c r="E105" i="1"/>
  <c r="S105" i="1" s="1"/>
  <c r="Y104" i="1"/>
  <c r="R104" i="1"/>
  <c r="E104" i="1"/>
  <c r="S104" i="1" s="1"/>
  <c r="Y100" i="1"/>
  <c r="R99" i="1"/>
  <c r="E99" i="1"/>
  <c r="S99" i="1" s="1"/>
  <c r="R98" i="1"/>
  <c r="E98" i="1"/>
  <c r="S98" i="1" s="1"/>
  <c r="Y97" i="1"/>
  <c r="R97" i="1"/>
  <c r="E97" i="1"/>
  <c r="S97" i="1" s="1"/>
  <c r="Y96" i="1"/>
  <c r="R96" i="1"/>
  <c r="E96" i="1"/>
  <c r="S96" i="1" s="1"/>
  <c r="R91" i="1"/>
  <c r="E91" i="1"/>
  <c r="S91" i="1" s="1"/>
  <c r="Y90" i="1"/>
  <c r="R90" i="1"/>
  <c r="E90" i="1"/>
  <c r="S90" i="1" s="1"/>
  <c r="Y89" i="1"/>
  <c r="R89" i="1"/>
  <c r="E89" i="1"/>
  <c r="S89" i="1" s="1"/>
  <c r="Y88" i="1"/>
  <c r="R88" i="1"/>
  <c r="E88" i="1"/>
  <c r="S88" i="1" s="1"/>
  <c r="Y84" i="1"/>
  <c r="R83" i="1"/>
  <c r="E83" i="1"/>
  <c r="S83" i="1" s="1"/>
  <c r="Y82" i="1"/>
  <c r="R82" i="1"/>
  <c r="E82" i="1"/>
  <c r="S82" i="1" s="1"/>
  <c r="Y81" i="1"/>
  <c r="R81" i="1"/>
  <c r="E81" i="1"/>
  <c r="S81" i="1" s="1"/>
  <c r="Y80" i="1"/>
  <c r="R80" i="1"/>
  <c r="E80" i="1"/>
  <c r="S80" i="1" s="1"/>
  <c r="Y76" i="1"/>
  <c r="R75" i="1"/>
  <c r="E75" i="1"/>
  <c r="S75" i="1" s="1"/>
  <c r="Y74" i="1"/>
  <c r="R74" i="1"/>
  <c r="E74" i="1"/>
  <c r="S74" i="1" s="1"/>
  <c r="Y73" i="1"/>
  <c r="R73" i="1"/>
  <c r="E73" i="1"/>
  <c r="S73" i="1" s="1"/>
  <c r="Y72" i="1"/>
  <c r="R72" i="1"/>
  <c r="E72" i="1"/>
  <c r="S72" i="1" s="1"/>
  <c r="Y68" i="1"/>
  <c r="R67" i="1"/>
  <c r="E67" i="1"/>
  <c r="S67" i="1" s="1"/>
  <c r="Y66" i="1"/>
  <c r="R66" i="1"/>
  <c r="E66" i="1"/>
  <c r="S66" i="1" s="1"/>
  <c r="Y65" i="1"/>
  <c r="R65" i="1"/>
  <c r="E65" i="1"/>
  <c r="S65" i="1" s="1"/>
  <c r="Y64" i="1"/>
  <c r="R64" i="1"/>
  <c r="E64" i="1"/>
  <c r="S64" i="1" s="1"/>
  <c r="Y60" i="1"/>
  <c r="R59" i="1"/>
  <c r="E59" i="1"/>
  <c r="S59" i="1" s="1"/>
  <c r="Y58" i="1"/>
  <c r="R58" i="1"/>
  <c r="E58" i="1"/>
  <c r="S58" i="1" s="1"/>
  <c r="Y57" i="1"/>
  <c r="E57" i="1"/>
  <c r="Y56" i="1"/>
  <c r="R56" i="1"/>
  <c r="E56" i="1"/>
  <c r="S56" i="1" s="1"/>
  <c r="Y52" i="1"/>
  <c r="R51" i="1"/>
  <c r="E51" i="1"/>
  <c r="S51" i="1" s="1"/>
  <c r="Y50" i="1"/>
  <c r="R50" i="1"/>
  <c r="E50" i="1"/>
  <c r="S50" i="1" s="1"/>
  <c r="Y49" i="1"/>
  <c r="R49" i="1"/>
  <c r="E49" i="1"/>
  <c r="S49" i="1" s="1"/>
  <c r="Y48" i="1"/>
  <c r="R48" i="1"/>
  <c r="E48" i="1"/>
  <c r="S48" i="1" s="1"/>
  <c r="Y44" i="1"/>
  <c r="E44" i="1"/>
  <c r="S44" i="1" s="1"/>
  <c r="R43" i="1"/>
  <c r="E43" i="1"/>
  <c r="S43" i="1" s="1"/>
  <c r="Y42" i="1"/>
  <c r="R42" i="1"/>
  <c r="E42" i="1"/>
  <c r="S42" i="1" s="1"/>
  <c r="Y41" i="1"/>
  <c r="R41" i="1"/>
  <c r="E41" i="1"/>
  <c r="S41" i="1" s="1"/>
  <c r="Y40" i="1"/>
  <c r="R40" i="1"/>
  <c r="E40" i="1"/>
  <c r="S40" i="1" s="1"/>
  <c r="E37" i="1"/>
  <c r="S37" i="1" s="1"/>
  <c r="Y36" i="1"/>
  <c r="R36" i="1"/>
  <c r="R35" i="1"/>
  <c r="E35" i="1"/>
  <c r="S35" i="1" s="1"/>
  <c r="Y34" i="1"/>
  <c r="R34" i="1"/>
  <c r="E34" i="1"/>
  <c r="S34" i="1" s="1"/>
  <c r="Y33" i="1"/>
  <c r="R33" i="1"/>
  <c r="E33" i="1"/>
  <c r="Y32" i="1"/>
  <c r="R32" i="1"/>
  <c r="E32" i="1"/>
  <c r="S32" i="1" s="1"/>
  <c r="Y28" i="1"/>
  <c r="E28" i="1"/>
  <c r="S28" i="1" s="1"/>
  <c r="R27" i="1"/>
  <c r="E27" i="1"/>
  <c r="S27" i="1" s="1"/>
  <c r="Y26" i="1"/>
  <c r="R26" i="1"/>
  <c r="E26" i="1"/>
  <c r="S26" i="1" s="1"/>
  <c r="Y25" i="1"/>
  <c r="R25" i="1"/>
  <c r="E25" i="1"/>
  <c r="S25" i="1" s="1"/>
  <c r="Y24" i="1"/>
  <c r="R24" i="1"/>
  <c r="E24" i="1"/>
  <c r="S24" i="1" s="1"/>
  <c r="Y22" i="1"/>
  <c r="Y20" i="1"/>
  <c r="E20" i="1"/>
  <c r="S20" i="1" s="1"/>
  <c r="Y19" i="1"/>
  <c r="R19" i="1"/>
  <c r="E19" i="1"/>
  <c r="S19" i="1" s="1"/>
  <c r="Y18" i="1"/>
  <c r="R18" i="1"/>
  <c r="E18" i="1"/>
  <c r="S18" i="1" s="1"/>
  <c r="Y17" i="1"/>
  <c r="R17" i="1"/>
  <c r="E17" i="1"/>
  <c r="S17" i="1" s="1"/>
  <c r="Y16" i="1"/>
  <c r="R16" i="1"/>
  <c r="E16" i="1"/>
  <c r="S16" i="1" s="1"/>
  <c r="Y12" i="1"/>
  <c r="E12" i="1"/>
  <c r="S12" i="1" s="1"/>
  <c r="Y11" i="1"/>
  <c r="R11" i="1"/>
  <c r="E11" i="1"/>
  <c r="S11" i="1" s="1"/>
  <c r="Y10" i="1"/>
  <c r="R10" i="1"/>
  <c r="E10" i="1"/>
  <c r="S10" i="1" s="1"/>
  <c r="Y9" i="1"/>
  <c r="R9" i="1"/>
  <c r="E9" i="1"/>
  <c r="S9" i="1" s="1"/>
  <c r="Y8" i="1"/>
  <c r="R8" i="1"/>
  <c r="E8" i="1"/>
  <c r="S8" i="1" s="1"/>
  <c r="U2" i="1"/>
  <c r="V2" i="1" s="1"/>
  <c r="M2" i="1"/>
  <c r="B25" i="3"/>
  <c r="H53" i="4"/>
  <c r="D53" i="4"/>
  <c r="H33" i="4"/>
  <c r="D33" i="4"/>
  <c r="H52" i="4"/>
  <c r="D52" i="4"/>
  <c r="H32" i="4"/>
  <c r="D32" i="4"/>
  <c r="R290" i="1"/>
  <c r="R306" i="1"/>
  <c r="R322" i="1"/>
  <c r="R258" i="1"/>
  <c r="R274" i="1"/>
  <c r="R265" i="1"/>
  <c r="R313" i="1"/>
  <c r="R314" i="1"/>
  <c r="S266" i="1"/>
  <c r="S298" i="1"/>
  <c r="L52" i="4"/>
  <c r="D51" i="4"/>
  <c r="H31" i="4"/>
  <c r="D31" i="4"/>
  <c r="H50" i="4"/>
  <c r="D50" i="4"/>
  <c r="H30" i="4"/>
  <c r="D30" i="4"/>
  <c r="D7" i="3"/>
  <c r="O7" i="3" s="1"/>
  <c r="N9" i="3"/>
  <c r="H49" i="4"/>
  <c r="D49" i="4"/>
  <c r="H29" i="4"/>
  <c r="D29" i="4"/>
  <c r="H48" i="4"/>
  <c r="D48" i="4"/>
  <c r="H28" i="4"/>
  <c r="D28" i="4"/>
  <c r="D27" i="4"/>
  <c r="H27" i="4"/>
  <c r="H47" i="4"/>
  <c r="D47" i="4"/>
  <c r="H46" i="4"/>
  <c r="H26" i="4"/>
  <c r="H25" i="4"/>
  <c r="D25" i="4"/>
  <c r="D8" i="3"/>
  <c r="F2" i="3"/>
  <c r="H45" i="4"/>
  <c r="J45" i="4"/>
  <c r="D45" i="4"/>
  <c r="F45" i="4"/>
  <c r="D9" i="3"/>
  <c r="O9" i="3" s="1"/>
  <c r="D23" i="4"/>
  <c r="D43" i="4"/>
  <c r="L53" i="4"/>
  <c r="H51" i="4"/>
  <c r="L6" i="4"/>
  <c r="K6" i="4"/>
  <c r="K5" i="4"/>
  <c r="B39" i="4"/>
  <c r="B36" i="4"/>
  <c r="K2" i="4"/>
  <c r="K23" i="4"/>
  <c r="K43" i="4"/>
  <c r="H23" i="4"/>
  <c r="H43" i="4"/>
  <c r="L4" i="4"/>
  <c r="M25" i="4"/>
  <c r="B55" i="4"/>
  <c r="B54" i="4"/>
  <c r="B53" i="4"/>
  <c r="B52" i="4"/>
  <c r="K51" i="4"/>
  <c r="B51" i="4"/>
  <c r="B50" i="4"/>
  <c r="B49" i="4"/>
  <c r="B48" i="4"/>
  <c r="B47" i="4"/>
  <c r="B46" i="4"/>
  <c r="B45" i="4"/>
  <c r="H44" i="4"/>
  <c r="J44" i="4"/>
  <c r="B44" i="4"/>
  <c r="N43" i="4"/>
  <c r="C23" i="4"/>
  <c r="C43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K4" i="4"/>
  <c r="L3" i="4"/>
  <c r="M24" i="4"/>
  <c r="K3" i="4"/>
  <c r="L23" i="3"/>
  <c r="D10" i="3"/>
  <c r="O10" i="3" s="1"/>
  <c r="N2" i="3"/>
  <c r="H2" i="3"/>
  <c r="N8" i="3"/>
  <c r="N10" i="3"/>
  <c r="O8" i="3"/>
  <c r="M36" i="4"/>
  <c r="L34" i="4"/>
  <c r="L35" i="4"/>
  <c r="K54" i="4"/>
  <c r="D46" i="4"/>
  <c r="L46" i="4"/>
  <c r="K55" i="4"/>
  <c r="L5" i="4"/>
  <c r="L26" i="4"/>
  <c r="L2" i="4"/>
  <c r="L23" i="4"/>
  <c r="L43" i="4"/>
  <c r="L25" i="4"/>
  <c r="K47" i="4"/>
  <c r="L33" i="4"/>
  <c r="L29" i="4"/>
  <c r="L32" i="4"/>
  <c r="G23" i="4"/>
  <c r="G43" i="4"/>
  <c r="L50" i="4"/>
  <c r="L24" i="4"/>
  <c r="L28" i="4"/>
  <c r="K53" i="4"/>
  <c r="K49" i="4"/>
  <c r="K44" i="4"/>
  <c r="K48" i="4"/>
  <c r="K45" i="4"/>
  <c r="L47" i="4"/>
  <c r="L27" i="4"/>
  <c r="L48" i="4"/>
  <c r="G56" i="4"/>
  <c r="D26" i="4"/>
  <c r="K52" i="4"/>
  <c r="L45" i="4"/>
  <c r="N45" i="4"/>
  <c r="K50" i="4"/>
  <c r="L49" i="4"/>
  <c r="L54" i="4"/>
  <c r="L51" i="4"/>
  <c r="C56" i="4"/>
  <c r="L30" i="4"/>
  <c r="K46" i="4"/>
  <c r="L44" i="4"/>
  <c r="N44" i="4"/>
  <c r="L31" i="4"/>
  <c r="H56" i="4"/>
  <c r="D56" i="4"/>
  <c r="L56" i="4"/>
  <c r="K56" i="4"/>
  <c r="M51" i="4"/>
  <c r="M54" i="4" l="1"/>
  <c r="M53" i="4"/>
  <c r="M56" i="4"/>
  <c r="S165" i="1"/>
  <c r="S325" i="1"/>
  <c r="S312" i="1"/>
  <c r="S363" i="1"/>
  <c r="S344" i="1"/>
  <c r="S326" i="1"/>
  <c r="S246" i="1"/>
  <c r="S359" i="1"/>
  <c r="S63" i="1"/>
  <c r="S358" i="1"/>
  <c r="S318" i="1"/>
  <c r="S286" i="1"/>
  <c r="S238" i="1"/>
  <c r="S14" i="1"/>
  <c r="S78" i="1"/>
  <c r="S333" i="1"/>
  <c r="R321" i="1"/>
  <c r="E185" i="1"/>
  <c r="S185" i="1" s="1"/>
  <c r="R209" i="1"/>
  <c r="R361" i="1"/>
  <c r="R353" i="1"/>
  <c r="R345" i="1"/>
  <c r="R337" i="1"/>
  <c r="R281" i="1"/>
  <c r="R14" i="1"/>
  <c r="E161" i="1"/>
  <c r="S161" i="1" s="1"/>
  <c r="E233" i="1"/>
  <c r="S233" i="1" s="1"/>
  <c r="R257" i="1"/>
  <c r="E297" i="1"/>
  <c r="S297" i="1" s="1"/>
  <c r="E265" i="1"/>
  <c r="S265" i="1" s="1"/>
  <c r="E353" i="1"/>
  <c r="S353" i="1" s="1"/>
  <c r="E95" i="1"/>
  <c r="E201" i="1"/>
  <c r="S201" i="1" s="1"/>
  <c r="E217" i="1"/>
  <c r="S217" i="1" s="1"/>
  <c r="R329" i="1"/>
  <c r="R201" i="1"/>
  <c r="R289" i="1"/>
  <c r="E329" i="1"/>
  <c r="S329" i="1" s="1"/>
  <c r="E213" i="1"/>
  <c r="S213" i="1" s="1"/>
  <c r="E15" i="1"/>
  <c r="E205" i="1"/>
  <c r="S205" i="1" s="1"/>
  <c r="E354" i="1"/>
  <c r="S354" i="1" s="1"/>
  <c r="R347" i="1"/>
  <c r="E362" i="1"/>
  <c r="S362" i="1" s="1"/>
  <c r="S296" i="1"/>
  <c r="R362" i="1"/>
  <c r="R323" i="1"/>
  <c r="R339" i="1"/>
  <c r="E39" i="1"/>
  <c r="E331" i="1"/>
  <c r="S331" i="1" s="1"/>
  <c r="R355" i="1"/>
  <c r="E346" i="1"/>
  <c r="S346" i="1" s="1"/>
  <c r="E167" i="1"/>
  <c r="S167" i="1" s="1"/>
  <c r="E271" i="1"/>
  <c r="E231" i="1"/>
  <c r="S231" i="1" s="1"/>
  <c r="E191" i="1"/>
  <c r="S191" i="1" s="1"/>
  <c r="E342" i="1"/>
  <c r="R342" i="1"/>
  <c r="R206" i="1"/>
  <c r="E206" i="1"/>
  <c r="S206" i="1" s="1"/>
  <c r="E166" i="1"/>
  <c r="S166" i="1" s="1"/>
  <c r="E126" i="1"/>
  <c r="S126" i="1" s="1"/>
  <c r="R126" i="1"/>
  <c r="E38" i="1"/>
  <c r="S38" i="1" s="1"/>
  <c r="R38" i="1"/>
  <c r="E207" i="1"/>
  <c r="S207" i="1" s="1"/>
  <c r="E103" i="1"/>
  <c r="S103" i="1" s="1"/>
  <c r="E335" i="1"/>
  <c r="S335" i="1" s="1"/>
  <c r="E174" i="1"/>
  <c r="S174" i="1" s="1"/>
  <c r="E311" i="1"/>
  <c r="S311" i="1" s="1"/>
  <c r="E263" i="1"/>
  <c r="E310" i="1"/>
  <c r="S310" i="1" s="1"/>
  <c r="R270" i="1"/>
  <c r="E270" i="1"/>
  <c r="S270" i="1" s="1"/>
  <c r="R190" i="1"/>
  <c r="E190" i="1"/>
  <c r="S190" i="1" s="1"/>
  <c r="R150" i="1"/>
  <c r="E150" i="1"/>
  <c r="S150" i="1" s="1"/>
  <c r="E110" i="1"/>
  <c r="S110" i="1" s="1"/>
  <c r="R110" i="1"/>
  <c r="E70" i="1"/>
  <c r="S70" i="1" s="1"/>
  <c r="E46" i="1"/>
  <c r="S46" i="1" s="1"/>
  <c r="R46" i="1"/>
  <c r="E135" i="1"/>
  <c r="E223" i="1"/>
  <c r="S223" i="1" s="1"/>
  <c r="R318" i="1"/>
  <c r="E23" i="1"/>
  <c r="S23" i="1" s="1"/>
  <c r="E151" i="1"/>
  <c r="E350" i="1"/>
  <c r="S350" i="1" s="1"/>
  <c r="R350" i="1"/>
  <c r="R302" i="1"/>
  <c r="E302" i="1"/>
  <c r="S302" i="1" s="1"/>
  <c r="R262" i="1"/>
  <c r="E262" i="1"/>
  <c r="S262" i="1" s="1"/>
  <c r="E222" i="1"/>
  <c r="S222" i="1" s="1"/>
  <c r="R222" i="1"/>
  <c r="R182" i="1"/>
  <c r="E182" i="1"/>
  <c r="S182" i="1" s="1"/>
  <c r="R142" i="1"/>
  <c r="E142" i="1"/>
  <c r="S142" i="1" s="1"/>
  <c r="R102" i="1"/>
  <c r="E62" i="1"/>
  <c r="S62" i="1" s="1"/>
  <c r="R62" i="1"/>
  <c r="E55" i="1"/>
  <c r="S55" i="1" s="1"/>
  <c r="E255" i="1"/>
  <c r="E230" i="1"/>
  <c r="S230" i="1" s="1"/>
  <c r="E294" i="1"/>
  <c r="S294" i="1" s="1"/>
  <c r="R310" i="1"/>
  <c r="E215" i="1"/>
  <c r="S215" i="1" s="1"/>
  <c r="R159" i="1"/>
  <c r="E159" i="1"/>
  <c r="R87" i="1"/>
  <c r="E87" i="1"/>
  <c r="R279" i="1"/>
  <c r="R326" i="1"/>
  <c r="E278" i="1"/>
  <c r="S278" i="1" s="1"/>
  <c r="R278" i="1"/>
  <c r="R254" i="1"/>
  <c r="E254" i="1"/>
  <c r="S254" i="1" s="1"/>
  <c r="R214" i="1"/>
  <c r="R134" i="1"/>
  <c r="E134" i="1"/>
  <c r="S134" i="1" s="1"/>
  <c r="R94" i="1"/>
  <c r="E94" i="1"/>
  <c r="S94" i="1" s="1"/>
  <c r="E54" i="1"/>
  <c r="S54" i="1" s="1"/>
  <c r="R54" i="1"/>
  <c r="R78" i="1"/>
  <c r="E287" i="1"/>
  <c r="S287" i="1" s="1"/>
  <c r="E214" i="1"/>
  <c r="S214" i="1" s="1"/>
  <c r="E334" i="1"/>
  <c r="S334" i="1" s="1"/>
  <c r="R246" i="1"/>
  <c r="R327" i="1"/>
  <c r="E327" i="1"/>
  <c r="S327" i="1" s="1"/>
  <c r="E239" i="1"/>
  <c r="S239" i="1" s="1"/>
  <c r="R199" i="1"/>
  <c r="E199" i="1"/>
  <c r="S199" i="1" s="1"/>
  <c r="E31" i="1"/>
  <c r="S31" i="1" s="1"/>
  <c r="R31" i="1"/>
  <c r="R286" i="1"/>
  <c r="R198" i="1"/>
  <c r="E198" i="1"/>
  <c r="S198" i="1" s="1"/>
  <c r="E158" i="1"/>
  <c r="S158" i="1" s="1"/>
  <c r="R158" i="1"/>
  <c r="E118" i="1"/>
  <c r="S118" i="1" s="1"/>
  <c r="R118" i="1"/>
  <c r="R86" i="1"/>
  <c r="E86" i="1"/>
  <c r="S86" i="1" s="1"/>
  <c r="R30" i="1"/>
  <c r="E30" i="1"/>
  <c r="S30" i="1" s="1"/>
  <c r="E183" i="1"/>
  <c r="S183" i="1" s="1"/>
  <c r="E102" i="1"/>
  <c r="S102" i="1" s="1"/>
  <c r="R238" i="1"/>
  <c r="E22" i="1"/>
  <c r="S22" i="1" s="1"/>
  <c r="R22" i="1"/>
  <c r="E347" i="1"/>
  <c r="S347" i="1" s="1"/>
  <c r="R363" i="1"/>
  <c r="S301" i="1"/>
  <c r="R303" i="1"/>
  <c r="R287" i="1"/>
  <c r="R263" i="1"/>
  <c r="R247" i="1"/>
  <c r="R231" i="1"/>
  <c r="R207" i="1"/>
  <c r="R183" i="1"/>
  <c r="R167" i="1"/>
  <c r="R143" i="1"/>
  <c r="R111" i="1"/>
  <c r="R95" i="1"/>
  <c r="R79" i="1"/>
  <c r="R71" i="1"/>
  <c r="R55" i="1"/>
  <c r="R47" i="1"/>
  <c r="R39" i="1"/>
  <c r="R23" i="1"/>
  <c r="R15" i="1"/>
  <c r="R319" i="1"/>
  <c r="R311" i="1"/>
  <c r="R295" i="1"/>
  <c r="R271" i="1"/>
  <c r="R255" i="1"/>
  <c r="R239" i="1"/>
  <c r="R223" i="1"/>
  <c r="R215" i="1"/>
  <c r="R191" i="1"/>
  <c r="R175" i="1"/>
  <c r="R151" i="1"/>
  <c r="R135" i="1"/>
  <c r="R127" i="1"/>
  <c r="R119" i="1"/>
  <c r="R103" i="1"/>
  <c r="R63" i="1"/>
  <c r="R294" i="1"/>
  <c r="S351" i="1"/>
  <c r="S343" i="1"/>
  <c r="S319" i="1"/>
  <c r="S303" i="1"/>
  <c r="S295" i="1"/>
  <c r="S279" i="1"/>
  <c r="S271" i="1"/>
  <c r="S263" i="1"/>
  <c r="S255" i="1"/>
  <c r="S247" i="1"/>
  <c r="S175" i="1"/>
  <c r="S95" i="1"/>
  <c r="S87" i="1"/>
  <c r="E277" i="1"/>
  <c r="S277" i="1" s="1"/>
  <c r="E221" i="1"/>
  <c r="S221" i="1" s="1"/>
  <c r="R173" i="1"/>
  <c r="E173" i="1"/>
  <c r="S173" i="1" s="1"/>
  <c r="R125" i="1"/>
  <c r="E125" i="1"/>
  <c r="S125" i="1" s="1"/>
  <c r="R77" i="1"/>
  <c r="E77" i="1"/>
  <c r="S77" i="1" s="1"/>
  <c r="R37" i="1"/>
  <c r="E356" i="1"/>
  <c r="S356" i="1" s="1"/>
  <c r="R204" i="1"/>
  <c r="E204" i="1"/>
  <c r="S204" i="1" s="1"/>
  <c r="E157" i="1"/>
  <c r="S157" i="1" s="1"/>
  <c r="E189" i="1"/>
  <c r="S189" i="1" s="1"/>
  <c r="R196" i="1"/>
  <c r="R212" i="1"/>
  <c r="E61" i="1"/>
  <c r="S61" i="1" s="1"/>
  <c r="E84" i="1"/>
  <c r="S84" i="1" s="1"/>
  <c r="R157" i="1"/>
  <c r="E284" i="1"/>
  <c r="S284" i="1" s="1"/>
  <c r="E309" i="1"/>
  <c r="S309" i="1" s="1"/>
  <c r="S349" i="1"/>
  <c r="R317" i="1"/>
  <c r="R269" i="1"/>
  <c r="R197" i="1"/>
  <c r="E197" i="1"/>
  <c r="S197" i="1" s="1"/>
  <c r="R149" i="1"/>
  <c r="E149" i="1"/>
  <c r="S149" i="1" s="1"/>
  <c r="R101" i="1"/>
  <c r="E101" i="1"/>
  <c r="E53" i="1"/>
  <c r="R53" i="1"/>
  <c r="R300" i="1"/>
  <c r="E300" i="1"/>
  <c r="S300" i="1" s="1"/>
  <c r="R252" i="1"/>
  <c r="R164" i="1"/>
  <c r="E164" i="1"/>
  <c r="R76" i="1"/>
  <c r="R68" i="1"/>
  <c r="E68" i="1"/>
  <c r="S68" i="1" s="1"/>
  <c r="R44" i="1"/>
  <c r="E357" i="1"/>
  <c r="R357" i="1"/>
  <c r="R261" i="1"/>
  <c r="E261" i="1"/>
  <c r="S261" i="1" s="1"/>
  <c r="R229" i="1"/>
  <c r="E229" i="1"/>
  <c r="S229" i="1" s="1"/>
  <c r="R109" i="1"/>
  <c r="E109" i="1"/>
  <c r="S109" i="1" s="1"/>
  <c r="R29" i="1"/>
  <c r="E29" i="1"/>
  <c r="S29" i="1" s="1"/>
  <c r="R213" i="1"/>
  <c r="E317" i="1"/>
  <c r="S317" i="1" s="1"/>
  <c r="D365" i="1"/>
  <c r="E365" i="1" s="1"/>
  <c r="F294" i="1" s="1"/>
  <c r="E316" i="1"/>
  <c r="S316" i="1" s="1"/>
  <c r="E292" i="1"/>
  <c r="S292" i="1" s="1"/>
  <c r="R220" i="1"/>
  <c r="E220" i="1"/>
  <c r="S220" i="1" s="1"/>
  <c r="R172" i="1"/>
  <c r="R108" i="1"/>
  <c r="E108" i="1"/>
  <c r="S108" i="1" s="1"/>
  <c r="R85" i="1"/>
  <c r="E148" i="1"/>
  <c r="S148" i="1" s="1"/>
  <c r="R292" i="1"/>
  <c r="E324" i="1"/>
  <c r="S324" i="1" s="1"/>
  <c r="R253" i="1"/>
  <c r="E253" i="1"/>
  <c r="R141" i="1"/>
  <c r="E141" i="1"/>
  <c r="S141" i="1" s="1"/>
  <c r="E93" i="1"/>
  <c r="S93" i="1" s="1"/>
  <c r="R93" i="1"/>
  <c r="E21" i="1"/>
  <c r="S21" i="1" s="1"/>
  <c r="R21" i="1"/>
  <c r="E85" i="1"/>
  <c r="S85" i="1" s="1"/>
  <c r="R276" i="1"/>
  <c r="E276" i="1"/>
  <c r="S276" i="1" s="1"/>
  <c r="R180" i="1"/>
  <c r="E180" i="1"/>
  <c r="S180" i="1" s="1"/>
  <c r="R132" i="1"/>
  <c r="E132" i="1"/>
  <c r="S132" i="1" s="1"/>
  <c r="R92" i="1"/>
  <c r="E92" i="1"/>
  <c r="S92" i="1" s="1"/>
  <c r="E260" i="1"/>
  <c r="S260" i="1" s="1"/>
  <c r="E293" i="1"/>
  <c r="S293" i="1" s="1"/>
  <c r="E340" i="1"/>
  <c r="S340" i="1" s="1"/>
  <c r="R285" i="1"/>
  <c r="E285" i="1"/>
  <c r="S285" i="1" s="1"/>
  <c r="R117" i="1"/>
  <c r="E117" i="1"/>
  <c r="E69" i="1"/>
  <c r="S69" i="1" s="1"/>
  <c r="R45" i="1"/>
  <c r="E45" i="1"/>
  <c r="S45" i="1" s="1"/>
  <c r="E244" i="1"/>
  <c r="S244" i="1" s="1"/>
  <c r="R244" i="1"/>
  <c r="R156" i="1"/>
  <c r="E156" i="1"/>
  <c r="R100" i="1"/>
  <c r="E100" i="1"/>
  <c r="S100" i="1" s="1"/>
  <c r="R69" i="1"/>
  <c r="R228" i="1"/>
  <c r="E237" i="1"/>
  <c r="S237" i="1" s="1"/>
  <c r="R325" i="1"/>
  <c r="R332" i="1"/>
  <c r="E341" i="1"/>
  <c r="R245" i="1"/>
  <c r="E245" i="1"/>
  <c r="S245" i="1" s="1"/>
  <c r="R181" i="1"/>
  <c r="E181" i="1"/>
  <c r="S181" i="1" s="1"/>
  <c r="R133" i="1"/>
  <c r="R13" i="1"/>
  <c r="E269" i="1"/>
  <c r="S269" i="1" s="1"/>
  <c r="R236" i="1"/>
  <c r="E236" i="1"/>
  <c r="S236" i="1" s="1"/>
  <c r="R188" i="1"/>
  <c r="E188" i="1"/>
  <c r="S188" i="1" s="1"/>
  <c r="R60" i="1"/>
  <c r="E76" i="1"/>
  <c r="S76" i="1" s="1"/>
  <c r="R221" i="1"/>
  <c r="R301" i="1"/>
  <c r="E308" i="1"/>
  <c r="S308" i="1" s="1"/>
  <c r="R333" i="1"/>
  <c r="E348" i="1"/>
  <c r="E52" i="1"/>
  <c r="S52" i="1" s="1"/>
  <c r="R349" i="1"/>
  <c r="R341" i="1"/>
  <c r="R293" i="1"/>
  <c r="R277" i="1"/>
  <c r="S345" i="1"/>
  <c r="S305" i="1"/>
  <c r="R52" i="1"/>
  <c r="R316" i="1"/>
  <c r="S159" i="1"/>
  <c r="S151" i="1"/>
  <c r="S143" i="1"/>
  <c r="S135" i="1"/>
  <c r="S127" i="1"/>
  <c r="S119" i="1"/>
  <c r="S111" i="1"/>
  <c r="S79" i="1"/>
  <c r="S71" i="1"/>
  <c r="S47" i="1"/>
  <c r="S39" i="1"/>
  <c r="S15" i="1"/>
  <c r="S342" i="1"/>
  <c r="E320" i="1"/>
  <c r="R359" i="1"/>
  <c r="R351" i="1"/>
  <c r="R343" i="1"/>
  <c r="R335" i="1"/>
  <c r="R358" i="1"/>
  <c r="E7" i="1"/>
  <c r="R7" i="1"/>
  <c r="U365" i="1"/>
  <c r="N23" i="3"/>
  <c r="D23" i="3"/>
  <c r="E19" i="3" s="1"/>
  <c r="O16" i="3"/>
  <c r="O12" i="3"/>
  <c r="F12" i="3" l="1"/>
  <c r="G12" i="3" s="1"/>
  <c r="H12" i="3" s="1"/>
  <c r="I12" i="3" s="1"/>
  <c r="F16" i="3"/>
  <c r="G16" i="3" s="1"/>
  <c r="H16" i="3" s="1"/>
  <c r="I16" i="3" s="1"/>
  <c r="E16" i="3"/>
  <c r="E20" i="3"/>
  <c r="E12" i="3"/>
  <c r="F202" i="1"/>
  <c r="F268" i="1"/>
  <c r="F271" i="1"/>
  <c r="F66" i="1"/>
  <c r="F146" i="1"/>
  <c r="F260" i="1"/>
  <c r="F13" i="1"/>
  <c r="F70" i="1"/>
  <c r="F27" i="1"/>
  <c r="F279" i="1"/>
  <c r="F290" i="1"/>
  <c r="F124" i="1"/>
  <c r="F15" i="1"/>
  <c r="F195" i="1"/>
  <c r="R365" i="1"/>
  <c r="F20" i="1"/>
  <c r="F226" i="1"/>
  <c r="F122" i="1"/>
  <c r="F157" i="1"/>
  <c r="F104" i="1"/>
  <c r="F26" i="1"/>
  <c r="F282" i="1"/>
  <c r="F169" i="1"/>
  <c r="F255" i="1"/>
  <c r="F17" i="1"/>
  <c r="F210" i="1"/>
  <c r="F8" i="1"/>
  <c r="F192" i="1"/>
  <c r="F220" i="1"/>
  <c r="F221" i="1"/>
  <c r="F314" i="1"/>
  <c r="F97" i="1"/>
  <c r="F228" i="1"/>
  <c r="F239" i="1"/>
  <c r="F159" i="1"/>
  <c r="F318" i="1"/>
  <c r="F48" i="1"/>
  <c r="F105" i="1"/>
  <c r="F213" i="1"/>
  <c r="F88" i="1"/>
  <c r="F191" i="1"/>
  <c r="F34" i="1"/>
  <c r="F116" i="1"/>
  <c r="F234" i="1"/>
  <c r="F135" i="1"/>
  <c r="F144" i="1"/>
  <c r="F198" i="1"/>
  <c r="F197" i="1"/>
  <c r="F287" i="1"/>
  <c r="F308" i="1"/>
  <c r="F150" i="1"/>
  <c r="F229" i="1"/>
  <c r="F61" i="1"/>
  <c r="F121" i="1"/>
  <c r="F237" i="1"/>
  <c r="F91" i="1"/>
  <c r="F81" i="1"/>
  <c r="F203" i="1"/>
  <c r="F250" i="1"/>
  <c r="F319" i="1"/>
  <c r="F132" i="1"/>
  <c r="F297" i="1"/>
  <c r="F214" i="1"/>
  <c r="F165" i="1"/>
  <c r="F77" i="1"/>
  <c r="F273" i="1"/>
  <c r="F55" i="1"/>
  <c r="F151" i="1"/>
  <c r="F293" i="1"/>
  <c r="F353" i="1"/>
  <c r="F51" i="1"/>
  <c r="S164" i="1"/>
  <c r="F164" i="1"/>
  <c r="F109" i="1"/>
  <c r="S320" i="1"/>
  <c r="F320" i="1"/>
  <c r="F343" i="1"/>
  <c r="F178" i="1"/>
  <c r="F244" i="1"/>
  <c r="F64" i="1"/>
  <c r="F313" i="1"/>
  <c r="F11" i="1"/>
  <c r="F342" i="1"/>
  <c r="F52" i="1"/>
  <c r="F232" i="1"/>
  <c r="F275" i="1"/>
  <c r="F63" i="1"/>
  <c r="F247" i="1"/>
  <c r="F50" i="1"/>
  <c r="F286" i="1"/>
  <c r="F148" i="1"/>
  <c r="F149" i="1"/>
  <c r="F108" i="1"/>
  <c r="F22" i="1"/>
  <c r="F85" i="1"/>
  <c r="F223" i="1"/>
  <c r="F241" i="1"/>
  <c r="F240" i="1"/>
  <c r="F206" i="1"/>
  <c r="F175" i="1"/>
  <c r="F306" i="1"/>
  <c r="F363" i="1"/>
  <c r="S53" i="1"/>
  <c r="F53" i="1"/>
  <c r="F323" i="1"/>
  <c r="F43" i="1"/>
  <c r="F327" i="1"/>
  <c r="F316" i="1"/>
  <c r="F350" i="1"/>
  <c r="F14" i="1"/>
  <c r="F274" i="1"/>
  <c r="F183" i="1"/>
  <c r="F84" i="1"/>
  <c r="F126" i="1"/>
  <c r="F89" i="1"/>
  <c r="F259" i="1"/>
  <c r="F225" i="1"/>
  <c r="F245" i="1"/>
  <c r="F65" i="1"/>
  <c r="F315" i="1"/>
  <c r="F41" i="1"/>
  <c r="F291" i="1"/>
  <c r="F25" i="1"/>
  <c r="F133" i="1"/>
  <c r="F190" i="1"/>
  <c r="F361" i="1"/>
  <c r="F118" i="1"/>
  <c r="F235" i="1"/>
  <c r="F184" i="1"/>
  <c r="F120" i="1"/>
  <c r="F176" i="1"/>
  <c r="F24" i="1"/>
  <c r="F272" i="1"/>
  <c r="F155" i="1"/>
  <c r="F37" i="1"/>
  <c r="F188" i="1"/>
  <c r="F54" i="1"/>
  <c r="F99" i="1"/>
  <c r="F276" i="1"/>
  <c r="F326" i="1"/>
  <c r="F69" i="1"/>
  <c r="F207" i="1"/>
  <c r="F185" i="1"/>
  <c r="F33" i="1"/>
  <c r="F174" i="1"/>
  <c r="F74" i="1"/>
  <c r="F355" i="1"/>
  <c r="F267" i="1"/>
  <c r="F73" i="1"/>
  <c r="F58" i="1"/>
  <c r="F356" i="1"/>
  <c r="S101" i="1"/>
  <c r="F101" i="1"/>
  <c r="F127" i="1"/>
  <c r="F283" i="1"/>
  <c r="F334" i="1"/>
  <c r="F351" i="1"/>
  <c r="F340" i="1"/>
  <c r="F21" i="1"/>
  <c r="F9" i="1"/>
  <c r="F201" i="1"/>
  <c r="F32" i="1"/>
  <c r="F103" i="1"/>
  <c r="F254" i="1"/>
  <c r="F199" i="1"/>
  <c r="F208" i="1"/>
  <c r="F161" i="1"/>
  <c r="F47" i="1"/>
  <c r="F44" i="1"/>
  <c r="F270" i="1"/>
  <c r="F86" i="1"/>
  <c r="F172" i="1"/>
  <c r="F110" i="1"/>
  <c r="F333" i="1"/>
  <c r="F309" i="1"/>
  <c r="F348" i="1"/>
  <c r="S348" i="1"/>
  <c r="S341" i="1"/>
  <c r="F341" i="1"/>
  <c r="S156" i="1"/>
  <c r="F156" i="1"/>
  <c r="S117" i="1"/>
  <c r="F117" i="1"/>
  <c r="S253" i="1"/>
  <c r="F253" i="1"/>
  <c r="S357" i="1"/>
  <c r="F357" i="1"/>
  <c r="F295" i="1"/>
  <c r="F311" i="1"/>
  <c r="F30" i="1"/>
  <c r="F300" i="1"/>
  <c r="F218" i="1"/>
  <c r="F179" i="1"/>
  <c r="F78" i="1"/>
  <c r="F298" i="1"/>
  <c r="F125" i="1"/>
  <c r="F16" i="1"/>
  <c r="F296" i="1"/>
  <c r="F154" i="1"/>
  <c r="F160" i="1"/>
  <c r="F112" i="1"/>
  <c r="F264" i="1"/>
  <c r="F338" i="1"/>
  <c r="F189" i="1"/>
  <c r="F182" i="1"/>
  <c r="F152" i="1"/>
  <c r="F39" i="1"/>
  <c r="F258" i="1"/>
  <c r="F90" i="1"/>
  <c r="F19" i="1"/>
  <c r="F168" i="1"/>
  <c r="F45" i="1"/>
  <c r="F119" i="1"/>
  <c r="F310" i="1"/>
  <c r="F107" i="1"/>
  <c r="F269" i="1"/>
  <c r="F141" i="1"/>
  <c r="F233" i="1"/>
  <c r="F162" i="1"/>
  <c r="F217" i="1"/>
  <c r="F62" i="1"/>
  <c r="F87" i="1"/>
  <c r="F75" i="1"/>
  <c r="F145" i="1"/>
  <c r="F114" i="1"/>
  <c r="F10" i="1"/>
  <c r="F365" i="1"/>
  <c r="F143" i="1"/>
  <c r="F337" i="1"/>
  <c r="F261" i="1"/>
  <c r="F83" i="1"/>
  <c r="I365" i="1"/>
  <c r="F305" i="1"/>
  <c r="F204" i="1"/>
  <c r="F115" i="1"/>
  <c r="G365" i="1"/>
  <c r="F95" i="1"/>
  <c r="F59" i="1"/>
  <c r="F186" i="1"/>
  <c r="F321" i="1"/>
  <c r="F79" i="1"/>
  <c r="F131" i="1"/>
  <c r="F113" i="1"/>
  <c r="F129" i="1"/>
  <c r="F130" i="1"/>
  <c r="F140" i="1"/>
  <c r="F257" i="1"/>
  <c r="F252" i="1"/>
  <c r="F227" i="1"/>
  <c r="F243" i="1"/>
  <c r="F18" i="1"/>
  <c r="F76" i="1"/>
  <c r="F211" i="1"/>
  <c r="F29" i="1"/>
  <c r="F49" i="1"/>
  <c r="F96" i="1"/>
  <c r="F170" i="1"/>
  <c r="F303" i="1"/>
  <c r="F82" i="1"/>
  <c r="F284" i="1"/>
  <c r="F137" i="1"/>
  <c r="F299" i="1"/>
  <c r="F358" i="1"/>
  <c r="F42" i="1"/>
  <c r="F263" i="1"/>
  <c r="F262" i="1"/>
  <c r="F345" i="1"/>
  <c r="F242" i="1"/>
  <c r="F360" i="1"/>
  <c r="F200" i="1"/>
  <c r="F31" i="1"/>
  <c r="F128" i="1"/>
  <c r="F285" i="1"/>
  <c r="F265" i="1"/>
  <c r="F193" i="1"/>
  <c r="F36" i="1"/>
  <c r="F344" i="1"/>
  <c r="F222" i="1"/>
  <c r="F111" i="1"/>
  <c r="F212" i="1"/>
  <c r="F94" i="1"/>
  <c r="F163" i="1"/>
  <c r="F158" i="1"/>
  <c r="F301" i="1"/>
  <c r="F142" i="1"/>
  <c r="F328" i="1"/>
  <c r="F339" i="1"/>
  <c r="F224" i="1"/>
  <c r="F304" i="1"/>
  <c r="F354" i="1"/>
  <c r="F329" i="1"/>
  <c r="F56" i="1"/>
  <c r="F134" i="1"/>
  <c r="F205" i="1"/>
  <c r="F236" i="1"/>
  <c r="F347" i="1"/>
  <c r="F196" i="1"/>
  <c r="F177" i="1"/>
  <c r="F139" i="1"/>
  <c r="F40" i="1"/>
  <c r="F251" i="1"/>
  <c r="F46" i="1"/>
  <c r="F346" i="1"/>
  <c r="F332" i="1"/>
  <c r="F349" i="1"/>
  <c r="F336" i="1"/>
  <c r="F216" i="1"/>
  <c r="F322" i="1"/>
  <c r="F7" i="1"/>
  <c r="F153" i="1"/>
  <c r="F138" i="1"/>
  <c r="F231" i="1"/>
  <c r="F60" i="1"/>
  <c r="F35" i="1"/>
  <c r="F98" i="1"/>
  <c r="F123" i="1"/>
  <c r="F238" i="1"/>
  <c r="F209" i="1"/>
  <c r="F166" i="1"/>
  <c r="F292" i="1"/>
  <c r="F106" i="1"/>
  <c r="F256" i="1"/>
  <c r="F12" i="1"/>
  <c r="F38" i="1"/>
  <c r="F171" i="1"/>
  <c r="F312" i="1"/>
  <c r="F92" i="1"/>
  <c r="F230" i="1"/>
  <c r="F335" i="1"/>
  <c r="F281" i="1"/>
  <c r="F317" i="1"/>
  <c r="F100" i="1"/>
  <c r="F215" i="1"/>
  <c r="F277" i="1"/>
  <c r="F181" i="1"/>
  <c r="F147" i="1"/>
  <c r="F180" i="1"/>
  <c r="F288" i="1"/>
  <c r="F67" i="1"/>
  <c r="F307" i="1"/>
  <c r="F289" i="1"/>
  <c r="F330" i="1"/>
  <c r="F249" i="1"/>
  <c r="F302" i="1"/>
  <c r="F80" i="1"/>
  <c r="F266" i="1"/>
  <c r="F23" i="1"/>
  <c r="F57" i="1"/>
  <c r="F278" i="1"/>
  <c r="F219" i="1"/>
  <c r="F362" i="1"/>
  <c r="F359" i="1"/>
  <c r="F72" i="1"/>
  <c r="F352" i="1"/>
  <c r="F173" i="1"/>
  <c r="F28" i="1"/>
  <c r="F136" i="1"/>
  <c r="F71" i="1"/>
  <c r="F248" i="1"/>
  <c r="F194" i="1"/>
  <c r="F280" i="1"/>
  <c r="S365" i="1"/>
  <c r="F102" i="1"/>
  <c r="F246" i="1"/>
  <c r="F68" i="1"/>
  <c r="F93" i="1"/>
  <c r="F324" i="1"/>
  <c r="F167" i="1"/>
  <c r="F187" i="1"/>
  <c r="F331" i="1"/>
  <c r="F325" i="1"/>
  <c r="F20" i="3"/>
  <c r="G20" i="3" s="1"/>
  <c r="H20" i="3" s="1"/>
  <c r="I20" i="3" s="1"/>
  <c r="F17" i="3"/>
  <c r="G17" i="3" s="1"/>
  <c r="H17" i="3" s="1"/>
  <c r="I17" i="3" s="1"/>
  <c r="E23" i="3"/>
  <c r="F18" i="3"/>
  <c r="G18" i="3" s="1"/>
  <c r="H18" i="3" s="1"/>
  <c r="I18" i="3" s="1"/>
  <c r="E8" i="3"/>
  <c r="E11" i="3"/>
  <c r="F13" i="3"/>
  <c r="G13" i="3" s="1"/>
  <c r="H13" i="3" s="1"/>
  <c r="I13" i="3" s="1"/>
  <c r="F21" i="3"/>
  <c r="G21" i="3" s="1"/>
  <c r="H21" i="3" s="1"/>
  <c r="I21" i="3" s="1"/>
  <c r="F15" i="3"/>
  <c r="G15" i="3" s="1"/>
  <c r="H15" i="3" s="1"/>
  <c r="I15" i="3" s="1"/>
  <c r="F9" i="3"/>
  <c r="G9" i="3" s="1"/>
  <c r="H9" i="3" s="1"/>
  <c r="I9" i="3" s="1"/>
  <c r="F8" i="3"/>
  <c r="G8" i="3" s="1"/>
  <c r="H8" i="3" s="1"/>
  <c r="I8" i="3" s="1"/>
  <c r="E15" i="3"/>
  <c r="E17" i="3"/>
  <c r="F19" i="3"/>
  <c r="G19" i="3" s="1"/>
  <c r="H19" i="3" s="1"/>
  <c r="I19" i="3" s="1"/>
  <c r="E7" i="3"/>
  <c r="E13" i="3"/>
  <c r="F10" i="3"/>
  <c r="G10" i="3" s="1"/>
  <c r="H10" i="3" s="1"/>
  <c r="I10" i="3" s="1"/>
  <c r="O23" i="3"/>
  <c r="F14" i="3"/>
  <c r="G14" i="3" s="1"/>
  <c r="H14" i="3" s="1"/>
  <c r="I14" i="3" s="1"/>
  <c r="E9" i="3"/>
  <c r="E21" i="3"/>
  <c r="E10" i="3"/>
  <c r="F11" i="3"/>
  <c r="G11" i="3" s="1"/>
  <c r="H11" i="3" s="1"/>
  <c r="I11" i="3" s="1"/>
  <c r="E18" i="3"/>
  <c r="F7" i="3"/>
  <c r="G7" i="3" s="1"/>
  <c r="H7" i="3" s="1"/>
  <c r="I7" i="3" s="1"/>
  <c r="E14" i="3"/>
  <c r="H23" i="3" l="1"/>
  <c r="I23" i="3" s="1"/>
  <c r="J16" i="3" s="1"/>
  <c r="G23" i="3"/>
  <c r="J7" i="3" l="1"/>
  <c r="J15" i="3"/>
  <c r="J18" i="3"/>
  <c r="J13" i="3"/>
  <c r="J21" i="3"/>
  <c r="J8" i="3"/>
  <c r="J23" i="3"/>
  <c r="J20" i="3"/>
  <c r="J17" i="3"/>
  <c r="J12" i="3"/>
  <c r="J10" i="3"/>
  <c r="J19" i="3"/>
  <c r="J14" i="3"/>
  <c r="J11" i="3"/>
  <c r="J9" i="3"/>
  <c r="Q365" i="1"/>
  <c r="Y7" i="1" l="1"/>
  <c r="X365" i="1"/>
  <c r="Y365" i="1" s="1"/>
  <c r="I78" i="1" l="1"/>
  <c r="I70" i="1"/>
  <c r="I15" i="1"/>
  <c r="I111" i="1"/>
  <c r="I343" i="1"/>
  <c r="I214" i="1"/>
  <c r="I182" i="1"/>
  <c r="I112" i="1"/>
  <c r="I285" i="1"/>
  <c r="I299" i="1"/>
  <c r="I296" i="1"/>
  <c r="I301" i="1"/>
  <c r="I289" i="1"/>
  <c r="I97" i="1"/>
  <c r="I363" i="1"/>
  <c r="I160" i="1"/>
  <c r="I283" i="1"/>
  <c r="I93" i="1"/>
  <c r="I14" i="1"/>
  <c r="I43" i="1"/>
  <c r="I12" i="1"/>
  <c r="I151" i="1"/>
  <c r="I302" i="1"/>
  <c r="I307" i="1"/>
  <c r="I21" i="1"/>
  <c r="I212" i="1"/>
  <c r="I190" i="1"/>
  <c r="I138" i="1"/>
  <c r="I13" i="1"/>
  <c r="I309" i="1"/>
  <c r="I127" i="1"/>
  <c r="I164" i="1"/>
  <c r="I168" i="1"/>
  <c r="I73" i="1"/>
  <c r="I163" i="1"/>
  <c r="I41" i="1"/>
  <c r="I158" i="1"/>
  <c r="I313" i="1"/>
  <c r="I166" i="1"/>
  <c r="I353" i="1"/>
  <c r="I185" i="1"/>
  <c r="I83" i="1"/>
  <c r="I114" i="1"/>
  <c r="I268" i="1"/>
  <c r="I76" i="1"/>
  <c r="I257" i="1"/>
  <c r="I318" i="1"/>
  <c r="I291" i="1"/>
  <c r="I96" i="1"/>
  <c r="I279" i="1"/>
  <c r="I207" i="1"/>
  <c r="I10" i="1"/>
  <c r="I263" i="1"/>
  <c r="I216" i="1"/>
  <c r="I282" i="1"/>
  <c r="I24" i="1"/>
  <c r="I144" i="1"/>
  <c r="I26" i="1"/>
  <c r="I175" i="1"/>
  <c r="I250" i="1"/>
  <c r="I87" i="1"/>
  <c r="I177" i="1"/>
  <c r="I57" i="1"/>
  <c r="I167" i="1"/>
  <c r="I298" i="1"/>
  <c r="I82" i="1"/>
  <c r="I18" i="1"/>
  <c r="I314" i="1"/>
  <c r="I323" i="1"/>
  <c r="I277" i="1"/>
  <c r="I278" i="1"/>
  <c r="I290" i="1"/>
  <c r="I247" i="1"/>
  <c r="I209" i="1"/>
  <c r="I261" i="1"/>
  <c r="I238" i="1"/>
  <c r="I352" i="1"/>
  <c r="I345" i="1"/>
  <c r="I348" i="1"/>
  <c r="I132" i="1"/>
  <c r="I202" i="1"/>
  <c r="I260" i="1"/>
  <c r="I259" i="1"/>
  <c r="I235" i="1"/>
  <c r="I71" i="1"/>
  <c r="I218" i="1"/>
  <c r="I270" i="1"/>
  <c r="I154" i="1"/>
  <c r="I35" i="1"/>
  <c r="I125" i="1"/>
  <c r="I181" i="1"/>
  <c r="I246" i="1"/>
  <c r="I176" i="1"/>
  <c r="I149" i="1"/>
  <c r="I27" i="1"/>
  <c r="I178" i="1"/>
  <c r="I264" i="1"/>
  <c r="I100" i="1"/>
  <c r="I44" i="1"/>
  <c r="I28" i="1"/>
  <c r="I222" i="1"/>
  <c r="I295" i="1"/>
  <c r="I253" i="1"/>
  <c r="I273" i="1"/>
  <c r="I231" i="1"/>
  <c r="I38" i="1"/>
  <c r="I332" i="1"/>
  <c r="I308" i="1"/>
  <c r="I315" i="1"/>
  <c r="I310" i="1"/>
  <c r="I256" i="1"/>
  <c r="I320" i="1"/>
  <c r="I32" i="1"/>
  <c r="I58" i="1"/>
  <c r="I213" i="1"/>
  <c r="I336" i="1"/>
  <c r="I249" i="1"/>
  <c r="I227" i="1"/>
  <c r="I312" i="1"/>
  <c r="I86" i="1"/>
  <c r="I341" i="1"/>
  <c r="I116" i="1"/>
  <c r="I59" i="1"/>
  <c r="I79" i="1"/>
  <c r="I232" i="1"/>
  <c r="I165" i="1"/>
  <c r="I153" i="1"/>
  <c r="I33" i="1"/>
  <c r="I197" i="1"/>
  <c r="I11" i="1"/>
  <c r="I8" i="1"/>
  <c r="I60" i="1"/>
  <c r="I67" i="1"/>
  <c r="I350" i="1"/>
  <c r="I36" i="1"/>
  <c r="I200" i="1"/>
  <c r="I325" i="1"/>
  <c r="I356" i="1"/>
  <c r="I355" i="1"/>
  <c r="I329" i="1"/>
  <c r="I121" i="1"/>
  <c r="I89" i="1"/>
  <c r="I123" i="1"/>
  <c r="I147" i="1"/>
  <c r="I357" i="1"/>
  <c r="I224" i="1"/>
  <c r="I61" i="1"/>
  <c r="I189" i="1"/>
  <c r="I217" i="1"/>
  <c r="I124" i="1"/>
  <c r="I186" i="1"/>
  <c r="I228" i="1"/>
  <c r="I130" i="1"/>
  <c r="I118" i="1"/>
  <c r="I31" i="1"/>
  <c r="I360" i="1"/>
  <c r="I340" i="1"/>
  <c r="I39" i="1"/>
  <c r="I335" i="1"/>
  <c r="I105" i="1"/>
  <c r="I110" i="1"/>
  <c r="I354" i="1"/>
  <c r="I258" i="1"/>
  <c r="I173" i="1"/>
  <c r="I180" i="1"/>
  <c r="I304" i="1"/>
  <c r="I183" i="1"/>
  <c r="I72" i="1"/>
  <c r="I358" i="1"/>
  <c r="I109" i="1"/>
  <c r="I281" i="1"/>
  <c r="I68" i="1"/>
  <c r="I251" i="1"/>
  <c r="I29" i="1"/>
  <c r="I311" i="1"/>
  <c r="I319" i="1"/>
  <c r="I248" i="1"/>
  <c r="I22" i="1"/>
  <c r="I327" i="1"/>
  <c r="I64" i="1"/>
  <c r="I54" i="1"/>
  <c r="I84" i="1"/>
  <c r="I334" i="1"/>
  <c r="I122" i="1"/>
  <c r="I205" i="1"/>
  <c r="I81" i="1"/>
  <c r="I102" i="1"/>
  <c r="I48" i="1"/>
  <c r="I255" i="1"/>
  <c r="I361" i="1"/>
  <c r="I171" i="1"/>
  <c r="I134" i="1"/>
  <c r="I46" i="1"/>
  <c r="I129" i="1"/>
  <c r="I77" i="1"/>
  <c r="I346" i="1"/>
  <c r="I104" i="1"/>
  <c r="I317" i="1"/>
  <c r="I55" i="1"/>
  <c r="I107" i="1"/>
  <c r="I331" i="1"/>
  <c r="I274" i="1"/>
  <c r="I80" i="1"/>
  <c r="I90" i="1"/>
  <c r="I208" i="1"/>
  <c r="I40" i="1"/>
  <c r="I142" i="1"/>
  <c r="I337" i="1"/>
  <c r="I198" i="1"/>
  <c r="I349" i="1"/>
  <c r="I203" i="1"/>
  <c r="I195" i="1"/>
  <c r="I169" i="1"/>
  <c r="I241" i="1"/>
  <c r="I179" i="1"/>
  <c r="I226" i="1"/>
  <c r="I306" i="1"/>
  <c r="I91" i="1"/>
  <c r="I210" i="1"/>
  <c r="I287" i="1"/>
  <c r="I275" i="1"/>
  <c r="I106" i="1"/>
  <c r="I187" i="1"/>
  <c r="I201" i="1"/>
  <c r="I170" i="1"/>
  <c r="I269" i="1"/>
  <c r="I322" i="1"/>
  <c r="I267" i="1"/>
  <c r="I135" i="1"/>
  <c r="I265" i="1"/>
  <c r="I9" i="1"/>
  <c r="I223" i="1"/>
  <c r="I23" i="1"/>
  <c r="I294" i="1"/>
  <c r="I98" i="1"/>
  <c r="I62" i="1"/>
  <c r="I297" i="1"/>
  <c r="I362" i="1"/>
  <c r="I194" i="1"/>
  <c r="I45" i="1"/>
  <c r="I159" i="1"/>
  <c r="I161" i="1"/>
  <c r="I193" i="1"/>
  <c r="I145" i="1"/>
  <c r="I233" i="1"/>
  <c r="I52" i="1"/>
  <c r="I50" i="1"/>
  <c r="I239" i="1"/>
  <c r="I351" i="1"/>
  <c r="I242" i="1"/>
  <c r="I316" i="1"/>
  <c r="I245" i="1"/>
  <c r="I117" i="1"/>
  <c r="I128" i="1"/>
  <c r="I326" i="1"/>
  <c r="I85" i="1"/>
  <c r="G292" i="1"/>
  <c r="H292" i="1" s="1"/>
  <c r="G99" i="1"/>
  <c r="H99" i="1" s="1"/>
  <c r="I141" i="1"/>
  <c r="I188" i="1"/>
  <c r="I53" i="1"/>
  <c r="I244" i="1"/>
  <c r="I236" i="1"/>
  <c r="I136" i="1"/>
  <c r="I184" i="1"/>
  <c r="I156" i="1"/>
  <c r="I157" i="1"/>
  <c r="I225" i="1"/>
  <c r="I101" i="1"/>
  <c r="I276" i="1"/>
  <c r="I131" i="1"/>
  <c r="I272" i="1"/>
  <c r="I204" i="1"/>
  <c r="I146" i="1"/>
  <c r="I63" i="1"/>
  <c r="I237" i="1"/>
  <c r="I143" i="1"/>
  <c r="I344" i="1"/>
  <c r="I69" i="1"/>
  <c r="I20" i="1"/>
  <c r="I152" i="1"/>
  <c r="I342" i="1"/>
  <c r="I140" i="1"/>
  <c r="G107" i="1"/>
  <c r="H107" i="1" s="1"/>
  <c r="G16" i="1"/>
  <c r="H16" i="1" s="1"/>
  <c r="G148" i="1"/>
  <c r="H148" i="1" s="1"/>
  <c r="G63" i="1"/>
  <c r="H63" i="1" s="1"/>
  <c r="G272" i="1"/>
  <c r="H272" i="1" s="1"/>
  <c r="G324" i="1"/>
  <c r="H324" i="1" s="1"/>
  <c r="G256" i="1"/>
  <c r="H256" i="1" s="1"/>
  <c r="G233" i="1"/>
  <c r="H233" i="1" s="1"/>
  <c r="G266" i="1"/>
  <c r="H266" i="1" s="1"/>
  <c r="G141" i="1"/>
  <c r="H141" i="1" s="1"/>
  <c r="G265" i="1"/>
  <c r="H265" i="1" s="1"/>
  <c r="G196" i="1"/>
  <c r="H196" i="1" s="1"/>
  <c r="G246" i="1"/>
  <c r="H246" i="1" s="1"/>
  <c r="G205" i="1"/>
  <c r="H205" i="1" s="1"/>
  <c r="G170" i="1"/>
  <c r="H170" i="1" s="1"/>
  <c r="G348" i="1"/>
  <c r="H348" i="1" s="1"/>
  <c r="G145" i="1"/>
  <c r="H145" i="1" s="1"/>
  <c r="G234" i="1"/>
  <c r="H234" i="1" s="1"/>
  <c r="G176" i="1"/>
  <c r="H176" i="1" s="1"/>
  <c r="G237" i="1"/>
  <c r="H237" i="1" s="1"/>
  <c r="G12" i="1"/>
  <c r="H12" i="1" s="1"/>
  <c r="G293" i="1"/>
  <c r="H293" i="1" s="1"/>
  <c r="G321" i="1"/>
  <c r="H321" i="1" s="1"/>
  <c r="G25" i="1"/>
  <c r="H25" i="1" s="1"/>
  <c r="G131" i="1"/>
  <c r="H131" i="1" s="1"/>
  <c r="G294" i="1"/>
  <c r="H294" i="1" s="1"/>
  <c r="G123" i="1"/>
  <c r="H123" i="1" s="1"/>
  <c r="G31" i="1"/>
  <c r="H31" i="1" s="1"/>
  <c r="G17" i="1"/>
  <c r="H17" i="1" s="1"/>
  <c r="G155" i="1"/>
  <c r="H155" i="1" s="1"/>
  <c r="G33" i="1"/>
  <c r="H33" i="1" s="1"/>
  <c r="G18" i="1"/>
  <c r="H18" i="1" s="1"/>
  <c r="G248" i="1"/>
  <c r="H248" i="1" s="1"/>
  <c r="G191" i="1"/>
  <c r="H191" i="1" s="1"/>
  <c r="G101" i="1"/>
  <c r="H101" i="1" s="1"/>
  <c r="G144" i="1"/>
  <c r="H144" i="1" s="1"/>
  <c r="G193" i="1"/>
  <c r="H193" i="1" s="1"/>
  <c r="G333" i="1"/>
  <c r="H333" i="1" s="1"/>
  <c r="G71" i="1"/>
  <c r="H71" i="1" s="1"/>
  <c r="G323" i="1"/>
  <c r="H323" i="1" s="1"/>
  <c r="G179" i="1"/>
  <c r="H179" i="1" s="1"/>
  <c r="G362" i="1"/>
  <c r="H362" i="1" s="1"/>
  <c r="G89" i="1"/>
  <c r="H89" i="1" s="1"/>
  <c r="G167" i="1"/>
  <c r="H167" i="1" s="1"/>
  <c r="G187" i="1"/>
  <c r="H187" i="1" s="1"/>
  <c r="G62" i="1"/>
  <c r="H62" i="1" s="1"/>
  <c r="G138" i="1"/>
  <c r="H138" i="1" s="1"/>
  <c r="G290" i="1"/>
  <c r="H290" i="1" s="1"/>
  <c r="G343" i="1"/>
  <c r="H343" i="1" s="1"/>
  <c r="G278" i="1"/>
  <c r="H278" i="1" s="1"/>
  <c r="G64" i="1"/>
  <c r="H64" i="1" s="1"/>
  <c r="G128" i="1"/>
  <c r="H128" i="1" s="1"/>
  <c r="G11" i="1"/>
  <c r="H11" i="1" s="1"/>
  <c r="G174" i="1"/>
  <c r="H174" i="1" s="1"/>
  <c r="G226" i="1"/>
  <c r="H226" i="1" s="1"/>
  <c r="G47" i="1"/>
  <c r="H47" i="1" s="1"/>
  <c r="G273" i="1"/>
  <c r="H273" i="1" s="1"/>
  <c r="G356" i="1"/>
  <c r="H356" i="1" s="1"/>
  <c r="G142" i="1"/>
  <c r="H142" i="1" s="1"/>
  <c r="G218" i="1"/>
  <c r="H218" i="1" s="1"/>
  <c r="G166" i="1"/>
  <c r="H166" i="1" s="1"/>
  <c r="G212" i="1"/>
  <c r="H212" i="1" s="1"/>
  <c r="G270" i="1"/>
  <c r="H270" i="1" s="1"/>
  <c r="G214" i="1"/>
  <c r="H214" i="1" s="1"/>
  <c r="G328" i="1"/>
  <c r="H328" i="1" s="1"/>
  <c r="G312" i="1"/>
  <c r="H312" i="1" s="1"/>
  <c r="G122" i="1"/>
  <c r="H122" i="1" s="1"/>
  <c r="G215" i="1"/>
  <c r="H215" i="1" s="1"/>
  <c r="G73" i="1"/>
  <c r="H73" i="1" s="1"/>
  <c r="G209" i="1"/>
  <c r="H209" i="1" s="1"/>
  <c r="G69" i="1"/>
  <c r="H69" i="1" s="1"/>
  <c r="G22" i="1"/>
  <c r="H22" i="1" s="1"/>
  <c r="G51" i="1"/>
  <c r="H51" i="1" s="1"/>
  <c r="G59" i="1"/>
  <c r="H59" i="1" s="1"/>
  <c r="G199" i="1"/>
  <c r="H199" i="1" s="1"/>
  <c r="G219" i="1"/>
  <c r="H219" i="1" s="1"/>
  <c r="G175" i="1"/>
  <c r="H175" i="1" s="1"/>
  <c r="G282" i="1"/>
  <c r="H282" i="1" s="1"/>
  <c r="G80" i="1"/>
  <c r="H80" i="1" s="1"/>
  <c r="G137" i="1"/>
  <c r="H137" i="1" s="1"/>
  <c r="G140" i="1"/>
  <c r="H140" i="1" s="1"/>
  <c r="G178" i="1"/>
  <c r="H178" i="1" s="1"/>
  <c r="G308" i="1"/>
  <c r="H308" i="1" s="1"/>
  <c r="G94" i="1"/>
  <c r="H94" i="1" s="1"/>
  <c r="G274" i="1"/>
  <c r="H274" i="1" s="1"/>
  <c r="G103" i="1"/>
  <c r="H103" i="1" s="1"/>
  <c r="G74" i="1"/>
  <c r="H74" i="1" s="1"/>
  <c r="G267" i="1"/>
  <c r="H267" i="1" s="1"/>
  <c r="G310" i="1"/>
  <c r="H310" i="1" s="1"/>
  <c r="G7" i="1"/>
  <c r="I243" i="1"/>
  <c r="G52" i="1"/>
  <c r="H52" i="1" s="1"/>
  <c r="G220" i="1"/>
  <c r="H220" i="1" s="1"/>
  <c r="G276" i="1"/>
  <c r="H276" i="1" s="1"/>
  <c r="G335" i="1"/>
  <c r="H335" i="1" s="1"/>
  <c r="G204" i="1"/>
  <c r="H204" i="1" s="1"/>
  <c r="G27" i="1"/>
  <c r="H27" i="1" s="1"/>
  <c r="G26" i="1"/>
  <c r="H26" i="1" s="1"/>
  <c r="G302" i="1"/>
  <c r="H302" i="1" s="1"/>
  <c r="G65" i="1"/>
  <c r="H65" i="1" s="1"/>
  <c r="I119" i="1"/>
  <c r="I19" i="1"/>
  <c r="I347" i="1"/>
  <c r="I192" i="1"/>
  <c r="I321" i="1"/>
  <c r="G96" i="1"/>
  <c r="H96" i="1" s="1"/>
  <c r="G173" i="1"/>
  <c r="H173" i="1" s="1"/>
  <c r="G280" i="1"/>
  <c r="H280" i="1" s="1"/>
  <c r="I215" i="1"/>
  <c r="I359" i="1"/>
  <c r="I328" i="1"/>
  <c r="I300" i="1"/>
  <c r="I99" i="1"/>
  <c r="I230" i="1"/>
  <c r="I339" i="1"/>
  <c r="I288" i="1"/>
  <c r="I113" i="1"/>
  <c r="I172" i="1"/>
  <c r="G152" i="1"/>
  <c r="H152" i="1" s="1"/>
  <c r="G82" i="1"/>
  <c r="H82" i="1" s="1"/>
  <c r="G289" i="1"/>
  <c r="H289" i="1" s="1"/>
  <c r="G247" i="1"/>
  <c r="H247" i="1" s="1"/>
  <c r="G285" i="1"/>
  <c r="H285" i="1" s="1"/>
  <c r="G75" i="1"/>
  <c r="H75" i="1" s="1"/>
  <c r="G157" i="1"/>
  <c r="H157" i="1" s="1"/>
  <c r="G222" i="1"/>
  <c r="H222" i="1" s="1"/>
  <c r="G203" i="1"/>
  <c r="H203" i="1" s="1"/>
  <c r="G34" i="1"/>
  <c r="H34" i="1" s="1"/>
  <c r="G334" i="1"/>
  <c r="H334" i="1" s="1"/>
  <c r="G66" i="1"/>
  <c r="H66" i="1" s="1"/>
  <c r="G286" i="1"/>
  <c r="H286" i="1" s="1"/>
  <c r="G45" i="1"/>
  <c r="H45" i="1" s="1"/>
  <c r="G163" i="1"/>
  <c r="H163" i="1" s="1"/>
  <c r="G305" i="1"/>
  <c r="H305" i="1" s="1"/>
  <c r="G125" i="1"/>
  <c r="H125" i="1" s="1"/>
  <c r="G223" i="1"/>
  <c r="H223" i="1" s="1"/>
  <c r="G281" i="1"/>
  <c r="H281" i="1" s="1"/>
  <c r="G172" i="1"/>
  <c r="H172" i="1" s="1"/>
  <c r="G198" i="1"/>
  <c r="H198" i="1" s="1"/>
  <c r="G190" i="1"/>
  <c r="H190" i="1" s="1"/>
  <c r="G50" i="1"/>
  <c r="H50" i="1" s="1"/>
  <c r="G297" i="1"/>
  <c r="H297" i="1" s="1"/>
  <c r="G14" i="1"/>
  <c r="H14" i="1" s="1"/>
  <c r="G354" i="1"/>
  <c r="H354" i="1" s="1"/>
  <c r="G326" i="1"/>
  <c r="H326" i="1" s="1"/>
  <c r="G143" i="1"/>
  <c r="H143" i="1" s="1"/>
  <c r="G211" i="1"/>
  <c r="H211" i="1" s="1"/>
  <c r="G229" i="1"/>
  <c r="H229" i="1" s="1"/>
  <c r="G134" i="1"/>
  <c r="H134" i="1" s="1"/>
  <c r="G19" i="1"/>
  <c r="H19" i="1" s="1"/>
  <c r="G42" i="1"/>
  <c r="H42" i="1" s="1"/>
  <c r="G207" i="1"/>
  <c r="H207" i="1" s="1"/>
  <c r="G15" i="1"/>
  <c r="H15" i="1" s="1"/>
  <c r="G98" i="1"/>
  <c r="H98" i="1" s="1"/>
  <c r="G56" i="1"/>
  <c r="H56" i="1" s="1"/>
  <c r="I162" i="1"/>
  <c r="I94" i="1"/>
  <c r="I303" i="1"/>
  <c r="I292" i="1"/>
  <c r="I254" i="1"/>
  <c r="I206" i="1"/>
  <c r="I234" i="1"/>
  <c r="I174" i="1"/>
  <c r="I103" i="1"/>
  <c r="I88" i="1"/>
  <c r="I150" i="1"/>
  <c r="G83" i="1"/>
  <c r="H83" i="1" s="1"/>
  <c r="G104" i="1"/>
  <c r="H104" i="1" s="1"/>
  <c r="G8" i="1"/>
  <c r="H8" i="1" s="1"/>
  <c r="G341" i="1"/>
  <c r="H341" i="1" s="1"/>
  <c r="G300" i="1"/>
  <c r="H300" i="1" s="1"/>
  <c r="G227" i="1"/>
  <c r="H227" i="1" s="1"/>
  <c r="G288" i="1"/>
  <c r="H288" i="1" s="1"/>
  <c r="G255" i="1"/>
  <c r="H255" i="1" s="1"/>
  <c r="G186" i="1"/>
  <c r="H186" i="1" s="1"/>
  <c r="I42" i="1"/>
  <c r="I115" i="1"/>
  <c r="I199" i="1"/>
  <c r="I191" i="1"/>
  <c r="I338" i="1"/>
  <c r="I252" i="1"/>
  <c r="I284" i="1"/>
  <c r="I266" i="1"/>
  <c r="I30" i="1"/>
  <c r="I66" i="1"/>
  <c r="I271" i="1"/>
  <c r="I139" i="1"/>
  <c r="I333" i="1"/>
  <c r="I155" i="1"/>
  <c r="I126" i="1"/>
  <c r="I262" i="1"/>
  <c r="I56" i="1"/>
  <c r="I280" i="1"/>
  <c r="I286" i="1"/>
  <c r="I221" i="1"/>
  <c r="I330" i="1"/>
  <c r="I65" i="1"/>
  <c r="I148" i="1"/>
  <c r="I74" i="1"/>
  <c r="G264" i="1"/>
  <c r="H264" i="1" s="1"/>
  <c r="G279" i="1"/>
  <c r="H279" i="1" s="1"/>
  <c r="G316" i="1"/>
  <c r="H316" i="1" s="1"/>
  <c r="G32" i="1"/>
  <c r="H32" i="1" s="1"/>
  <c r="G304" i="1"/>
  <c r="H304" i="1" s="1"/>
  <c r="G156" i="1"/>
  <c r="H156" i="1" s="1"/>
  <c r="G106" i="1"/>
  <c r="H106" i="1" s="1"/>
  <c r="G29" i="1"/>
  <c r="H29" i="1" s="1"/>
  <c r="G235" i="1"/>
  <c r="H235" i="1" s="1"/>
  <c r="G171" i="1"/>
  <c r="H171" i="1" s="1"/>
  <c r="G225" i="1"/>
  <c r="H225" i="1" s="1"/>
  <c r="G158" i="1"/>
  <c r="H158" i="1" s="1"/>
  <c r="G260" i="1"/>
  <c r="H260" i="1" s="1"/>
  <c r="G319" i="1"/>
  <c r="H319" i="1" s="1"/>
  <c r="G208" i="1"/>
  <c r="H208" i="1" s="1"/>
  <c r="G109" i="1"/>
  <c r="H109" i="1" s="1"/>
  <c r="G150" i="1"/>
  <c r="H150" i="1" s="1"/>
  <c r="G320" i="1"/>
  <c r="H320" i="1" s="1"/>
  <c r="G263" i="1"/>
  <c r="H263" i="1" s="1"/>
  <c r="G228" i="1"/>
  <c r="H228" i="1" s="1"/>
  <c r="G238" i="1"/>
  <c r="H238" i="1" s="1"/>
  <c r="G337" i="1"/>
  <c r="H337" i="1" s="1"/>
  <c r="G277" i="1"/>
  <c r="H277" i="1" s="1"/>
  <c r="G340" i="1"/>
  <c r="H340" i="1" s="1"/>
  <c r="G325" i="1"/>
  <c r="H325" i="1" s="1"/>
  <c r="G271" i="1"/>
  <c r="H271" i="1" s="1"/>
  <c r="G332" i="1"/>
  <c r="H332" i="1" s="1"/>
  <c r="G139" i="1"/>
  <c r="H139" i="1" s="1"/>
  <c r="G344" i="1"/>
  <c r="H344" i="1" s="1"/>
  <c r="G298" i="1"/>
  <c r="H298" i="1" s="1"/>
  <c r="G48" i="1"/>
  <c r="H48" i="1" s="1"/>
  <c r="G213" i="1"/>
  <c r="H213" i="1" s="1"/>
  <c r="G108" i="1"/>
  <c r="H108" i="1" s="1"/>
  <c r="G239" i="1"/>
  <c r="H239" i="1" s="1"/>
  <c r="G236" i="1"/>
  <c r="H236" i="1" s="1"/>
  <c r="G217" i="1"/>
  <c r="H217" i="1" s="1"/>
  <c r="G37" i="1"/>
  <c r="H37" i="1" s="1"/>
  <c r="G184" i="1"/>
  <c r="H184" i="1" s="1"/>
  <c r="G254" i="1"/>
  <c r="H254" i="1" s="1"/>
  <c r="G301" i="1"/>
  <c r="H301" i="1" s="1"/>
  <c r="G242" i="1"/>
  <c r="H242" i="1" s="1"/>
  <c r="G84" i="1"/>
  <c r="H84" i="1" s="1"/>
  <c r="G221" i="1"/>
  <c r="H221" i="1" s="1"/>
  <c r="G295" i="1"/>
  <c r="H295" i="1" s="1"/>
  <c r="G81" i="1"/>
  <c r="H81" i="1" s="1"/>
  <c r="G358" i="1"/>
  <c r="H358" i="1" s="1"/>
  <c r="G72" i="1"/>
  <c r="H72" i="1" s="1"/>
  <c r="G262" i="1"/>
  <c r="H262" i="1" s="1"/>
  <c r="G359" i="1"/>
  <c r="H359" i="1" s="1"/>
  <c r="G147" i="1"/>
  <c r="H147" i="1" s="1"/>
  <c r="G88" i="1"/>
  <c r="H88" i="1" s="1"/>
  <c r="G90" i="1"/>
  <c r="H90" i="1" s="1"/>
  <c r="G307" i="1"/>
  <c r="H307" i="1" s="1"/>
  <c r="G92" i="1"/>
  <c r="H92" i="1" s="1"/>
  <c r="G35" i="1"/>
  <c r="H35" i="1" s="1"/>
  <c r="G49" i="1"/>
  <c r="H49" i="1" s="1"/>
  <c r="G44" i="1"/>
  <c r="H44" i="1" s="1"/>
  <c r="G46" i="1"/>
  <c r="H46" i="1" s="1"/>
  <c r="G296" i="1"/>
  <c r="H296" i="1" s="1"/>
  <c r="G309" i="1"/>
  <c r="H309" i="1" s="1"/>
  <c r="G146" i="1"/>
  <c r="H146" i="1" s="1"/>
  <c r="G192" i="1"/>
  <c r="H192" i="1" s="1"/>
  <c r="G117" i="1"/>
  <c r="H117" i="1" s="1"/>
  <c r="G112" i="1"/>
  <c r="H112" i="1" s="1"/>
  <c r="G127" i="1"/>
  <c r="H127" i="1" s="1"/>
  <c r="G78" i="1"/>
  <c r="H78" i="1" s="1"/>
  <c r="G185" i="1"/>
  <c r="H185" i="1" s="1"/>
  <c r="G61" i="1"/>
  <c r="H61" i="1" s="1"/>
  <c r="G189" i="1"/>
  <c r="H189" i="1" s="1"/>
  <c r="G41" i="1"/>
  <c r="H41" i="1" s="1"/>
  <c r="G58" i="1"/>
  <c r="H58" i="1" s="1"/>
  <c r="G318" i="1"/>
  <c r="H318" i="1" s="1"/>
  <c r="G241" i="1"/>
  <c r="H241" i="1" s="1"/>
  <c r="G303" i="1"/>
  <c r="H303" i="1" s="1"/>
  <c r="G38" i="1"/>
  <c r="H38" i="1" s="1"/>
  <c r="G116" i="1"/>
  <c r="H116" i="1" s="1"/>
  <c r="G136" i="1"/>
  <c r="H136" i="1" s="1"/>
  <c r="G67" i="1"/>
  <c r="H67" i="1" s="1"/>
  <c r="G77" i="1"/>
  <c r="H77" i="1" s="1"/>
  <c r="G347" i="1"/>
  <c r="H347" i="1" s="1"/>
  <c r="G165" i="1"/>
  <c r="H165" i="1" s="1"/>
  <c r="G55" i="1"/>
  <c r="H55" i="1" s="1"/>
  <c r="G97" i="1"/>
  <c r="H97" i="1" s="1"/>
  <c r="G153" i="1"/>
  <c r="H153" i="1" s="1"/>
  <c r="G313" i="1"/>
  <c r="H313" i="1" s="1"/>
  <c r="G336" i="1"/>
  <c r="H336" i="1" s="1"/>
  <c r="G206" i="1"/>
  <c r="H206" i="1" s="1"/>
  <c r="G345" i="1"/>
  <c r="H345" i="1" s="1"/>
  <c r="G100" i="1"/>
  <c r="H100" i="1" s="1"/>
  <c r="I240" i="1"/>
  <c r="G9" i="1"/>
  <c r="H9" i="1" s="1"/>
  <c r="G93" i="1"/>
  <c r="H93" i="1" s="1"/>
  <c r="G79" i="1"/>
  <c r="H79" i="1" s="1"/>
  <c r="G224" i="1"/>
  <c r="H224" i="1" s="1"/>
  <c r="G338" i="1"/>
  <c r="H338" i="1" s="1"/>
  <c r="G244" i="1"/>
  <c r="H244" i="1" s="1"/>
  <c r="G314" i="1"/>
  <c r="H314" i="1" s="1"/>
  <c r="G160" i="1"/>
  <c r="H160" i="1" s="1"/>
  <c r="G105" i="1"/>
  <c r="H105" i="1" s="1"/>
  <c r="G126" i="1"/>
  <c r="H126" i="1" s="1"/>
  <c r="I137" i="1"/>
  <c r="I49" i="1"/>
  <c r="I196" i="1"/>
  <c r="I95" i="1"/>
  <c r="I305" i="1"/>
  <c r="I51" i="1"/>
  <c r="I25" i="1"/>
  <c r="I108" i="1"/>
  <c r="I47" i="1"/>
  <c r="I229" i="1"/>
  <c r="I37" i="1"/>
  <c r="I133" i="1"/>
  <c r="G249" i="1"/>
  <c r="H249" i="1" s="1"/>
  <c r="G275" i="1"/>
  <c r="H275" i="1" s="1"/>
  <c r="G251" i="1"/>
  <c r="H251" i="1" s="1"/>
  <c r="G24" i="1"/>
  <c r="H24" i="1" s="1"/>
  <c r="G133" i="1"/>
  <c r="H133" i="1" s="1"/>
  <c r="G85" i="1"/>
  <c r="H85" i="1" s="1"/>
  <c r="G327" i="1"/>
  <c r="H327" i="1" s="1"/>
  <c r="G162" i="1"/>
  <c r="H162" i="1" s="1"/>
  <c r="G243" i="1"/>
  <c r="H243" i="1" s="1"/>
  <c r="I211" i="1"/>
  <c r="I16" i="1"/>
  <c r="I220" i="1"/>
  <c r="I17" i="1"/>
  <c r="I293" i="1"/>
  <c r="I92" i="1"/>
  <c r="I75" i="1"/>
  <c r="I324" i="1"/>
  <c r="I34" i="1"/>
  <c r="I219" i="1"/>
  <c r="I120" i="1"/>
  <c r="G355" i="1"/>
  <c r="H355" i="1" s="1"/>
  <c r="G299" i="1"/>
  <c r="H299" i="1" s="1"/>
  <c r="G257" i="1"/>
  <c r="H257" i="1" s="1"/>
  <c r="G252" i="1"/>
  <c r="H252" i="1" s="1"/>
  <c r="G291" i="1"/>
  <c r="H291" i="1" s="1"/>
  <c r="G357" i="1"/>
  <c r="H357" i="1" s="1"/>
  <c r="G130" i="1"/>
  <c r="H130" i="1" s="1"/>
  <c r="G169" i="1"/>
  <c r="H169" i="1" s="1"/>
  <c r="G250" i="1"/>
  <c r="H250" i="1" s="1"/>
  <c r="G240" i="1"/>
  <c r="H240" i="1" s="1"/>
  <c r="G135" i="1"/>
  <c r="H135" i="1" s="1"/>
  <c r="G181" i="1"/>
  <c r="H181" i="1" s="1"/>
  <c r="G315" i="1"/>
  <c r="H315" i="1" s="1"/>
  <c r="G177" i="1"/>
  <c r="H177" i="1" s="1"/>
  <c r="G253" i="1"/>
  <c r="H253" i="1" s="1"/>
  <c r="G121" i="1"/>
  <c r="H121" i="1" s="1"/>
  <c r="G258" i="1"/>
  <c r="H258" i="1" s="1"/>
  <c r="G331" i="1"/>
  <c r="H331" i="1" s="1"/>
  <c r="G350" i="1"/>
  <c r="H350" i="1" s="1"/>
  <c r="G346" i="1"/>
  <c r="H346" i="1" s="1"/>
  <c r="G245" i="1"/>
  <c r="H245" i="1" s="1"/>
  <c r="G231" i="1"/>
  <c r="H231" i="1" s="1"/>
  <c r="G330" i="1"/>
  <c r="H330" i="1" s="1"/>
  <c r="G360" i="1"/>
  <c r="H360" i="1" s="1"/>
  <c r="G322" i="1"/>
  <c r="H322" i="1" s="1"/>
  <c r="G311" i="1"/>
  <c r="H311" i="1" s="1"/>
  <c r="G183" i="1"/>
  <c r="H183" i="1" s="1"/>
  <c r="G154" i="1"/>
  <c r="H154" i="1" s="1"/>
  <c r="G119" i="1"/>
  <c r="H119" i="1" s="1"/>
  <c r="G111" i="1"/>
  <c r="H111" i="1" s="1"/>
  <c r="G115" i="1"/>
  <c r="H115" i="1" s="1"/>
  <c r="G54" i="1"/>
  <c r="H54" i="1" s="1"/>
  <c r="G132" i="1"/>
  <c r="H132" i="1" s="1"/>
  <c r="G230" i="1"/>
  <c r="H230" i="1" s="1"/>
  <c r="G232" i="1"/>
  <c r="H232" i="1" s="1"/>
  <c r="G118" i="1"/>
  <c r="H118" i="1" s="1"/>
  <c r="G129" i="1"/>
  <c r="H129" i="1" s="1"/>
  <c r="G349" i="1"/>
  <c r="H349" i="1" s="1"/>
  <c r="G287" i="1"/>
  <c r="H287" i="1" s="1"/>
  <c r="G194" i="1"/>
  <c r="H194" i="1" s="1"/>
  <c r="G159" i="1"/>
  <c r="H159" i="1" s="1"/>
  <c r="G195" i="1"/>
  <c r="H195" i="1" s="1"/>
  <c r="G36" i="1"/>
  <c r="H36" i="1" s="1"/>
  <c r="G68" i="1"/>
  <c r="H68" i="1" s="1"/>
  <c r="G53" i="1"/>
  <c r="H53" i="1" s="1"/>
  <c r="G164" i="1"/>
  <c r="H164" i="1" s="1"/>
  <c r="G23" i="1"/>
  <c r="H23" i="1" s="1"/>
  <c r="G120" i="1"/>
  <c r="H120" i="1" s="1"/>
  <c r="G60" i="1"/>
  <c r="H60" i="1" s="1"/>
  <c r="G182" i="1"/>
  <c r="H182" i="1" s="1"/>
  <c r="G30" i="1"/>
  <c r="H30" i="1" s="1"/>
  <c r="G110" i="1"/>
  <c r="H110" i="1" s="1"/>
  <c r="G216" i="1"/>
  <c r="H216" i="1" s="1"/>
  <c r="G124" i="1"/>
  <c r="H124" i="1" s="1"/>
  <c r="G329" i="1"/>
  <c r="H329" i="1" s="1"/>
  <c r="G188" i="1"/>
  <c r="H188" i="1" s="1"/>
  <c r="G40" i="1"/>
  <c r="H40" i="1" s="1"/>
  <c r="G70" i="1"/>
  <c r="H70" i="1" s="1"/>
  <c r="G202" i="1"/>
  <c r="H202" i="1" s="1"/>
  <c r="G43" i="1"/>
  <c r="H43" i="1" s="1"/>
  <c r="G102" i="1"/>
  <c r="H102" i="1" s="1"/>
  <c r="G149" i="1"/>
  <c r="H149" i="1" s="1"/>
  <c r="G317" i="1"/>
  <c r="H317" i="1" s="1"/>
  <c r="G91" i="1"/>
  <c r="H91" i="1" s="1"/>
  <c r="G180" i="1"/>
  <c r="H180" i="1" s="1"/>
  <c r="G269" i="1"/>
  <c r="H269" i="1" s="1"/>
  <c r="G361" i="1"/>
  <c r="H361" i="1" s="1"/>
  <c r="G197" i="1"/>
  <c r="H197" i="1" s="1"/>
  <c r="G261" i="1"/>
  <c r="H261" i="1" s="1"/>
  <c r="G13" i="1"/>
  <c r="H13" i="1" s="1"/>
  <c r="G21" i="1"/>
  <c r="H21" i="1" s="1"/>
  <c r="G57" i="1"/>
  <c r="H57" i="1" s="1"/>
  <c r="G161" i="1"/>
  <c r="H161" i="1" s="1"/>
  <c r="G114" i="1"/>
  <c r="H114" i="1" s="1"/>
  <c r="G39" i="1"/>
  <c r="H39" i="1" s="1"/>
  <c r="G76" i="1"/>
  <c r="H76" i="1" s="1"/>
  <c r="G168" i="1"/>
  <c r="H168" i="1" s="1"/>
  <c r="G352" i="1"/>
  <c r="H352" i="1" s="1"/>
  <c r="G87" i="1"/>
  <c r="H87" i="1" s="1"/>
  <c r="G284" i="1"/>
  <c r="H284" i="1" s="1"/>
  <c r="G306" i="1"/>
  <c r="H306" i="1" s="1"/>
  <c r="G201" i="1"/>
  <c r="H201" i="1" s="1"/>
  <c r="G28" i="1"/>
  <c r="H28" i="1" s="1"/>
  <c r="G10" i="1"/>
  <c r="H10" i="1" s="1"/>
  <c r="G353" i="1"/>
  <c r="H353" i="1" s="1"/>
  <c r="G342" i="1"/>
  <c r="H342" i="1" s="1"/>
  <c r="G151" i="1"/>
  <c r="H151" i="1" s="1"/>
  <c r="G210" i="1"/>
  <c r="H210" i="1" s="1"/>
  <c r="G200" i="1"/>
  <c r="H200" i="1" s="1"/>
  <c r="G363" i="1"/>
  <c r="H363" i="1" s="1"/>
  <c r="G283" i="1"/>
  <c r="H283" i="1" s="1"/>
  <c r="G339" i="1"/>
  <c r="H339" i="1" s="1"/>
  <c r="G20" i="1"/>
  <c r="H20" i="1" s="1"/>
  <c r="G351" i="1"/>
  <c r="H351" i="1" s="1"/>
  <c r="G268" i="1"/>
  <c r="H268" i="1" s="1"/>
  <c r="G113" i="1"/>
  <c r="H113" i="1" s="1"/>
  <c r="G86" i="1"/>
  <c r="H86" i="1" s="1"/>
  <c r="G95" i="1"/>
  <c r="H95" i="1" s="1"/>
  <c r="G259" i="1"/>
  <c r="H259" i="1" s="1"/>
  <c r="I7" i="1"/>
  <c r="J280" i="1" l="1"/>
  <c r="J62" i="1"/>
  <c r="J64" i="1"/>
  <c r="J308" i="1"/>
  <c r="J316" i="1"/>
  <c r="J80" i="1"/>
  <c r="J59" i="1"/>
  <c r="J15" i="1"/>
  <c r="J7" i="1"/>
  <c r="J293" i="1"/>
  <c r="J229" i="1"/>
  <c r="J49" i="1"/>
  <c r="J65" i="1"/>
  <c r="J155" i="1"/>
  <c r="J252" i="1"/>
  <c r="J88" i="1"/>
  <c r="J94" i="1"/>
  <c r="J113" i="1"/>
  <c r="J215" i="1"/>
  <c r="J119" i="1"/>
  <c r="J20" i="1"/>
  <c r="J272" i="1"/>
  <c r="J136" i="1"/>
  <c r="J85" i="1"/>
  <c r="J239" i="1"/>
  <c r="J45" i="1"/>
  <c r="J223" i="1"/>
  <c r="J201" i="1"/>
  <c r="J226" i="1"/>
  <c r="J337" i="1"/>
  <c r="J107" i="1"/>
  <c r="J134" i="1"/>
  <c r="J122" i="1"/>
  <c r="J319" i="1"/>
  <c r="J72" i="1"/>
  <c r="J105" i="1"/>
  <c r="J228" i="1"/>
  <c r="J147" i="1"/>
  <c r="J200" i="1"/>
  <c r="J33" i="1"/>
  <c r="J86" i="1"/>
  <c r="J320" i="1"/>
  <c r="J273" i="1"/>
  <c r="J178" i="1"/>
  <c r="J154" i="1"/>
  <c r="J132" i="1"/>
  <c r="J290" i="1"/>
  <c r="J167" i="1"/>
  <c r="J24" i="1"/>
  <c r="J291" i="1"/>
  <c r="J353" i="1"/>
  <c r="J164" i="1"/>
  <c r="J307" i="1"/>
  <c r="J160" i="1"/>
  <c r="J112" i="1"/>
  <c r="J240" i="1"/>
  <c r="J237" i="1"/>
  <c r="J287" i="1"/>
  <c r="J173" i="1"/>
  <c r="J79" i="1"/>
  <c r="J324" i="1"/>
  <c r="J42" i="1"/>
  <c r="J140" i="1"/>
  <c r="J193" i="1"/>
  <c r="J77" i="1"/>
  <c r="J355" i="1"/>
  <c r="J181" i="1"/>
  <c r="J18" i="1"/>
  <c r="J207" i="1"/>
  <c r="J190" i="1"/>
  <c r="J17" i="1"/>
  <c r="J47" i="1"/>
  <c r="J137" i="1"/>
  <c r="J330" i="1"/>
  <c r="J333" i="1"/>
  <c r="J338" i="1"/>
  <c r="J103" i="1"/>
  <c r="J162" i="1"/>
  <c r="J288" i="1"/>
  <c r="J69" i="1"/>
  <c r="J131" i="1"/>
  <c r="J236" i="1"/>
  <c r="J326" i="1"/>
  <c r="J50" i="1"/>
  <c r="J194" i="1"/>
  <c r="J9" i="1"/>
  <c r="J187" i="1"/>
  <c r="J179" i="1"/>
  <c r="J142" i="1"/>
  <c r="J55" i="1"/>
  <c r="J171" i="1"/>
  <c r="J334" i="1"/>
  <c r="J311" i="1"/>
  <c r="J183" i="1"/>
  <c r="J335" i="1"/>
  <c r="J186" i="1"/>
  <c r="J123" i="1"/>
  <c r="J36" i="1"/>
  <c r="J153" i="1"/>
  <c r="J312" i="1"/>
  <c r="J256" i="1"/>
  <c r="J253" i="1"/>
  <c r="J27" i="1"/>
  <c r="J270" i="1"/>
  <c r="J348" i="1"/>
  <c r="J278" i="1"/>
  <c r="J57" i="1"/>
  <c r="J282" i="1"/>
  <c r="J318" i="1"/>
  <c r="J166" i="1"/>
  <c r="J127" i="1"/>
  <c r="J302" i="1"/>
  <c r="J363" i="1"/>
  <c r="J182" i="1"/>
  <c r="J206" i="1"/>
  <c r="J321" i="1"/>
  <c r="J188" i="1"/>
  <c r="J48" i="1"/>
  <c r="J246" i="1"/>
  <c r="J56" i="1"/>
  <c r="J63" i="1"/>
  <c r="J322" i="1"/>
  <c r="J327" i="1"/>
  <c r="J8" i="1"/>
  <c r="J259" i="1"/>
  <c r="J114" i="1"/>
  <c r="J120" i="1"/>
  <c r="J220" i="1"/>
  <c r="J108" i="1"/>
  <c r="J221" i="1"/>
  <c r="J139" i="1"/>
  <c r="J191" i="1"/>
  <c r="J174" i="1"/>
  <c r="J339" i="1"/>
  <c r="J243" i="1"/>
  <c r="J344" i="1"/>
  <c r="J276" i="1"/>
  <c r="J244" i="1"/>
  <c r="J128" i="1"/>
  <c r="J52" i="1"/>
  <c r="J362" i="1"/>
  <c r="J265" i="1"/>
  <c r="J106" i="1"/>
  <c r="J241" i="1"/>
  <c r="J40" i="1"/>
  <c r="J317" i="1"/>
  <c r="J361" i="1"/>
  <c r="J84" i="1"/>
  <c r="J29" i="1"/>
  <c r="J304" i="1"/>
  <c r="J39" i="1"/>
  <c r="J124" i="1"/>
  <c r="J89" i="1"/>
  <c r="J350" i="1"/>
  <c r="J165" i="1"/>
  <c r="J227" i="1"/>
  <c r="J310" i="1"/>
  <c r="J295" i="1"/>
  <c r="J149" i="1"/>
  <c r="J218" i="1"/>
  <c r="J345" i="1"/>
  <c r="J277" i="1"/>
  <c r="J177" i="1"/>
  <c r="J216" i="1"/>
  <c r="J257" i="1"/>
  <c r="J313" i="1"/>
  <c r="J309" i="1"/>
  <c r="J151" i="1"/>
  <c r="J97" i="1"/>
  <c r="J214" i="1"/>
  <c r="J51" i="1"/>
  <c r="J66" i="1"/>
  <c r="J145" i="1"/>
  <c r="J346" i="1"/>
  <c r="J28" i="1"/>
  <c r="J305" i="1"/>
  <c r="J300" i="1"/>
  <c r="J141" i="1"/>
  <c r="J203" i="1"/>
  <c r="J31" i="1"/>
  <c r="J332" i="1"/>
  <c r="J163" i="1"/>
  <c r="J219" i="1"/>
  <c r="J16" i="1"/>
  <c r="J25" i="1"/>
  <c r="J286" i="1"/>
  <c r="J271" i="1"/>
  <c r="J199" i="1"/>
  <c r="J234" i="1"/>
  <c r="J230" i="1"/>
  <c r="S7" i="1"/>
  <c r="H7" i="1"/>
  <c r="J143" i="1"/>
  <c r="J101" i="1"/>
  <c r="J53" i="1"/>
  <c r="J117" i="1"/>
  <c r="J233" i="1"/>
  <c r="J297" i="1"/>
  <c r="J135" i="1"/>
  <c r="J275" i="1"/>
  <c r="J169" i="1"/>
  <c r="J208" i="1"/>
  <c r="J104" i="1"/>
  <c r="J255" i="1"/>
  <c r="J54" i="1"/>
  <c r="J251" i="1"/>
  <c r="J180" i="1"/>
  <c r="J340" i="1"/>
  <c r="J217" i="1"/>
  <c r="J121" i="1"/>
  <c r="J67" i="1"/>
  <c r="J232" i="1"/>
  <c r="J249" i="1"/>
  <c r="J315" i="1"/>
  <c r="J222" i="1"/>
  <c r="J176" i="1"/>
  <c r="J71" i="1"/>
  <c r="J352" i="1"/>
  <c r="J323" i="1"/>
  <c r="J87" i="1"/>
  <c r="J263" i="1"/>
  <c r="J76" i="1"/>
  <c r="J158" i="1"/>
  <c r="J13" i="1"/>
  <c r="J12" i="1"/>
  <c r="J289" i="1"/>
  <c r="J343" i="1"/>
  <c r="J34" i="1"/>
  <c r="J225" i="1"/>
  <c r="J195" i="1"/>
  <c r="J360" i="1"/>
  <c r="J189" i="1"/>
  <c r="J329" i="1"/>
  <c r="J60" i="1"/>
  <c r="J238" i="1"/>
  <c r="J314" i="1"/>
  <c r="J250" i="1"/>
  <c r="J10" i="1"/>
  <c r="J268" i="1"/>
  <c r="J41" i="1"/>
  <c r="J138" i="1"/>
  <c r="J43" i="1"/>
  <c r="J301" i="1"/>
  <c r="J111" i="1"/>
  <c r="J258" i="1"/>
  <c r="J99" i="1"/>
  <c r="J267" i="1"/>
  <c r="J68" i="1"/>
  <c r="J336" i="1"/>
  <c r="J254" i="1"/>
  <c r="J192" i="1"/>
  <c r="J98" i="1"/>
  <c r="J102" i="1"/>
  <c r="J61" i="1"/>
  <c r="J44" i="1"/>
  <c r="J261" i="1"/>
  <c r="J175" i="1"/>
  <c r="J14" i="1"/>
  <c r="J75" i="1"/>
  <c r="J133" i="1"/>
  <c r="J95" i="1"/>
  <c r="J74" i="1"/>
  <c r="J262" i="1"/>
  <c r="J266" i="1"/>
  <c r="J292" i="1"/>
  <c r="J328" i="1"/>
  <c r="J347" i="1"/>
  <c r="J342" i="1"/>
  <c r="J146" i="1"/>
  <c r="J156" i="1"/>
  <c r="J242" i="1"/>
  <c r="J161" i="1"/>
  <c r="J294" i="1"/>
  <c r="J269" i="1"/>
  <c r="J91" i="1"/>
  <c r="J349" i="1"/>
  <c r="J274" i="1"/>
  <c r="J129" i="1"/>
  <c r="J81" i="1"/>
  <c r="J22" i="1"/>
  <c r="J109" i="1"/>
  <c r="J354" i="1"/>
  <c r="J118" i="1"/>
  <c r="J224" i="1"/>
  <c r="J356" i="1"/>
  <c r="J11" i="1"/>
  <c r="J116" i="1"/>
  <c r="J58" i="1"/>
  <c r="J38" i="1"/>
  <c r="J100" i="1"/>
  <c r="J125" i="1"/>
  <c r="J260" i="1"/>
  <c r="J209" i="1"/>
  <c r="J82" i="1"/>
  <c r="J26" i="1"/>
  <c r="J279" i="1"/>
  <c r="J83" i="1"/>
  <c r="J73" i="1"/>
  <c r="J212" i="1"/>
  <c r="J93" i="1"/>
  <c r="J299" i="1"/>
  <c r="J70" i="1"/>
  <c r="J211" i="1"/>
  <c r="J115" i="1"/>
  <c r="J245" i="1"/>
  <c r="J90" i="1"/>
  <c r="J235" i="1"/>
  <c r="J30" i="1"/>
  <c r="J157" i="1"/>
  <c r="J210" i="1"/>
  <c r="J281" i="1"/>
  <c r="J213" i="1"/>
  <c r="J296" i="1"/>
  <c r="J92" i="1"/>
  <c r="J37" i="1"/>
  <c r="J196" i="1"/>
  <c r="J148" i="1"/>
  <c r="J126" i="1"/>
  <c r="J284" i="1"/>
  <c r="J150" i="1"/>
  <c r="J303" i="1"/>
  <c r="J172" i="1"/>
  <c r="J359" i="1"/>
  <c r="J19" i="1"/>
  <c r="J152" i="1"/>
  <c r="J204" i="1"/>
  <c r="J184" i="1"/>
  <c r="J351" i="1"/>
  <c r="J159" i="1"/>
  <c r="J23" i="1"/>
  <c r="J170" i="1"/>
  <c r="J306" i="1"/>
  <c r="J198" i="1"/>
  <c r="J331" i="1"/>
  <c r="J46" i="1"/>
  <c r="J205" i="1"/>
  <c r="J248" i="1"/>
  <c r="J358" i="1"/>
  <c r="J110" i="1"/>
  <c r="J130" i="1"/>
  <c r="J357" i="1"/>
  <c r="J325" i="1"/>
  <c r="J197" i="1"/>
  <c r="J341" i="1"/>
  <c r="J32" i="1"/>
  <c r="J231" i="1"/>
  <c r="J264" i="1"/>
  <c r="J35" i="1"/>
  <c r="J202" i="1"/>
  <c r="J247" i="1"/>
  <c r="J298" i="1"/>
  <c r="J144" i="1"/>
  <c r="J96" i="1"/>
  <c r="J185" i="1"/>
  <c r="J168" i="1"/>
  <c r="J21" i="1"/>
  <c r="J283" i="1"/>
  <c r="J285" i="1"/>
  <c r="J78" i="1"/>
  <c r="H365" i="1" l="1"/>
  <c r="J365" i="1"/>
  <c r="J367" i="1" l="1"/>
  <c r="J368" i="1"/>
  <c r="C4" i="1" l="1"/>
  <c r="K280" i="1"/>
  <c r="L280" i="1" s="1"/>
  <c r="M280" i="1" s="1"/>
  <c r="N280" i="1" s="1"/>
  <c r="O280" i="1" s="1"/>
  <c r="K316" i="1"/>
  <c r="L316" i="1" s="1"/>
  <c r="M316" i="1" s="1"/>
  <c r="N316" i="1" s="1"/>
  <c r="O316" i="1" s="1"/>
  <c r="K7" i="1"/>
  <c r="L7" i="1" s="1"/>
  <c r="M7" i="1" s="1"/>
  <c r="K65" i="1"/>
  <c r="L65" i="1" s="1"/>
  <c r="M65" i="1" s="1"/>
  <c r="N65" i="1" s="1"/>
  <c r="O65" i="1" s="1"/>
  <c r="K94" i="1"/>
  <c r="L94" i="1" s="1"/>
  <c r="M94" i="1" s="1"/>
  <c r="N94" i="1" s="1"/>
  <c r="O94" i="1" s="1"/>
  <c r="K20" i="1"/>
  <c r="L20" i="1" s="1"/>
  <c r="M20" i="1" s="1"/>
  <c r="N20" i="1" s="1"/>
  <c r="O20" i="1" s="1"/>
  <c r="K239" i="1"/>
  <c r="L239" i="1" s="1"/>
  <c r="M239" i="1" s="1"/>
  <c r="N239" i="1" s="1"/>
  <c r="O239" i="1" s="1"/>
  <c r="K226" i="1"/>
  <c r="L226" i="1" s="1"/>
  <c r="M226" i="1" s="1"/>
  <c r="N226" i="1" s="1"/>
  <c r="O226" i="1" s="1"/>
  <c r="K122" i="1"/>
  <c r="L122" i="1" s="1"/>
  <c r="M122" i="1" s="1"/>
  <c r="N122" i="1" s="1"/>
  <c r="O122" i="1" s="1"/>
  <c r="K228" i="1"/>
  <c r="L228" i="1" s="1"/>
  <c r="M228" i="1" s="1"/>
  <c r="N228" i="1" s="1"/>
  <c r="O228" i="1" s="1"/>
  <c r="K86" i="1"/>
  <c r="L86" i="1" s="1"/>
  <c r="M86" i="1" s="1"/>
  <c r="N86" i="1" s="1"/>
  <c r="O86" i="1" s="1"/>
  <c r="K24" i="1"/>
  <c r="L24" i="1" s="1"/>
  <c r="M24" i="1" s="1"/>
  <c r="N24" i="1" s="1"/>
  <c r="O24" i="1" s="1"/>
  <c r="K307" i="1"/>
  <c r="L307" i="1" s="1"/>
  <c r="M307" i="1" s="1"/>
  <c r="N307" i="1" s="1"/>
  <c r="O307" i="1" s="1"/>
  <c r="K237" i="1"/>
  <c r="L237" i="1" s="1"/>
  <c r="M237" i="1" s="1"/>
  <c r="N237" i="1" s="1"/>
  <c r="O237" i="1" s="1"/>
  <c r="K324" i="1"/>
  <c r="L324" i="1" s="1"/>
  <c r="M324" i="1" s="1"/>
  <c r="N324" i="1" s="1"/>
  <c r="O324" i="1" s="1"/>
  <c r="K77" i="1"/>
  <c r="L77" i="1" s="1"/>
  <c r="M77" i="1" s="1"/>
  <c r="N77" i="1" s="1"/>
  <c r="O77" i="1" s="1"/>
  <c r="K207" i="1"/>
  <c r="L207" i="1" s="1"/>
  <c r="M207" i="1" s="1"/>
  <c r="N207" i="1" s="1"/>
  <c r="O207" i="1" s="1"/>
  <c r="K137" i="1"/>
  <c r="L137" i="1" s="1"/>
  <c r="M137" i="1" s="1"/>
  <c r="N137" i="1" s="1"/>
  <c r="O137" i="1" s="1"/>
  <c r="K103" i="1"/>
  <c r="L103" i="1" s="1"/>
  <c r="M103" i="1" s="1"/>
  <c r="N103" i="1" s="1"/>
  <c r="O103" i="1" s="1"/>
  <c r="K131" i="1"/>
  <c r="L131" i="1" s="1"/>
  <c r="M131" i="1" s="1"/>
  <c r="N131" i="1" s="1"/>
  <c r="O131" i="1" s="1"/>
  <c r="K194" i="1"/>
  <c r="L194" i="1" s="1"/>
  <c r="M194" i="1" s="1"/>
  <c r="N194" i="1" s="1"/>
  <c r="O194" i="1" s="1"/>
  <c r="K142" i="1"/>
  <c r="L142" i="1" s="1"/>
  <c r="M142" i="1" s="1"/>
  <c r="N142" i="1" s="1"/>
  <c r="O142" i="1" s="1"/>
  <c r="K311" i="1"/>
  <c r="L311" i="1" s="1"/>
  <c r="M311" i="1" s="1"/>
  <c r="N311" i="1" s="1"/>
  <c r="O311" i="1" s="1"/>
  <c r="K123" i="1"/>
  <c r="L123" i="1" s="1"/>
  <c r="M123" i="1" s="1"/>
  <c r="N123" i="1" s="1"/>
  <c r="O123" i="1" s="1"/>
  <c r="K256" i="1"/>
  <c r="L256" i="1" s="1"/>
  <c r="M256" i="1" s="1"/>
  <c r="N256" i="1" s="1"/>
  <c r="O256" i="1" s="1"/>
  <c r="K318" i="1"/>
  <c r="L318" i="1" s="1"/>
  <c r="M318" i="1" s="1"/>
  <c r="N318" i="1" s="1"/>
  <c r="O318" i="1" s="1"/>
  <c r="K363" i="1"/>
  <c r="L363" i="1" s="1"/>
  <c r="M363" i="1" s="1"/>
  <c r="N363" i="1" s="1"/>
  <c r="O363" i="1" s="1"/>
  <c r="K188" i="1"/>
  <c r="L188" i="1" s="1"/>
  <c r="M188" i="1" s="1"/>
  <c r="N188" i="1" s="1"/>
  <c r="O188" i="1" s="1"/>
  <c r="K63" i="1"/>
  <c r="L63" i="1" s="1"/>
  <c r="M63" i="1" s="1"/>
  <c r="N63" i="1" s="1"/>
  <c r="O63" i="1" s="1"/>
  <c r="K108" i="1"/>
  <c r="L108" i="1" s="1"/>
  <c r="M108" i="1" s="1"/>
  <c r="N108" i="1" s="1"/>
  <c r="O108" i="1" s="1"/>
  <c r="K174" i="1"/>
  <c r="L174" i="1" s="1"/>
  <c r="M174" i="1" s="1"/>
  <c r="N174" i="1" s="1"/>
  <c r="O174" i="1" s="1"/>
  <c r="K276" i="1"/>
  <c r="L276" i="1" s="1"/>
  <c r="M276" i="1" s="1"/>
  <c r="N276" i="1" s="1"/>
  <c r="O276" i="1" s="1"/>
  <c r="K362" i="1"/>
  <c r="L362" i="1" s="1"/>
  <c r="M362" i="1" s="1"/>
  <c r="N362" i="1" s="1"/>
  <c r="O362" i="1" s="1"/>
  <c r="K40" i="1"/>
  <c r="L40" i="1" s="1"/>
  <c r="M40" i="1" s="1"/>
  <c r="N40" i="1" s="1"/>
  <c r="O40" i="1" s="1"/>
  <c r="K29" i="1"/>
  <c r="L29" i="1" s="1"/>
  <c r="M29" i="1" s="1"/>
  <c r="N29" i="1" s="1"/>
  <c r="O29" i="1" s="1"/>
  <c r="K89" i="1"/>
  <c r="L89" i="1" s="1"/>
  <c r="M89" i="1" s="1"/>
  <c r="N89" i="1" s="1"/>
  <c r="O89" i="1" s="1"/>
  <c r="K310" i="1"/>
  <c r="L310" i="1" s="1"/>
  <c r="M310" i="1" s="1"/>
  <c r="N310" i="1" s="1"/>
  <c r="O310" i="1" s="1"/>
  <c r="K257" i="1"/>
  <c r="L257" i="1" s="1"/>
  <c r="M257" i="1" s="1"/>
  <c r="N257" i="1" s="1"/>
  <c r="O257" i="1" s="1"/>
  <c r="K97" i="1"/>
  <c r="L97" i="1" s="1"/>
  <c r="M97" i="1" s="1"/>
  <c r="N97" i="1" s="1"/>
  <c r="O97" i="1" s="1"/>
  <c r="K145" i="1"/>
  <c r="L145" i="1" s="1"/>
  <c r="M145" i="1" s="1"/>
  <c r="N145" i="1" s="1"/>
  <c r="O145" i="1" s="1"/>
  <c r="K300" i="1"/>
  <c r="L300" i="1" s="1"/>
  <c r="M300" i="1" s="1"/>
  <c r="N300" i="1" s="1"/>
  <c r="O300" i="1" s="1"/>
  <c r="K332" i="1"/>
  <c r="L332" i="1" s="1"/>
  <c r="M332" i="1" s="1"/>
  <c r="N332" i="1" s="1"/>
  <c r="O332" i="1" s="1"/>
  <c r="K25" i="1"/>
  <c r="L25" i="1" s="1"/>
  <c r="M25" i="1" s="1"/>
  <c r="N25" i="1" s="1"/>
  <c r="O25" i="1" s="1"/>
  <c r="K234" i="1"/>
  <c r="L234" i="1" s="1"/>
  <c r="M234" i="1" s="1"/>
  <c r="N234" i="1" s="1"/>
  <c r="O234" i="1" s="1"/>
  <c r="K101" i="1"/>
  <c r="L101" i="1" s="1"/>
  <c r="M101" i="1" s="1"/>
  <c r="N101" i="1" s="1"/>
  <c r="O101" i="1" s="1"/>
  <c r="K297" i="1"/>
  <c r="L297" i="1" s="1"/>
  <c r="M297" i="1" s="1"/>
  <c r="N297" i="1" s="1"/>
  <c r="O297" i="1" s="1"/>
  <c r="K208" i="1"/>
  <c r="L208" i="1" s="1"/>
  <c r="M208" i="1" s="1"/>
  <c r="N208" i="1" s="1"/>
  <c r="O208" i="1" s="1"/>
  <c r="K251" i="1"/>
  <c r="L251" i="1" s="1"/>
  <c r="M251" i="1" s="1"/>
  <c r="N251" i="1" s="1"/>
  <c r="O251" i="1" s="1"/>
  <c r="K121" i="1"/>
  <c r="L121" i="1" s="1"/>
  <c r="M121" i="1" s="1"/>
  <c r="N121" i="1" s="1"/>
  <c r="O121" i="1" s="1"/>
  <c r="K315" i="1"/>
  <c r="L315" i="1" s="1"/>
  <c r="M315" i="1" s="1"/>
  <c r="N315" i="1" s="1"/>
  <c r="O315" i="1" s="1"/>
  <c r="K76" i="1"/>
  <c r="L76" i="1" s="1"/>
  <c r="M76" i="1" s="1"/>
  <c r="N76" i="1" s="1"/>
  <c r="O76" i="1" s="1"/>
  <c r="K289" i="1"/>
  <c r="L289" i="1" s="1"/>
  <c r="M289" i="1" s="1"/>
  <c r="N289" i="1" s="1"/>
  <c r="O289" i="1" s="1"/>
  <c r="K195" i="1"/>
  <c r="L195" i="1" s="1"/>
  <c r="M195" i="1" s="1"/>
  <c r="N195" i="1" s="1"/>
  <c r="O195" i="1" s="1"/>
  <c r="K60" i="1"/>
  <c r="L60" i="1" s="1"/>
  <c r="M60" i="1" s="1"/>
  <c r="N60" i="1" s="1"/>
  <c r="O60" i="1" s="1"/>
  <c r="K10" i="1"/>
  <c r="L10" i="1" s="1"/>
  <c r="K43" i="1"/>
  <c r="L43" i="1" s="1"/>
  <c r="M43" i="1" s="1"/>
  <c r="N43" i="1" s="1"/>
  <c r="O43" i="1" s="1"/>
  <c r="K99" i="1"/>
  <c r="L99" i="1" s="1"/>
  <c r="M99" i="1" s="1"/>
  <c r="N99" i="1" s="1"/>
  <c r="O99" i="1" s="1"/>
  <c r="K254" i="1"/>
  <c r="L254" i="1" s="1"/>
  <c r="M254" i="1" s="1"/>
  <c r="N254" i="1" s="1"/>
  <c r="O254" i="1" s="1"/>
  <c r="K61" i="1"/>
  <c r="L61" i="1" s="1"/>
  <c r="M61" i="1" s="1"/>
  <c r="N61" i="1" s="1"/>
  <c r="O61" i="1" s="1"/>
  <c r="K14" i="1"/>
  <c r="L14" i="1" s="1"/>
  <c r="K74" i="1"/>
  <c r="L74" i="1" s="1"/>
  <c r="M74" i="1" s="1"/>
  <c r="N74" i="1" s="1"/>
  <c r="O74" i="1" s="1"/>
  <c r="K328" i="1"/>
  <c r="L328" i="1" s="1"/>
  <c r="M328" i="1" s="1"/>
  <c r="N328" i="1" s="1"/>
  <c r="O328" i="1" s="1"/>
  <c r="K156" i="1"/>
  <c r="L156" i="1" s="1"/>
  <c r="M156" i="1" s="1"/>
  <c r="N156" i="1" s="1"/>
  <c r="O156" i="1" s="1"/>
  <c r="K269" i="1"/>
  <c r="L269" i="1" s="1"/>
  <c r="M269" i="1" s="1"/>
  <c r="N269" i="1" s="1"/>
  <c r="O269" i="1" s="1"/>
  <c r="K129" i="1"/>
  <c r="L129" i="1" s="1"/>
  <c r="M129" i="1" s="1"/>
  <c r="N129" i="1" s="1"/>
  <c r="O129" i="1" s="1"/>
  <c r="K11" i="1"/>
  <c r="L11" i="1" s="1"/>
  <c r="M11" i="1" s="1"/>
  <c r="N11" i="1" s="1"/>
  <c r="O11" i="1" s="1"/>
  <c r="K73" i="1"/>
  <c r="L73" i="1" s="1"/>
  <c r="M73" i="1" s="1"/>
  <c r="N73" i="1" s="1"/>
  <c r="O73" i="1" s="1"/>
  <c r="K92" i="1"/>
  <c r="L92" i="1" s="1"/>
  <c r="M92" i="1" s="1"/>
  <c r="N92" i="1" s="1"/>
  <c r="O92" i="1" s="1"/>
  <c r="K23" i="1"/>
  <c r="L23" i="1" s="1"/>
  <c r="M23" i="1" s="1"/>
  <c r="N23" i="1" s="1"/>
  <c r="O23" i="1" s="1"/>
  <c r="K80" i="1"/>
  <c r="L80" i="1" s="1"/>
  <c r="M80" i="1" s="1"/>
  <c r="N80" i="1" s="1"/>
  <c r="O80" i="1" s="1"/>
  <c r="K272" i="1"/>
  <c r="L272" i="1" s="1"/>
  <c r="M272" i="1" s="1"/>
  <c r="N272" i="1" s="1"/>
  <c r="O272" i="1" s="1"/>
  <c r="K319" i="1"/>
  <c r="L319" i="1" s="1"/>
  <c r="M319" i="1" s="1"/>
  <c r="N319" i="1" s="1"/>
  <c r="O319" i="1" s="1"/>
  <c r="K42" i="1"/>
  <c r="L42" i="1" s="1"/>
  <c r="M42" i="1" s="1"/>
  <c r="N42" i="1" s="1"/>
  <c r="O42" i="1" s="1"/>
  <c r="K162" i="1"/>
  <c r="L162" i="1" s="1"/>
  <c r="M162" i="1" s="1"/>
  <c r="N162" i="1" s="1"/>
  <c r="O162" i="1" s="1"/>
  <c r="K183" i="1"/>
  <c r="L183" i="1" s="1"/>
  <c r="M183" i="1" s="1"/>
  <c r="N183" i="1" s="1"/>
  <c r="O183" i="1" s="1"/>
  <c r="K166" i="1"/>
  <c r="L166" i="1" s="1"/>
  <c r="M166" i="1" s="1"/>
  <c r="N166" i="1" s="1"/>
  <c r="O166" i="1" s="1"/>
  <c r="K221" i="1"/>
  <c r="L221" i="1" s="1"/>
  <c r="M221" i="1" s="1"/>
  <c r="N221" i="1" s="1"/>
  <c r="O221" i="1" s="1"/>
  <c r="K317" i="1"/>
  <c r="L317" i="1" s="1"/>
  <c r="M317" i="1" s="1"/>
  <c r="N317" i="1" s="1"/>
  <c r="O317" i="1" s="1"/>
  <c r="K295" i="1"/>
  <c r="L295" i="1" s="1"/>
  <c r="M295" i="1" s="1"/>
  <c r="N295" i="1" s="1"/>
  <c r="O295" i="1" s="1"/>
  <c r="K141" i="1"/>
  <c r="L141" i="1" s="1"/>
  <c r="M141" i="1" s="1"/>
  <c r="N141" i="1" s="1"/>
  <c r="O141" i="1" s="1"/>
  <c r="K104" i="1"/>
  <c r="L104" i="1" s="1"/>
  <c r="M104" i="1" s="1"/>
  <c r="N104" i="1" s="1"/>
  <c r="O104" i="1" s="1"/>
  <c r="K158" i="1"/>
  <c r="L158" i="1" s="1"/>
  <c r="M158" i="1" s="1"/>
  <c r="N158" i="1" s="1"/>
  <c r="O158" i="1" s="1"/>
  <c r="K267" i="1"/>
  <c r="L267" i="1" s="1"/>
  <c r="M267" i="1" s="1"/>
  <c r="N267" i="1" s="1"/>
  <c r="O267" i="1" s="1"/>
  <c r="K347" i="1"/>
  <c r="L347" i="1" s="1"/>
  <c r="M347" i="1" s="1"/>
  <c r="N347" i="1" s="1"/>
  <c r="O347" i="1" s="1"/>
  <c r="K116" i="1"/>
  <c r="L116" i="1" s="1"/>
  <c r="M116" i="1" s="1"/>
  <c r="N116" i="1" s="1"/>
  <c r="O116" i="1" s="1"/>
  <c r="K281" i="1"/>
  <c r="L281" i="1" s="1"/>
  <c r="M281" i="1" s="1"/>
  <c r="N281" i="1" s="1"/>
  <c r="O281" i="1" s="1"/>
  <c r="K170" i="1"/>
  <c r="L170" i="1" s="1"/>
  <c r="M170" i="1" s="1"/>
  <c r="N170" i="1" s="1"/>
  <c r="O170" i="1" s="1"/>
  <c r="K44" i="1"/>
  <c r="L44" i="1" s="1"/>
  <c r="M44" i="1" s="1"/>
  <c r="N44" i="1" s="1"/>
  <c r="O44" i="1" s="1"/>
  <c r="K340" i="1"/>
  <c r="L340" i="1" s="1"/>
  <c r="M340" i="1" s="1"/>
  <c r="N340" i="1" s="1"/>
  <c r="O340" i="1" s="1"/>
  <c r="K34" i="1"/>
  <c r="L34" i="1" s="1"/>
  <c r="M34" i="1" s="1"/>
  <c r="N34" i="1" s="1"/>
  <c r="O34" i="1" s="1"/>
  <c r="K98" i="1"/>
  <c r="L98" i="1" s="1"/>
  <c r="M98" i="1" s="1"/>
  <c r="N98" i="1" s="1"/>
  <c r="O98" i="1" s="1"/>
  <c r="K349" i="1"/>
  <c r="L349" i="1" s="1"/>
  <c r="M349" i="1" s="1"/>
  <c r="N349" i="1" s="1"/>
  <c r="O349" i="1" s="1"/>
  <c r="K30" i="1"/>
  <c r="L30" i="1" s="1"/>
  <c r="M30" i="1" s="1"/>
  <c r="N30" i="1" s="1"/>
  <c r="O30" i="1" s="1"/>
  <c r="K205" i="1"/>
  <c r="L205" i="1" s="1"/>
  <c r="M205" i="1" s="1"/>
  <c r="N205" i="1" s="1"/>
  <c r="O205" i="1" s="1"/>
  <c r="K154" i="1"/>
  <c r="L154" i="1" s="1"/>
  <c r="M154" i="1" s="1"/>
  <c r="N154" i="1" s="1"/>
  <c r="O154" i="1" s="1"/>
  <c r="K348" i="1"/>
  <c r="L348" i="1" s="1"/>
  <c r="M348" i="1" s="1"/>
  <c r="N348" i="1" s="1"/>
  <c r="O348" i="1" s="1"/>
  <c r="K259" i="1"/>
  <c r="L259" i="1" s="1"/>
  <c r="M259" i="1" s="1"/>
  <c r="N259" i="1" s="1"/>
  <c r="O259" i="1" s="1"/>
  <c r="K345" i="1"/>
  <c r="L345" i="1" s="1"/>
  <c r="M345" i="1" s="1"/>
  <c r="N345" i="1" s="1"/>
  <c r="O345" i="1" s="1"/>
  <c r="K352" i="1"/>
  <c r="L352" i="1" s="1"/>
  <c r="M352" i="1" s="1"/>
  <c r="N352" i="1" s="1"/>
  <c r="O352" i="1" s="1"/>
  <c r="K100" i="1"/>
  <c r="L100" i="1" s="1"/>
  <c r="M100" i="1" s="1"/>
  <c r="N100" i="1" s="1"/>
  <c r="O100" i="1" s="1"/>
  <c r="K247" i="1"/>
  <c r="L247" i="1" s="1"/>
  <c r="M247" i="1" s="1"/>
  <c r="N247" i="1" s="1"/>
  <c r="O247" i="1" s="1"/>
  <c r="K293" i="1"/>
  <c r="L293" i="1" s="1"/>
  <c r="M293" i="1" s="1"/>
  <c r="N293" i="1" s="1"/>
  <c r="O293" i="1" s="1"/>
  <c r="K337" i="1"/>
  <c r="L337" i="1" s="1"/>
  <c r="M337" i="1" s="1"/>
  <c r="N337" i="1" s="1"/>
  <c r="O337" i="1" s="1"/>
  <c r="K320" i="1"/>
  <c r="L320" i="1" s="1"/>
  <c r="M320" i="1" s="1"/>
  <c r="N320" i="1" s="1"/>
  <c r="O320" i="1" s="1"/>
  <c r="K160" i="1"/>
  <c r="L160" i="1" s="1"/>
  <c r="M160" i="1" s="1"/>
  <c r="N160" i="1" s="1"/>
  <c r="O160" i="1" s="1"/>
  <c r="K355" i="1"/>
  <c r="L355" i="1" s="1"/>
  <c r="M355" i="1" s="1"/>
  <c r="N355" i="1" s="1"/>
  <c r="O355" i="1" s="1"/>
  <c r="K330" i="1"/>
  <c r="L330" i="1" s="1"/>
  <c r="M330" i="1" s="1"/>
  <c r="N330" i="1" s="1"/>
  <c r="O330" i="1" s="1"/>
  <c r="K55" i="1"/>
  <c r="L55" i="1" s="1"/>
  <c r="M55" i="1" s="1"/>
  <c r="N55" i="1" s="1"/>
  <c r="O55" i="1" s="1"/>
  <c r="K253" i="1"/>
  <c r="L253" i="1" s="1"/>
  <c r="M253" i="1" s="1"/>
  <c r="N253" i="1" s="1"/>
  <c r="O253" i="1" s="1"/>
  <c r="K48" i="1"/>
  <c r="L48" i="1" s="1"/>
  <c r="M48" i="1" s="1"/>
  <c r="N48" i="1" s="1"/>
  <c r="O48" i="1" s="1"/>
  <c r="K244" i="1"/>
  <c r="L244" i="1" s="1"/>
  <c r="M244" i="1" s="1"/>
  <c r="N244" i="1" s="1"/>
  <c r="O244" i="1" s="1"/>
  <c r="K350" i="1"/>
  <c r="L350" i="1" s="1"/>
  <c r="M350" i="1" s="1"/>
  <c r="N350" i="1" s="1"/>
  <c r="O350" i="1" s="1"/>
  <c r="K313" i="1"/>
  <c r="L313" i="1" s="1"/>
  <c r="M313" i="1" s="1"/>
  <c r="N313" i="1" s="1"/>
  <c r="O313" i="1" s="1"/>
  <c r="K163" i="1"/>
  <c r="L163" i="1" s="1"/>
  <c r="M163" i="1" s="1"/>
  <c r="N163" i="1" s="1"/>
  <c r="O163" i="1" s="1"/>
  <c r="K53" i="1"/>
  <c r="L53" i="1" s="1"/>
  <c r="M53" i="1" s="1"/>
  <c r="N53" i="1" s="1"/>
  <c r="O53" i="1" s="1"/>
  <c r="K222" i="1"/>
  <c r="L222" i="1" s="1"/>
  <c r="M222" i="1" s="1"/>
  <c r="N222" i="1" s="1"/>
  <c r="O222" i="1" s="1"/>
  <c r="K343" i="1"/>
  <c r="L343" i="1" s="1"/>
  <c r="M343" i="1" s="1"/>
  <c r="N343" i="1" s="1"/>
  <c r="O343" i="1" s="1"/>
  <c r="K301" i="1"/>
  <c r="L301" i="1" s="1"/>
  <c r="M301" i="1" s="1"/>
  <c r="N301" i="1" s="1"/>
  <c r="O301" i="1" s="1"/>
  <c r="K262" i="1"/>
  <c r="L262" i="1" s="1"/>
  <c r="M262" i="1" s="1"/>
  <c r="N262" i="1" s="1"/>
  <c r="O262" i="1" s="1"/>
  <c r="K118" i="1"/>
  <c r="L118" i="1" s="1"/>
  <c r="M118" i="1" s="1"/>
  <c r="N118" i="1" s="1"/>
  <c r="O118" i="1" s="1"/>
  <c r="K211" i="1"/>
  <c r="L211" i="1" s="1"/>
  <c r="M211" i="1" s="1"/>
  <c r="N211" i="1" s="1"/>
  <c r="O211" i="1" s="1"/>
  <c r="K184" i="1"/>
  <c r="L184" i="1" s="1"/>
  <c r="M184" i="1" s="1"/>
  <c r="N184" i="1" s="1"/>
  <c r="O184" i="1" s="1"/>
  <c r="K298" i="1"/>
  <c r="L298" i="1" s="1"/>
  <c r="M298" i="1" s="1"/>
  <c r="N298" i="1" s="1"/>
  <c r="O298" i="1" s="1"/>
  <c r="K277" i="1"/>
  <c r="L277" i="1" s="1"/>
  <c r="M277" i="1" s="1"/>
  <c r="N277" i="1" s="1"/>
  <c r="O277" i="1" s="1"/>
  <c r="K117" i="1"/>
  <c r="L117" i="1" s="1"/>
  <c r="M117" i="1" s="1"/>
  <c r="N117" i="1" s="1"/>
  <c r="O117" i="1" s="1"/>
  <c r="K189" i="1"/>
  <c r="L189" i="1" s="1"/>
  <c r="M189" i="1" s="1"/>
  <c r="N189" i="1" s="1"/>
  <c r="O189" i="1" s="1"/>
  <c r="K266" i="1"/>
  <c r="L266" i="1" s="1"/>
  <c r="M266" i="1" s="1"/>
  <c r="N266" i="1" s="1"/>
  <c r="O266" i="1" s="1"/>
  <c r="K196" i="1"/>
  <c r="L196" i="1" s="1"/>
  <c r="M196" i="1" s="1"/>
  <c r="N196" i="1" s="1"/>
  <c r="O196" i="1" s="1"/>
  <c r="K168" i="1"/>
  <c r="L168" i="1" s="1"/>
  <c r="M168" i="1" s="1"/>
  <c r="N168" i="1" s="1"/>
  <c r="O168" i="1" s="1"/>
  <c r="K213" i="1"/>
  <c r="L213" i="1" s="1"/>
  <c r="M213" i="1" s="1"/>
  <c r="N213" i="1" s="1"/>
  <c r="O213" i="1" s="1"/>
  <c r="K341" i="1"/>
  <c r="L341" i="1" s="1"/>
  <c r="M341" i="1" s="1"/>
  <c r="N341" i="1" s="1"/>
  <c r="O341" i="1" s="1"/>
  <c r="K235" i="1"/>
  <c r="L235" i="1" s="1"/>
  <c r="M235" i="1" s="1"/>
  <c r="N235" i="1" s="1"/>
  <c r="O235" i="1" s="1"/>
  <c r="K22" i="1"/>
  <c r="L22" i="1" s="1"/>
  <c r="M22" i="1" s="1"/>
  <c r="N22" i="1" s="1"/>
  <c r="O22" i="1" s="1"/>
  <c r="K19" i="1"/>
  <c r="L19" i="1" s="1"/>
  <c r="M19" i="1" s="1"/>
  <c r="N19" i="1" s="1"/>
  <c r="O19" i="1" s="1"/>
  <c r="K64" i="1"/>
  <c r="L64" i="1" s="1"/>
  <c r="M64" i="1" s="1"/>
  <c r="N64" i="1" s="1"/>
  <c r="O64" i="1" s="1"/>
  <c r="K59" i="1"/>
  <c r="L59" i="1" s="1"/>
  <c r="M59" i="1" s="1"/>
  <c r="N59" i="1" s="1"/>
  <c r="O59" i="1" s="1"/>
  <c r="K229" i="1"/>
  <c r="L229" i="1" s="1"/>
  <c r="M229" i="1" s="1"/>
  <c r="N229" i="1" s="1"/>
  <c r="O229" i="1" s="1"/>
  <c r="K252" i="1"/>
  <c r="L252" i="1" s="1"/>
  <c r="M252" i="1" s="1"/>
  <c r="N252" i="1" s="1"/>
  <c r="O252" i="1" s="1"/>
  <c r="K215" i="1"/>
  <c r="L215" i="1" s="1"/>
  <c r="M215" i="1" s="1"/>
  <c r="N215" i="1" s="1"/>
  <c r="O215" i="1" s="1"/>
  <c r="K136" i="1"/>
  <c r="L136" i="1" s="1"/>
  <c r="M136" i="1" s="1"/>
  <c r="N136" i="1" s="1"/>
  <c r="O136" i="1" s="1"/>
  <c r="K223" i="1"/>
  <c r="L223" i="1" s="1"/>
  <c r="M223" i="1" s="1"/>
  <c r="N223" i="1" s="1"/>
  <c r="O223" i="1" s="1"/>
  <c r="K107" i="1"/>
  <c r="L107" i="1" s="1"/>
  <c r="M107" i="1" s="1"/>
  <c r="N107" i="1" s="1"/>
  <c r="O107" i="1" s="1"/>
  <c r="K72" i="1"/>
  <c r="L72" i="1" s="1"/>
  <c r="M72" i="1" s="1"/>
  <c r="N72" i="1" s="1"/>
  <c r="O72" i="1" s="1"/>
  <c r="K200" i="1"/>
  <c r="L200" i="1" s="1"/>
  <c r="M200" i="1" s="1"/>
  <c r="N200" i="1" s="1"/>
  <c r="O200" i="1" s="1"/>
  <c r="K273" i="1"/>
  <c r="L273" i="1" s="1"/>
  <c r="M273" i="1" s="1"/>
  <c r="N273" i="1" s="1"/>
  <c r="O273" i="1" s="1"/>
  <c r="K353" i="1"/>
  <c r="L353" i="1" s="1"/>
  <c r="M353" i="1" s="1"/>
  <c r="N353" i="1" s="1"/>
  <c r="O353" i="1" s="1"/>
  <c r="K112" i="1"/>
  <c r="L112" i="1" s="1"/>
  <c r="M112" i="1" s="1"/>
  <c r="N112" i="1" s="1"/>
  <c r="O112" i="1" s="1"/>
  <c r="K173" i="1"/>
  <c r="L173" i="1" s="1"/>
  <c r="M173" i="1" s="1"/>
  <c r="N173" i="1" s="1"/>
  <c r="O173" i="1" s="1"/>
  <c r="K140" i="1"/>
  <c r="L140" i="1" s="1"/>
  <c r="M140" i="1" s="1"/>
  <c r="N140" i="1" s="1"/>
  <c r="O140" i="1" s="1"/>
  <c r="K17" i="1"/>
  <c r="L17" i="1" s="1"/>
  <c r="M17" i="1" s="1"/>
  <c r="N17" i="1" s="1"/>
  <c r="O17" i="1" s="1"/>
  <c r="K333" i="1"/>
  <c r="L333" i="1" s="1"/>
  <c r="M333" i="1" s="1"/>
  <c r="N333" i="1" s="1"/>
  <c r="O333" i="1" s="1"/>
  <c r="K288" i="1"/>
  <c r="L288" i="1" s="1"/>
  <c r="M288" i="1" s="1"/>
  <c r="N288" i="1" s="1"/>
  <c r="O288" i="1" s="1"/>
  <c r="K326" i="1"/>
  <c r="L326" i="1" s="1"/>
  <c r="M326" i="1" s="1"/>
  <c r="N326" i="1" s="1"/>
  <c r="O326" i="1" s="1"/>
  <c r="K187" i="1"/>
  <c r="L187" i="1" s="1"/>
  <c r="M187" i="1" s="1"/>
  <c r="N187" i="1" s="1"/>
  <c r="O187" i="1" s="1"/>
  <c r="K171" i="1"/>
  <c r="L171" i="1" s="1"/>
  <c r="M171" i="1" s="1"/>
  <c r="N171" i="1" s="1"/>
  <c r="O171" i="1" s="1"/>
  <c r="K335" i="1"/>
  <c r="L335" i="1" s="1"/>
  <c r="M335" i="1" s="1"/>
  <c r="N335" i="1" s="1"/>
  <c r="O335" i="1" s="1"/>
  <c r="K153" i="1"/>
  <c r="L153" i="1" s="1"/>
  <c r="M153" i="1" s="1"/>
  <c r="N153" i="1" s="1"/>
  <c r="O153" i="1" s="1"/>
  <c r="K57" i="1"/>
  <c r="L57" i="1" s="1"/>
  <c r="M57" i="1" s="1"/>
  <c r="N57" i="1" s="1"/>
  <c r="O57" i="1" s="1"/>
  <c r="K127" i="1"/>
  <c r="L127" i="1" s="1"/>
  <c r="M127" i="1" s="1"/>
  <c r="N127" i="1" s="1"/>
  <c r="O127" i="1" s="1"/>
  <c r="K206" i="1"/>
  <c r="L206" i="1" s="1"/>
  <c r="M206" i="1" s="1"/>
  <c r="N206" i="1" s="1"/>
  <c r="O206" i="1" s="1"/>
  <c r="K327" i="1"/>
  <c r="L327" i="1" s="1"/>
  <c r="M327" i="1" s="1"/>
  <c r="N327" i="1" s="1"/>
  <c r="O327" i="1" s="1"/>
  <c r="K120" i="1"/>
  <c r="L120" i="1" s="1"/>
  <c r="M120" i="1" s="1"/>
  <c r="N120" i="1" s="1"/>
  <c r="O120" i="1" s="1"/>
  <c r="K139" i="1"/>
  <c r="L139" i="1" s="1"/>
  <c r="M139" i="1" s="1"/>
  <c r="N139" i="1" s="1"/>
  <c r="O139" i="1" s="1"/>
  <c r="K243" i="1"/>
  <c r="L243" i="1" s="1"/>
  <c r="M243" i="1" s="1"/>
  <c r="N243" i="1" s="1"/>
  <c r="O243" i="1" s="1"/>
  <c r="K128" i="1"/>
  <c r="L128" i="1" s="1"/>
  <c r="M128" i="1" s="1"/>
  <c r="N128" i="1" s="1"/>
  <c r="O128" i="1" s="1"/>
  <c r="K106" i="1"/>
  <c r="L106" i="1" s="1"/>
  <c r="M106" i="1" s="1"/>
  <c r="N106" i="1" s="1"/>
  <c r="O106" i="1" s="1"/>
  <c r="K361" i="1"/>
  <c r="L361" i="1" s="1"/>
  <c r="M361" i="1" s="1"/>
  <c r="N361" i="1" s="1"/>
  <c r="O361" i="1" s="1"/>
  <c r="K39" i="1"/>
  <c r="L39" i="1" s="1"/>
  <c r="M39" i="1" s="1"/>
  <c r="N39" i="1" s="1"/>
  <c r="O39" i="1" s="1"/>
  <c r="K165" i="1"/>
  <c r="L165" i="1" s="1"/>
  <c r="M165" i="1" s="1"/>
  <c r="N165" i="1" s="1"/>
  <c r="O165" i="1" s="1"/>
  <c r="K177" i="1"/>
  <c r="L177" i="1" s="1"/>
  <c r="M177" i="1" s="1"/>
  <c r="N177" i="1" s="1"/>
  <c r="O177" i="1" s="1"/>
  <c r="K309" i="1"/>
  <c r="L309" i="1" s="1"/>
  <c r="M309" i="1" s="1"/>
  <c r="N309" i="1" s="1"/>
  <c r="O309" i="1" s="1"/>
  <c r="K51" i="1"/>
  <c r="L51" i="1" s="1"/>
  <c r="M51" i="1" s="1"/>
  <c r="N51" i="1" s="1"/>
  <c r="O51" i="1" s="1"/>
  <c r="K203" i="1"/>
  <c r="L203" i="1" s="1"/>
  <c r="M203" i="1" s="1"/>
  <c r="N203" i="1" s="1"/>
  <c r="O203" i="1" s="1"/>
  <c r="K219" i="1"/>
  <c r="L219" i="1" s="1"/>
  <c r="M219" i="1" s="1"/>
  <c r="N219" i="1" s="1"/>
  <c r="O219" i="1" s="1"/>
  <c r="K271" i="1"/>
  <c r="L271" i="1" s="1"/>
  <c r="M271" i="1" s="1"/>
  <c r="N271" i="1" s="1"/>
  <c r="O271" i="1" s="1"/>
  <c r="K111" i="1"/>
  <c r="L111" i="1" s="1"/>
  <c r="M111" i="1" s="1"/>
  <c r="N111" i="1" s="1"/>
  <c r="O111" i="1" s="1"/>
  <c r="K342" i="1"/>
  <c r="L342" i="1" s="1"/>
  <c r="M342" i="1" s="1"/>
  <c r="N342" i="1" s="1"/>
  <c r="O342" i="1" s="1"/>
  <c r="K93" i="1"/>
  <c r="L93" i="1" s="1"/>
  <c r="M93" i="1" s="1"/>
  <c r="N93" i="1" s="1"/>
  <c r="O93" i="1" s="1"/>
  <c r="K130" i="1"/>
  <c r="L130" i="1" s="1"/>
  <c r="M130" i="1" s="1"/>
  <c r="N130" i="1" s="1"/>
  <c r="O130" i="1" s="1"/>
  <c r="K290" i="1"/>
  <c r="L290" i="1" s="1"/>
  <c r="M290" i="1" s="1"/>
  <c r="N290" i="1" s="1"/>
  <c r="O290" i="1" s="1"/>
  <c r="K181" i="1"/>
  <c r="L181" i="1" s="1"/>
  <c r="M181" i="1" s="1"/>
  <c r="N181" i="1" s="1"/>
  <c r="O181" i="1" s="1"/>
  <c r="K27" i="1"/>
  <c r="L27" i="1" s="1"/>
  <c r="M27" i="1" s="1"/>
  <c r="N27" i="1" s="1"/>
  <c r="O27" i="1" s="1"/>
  <c r="K246" i="1"/>
  <c r="L246" i="1" s="1"/>
  <c r="M246" i="1" s="1"/>
  <c r="N246" i="1" s="1"/>
  <c r="O246" i="1" s="1"/>
  <c r="K149" i="1"/>
  <c r="L149" i="1" s="1"/>
  <c r="M149" i="1" s="1"/>
  <c r="N149" i="1" s="1"/>
  <c r="O149" i="1" s="1"/>
  <c r="K28" i="1"/>
  <c r="L28" i="1" s="1"/>
  <c r="M28" i="1" s="1"/>
  <c r="N28" i="1" s="1"/>
  <c r="O28" i="1" s="1"/>
  <c r="K176" i="1"/>
  <c r="L176" i="1" s="1"/>
  <c r="M176" i="1" s="1"/>
  <c r="N176" i="1" s="1"/>
  <c r="O176" i="1" s="1"/>
  <c r="K261" i="1"/>
  <c r="L261" i="1" s="1"/>
  <c r="M261" i="1" s="1"/>
  <c r="N261" i="1" s="1"/>
  <c r="O261" i="1" s="1"/>
  <c r="K260" i="1"/>
  <c r="L260" i="1" s="1"/>
  <c r="M260" i="1" s="1"/>
  <c r="N260" i="1" s="1"/>
  <c r="O260" i="1" s="1"/>
  <c r="K35" i="1"/>
  <c r="L35" i="1" s="1"/>
  <c r="M35" i="1" s="1"/>
  <c r="N35" i="1" s="1"/>
  <c r="O35" i="1" s="1"/>
  <c r="K113" i="1"/>
  <c r="L113" i="1" s="1"/>
  <c r="M113" i="1" s="1"/>
  <c r="N113" i="1" s="1"/>
  <c r="O113" i="1" s="1"/>
  <c r="K236" i="1"/>
  <c r="L236" i="1" s="1"/>
  <c r="M236" i="1" s="1"/>
  <c r="N236" i="1" s="1"/>
  <c r="O236" i="1" s="1"/>
  <c r="K114" i="1"/>
  <c r="L114" i="1" s="1"/>
  <c r="M114" i="1" s="1"/>
  <c r="N114" i="1" s="1"/>
  <c r="O114" i="1" s="1"/>
  <c r="K265" i="1"/>
  <c r="L265" i="1" s="1"/>
  <c r="M265" i="1" s="1"/>
  <c r="N265" i="1" s="1"/>
  <c r="O265" i="1" s="1"/>
  <c r="K286" i="1"/>
  <c r="L286" i="1" s="1"/>
  <c r="M286" i="1" s="1"/>
  <c r="N286" i="1" s="1"/>
  <c r="O286" i="1" s="1"/>
  <c r="K67" i="1"/>
  <c r="L67" i="1" s="1"/>
  <c r="M67" i="1" s="1"/>
  <c r="N67" i="1" s="1"/>
  <c r="O67" i="1" s="1"/>
  <c r="K360" i="1"/>
  <c r="L360" i="1" s="1"/>
  <c r="M360" i="1" s="1"/>
  <c r="N360" i="1" s="1"/>
  <c r="O360" i="1" s="1"/>
  <c r="K192" i="1"/>
  <c r="L192" i="1" s="1"/>
  <c r="M192" i="1" s="1"/>
  <c r="N192" i="1" s="1"/>
  <c r="O192" i="1" s="1"/>
  <c r="K242" i="1"/>
  <c r="L242" i="1" s="1"/>
  <c r="M242" i="1" s="1"/>
  <c r="N242" i="1" s="1"/>
  <c r="O242" i="1" s="1"/>
  <c r="K359" i="1"/>
  <c r="L359" i="1" s="1"/>
  <c r="M359" i="1" s="1"/>
  <c r="N359" i="1" s="1"/>
  <c r="O359" i="1" s="1"/>
  <c r="K46" i="1"/>
  <c r="L46" i="1" s="1"/>
  <c r="M46" i="1" s="1"/>
  <c r="N46" i="1" s="1"/>
  <c r="O46" i="1" s="1"/>
  <c r="K78" i="1"/>
  <c r="L78" i="1" s="1"/>
  <c r="M78" i="1" s="1"/>
  <c r="N78" i="1" s="1"/>
  <c r="O78" i="1" s="1"/>
  <c r="K238" i="1"/>
  <c r="L238" i="1" s="1"/>
  <c r="M238" i="1" s="1"/>
  <c r="N238" i="1" s="1"/>
  <c r="O238" i="1" s="1"/>
  <c r="K125" i="1"/>
  <c r="L125" i="1" s="1"/>
  <c r="M125" i="1" s="1"/>
  <c r="N125" i="1" s="1"/>
  <c r="O125" i="1" s="1"/>
  <c r="K232" i="1"/>
  <c r="L232" i="1" s="1"/>
  <c r="M232" i="1" s="1"/>
  <c r="N232" i="1" s="1"/>
  <c r="O232" i="1" s="1"/>
  <c r="K87" i="1"/>
  <c r="L87" i="1" s="1"/>
  <c r="M87" i="1" s="1"/>
  <c r="N87" i="1" s="1"/>
  <c r="O87" i="1" s="1"/>
  <c r="K41" i="1"/>
  <c r="L41" i="1" s="1"/>
  <c r="M41" i="1" s="1"/>
  <c r="N41" i="1" s="1"/>
  <c r="O41" i="1" s="1"/>
  <c r="K224" i="1"/>
  <c r="L224" i="1" s="1"/>
  <c r="M224" i="1" s="1"/>
  <c r="N224" i="1" s="1"/>
  <c r="O224" i="1" s="1"/>
  <c r="K115" i="1"/>
  <c r="L115" i="1" s="1"/>
  <c r="M115" i="1" s="1"/>
  <c r="N115" i="1" s="1"/>
  <c r="O115" i="1" s="1"/>
  <c r="K306" i="1"/>
  <c r="L306" i="1" s="1"/>
  <c r="M306" i="1" s="1"/>
  <c r="N306" i="1" s="1"/>
  <c r="O306" i="1" s="1"/>
  <c r="K21" i="1"/>
  <c r="L21" i="1" s="1"/>
  <c r="M21" i="1" s="1"/>
  <c r="N21" i="1" s="1"/>
  <c r="O21" i="1" s="1"/>
  <c r="K308" i="1"/>
  <c r="L308" i="1" s="1"/>
  <c r="M308" i="1" s="1"/>
  <c r="N308" i="1" s="1"/>
  <c r="O308" i="1" s="1"/>
  <c r="K15" i="1"/>
  <c r="L15" i="1" s="1"/>
  <c r="M15" i="1" s="1"/>
  <c r="N15" i="1" s="1"/>
  <c r="O15" i="1" s="1"/>
  <c r="K49" i="1"/>
  <c r="L49" i="1" s="1"/>
  <c r="M49" i="1" s="1"/>
  <c r="N49" i="1" s="1"/>
  <c r="O49" i="1" s="1"/>
  <c r="K88" i="1"/>
  <c r="L88" i="1" s="1"/>
  <c r="M88" i="1" s="1"/>
  <c r="N88" i="1" s="1"/>
  <c r="O88" i="1" s="1"/>
  <c r="K119" i="1"/>
  <c r="L119" i="1" s="1"/>
  <c r="M119" i="1" s="1"/>
  <c r="N119" i="1" s="1"/>
  <c r="O119" i="1" s="1"/>
  <c r="K85" i="1"/>
  <c r="L85" i="1" s="1"/>
  <c r="M85" i="1" s="1"/>
  <c r="N85" i="1" s="1"/>
  <c r="O85" i="1" s="1"/>
  <c r="K201" i="1"/>
  <c r="L201" i="1" s="1"/>
  <c r="M201" i="1" s="1"/>
  <c r="N201" i="1" s="1"/>
  <c r="O201" i="1" s="1"/>
  <c r="K134" i="1"/>
  <c r="L134" i="1" s="1"/>
  <c r="M134" i="1" s="1"/>
  <c r="N134" i="1" s="1"/>
  <c r="O134" i="1" s="1"/>
  <c r="K105" i="1"/>
  <c r="L105" i="1" s="1"/>
  <c r="M105" i="1" s="1"/>
  <c r="N105" i="1" s="1"/>
  <c r="O105" i="1" s="1"/>
  <c r="K33" i="1"/>
  <c r="L33" i="1" s="1"/>
  <c r="M33" i="1" s="1"/>
  <c r="N33" i="1" s="1"/>
  <c r="O33" i="1" s="1"/>
  <c r="K167" i="1"/>
  <c r="L167" i="1" s="1"/>
  <c r="M167" i="1" s="1"/>
  <c r="N167" i="1" s="1"/>
  <c r="O167" i="1" s="1"/>
  <c r="K164" i="1"/>
  <c r="L164" i="1" s="1"/>
  <c r="M164" i="1" s="1"/>
  <c r="N164" i="1" s="1"/>
  <c r="O164" i="1" s="1"/>
  <c r="K240" i="1"/>
  <c r="L240" i="1" s="1"/>
  <c r="M240" i="1" s="1"/>
  <c r="N240" i="1" s="1"/>
  <c r="O240" i="1" s="1"/>
  <c r="K79" i="1"/>
  <c r="L79" i="1" s="1"/>
  <c r="M79" i="1" s="1"/>
  <c r="N79" i="1" s="1"/>
  <c r="O79" i="1" s="1"/>
  <c r="K193" i="1"/>
  <c r="L193" i="1" s="1"/>
  <c r="M193" i="1" s="1"/>
  <c r="N193" i="1" s="1"/>
  <c r="O193" i="1" s="1"/>
  <c r="K18" i="1"/>
  <c r="L18" i="1" s="1"/>
  <c r="M18" i="1" s="1"/>
  <c r="N18" i="1" s="1"/>
  <c r="O18" i="1" s="1"/>
  <c r="K47" i="1"/>
  <c r="L47" i="1" s="1"/>
  <c r="M47" i="1" s="1"/>
  <c r="N47" i="1" s="1"/>
  <c r="O47" i="1" s="1"/>
  <c r="K338" i="1"/>
  <c r="L338" i="1" s="1"/>
  <c r="M338" i="1" s="1"/>
  <c r="N338" i="1" s="1"/>
  <c r="O338" i="1" s="1"/>
  <c r="K69" i="1"/>
  <c r="L69" i="1" s="1"/>
  <c r="M69" i="1" s="1"/>
  <c r="N69" i="1" s="1"/>
  <c r="O69" i="1" s="1"/>
  <c r="K50" i="1"/>
  <c r="L50" i="1" s="1"/>
  <c r="M50" i="1" s="1"/>
  <c r="N50" i="1" s="1"/>
  <c r="O50" i="1" s="1"/>
  <c r="K179" i="1"/>
  <c r="L179" i="1" s="1"/>
  <c r="M179" i="1" s="1"/>
  <c r="N179" i="1" s="1"/>
  <c r="O179" i="1" s="1"/>
  <c r="K334" i="1"/>
  <c r="L334" i="1" s="1"/>
  <c r="M334" i="1" s="1"/>
  <c r="N334" i="1" s="1"/>
  <c r="O334" i="1" s="1"/>
  <c r="K186" i="1"/>
  <c r="L186" i="1" s="1"/>
  <c r="M186" i="1" s="1"/>
  <c r="N186" i="1" s="1"/>
  <c r="O186" i="1" s="1"/>
  <c r="K312" i="1"/>
  <c r="L312" i="1" s="1"/>
  <c r="M312" i="1" s="1"/>
  <c r="N312" i="1" s="1"/>
  <c r="O312" i="1" s="1"/>
  <c r="K282" i="1"/>
  <c r="L282" i="1" s="1"/>
  <c r="M282" i="1" s="1"/>
  <c r="N282" i="1" s="1"/>
  <c r="O282" i="1" s="1"/>
  <c r="K302" i="1"/>
  <c r="L302" i="1" s="1"/>
  <c r="M302" i="1" s="1"/>
  <c r="N302" i="1" s="1"/>
  <c r="O302" i="1" s="1"/>
  <c r="K56" i="1"/>
  <c r="L56" i="1" s="1"/>
  <c r="M56" i="1" s="1"/>
  <c r="N56" i="1" s="1"/>
  <c r="O56" i="1" s="1"/>
  <c r="K8" i="1"/>
  <c r="L8" i="1" s="1"/>
  <c r="M8" i="1" s="1"/>
  <c r="N8" i="1" s="1"/>
  <c r="O8" i="1" s="1"/>
  <c r="K220" i="1"/>
  <c r="L220" i="1" s="1"/>
  <c r="M220" i="1" s="1"/>
  <c r="N220" i="1" s="1"/>
  <c r="O220" i="1" s="1"/>
  <c r="K191" i="1"/>
  <c r="L191" i="1" s="1"/>
  <c r="M191" i="1" s="1"/>
  <c r="N191" i="1" s="1"/>
  <c r="O191" i="1" s="1"/>
  <c r="K344" i="1"/>
  <c r="L344" i="1" s="1"/>
  <c r="M344" i="1" s="1"/>
  <c r="N344" i="1" s="1"/>
  <c r="O344" i="1" s="1"/>
  <c r="K52" i="1"/>
  <c r="L52" i="1" s="1"/>
  <c r="M52" i="1" s="1"/>
  <c r="N52" i="1" s="1"/>
  <c r="O52" i="1" s="1"/>
  <c r="K241" i="1"/>
  <c r="L241" i="1" s="1"/>
  <c r="M241" i="1" s="1"/>
  <c r="N241" i="1" s="1"/>
  <c r="O241" i="1" s="1"/>
  <c r="K84" i="1"/>
  <c r="L84" i="1" s="1"/>
  <c r="M84" i="1" s="1"/>
  <c r="N84" i="1" s="1"/>
  <c r="O84" i="1" s="1"/>
  <c r="K124" i="1"/>
  <c r="L124" i="1" s="1"/>
  <c r="M124" i="1" s="1"/>
  <c r="N124" i="1" s="1"/>
  <c r="O124" i="1" s="1"/>
  <c r="K227" i="1"/>
  <c r="L227" i="1" s="1"/>
  <c r="M227" i="1" s="1"/>
  <c r="N227" i="1" s="1"/>
  <c r="O227" i="1" s="1"/>
  <c r="K216" i="1"/>
  <c r="L216" i="1" s="1"/>
  <c r="M216" i="1" s="1"/>
  <c r="N216" i="1" s="1"/>
  <c r="O216" i="1" s="1"/>
  <c r="K151" i="1"/>
  <c r="L151" i="1" s="1"/>
  <c r="M151" i="1" s="1"/>
  <c r="N151" i="1" s="1"/>
  <c r="O151" i="1" s="1"/>
  <c r="K66" i="1"/>
  <c r="L66" i="1" s="1"/>
  <c r="M66" i="1" s="1"/>
  <c r="N66" i="1" s="1"/>
  <c r="O66" i="1" s="1"/>
  <c r="K305" i="1"/>
  <c r="L305" i="1" s="1"/>
  <c r="M305" i="1" s="1"/>
  <c r="N305" i="1" s="1"/>
  <c r="O305" i="1" s="1"/>
  <c r="K31" i="1"/>
  <c r="L31" i="1" s="1"/>
  <c r="M31" i="1" s="1"/>
  <c r="N31" i="1" s="1"/>
  <c r="O31" i="1" s="1"/>
  <c r="K16" i="1"/>
  <c r="L16" i="1" s="1"/>
  <c r="M16" i="1" s="1"/>
  <c r="N16" i="1" s="1"/>
  <c r="O16" i="1" s="1"/>
  <c r="K199" i="1"/>
  <c r="L199" i="1" s="1"/>
  <c r="M199" i="1" s="1"/>
  <c r="N199" i="1" s="1"/>
  <c r="O199" i="1" s="1"/>
  <c r="K143" i="1"/>
  <c r="L143" i="1" s="1"/>
  <c r="M143" i="1" s="1"/>
  <c r="N143" i="1" s="1"/>
  <c r="O143" i="1" s="1"/>
  <c r="K233" i="1"/>
  <c r="L233" i="1" s="1"/>
  <c r="M233" i="1" s="1"/>
  <c r="N233" i="1" s="1"/>
  <c r="O233" i="1" s="1"/>
  <c r="K169" i="1"/>
  <c r="L169" i="1" s="1"/>
  <c r="M169" i="1" s="1"/>
  <c r="N169" i="1" s="1"/>
  <c r="O169" i="1" s="1"/>
  <c r="K54" i="1"/>
  <c r="L54" i="1" s="1"/>
  <c r="M54" i="1" s="1"/>
  <c r="N54" i="1" s="1"/>
  <c r="O54" i="1" s="1"/>
  <c r="K217" i="1"/>
  <c r="L217" i="1" s="1"/>
  <c r="M217" i="1" s="1"/>
  <c r="N217" i="1" s="1"/>
  <c r="O217" i="1" s="1"/>
  <c r="K249" i="1"/>
  <c r="L249" i="1" s="1"/>
  <c r="M249" i="1" s="1"/>
  <c r="N249" i="1" s="1"/>
  <c r="O249" i="1" s="1"/>
  <c r="K263" i="1"/>
  <c r="L263" i="1" s="1"/>
  <c r="M263" i="1" s="1"/>
  <c r="N263" i="1" s="1"/>
  <c r="O263" i="1" s="1"/>
  <c r="K12" i="1"/>
  <c r="L12" i="1" s="1"/>
  <c r="M12" i="1" s="1"/>
  <c r="N12" i="1" s="1"/>
  <c r="O12" i="1" s="1"/>
  <c r="K225" i="1"/>
  <c r="L225" i="1" s="1"/>
  <c r="M225" i="1" s="1"/>
  <c r="N225" i="1" s="1"/>
  <c r="O225" i="1" s="1"/>
  <c r="K329" i="1"/>
  <c r="L329" i="1" s="1"/>
  <c r="M329" i="1" s="1"/>
  <c r="N329" i="1" s="1"/>
  <c r="O329" i="1" s="1"/>
  <c r="K250" i="1"/>
  <c r="L250" i="1" s="1"/>
  <c r="M250" i="1" s="1"/>
  <c r="N250" i="1" s="1"/>
  <c r="O250" i="1" s="1"/>
  <c r="K138" i="1"/>
  <c r="L138" i="1" s="1"/>
  <c r="M138" i="1" s="1"/>
  <c r="N138" i="1" s="1"/>
  <c r="O138" i="1" s="1"/>
  <c r="K258" i="1"/>
  <c r="L258" i="1" s="1"/>
  <c r="M258" i="1" s="1"/>
  <c r="N258" i="1" s="1"/>
  <c r="O258" i="1" s="1"/>
  <c r="K336" i="1"/>
  <c r="L336" i="1" s="1"/>
  <c r="M336" i="1" s="1"/>
  <c r="N336" i="1" s="1"/>
  <c r="O336" i="1" s="1"/>
  <c r="K102" i="1"/>
  <c r="L102" i="1" s="1"/>
  <c r="M102" i="1" s="1"/>
  <c r="N102" i="1" s="1"/>
  <c r="O102" i="1" s="1"/>
  <c r="K175" i="1"/>
  <c r="L175" i="1" s="1"/>
  <c r="M175" i="1" s="1"/>
  <c r="N175" i="1" s="1"/>
  <c r="O175" i="1" s="1"/>
  <c r="K95" i="1"/>
  <c r="L95" i="1" s="1"/>
  <c r="M95" i="1" s="1"/>
  <c r="N95" i="1" s="1"/>
  <c r="O95" i="1" s="1"/>
  <c r="K292" i="1"/>
  <c r="L292" i="1" s="1"/>
  <c r="M292" i="1" s="1"/>
  <c r="N292" i="1" s="1"/>
  <c r="O292" i="1" s="1"/>
  <c r="K146" i="1"/>
  <c r="L146" i="1" s="1"/>
  <c r="M146" i="1" s="1"/>
  <c r="N146" i="1" s="1"/>
  <c r="O146" i="1" s="1"/>
  <c r="K294" i="1"/>
  <c r="L294" i="1" s="1"/>
  <c r="M294" i="1" s="1"/>
  <c r="N294" i="1" s="1"/>
  <c r="O294" i="1" s="1"/>
  <c r="K274" i="1"/>
  <c r="L274" i="1" s="1"/>
  <c r="M274" i="1" s="1"/>
  <c r="N274" i="1" s="1"/>
  <c r="O274" i="1" s="1"/>
  <c r="K109" i="1"/>
  <c r="L109" i="1" s="1"/>
  <c r="M109" i="1" s="1"/>
  <c r="N109" i="1" s="1"/>
  <c r="O109" i="1" s="1"/>
  <c r="K356" i="1"/>
  <c r="L356" i="1" s="1"/>
  <c r="M356" i="1" s="1"/>
  <c r="N356" i="1" s="1"/>
  <c r="O356" i="1" s="1"/>
  <c r="K38" i="1"/>
  <c r="L38" i="1" s="1"/>
  <c r="M38" i="1" s="1"/>
  <c r="N38" i="1" s="1"/>
  <c r="O38" i="1" s="1"/>
  <c r="K83" i="1"/>
  <c r="L83" i="1" s="1"/>
  <c r="M83" i="1" s="1"/>
  <c r="N83" i="1" s="1"/>
  <c r="O83" i="1" s="1"/>
  <c r="K299" i="1"/>
  <c r="L299" i="1" s="1"/>
  <c r="M299" i="1" s="1"/>
  <c r="N299" i="1" s="1"/>
  <c r="O299" i="1" s="1"/>
  <c r="K245" i="1"/>
  <c r="L245" i="1" s="1"/>
  <c r="M245" i="1" s="1"/>
  <c r="N245" i="1" s="1"/>
  <c r="O245" i="1" s="1"/>
  <c r="K157" i="1"/>
  <c r="L157" i="1" s="1"/>
  <c r="M157" i="1" s="1"/>
  <c r="N157" i="1" s="1"/>
  <c r="O157" i="1" s="1"/>
  <c r="K296" i="1"/>
  <c r="L296" i="1" s="1"/>
  <c r="M296" i="1" s="1"/>
  <c r="N296" i="1" s="1"/>
  <c r="O296" i="1" s="1"/>
  <c r="K148" i="1"/>
  <c r="L148" i="1" s="1"/>
  <c r="M148" i="1" s="1"/>
  <c r="N148" i="1" s="1"/>
  <c r="O148" i="1" s="1"/>
  <c r="K303" i="1"/>
  <c r="L303" i="1" s="1"/>
  <c r="M303" i="1" s="1"/>
  <c r="N303" i="1" s="1"/>
  <c r="O303" i="1" s="1"/>
  <c r="K152" i="1"/>
  <c r="L152" i="1" s="1"/>
  <c r="M152" i="1" s="1"/>
  <c r="N152" i="1" s="1"/>
  <c r="O152" i="1" s="1"/>
  <c r="K159" i="1"/>
  <c r="L159" i="1" s="1"/>
  <c r="M159" i="1" s="1"/>
  <c r="N159" i="1" s="1"/>
  <c r="O159" i="1" s="1"/>
  <c r="K198" i="1"/>
  <c r="L198" i="1" s="1"/>
  <c r="M198" i="1" s="1"/>
  <c r="N198" i="1" s="1"/>
  <c r="O198" i="1" s="1"/>
  <c r="K248" i="1"/>
  <c r="L248" i="1" s="1"/>
  <c r="M248" i="1" s="1"/>
  <c r="N248" i="1" s="1"/>
  <c r="O248" i="1" s="1"/>
  <c r="K357" i="1"/>
  <c r="L357" i="1" s="1"/>
  <c r="M357" i="1" s="1"/>
  <c r="N357" i="1" s="1"/>
  <c r="O357" i="1" s="1"/>
  <c r="K32" i="1"/>
  <c r="L32" i="1" s="1"/>
  <c r="M32" i="1" s="1"/>
  <c r="N32" i="1" s="1"/>
  <c r="O32" i="1" s="1"/>
  <c r="K96" i="1"/>
  <c r="L96" i="1" s="1"/>
  <c r="M96" i="1" s="1"/>
  <c r="N96" i="1" s="1"/>
  <c r="O96" i="1" s="1"/>
  <c r="K283" i="1"/>
  <c r="L283" i="1" s="1"/>
  <c r="M283" i="1" s="1"/>
  <c r="N283" i="1" s="1"/>
  <c r="O283" i="1" s="1"/>
  <c r="K155" i="1"/>
  <c r="L155" i="1" s="1"/>
  <c r="M155" i="1" s="1"/>
  <c r="N155" i="1" s="1"/>
  <c r="O155" i="1" s="1"/>
  <c r="K45" i="1"/>
  <c r="L45" i="1" s="1"/>
  <c r="M45" i="1" s="1"/>
  <c r="N45" i="1" s="1"/>
  <c r="O45" i="1" s="1"/>
  <c r="K147" i="1"/>
  <c r="L147" i="1" s="1"/>
  <c r="M147" i="1" s="1"/>
  <c r="N147" i="1" s="1"/>
  <c r="O147" i="1" s="1"/>
  <c r="K291" i="1"/>
  <c r="L291" i="1" s="1"/>
  <c r="M291" i="1" s="1"/>
  <c r="N291" i="1" s="1"/>
  <c r="O291" i="1" s="1"/>
  <c r="K287" i="1"/>
  <c r="L287" i="1" s="1"/>
  <c r="M287" i="1" s="1"/>
  <c r="N287" i="1" s="1"/>
  <c r="O287" i="1" s="1"/>
  <c r="K190" i="1"/>
  <c r="L190" i="1" s="1"/>
  <c r="M190" i="1" s="1"/>
  <c r="N190" i="1" s="1"/>
  <c r="O190" i="1" s="1"/>
  <c r="K9" i="1"/>
  <c r="L9" i="1" s="1"/>
  <c r="M9" i="1" s="1"/>
  <c r="N9" i="1" s="1"/>
  <c r="O9" i="1" s="1"/>
  <c r="K36" i="1"/>
  <c r="L36" i="1" s="1"/>
  <c r="M36" i="1" s="1"/>
  <c r="N36" i="1" s="1"/>
  <c r="O36" i="1" s="1"/>
  <c r="K182" i="1"/>
  <c r="L182" i="1" s="1"/>
  <c r="M182" i="1" s="1"/>
  <c r="N182" i="1" s="1"/>
  <c r="O182" i="1" s="1"/>
  <c r="K339" i="1"/>
  <c r="L339" i="1" s="1"/>
  <c r="M339" i="1" s="1"/>
  <c r="N339" i="1" s="1"/>
  <c r="O339" i="1" s="1"/>
  <c r="K304" i="1"/>
  <c r="L304" i="1" s="1"/>
  <c r="M304" i="1" s="1"/>
  <c r="N304" i="1" s="1"/>
  <c r="O304" i="1" s="1"/>
  <c r="K346" i="1"/>
  <c r="L346" i="1" s="1"/>
  <c r="M346" i="1" s="1"/>
  <c r="N346" i="1" s="1"/>
  <c r="O346" i="1" s="1"/>
  <c r="K230" i="1"/>
  <c r="L230" i="1" s="1"/>
  <c r="M230" i="1" s="1"/>
  <c r="N230" i="1" s="1"/>
  <c r="O230" i="1" s="1"/>
  <c r="K180" i="1"/>
  <c r="L180" i="1" s="1"/>
  <c r="M180" i="1" s="1"/>
  <c r="N180" i="1" s="1"/>
  <c r="O180" i="1" s="1"/>
  <c r="K323" i="1"/>
  <c r="L323" i="1" s="1"/>
  <c r="M323" i="1" s="1"/>
  <c r="N323" i="1" s="1"/>
  <c r="O323" i="1" s="1"/>
  <c r="K268" i="1"/>
  <c r="L268" i="1" s="1"/>
  <c r="M268" i="1" s="1"/>
  <c r="N268" i="1" s="1"/>
  <c r="O268" i="1" s="1"/>
  <c r="K75" i="1"/>
  <c r="L75" i="1" s="1"/>
  <c r="M75" i="1" s="1"/>
  <c r="N75" i="1" s="1"/>
  <c r="O75" i="1" s="1"/>
  <c r="K81" i="1"/>
  <c r="L81" i="1" s="1"/>
  <c r="M81" i="1" s="1"/>
  <c r="N81" i="1" s="1"/>
  <c r="O81" i="1" s="1"/>
  <c r="K212" i="1"/>
  <c r="L212" i="1" s="1"/>
  <c r="M212" i="1" s="1"/>
  <c r="N212" i="1" s="1"/>
  <c r="O212" i="1" s="1"/>
  <c r="K284" i="1"/>
  <c r="L284" i="1" s="1"/>
  <c r="M284" i="1" s="1"/>
  <c r="N284" i="1" s="1"/>
  <c r="O284" i="1" s="1"/>
  <c r="K110" i="1"/>
  <c r="L110" i="1" s="1"/>
  <c r="M110" i="1" s="1"/>
  <c r="N110" i="1" s="1"/>
  <c r="O110" i="1" s="1"/>
  <c r="K264" i="1"/>
  <c r="L264" i="1" s="1"/>
  <c r="M264" i="1" s="1"/>
  <c r="N264" i="1" s="1"/>
  <c r="O264" i="1" s="1"/>
  <c r="K275" i="1"/>
  <c r="L275" i="1" s="1"/>
  <c r="M275" i="1" s="1"/>
  <c r="N275" i="1" s="1"/>
  <c r="O275" i="1" s="1"/>
  <c r="K314" i="1"/>
  <c r="L314" i="1" s="1"/>
  <c r="M314" i="1" s="1"/>
  <c r="N314" i="1" s="1"/>
  <c r="O314" i="1" s="1"/>
  <c r="K133" i="1"/>
  <c r="L133" i="1" s="1"/>
  <c r="M133" i="1" s="1"/>
  <c r="N133" i="1" s="1"/>
  <c r="O133" i="1" s="1"/>
  <c r="K58" i="1"/>
  <c r="L58" i="1" s="1"/>
  <c r="M58" i="1" s="1"/>
  <c r="N58" i="1" s="1"/>
  <c r="O58" i="1" s="1"/>
  <c r="K150" i="1"/>
  <c r="L150" i="1" s="1"/>
  <c r="M150" i="1" s="1"/>
  <c r="N150" i="1" s="1"/>
  <c r="O150" i="1" s="1"/>
  <c r="K144" i="1"/>
  <c r="L144" i="1" s="1"/>
  <c r="M144" i="1" s="1"/>
  <c r="N144" i="1" s="1"/>
  <c r="O144" i="1" s="1"/>
  <c r="K178" i="1"/>
  <c r="L178" i="1" s="1"/>
  <c r="M178" i="1" s="1"/>
  <c r="N178" i="1" s="1"/>
  <c r="O178" i="1" s="1"/>
  <c r="K270" i="1"/>
  <c r="L270" i="1" s="1"/>
  <c r="M270" i="1" s="1"/>
  <c r="N270" i="1" s="1"/>
  <c r="O270" i="1" s="1"/>
  <c r="K321" i="1"/>
  <c r="L321" i="1" s="1"/>
  <c r="M321" i="1" s="1"/>
  <c r="N321" i="1" s="1"/>
  <c r="O321" i="1" s="1"/>
  <c r="K218" i="1"/>
  <c r="L218" i="1" s="1"/>
  <c r="M218" i="1" s="1"/>
  <c r="N218" i="1" s="1"/>
  <c r="O218" i="1" s="1"/>
  <c r="K71" i="1"/>
  <c r="L71" i="1" s="1"/>
  <c r="M71" i="1" s="1"/>
  <c r="N71" i="1" s="1"/>
  <c r="O71" i="1" s="1"/>
  <c r="K209" i="1"/>
  <c r="L209" i="1" s="1"/>
  <c r="M209" i="1" s="1"/>
  <c r="N209" i="1" s="1"/>
  <c r="O209" i="1" s="1"/>
  <c r="K202" i="1"/>
  <c r="L202" i="1" s="1"/>
  <c r="M202" i="1" s="1"/>
  <c r="N202" i="1" s="1"/>
  <c r="O202" i="1" s="1"/>
  <c r="K354" i="1"/>
  <c r="L354" i="1" s="1"/>
  <c r="M354" i="1" s="1"/>
  <c r="N354" i="1" s="1"/>
  <c r="O354" i="1" s="1"/>
  <c r="K82" i="1"/>
  <c r="L82" i="1" s="1"/>
  <c r="M82" i="1" s="1"/>
  <c r="N82" i="1" s="1"/>
  <c r="O82" i="1" s="1"/>
  <c r="K70" i="1"/>
  <c r="L70" i="1" s="1"/>
  <c r="M70" i="1" s="1"/>
  <c r="N70" i="1" s="1"/>
  <c r="O70" i="1" s="1"/>
  <c r="K90" i="1"/>
  <c r="L90" i="1" s="1"/>
  <c r="M90" i="1" s="1"/>
  <c r="N90" i="1" s="1"/>
  <c r="O90" i="1" s="1"/>
  <c r="K210" i="1"/>
  <c r="L210" i="1" s="1"/>
  <c r="M210" i="1" s="1"/>
  <c r="N210" i="1" s="1"/>
  <c r="O210" i="1" s="1"/>
  <c r="K126" i="1"/>
  <c r="L126" i="1" s="1"/>
  <c r="M126" i="1" s="1"/>
  <c r="N126" i="1" s="1"/>
  <c r="O126" i="1" s="1"/>
  <c r="K172" i="1"/>
  <c r="L172" i="1" s="1"/>
  <c r="M172" i="1" s="1"/>
  <c r="N172" i="1" s="1"/>
  <c r="O172" i="1" s="1"/>
  <c r="K204" i="1"/>
  <c r="L204" i="1" s="1"/>
  <c r="M204" i="1" s="1"/>
  <c r="N204" i="1" s="1"/>
  <c r="O204" i="1" s="1"/>
  <c r="K331" i="1"/>
  <c r="L331" i="1" s="1"/>
  <c r="M331" i="1" s="1"/>
  <c r="N331" i="1" s="1"/>
  <c r="O331" i="1" s="1"/>
  <c r="K358" i="1"/>
  <c r="L358" i="1" s="1"/>
  <c r="M358" i="1" s="1"/>
  <c r="N358" i="1" s="1"/>
  <c r="O358" i="1" s="1"/>
  <c r="K325" i="1"/>
  <c r="L325" i="1" s="1"/>
  <c r="M325" i="1" s="1"/>
  <c r="N325" i="1" s="1"/>
  <c r="O325" i="1" s="1"/>
  <c r="K231" i="1"/>
  <c r="L231" i="1" s="1"/>
  <c r="M231" i="1" s="1"/>
  <c r="N231" i="1" s="1"/>
  <c r="O231" i="1" s="1"/>
  <c r="K185" i="1"/>
  <c r="L185" i="1" s="1"/>
  <c r="M185" i="1" s="1"/>
  <c r="N185" i="1" s="1"/>
  <c r="O185" i="1" s="1"/>
  <c r="K285" i="1"/>
  <c r="L285" i="1" s="1"/>
  <c r="M285" i="1" s="1"/>
  <c r="N285" i="1" s="1"/>
  <c r="O285" i="1" s="1"/>
  <c r="K62" i="1"/>
  <c r="L62" i="1" s="1"/>
  <c r="M62" i="1" s="1"/>
  <c r="N62" i="1" s="1"/>
  <c r="O62" i="1" s="1"/>
  <c r="K322" i="1"/>
  <c r="L322" i="1" s="1"/>
  <c r="M322" i="1" s="1"/>
  <c r="N322" i="1" s="1"/>
  <c r="O322" i="1" s="1"/>
  <c r="K214" i="1"/>
  <c r="L214" i="1" s="1"/>
  <c r="M214" i="1" s="1"/>
  <c r="N214" i="1" s="1"/>
  <c r="O214" i="1" s="1"/>
  <c r="K135" i="1"/>
  <c r="L135" i="1" s="1"/>
  <c r="M135" i="1" s="1"/>
  <c r="N135" i="1" s="1"/>
  <c r="O135" i="1" s="1"/>
  <c r="K91" i="1"/>
  <c r="L91" i="1" s="1"/>
  <c r="M91" i="1" s="1"/>
  <c r="N91" i="1" s="1"/>
  <c r="O91" i="1" s="1"/>
  <c r="K26" i="1"/>
  <c r="L26" i="1" s="1"/>
  <c r="M26" i="1" s="1"/>
  <c r="N26" i="1" s="1"/>
  <c r="O26" i="1" s="1"/>
  <c r="K37" i="1"/>
  <c r="L37" i="1" s="1"/>
  <c r="M37" i="1" s="1"/>
  <c r="N37" i="1" s="1"/>
  <c r="O37" i="1" s="1"/>
  <c r="K197" i="1"/>
  <c r="L197" i="1" s="1"/>
  <c r="M197" i="1" s="1"/>
  <c r="N197" i="1" s="1"/>
  <c r="O197" i="1" s="1"/>
  <c r="K132" i="1"/>
  <c r="L132" i="1" s="1"/>
  <c r="M132" i="1" s="1"/>
  <c r="N132" i="1" s="1"/>
  <c r="O132" i="1" s="1"/>
  <c r="K278" i="1"/>
  <c r="L278" i="1" s="1"/>
  <c r="M278" i="1" s="1"/>
  <c r="N278" i="1" s="1"/>
  <c r="O278" i="1" s="1"/>
  <c r="K255" i="1"/>
  <c r="L255" i="1" s="1"/>
  <c r="M255" i="1" s="1"/>
  <c r="N255" i="1" s="1"/>
  <c r="O255" i="1" s="1"/>
  <c r="K13" i="1"/>
  <c r="L13" i="1" s="1"/>
  <c r="M13" i="1" s="1"/>
  <c r="N13" i="1" s="1"/>
  <c r="O13" i="1" s="1"/>
  <c r="K68" i="1"/>
  <c r="L68" i="1" s="1"/>
  <c r="M68" i="1" s="1"/>
  <c r="N68" i="1" s="1"/>
  <c r="O68" i="1" s="1"/>
  <c r="K161" i="1"/>
  <c r="L161" i="1" s="1"/>
  <c r="M161" i="1" s="1"/>
  <c r="N161" i="1" s="1"/>
  <c r="O161" i="1" s="1"/>
  <c r="K279" i="1"/>
  <c r="L279" i="1" s="1"/>
  <c r="M279" i="1" s="1"/>
  <c r="N279" i="1" s="1"/>
  <c r="O279" i="1" s="1"/>
  <c r="K351" i="1"/>
  <c r="L351" i="1" s="1"/>
  <c r="M351" i="1" s="1"/>
  <c r="N351" i="1" s="1"/>
  <c r="O351" i="1" s="1"/>
  <c r="M10" i="1" l="1"/>
  <c r="N10" i="1" s="1"/>
  <c r="O10" i="1" s="1"/>
  <c r="M14" i="1"/>
  <c r="N14" i="1" s="1"/>
  <c r="O14" i="1" s="1"/>
  <c r="N7" i="1"/>
  <c r="M365" i="1"/>
  <c r="L365" i="1"/>
  <c r="O7" i="1" l="1"/>
  <c r="N365" i="1"/>
  <c r="O365" i="1" s="1"/>
  <c r="P173" i="1" l="1"/>
  <c r="P365" i="1"/>
  <c r="P304" i="1"/>
  <c r="P172" i="1"/>
  <c r="P95" i="1"/>
  <c r="P41" i="1"/>
  <c r="P107" i="1"/>
  <c r="P317" i="1"/>
  <c r="P237" i="1"/>
  <c r="P156" i="1"/>
  <c r="P182" i="1"/>
  <c r="P56" i="1"/>
  <c r="P203" i="1"/>
  <c r="P253" i="1"/>
  <c r="P101" i="1"/>
  <c r="P246" i="1"/>
  <c r="P268" i="1"/>
  <c r="P84" i="1"/>
  <c r="P290" i="1"/>
  <c r="P55" i="1"/>
  <c r="P234" i="1"/>
  <c r="P359" i="1"/>
  <c r="P90" i="1"/>
  <c r="P336" i="1"/>
  <c r="P125" i="1"/>
  <c r="P215" i="1"/>
  <c r="P183" i="1"/>
  <c r="P86" i="1"/>
  <c r="P208" i="1"/>
  <c r="P190" i="1"/>
  <c r="P312" i="1"/>
  <c r="P177" i="1"/>
  <c r="P355" i="1"/>
  <c r="P332" i="1"/>
  <c r="P119" i="1"/>
  <c r="P358" i="1"/>
  <c r="P294" i="1"/>
  <c r="P306" i="1"/>
  <c r="P273" i="1"/>
  <c r="P104" i="1"/>
  <c r="P207" i="1"/>
  <c r="P97" i="1"/>
  <c r="P291" i="1"/>
  <c r="P334" i="1"/>
  <c r="P39" i="1"/>
  <c r="P320" i="1"/>
  <c r="P145" i="1"/>
  <c r="P293" i="1"/>
  <c r="P232" i="1"/>
  <c r="P29" i="1"/>
  <c r="P213" i="1"/>
  <c r="P160" i="1"/>
  <c r="P114" i="1"/>
  <c r="P216" i="1"/>
  <c r="P209" i="1"/>
  <c r="P225" i="1"/>
  <c r="P242" i="1"/>
  <c r="P19" i="1"/>
  <c r="P80" i="1"/>
  <c r="P20" i="1"/>
  <c r="P174" i="1"/>
  <c r="P155" i="1"/>
  <c r="P69" i="1"/>
  <c r="P128" i="1"/>
  <c r="P247" i="1"/>
  <c r="P310" i="1"/>
  <c r="P266" i="1"/>
  <c r="P36" i="1"/>
  <c r="P302" i="1"/>
  <c r="P51" i="1"/>
  <c r="P100" i="1"/>
  <c r="P89" i="1"/>
  <c r="P72" i="1"/>
  <c r="P321" i="1"/>
  <c r="P249" i="1"/>
  <c r="P67" i="1"/>
  <c r="P341" i="1"/>
  <c r="P73" i="1"/>
  <c r="P351" i="1"/>
  <c r="P32" i="1"/>
  <c r="P18" i="1"/>
  <c r="P120" i="1"/>
  <c r="P345" i="1"/>
  <c r="P40" i="1"/>
  <c r="P127" i="1"/>
  <c r="P82" i="1"/>
  <c r="P138" i="1"/>
  <c r="P78" i="1"/>
  <c r="P229" i="1"/>
  <c r="P42" i="1"/>
  <c r="P122" i="1"/>
  <c r="P255" i="1"/>
  <c r="P248" i="1"/>
  <c r="P79" i="1"/>
  <c r="P206" i="1"/>
  <c r="P348" i="1"/>
  <c r="P276" i="1"/>
  <c r="P50" i="1"/>
  <c r="P22" i="1"/>
  <c r="P92" i="1"/>
  <c r="P139" i="1"/>
  <c r="P286" i="1"/>
  <c r="P287" i="1"/>
  <c r="P300" i="1"/>
  <c r="P269" i="1"/>
  <c r="P236" i="1"/>
  <c r="P58" i="1"/>
  <c r="P143" i="1"/>
  <c r="P113" i="1"/>
  <c r="P189" i="1"/>
  <c r="P328" i="1"/>
  <c r="P278" i="1"/>
  <c r="P197" i="1"/>
  <c r="P152" i="1"/>
  <c r="P167" i="1"/>
  <c r="P153" i="1"/>
  <c r="P30" i="1"/>
  <c r="P63" i="1"/>
  <c r="P272" i="1"/>
  <c r="P283" i="1"/>
  <c r="P338" i="1"/>
  <c r="P243" i="1"/>
  <c r="P349" i="1"/>
  <c r="P188" i="1"/>
  <c r="P170" i="1"/>
  <c r="P275" i="1"/>
  <c r="P31" i="1"/>
  <c r="P261" i="1"/>
  <c r="P298" i="1"/>
  <c r="P61" i="1"/>
  <c r="P68" i="1"/>
  <c r="P296" i="1"/>
  <c r="P134" i="1"/>
  <c r="P187" i="1"/>
  <c r="P34" i="1"/>
  <c r="P318" i="1"/>
  <c r="P154" i="1"/>
  <c r="P178" i="1"/>
  <c r="P54" i="1"/>
  <c r="P265" i="1"/>
  <c r="P168" i="1"/>
  <c r="P129" i="1"/>
  <c r="P280" i="1"/>
  <c r="P214" i="1"/>
  <c r="P245" i="1"/>
  <c r="P85" i="1"/>
  <c r="P288" i="1"/>
  <c r="P44" i="1"/>
  <c r="P123" i="1"/>
  <c r="P45" i="1"/>
  <c r="P23" i="1"/>
  <c r="P235" i="1"/>
  <c r="P47" i="1"/>
  <c r="P270" i="1"/>
  <c r="P91" i="1"/>
  <c r="P240" i="1"/>
  <c r="P196" i="1"/>
  <c r="P64" i="1"/>
  <c r="P81" i="1"/>
  <c r="P227" i="1"/>
  <c r="P27" i="1"/>
  <c r="P301" i="1"/>
  <c r="P60" i="1"/>
  <c r="P212" i="1"/>
  <c r="P285" i="1"/>
  <c r="P38" i="1"/>
  <c r="P49" i="1"/>
  <c r="P140" i="1"/>
  <c r="P116" i="1"/>
  <c r="P194" i="1"/>
  <c r="P324" i="1"/>
  <c r="P303" i="1"/>
  <c r="P33" i="1"/>
  <c r="P335" i="1"/>
  <c r="P347" i="1"/>
  <c r="P131" i="1"/>
  <c r="P311" i="1"/>
  <c r="P323" i="1"/>
  <c r="P241" i="1"/>
  <c r="P130" i="1"/>
  <c r="P53" i="1"/>
  <c r="P76" i="1"/>
  <c r="P322" i="1"/>
  <c r="P325" i="1"/>
  <c r="P274" i="1"/>
  <c r="P21" i="1"/>
  <c r="P353" i="1"/>
  <c r="P158" i="1"/>
  <c r="P137" i="1"/>
  <c r="P239" i="1"/>
  <c r="P110" i="1"/>
  <c r="P66" i="1"/>
  <c r="P28" i="1"/>
  <c r="P211" i="1"/>
  <c r="P99" i="1"/>
  <c r="P204" i="1"/>
  <c r="P331" i="1"/>
  <c r="P146" i="1"/>
  <c r="P115" i="1"/>
  <c r="P200" i="1"/>
  <c r="P141" i="1"/>
  <c r="P77" i="1"/>
  <c r="P106" i="1"/>
  <c r="P94" i="1"/>
  <c r="P65" i="1"/>
  <c r="P352" i="1"/>
  <c r="P217" i="1"/>
  <c r="P316" i="1"/>
  <c r="P165" i="1"/>
  <c r="P144" i="1"/>
  <c r="P295" i="1"/>
  <c r="P339" i="1"/>
  <c r="P8" i="1"/>
  <c r="P219" i="1"/>
  <c r="P48" i="1"/>
  <c r="P297" i="1"/>
  <c r="P233" i="1"/>
  <c r="P126" i="1"/>
  <c r="P175" i="1"/>
  <c r="P87" i="1"/>
  <c r="P223" i="1"/>
  <c r="P221" i="1"/>
  <c r="P307" i="1"/>
  <c r="P37" i="1"/>
  <c r="P356" i="1"/>
  <c r="P15" i="1"/>
  <c r="P136" i="1"/>
  <c r="P166" i="1"/>
  <c r="P24" i="1"/>
  <c r="P279" i="1"/>
  <c r="P9" i="1"/>
  <c r="P282" i="1"/>
  <c r="P309" i="1"/>
  <c r="P330" i="1"/>
  <c r="P25" i="1"/>
  <c r="P299" i="1"/>
  <c r="P70" i="1"/>
  <c r="P258" i="1"/>
  <c r="P238" i="1"/>
  <c r="P252" i="1"/>
  <c r="P162" i="1"/>
  <c r="P228" i="1"/>
  <c r="P185" i="1"/>
  <c r="P230" i="1"/>
  <c r="P344" i="1"/>
  <c r="P342" i="1"/>
  <c r="P313" i="1"/>
  <c r="P121" i="1"/>
  <c r="P198" i="1"/>
  <c r="P354" i="1"/>
  <c r="P250" i="1"/>
  <c r="P46" i="1"/>
  <c r="P59" i="1"/>
  <c r="P319" i="1"/>
  <c r="P226" i="1"/>
  <c r="P10" i="1"/>
  <c r="P257" i="1"/>
  <c r="P224" i="1"/>
  <c r="P71" i="1"/>
  <c r="P12" i="1"/>
  <c r="P192" i="1"/>
  <c r="P210" i="1"/>
  <c r="P102" i="1"/>
  <c r="P161" i="1"/>
  <c r="P96" i="1"/>
  <c r="P179" i="1"/>
  <c r="P11" i="1"/>
  <c r="P186" i="1"/>
  <c r="P169" i="1"/>
  <c r="P132" i="1"/>
  <c r="P159" i="1"/>
  <c r="P164" i="1"/>
  <c r="P57" i="1"/>
  <c r="P205" i="1"/>
  <c r="P108" i="1"/>
  <c r="P333" i="1"/>
  <c r="P133" i="1"/>
  <c r="P199" i="1"/>
  <c r="P35" i="1"/>
  <c r="P117" i="1"/>
  <c r="P74" i="1"/>
  <c r="P147" i="1"/>
  <c r="P218" i="1"/>
  <c r="P263" i="1"/>
  <c r="P360" i="1"/>
  <c r="P277" i="1"/>
  <c r="P14" i="1"/>
  <c r="P150" i="1"/>
  <c r="P26" i="1"/>
  <c r="P148" i="1"/>
  <c r="P105" i="1"/>
  <c r="P171" i="1"/>
  <c r="P98" i="1"/>
  <c r="P363" i="1"/>
  <c r="P271" i="1"/>
  <c r="P264" i="1"/>
  <c r="P305" i="1"/>
  <c r="P176" i="1"/>
  <c r="P184" i="1"/>
  <c r="P254" i="1"/>
  <c r="P202" i="1"/>
  <c r="P13" i="1"/>
  <c r="P357" i="1"/>
  <c r="P193" i="1"/>
  <c r="P327" i="1"/>
  <c r="P259" i="1"/>
  <c r="P362" i="1"/>
  <c r="P361" i="1"/>
  <c r="P284" i="1"/>
  <c r="P151" i="1"/>
  <c r="P149" i="1"/>
  <c r="P118" i="1"/>
  <c r="P43" i="1"/>
  <c r="P62" i="1"/>
  <c r="P83" i="1"/>
  <c r="P88" i="1"/>
  <c r="P17" i="1"/>
  <c r="P281" i="1"/>
  <c r="P142" i="1"/>
  <c r="P337" i="1"/>
  <c r="P75" i="1"/>
  <c r="P124" i="1"/>
  <c r="P181" i="1"/>
  <c r="P343" i="1"/>
  <c r="P195" i="1"/>
  <c r="P220" i="1"/>
  <c r="P314" i="1"/>
  <c r="P16" i="1"/>
  <c r="P260" i="1"/>
  <c r="P222" i="1"/>
  <c r="P289" i="1"/>
  <c r="P329" i="1"/>
  <c r="P231" i="1"/>
  <c r="P109" i="1"/>
  <c r="P308" i="1"/>
  <c r="P112" i="1"/>
  <c r="P267" i="1"/>
  <c r="P103" i="1"/>
  <c r="P244" i="1"/>
  <c r="P180" i="1"/>
  <c r="P52" i="1"/>
  <c r="P93" i="1"/>
  <c r="P163" i="1"/>
  <c r="P315" i="1"/>
  <c r="P292" i="1"/>
  <c r="P135" i="1"/>
  <c r="P157" i="1"/>
  <c r="P201" i="1"/>
  <c r="P326" i="1"/>
  <c r="P340" i="1"/>
  <c r="P256" i="1"/>
  <c r="P262" i="1"/>
  <c r="P346" i="1"/>
  <c r="P191" i="1"/>
  <c r="P111" i="1"/>
  <c r="P350" i="1"/>
  <c r="P251" i="1"/>
  <c r="P7" i="1"/>
</calcChain>
</file>

<file path=xl/sharedStrings.xml><?xml version="1.0" encoding="utf-8"?>
<sst xmlns="http://schemas.openxmlformats.org/spreadsheetml/2006/main" count="500" uniqueCount="449">
  <si>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</si>
  <si>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</si>
  <si>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</si>
  <si>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</si>
  <si>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</si>
  <si>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</si>
  <si>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</si>
  <si>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</si>
  <si>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</si>
  <si>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</si>
  <si>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</si>
  <si>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</si>
  <si>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</si>
  <si>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</si>
  <si>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</si>
  <si>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</si>
  <si>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</si>
  <si>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</si>
  <si>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</si>
  <si>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</si>
  <si>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</si>
  <si>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</si>
  <si>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</si>
  <si>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</si>
  <si>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</si>
  <si>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</si>
  <si>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</si>
  <si>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</si>
  <si>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</si>
  <si>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</si>
  <si>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</si>
  <si>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</si>
  <si>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</si>
  <si>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</si>
  <si>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</si>
  <si>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</si>
  <si>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</si>
  <si>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</si>
  <si>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</si>
  <si>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</si>
  <si>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</si>
  <si>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</si>
  <si>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</si>
  <si>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</si>
  <si>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</si>
  <si>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</si>
  <si>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</si>
  <si>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</si>
  <si>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</si>
  <si>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</si>
  <si>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</si>
  <si>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</si>
  <si>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</si>
  <si>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</si>
  <si>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</si>
  <si>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</si>
  <si>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</si>
  <si>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</si>
  <si>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</si>
  <si>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</si>
  <si>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</si>
  <si>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</si>
  <si>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</si>
  <si>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</si>
  <si>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</si>
  <si>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</si>
  <si>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</si>
  <si>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</si>
  <si>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</si>
  <si>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</si>
  <si>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</si>
  <si>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</si>
  <si>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</si>
  <si>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</si>
  <si>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</si>
  <si>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</si>
  <si>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</si>
  <si>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</si>
  <si>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</si>
  <si>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</si>
  <si>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</si>
  <si>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</si>
  <si>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</si>
  <si>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</si>
  <si>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</si>
  <si>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</si>
  <si>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</si>
  <si>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</si>
  <si>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</si>
  <si>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</si>
  <si>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</si>
  <si>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</si>
  <si>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</si>
  <si>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</si>
  <si>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</si>
  <si>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</si>
  <si>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</si>
  <si>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</si>
  <si>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</si>
  <si>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</si>
  <si>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</si>
  <si>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</si>
  <si>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</si>
  <si>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</si>
  <si>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</si>
  <si>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</si>
  <si>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</si>
  <si>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</si>
  <si>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</si>
  <si>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</si>
  <si>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</si>
  <si>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</si>
  <si>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</si>
  <si>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</si>
  <si>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</si>
  <si>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</si>
  <si>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</si>
  <si>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</si>
  <si>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</si>
  <si>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</si>
  <si>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</si>
  <si>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</si>
  <si>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</si>
  <si>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</si>
  <si>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</si>
  <si>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</si>
  <si>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</si>
  <si>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</si>
  <si>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</si>
  <si>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</si>
  <si>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</si>
  <si>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</si>
  <si>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</si>
  <si>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</si>
  <si>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</si>
  <si>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</si>
  <si>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</si>
  <si>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</si>
  <si>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</si>
  <si>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</si>
  <si>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</si>
  <si>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</si>
  <si>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</si>
  <si>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</si>
  <si>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</si>
  <si>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</si>
  <si>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</si>
  <si>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</si>
  <si>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</si>
  <si>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</si>
  <si>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</si>
  <si>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</si>
  <si>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</si>
  <si>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</si>
  <si>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</si>
  <si>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</si>
  <si>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</si>
  <si>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</si>
  <si>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</si>
  <si>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</si>
  <si>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</si>
  <si>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</si>
  <si>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</si>
  <si>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</si>
  <si>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</si>
  <si>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</si>
  <si>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</si>
  <si>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</si>
  <si>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</si>
  <si>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</si>
  <si>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</si>
  <si>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</si>
  <si>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</si>
  <si>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</si>
  <si>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</si>
  <si>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</si>
  <si>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</si>
  <si>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</si>
  <si>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</si>
  <si>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</si>
  <si>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</si>
  <si>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</si>
  <si>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</si>
  <si>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</si>
  <si>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</si>
  <si>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</si>
  <si>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</si>
  <si>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</si>
  <si>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</si>
  <si>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</si>
  <si>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</si>
  <si>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</si>
  <si>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</si>
  <si>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</si>
  <si>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</si>
  <si>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</si>
  <si>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</si>
  <si>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</si>
  <si>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</si>
  <si>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</si>
  <si>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</si>
  <si>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</si>
  <si>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</si>
  <si>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</si>
  <si>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</si>
  <si>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</si>
  <si>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</si>
  <si>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</si>
  <si>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</si>
  <si>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</si>
  <si>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</si>
  <si>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</si>
  <si>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</si>
  <si>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</si>
  <si>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</si>
  <si>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</si>
  <si>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</si>
  <si>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</si>
  <si>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</si>
  <si>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</si>
  <si>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</si>
  <si>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</si>
  <si>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</si>
  <si>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</si>
  <si>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</si>
  <si>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</si>
  <si>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</si>
  <si>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</si>
  <si>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</si>
  <si>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</si>
  <si>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</si>
  <si>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</si>
  <si>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</si>
  <si>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</si>
  <si>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</si>
  <si>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</si>
  <si>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</si>
  <si>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</si>
  <si>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</si>
  <si>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</si>
  <si>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</si>
  <si>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</si>
  <si>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</si>
  <si>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</si>
  <si>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</si>
  <si>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</si>
  <si>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</si>
  <si>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</si>
  <si>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</si>
  <si>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</si>
  <si>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</si>
  <si>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</si>
  <si>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</si>
  <si>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</si>
  <si>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</si>
  <si>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</si>
  <si>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</si>
  <si>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</si>
  <si>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</si>
  <si>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</si>
  <si>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</si>
  <si>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</si>
  <si>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</si>
  <si>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</si>
  <si>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</si>
  <si>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</si>
  <si>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</si>
  <si>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</si>
  <si>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</si>
  <si>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</si>
  <si>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</si>
  <si>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</si>
  <si>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</si>
  <si>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</si>
  <si>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</si>
  <si>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</si>
  <si>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</si>
  <si>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</si>
  <si>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</si>
  <si>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</si>
  <si>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</si>
  <si>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</si>
  <si>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</si>
  <si>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</si>
  <si>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</si>
  <si>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</si>
  <si>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</si>
  <si>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</si>
  <si>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</si>
  <si>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</si>
  <si>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</si>
  <si>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</si>
  <si>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</si>
  <si>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</si>
  <si>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</si>
  <si>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</si>
  <si>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</si>
  <si>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</si>
  <si>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</si>
  <si>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</si>
  <si>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</si>
  <si>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</si>
  <si>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</si>
  <si>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</si>
  <si>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</si>
  <si>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</si>
  <si>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</si>
  <si>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</si>
  <si>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</si>
  <si>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</si>
  <si>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</si>
  <si>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</si>
  <si>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</si>
  <si>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</si>
  <si>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</si>
  <si>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</si>
  <si>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</si>
  <si>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</si>
  <si>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</si>
  <si>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</si>
  <si>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</si>
  <si>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</si>
  <si>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</si>
  <si>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</si>
  <si>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</si>
  <si>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</si>
  <si>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</si>
  <si>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</si>
  <si>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</si>
  <si>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</si>
  <si>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</si>
  <si>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</si>
  <si>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</si>
  <si>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</si>
  <si>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</si>
  <si>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</si>
  <si>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</si>
  <si>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</si>
  <si>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</si>
  <si>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</si>
  <si>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</si>
  <si>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</si>
  <si>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</si>
  <si>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</si>
  <si>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</si>
  <si>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</si>
  <si>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</si>
  <si>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</si>
  <si>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</si>
  <si>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</si>
  <si>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</si>
  <si>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</si>
  <si>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</si>
  <si>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</si>
  <si>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</si>
  <si>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</si>
  <si>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</si>
  <si>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</si>
  <si>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</si>
  <si>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</si>
  <si>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</si>
  <si>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</si>
  <si>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</si>
  <si>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</si>
  <si>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</si>
  <si>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</si>
  <si>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</si>
  <si>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</si>
  <si>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</si>
  <si>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</si>
  <si>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</si>
  <si>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</si>
  <si>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</si>
  <si>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</si>
  <si>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</si>
  <si>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</si>
  <si>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</si>
  <si>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</si>
  <si>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</si>
  <si>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</si>
  <si>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</si>
  <si>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</si>
  <si>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</si>
  <si>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</si>
  <si>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</si>
  <si>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</si>
  <si>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</si>
  <si>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</si>
  <si>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</si>
  <si>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</si>
  <si>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</si>
  <si>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</si>
  <si>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</si>
  <si>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</si>
  <si>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Innlandet</t>
  </si>
  <si>
    <t>Agder</t>
  </si>
  <si>
    <t>Vestland</t>
  </si>
  <si>
    <t>Trøndelag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</si>
  <si>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</si>
  <si>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</si>
  <si>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</si>
  <si>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</si>
  <si>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</si>
  <si>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</si>
  <si>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</si>
  <si>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</si>
  <si>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</si>
  <si>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</si>
  <si>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</si>
  <si>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</si>
  <si>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</si>
  <si>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</si>
  <si>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</si>
  <si>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</si>
  <si>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</si>
  <si>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</si>
  <si>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</si>
  <si>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</si>
  <si>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</si>
  <si>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Korreksjon av inntektsutjevning</t>
  </si>
  <si>
    <t>for lavere skattesats formue</t>
  </si>
  <si>
    <t>Skatt 2023</t>
  </si>
  <si>
    <t>Anslag RNB2024</t>
  </si>
  <si>
    <t>Anslag NB2024</t>
  </si>
  <si>
    <t>endring 23-24</t>
  </si>
  <si>
    <t>Folketall 1.1.2024</t>
  </si>
  <si>
    <t>Bø</t>
  </si>
  <si>
    <t>Våler (Østfold)</t>
  </si>
  <si>
    <t>Østfold</t>
  </si>
  <si>
    <t>Akershus</t>
  </si>
  <si>
    <t>Buskerud</t>
  </si>
  <si>
    <t>Vestfold</t>
  </si>
  <si>
    <t>Telemark</t>
  </si>
  <si>
    <t>Troms</t>
  </si>
  <si>
    <t>Finnmark</t>
  </si>
  <si>
    <t>Skatter 2024</t>
  </si>
  <si>
    <t>Netto utjevn. 24</t>
  </si>
  <si>
    <t>2024   2)</t>
  </si>
  <si>
    <t>Endring fra 2023</t>
  </si>
  <si>
    <t>1.1.2024</t>
  </si>
  <si>
    <t>Skatt 2024</t>
  </si>
  <si>
    <t>Skatt og netto skatteutjevning 2024</t>
  </si>
  <si>
    <t>Ålesund*</t>
  </si>
  <si>
    <t>Haram*</t>
  </si>
  <si>
    <t>2022 -</t>
  </si>
  <si>
    <t xml:space="preserve">*Skatteinntekter for Ålesund og Haram kommune er korrigert for tidligere skatteår som blir bokført i 2024. Haram kommune skal ha en andel av disse skatteinntektene. Andelen skatteinntekter for tidligere år er fordelt med 12,84 prosent til Haram, og 87,16 prosent til Ålesund kommune. </t>
  </si>
  <si>
    <t>Anslag NB2025</t>
  </si>
  <si>
    <t>Jan-okt</t>
  </si>
  <si>
    <t>Utbetales/trekkes ved 1. termin rammetilskudd i januar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</si>
</sst>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i/>
      <sz val="11"/>
      <color theme="1"/>
      <name val="Calibri Light"/>
      <family val="2"/>
      <scheme val="major"/>
    </font>
    <font>
      <sz val="11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73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4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5" fillId="0" borderId="0" xfId="11" applyNumberFormat="1" applyFont="1"/>
    <xf numFmtId="164" fontId="36" fillId="0" borderId="0" xfId="0" applyNumberFormat="1" applyFont="1"/>
    <xf numFmtId="167" fontId="35" fillId="0" borderId="0" xfId="5" applyNumberFormat="1" applyFont="1"/>
    <xf numFmtId="164" fontId="19" fillId="0" borderId="0" xfId="1" applyNumberFormat="1" applyFont="1" applyBorder="1"/>
    <xf numFmtId="164" fontId="37" fillId="0" borderId="0" xfId="1" applyNumberFormat="1" applyFont="1" applyBorder="1"/>
    <xf numFmtId="164" fontId="35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4" fontId="41" fillId="0" borderId="0" xfId="11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8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4" fontId="33" fillId="0" borderId="4" xfId="0" applyNumberFormat="1" applyFont="1" applyBorder="1"/>
    <xf numFmtId="167" fontId="33" fillId="0" borderId="4" xfId="5" applyNumberFormat="1" applyFont="1" applyBorder="1"/>
    <xf numFmtId="168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4" fontId="24" fillId="5" borderId="0" xfId="1" applyNumberFormat="1" applyFont="1" applyFill="1"/>
    <xf numFmtId="164" fontId="28" fillId="5" borderId="0" xfId="0" applyNumberFormat="1" applyFont="1" applyFill="1"/>
    <xf numFmtId="167" fontId="28" fillId="5" borderId="0" xfId="5" applyNumberFormat="1" applyFont="1" applyFill="1"/>
    <xf numFmtId="3" fontId="24" fillId="5" borderId="0" xfId="8" applyNumberFormat="1" applyFont="1" applyFill="1" applyBorder="1" applyAlignment="1" applyProtection="1">
      <alignment horizontal="right"/>
    </xf>
    <xf numFmtId="170" fontId="0" fillId="5" borderId="0" xfId="0" applyNumberFormat="1" applyFill="1"/>
    <xf numFmtId="167" fontId="0" fillId="0" borderId="11" xfId="5" applyNumberFormat="1" applyFont="1" applyBorder="1"/>
    <xf numFmtId="0" fontId="0" fillId="14" borderId="0" xfId="0" applyFill="1"/>
    <xf numFmtId="0" fontId="43" fillId="0" borderId="0" xfId="0" applyFont="1"/>
    <xf numFmtId="0" fontId="14" fillId="5" borderId="0" xfId="2" applyFont="1" applyFill="1"/>
    <xf numFmtId="0" fontId="15" fillId="5" borderId="0" xfId="2" applyFont="1" applyFill="1"/>
    <xf numFmtId="164" fontId="7" fillId="0" borderId="0" xfId="7" applyNumberFormat="1" applyFont="1" applyFill="1"/>
    <xf numFmtId="164" fontId="6" fillId="0" borderId="0" xfId="11" applyNumberFormat="1" applyFont="1" applyBorder="1"/>
    <xf numFmtId="164" fontId="6" fillId="0" borderId="3" xfId="1" applyNumberFormat="1" applyFont="1" applyBorder="1"/>
    <xf numFmtId="167" fontId="6" fillId="0" borderId="3" xfId="5" applyNumberFormat="1" applyFont="1" applyBorder="1"/>
    <xf numFmtId="164" fontId="0" fillId="0" borderId="4" xfId="0" applyNumberFormat="1" applyBorder="1"/>
    <xf numFmtId="3" fontId="44" fillId="0" borderId="0" xfId="1" applyNumberFormat="1" applyFont="1" applyFill="1"/>
    <xf numFmtId="168" fontId="1" fillId="0" borderId="0" xfId="0" applyNumberFormat="1" applyFont="1"/>
    <xf numFmtId="167" fontId="40" fillId="0" borderId="0" xfId="5" applyNumberFormat="1" applyFont="1" applyAlignment="1">
      <alignment horizontal="right"/>
    </xf>
    <xf numFmtId="3" fontId="33" fillId="0" borderId="9" xfId="0" applyNumberFormat="1" applyFont="1" applyBorder="1"/>
    <xf numFmtId="168" fontId="7" fillId="0" borderId="4" xfId="1" applyNumberFormat="1" applyFont="1" applyBorder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0.85496693595523476</c:v>
                </c:pt>
                <c:pt idx="1">
                  <c:v>0.92574202162768027</c:v>
                </c:pt>
                <c:pt idx="2">
                  <c:v>0.98863062839195337</c:v>
                </c:pt>
                <c:pt idx="3">
                  <c:v>0.86794931626645766</c:v>
                </c:pt>
                <c:pt idx="4">
                  <c:v>0.96231003781477575</c:v>
                </c:pt>
                <c:pt idx="5">
                  <c:v>1.058580350111533</c:v>
                </c:pt>
                <c:pt idx="6">
                  <c:v>0.92645104799209654</c:v>
                </c:pt>
                <c:pt idx="7">
                  <c:v>0.76834418082870015</c:v>
                </c:pt>
                <c:pt idx="8">
                  <c:v>0.82719701871395568</c:v>
                </c:pt>
                <c:pt idx="9">
                  <c:v>0.93142223177931061</c:v>
                </c:pt>
                <c:pt idx="10">
                  <c:v>0.77337130148656463</c:v>
                </c:pt>
                <c:pt idx="11">
                  <c:v>0.79711708352387123</c:v>
                </c:pt>
                <c:pt idx="12">
                  <c:v>0.87326515462081622</c:v>
                </c:pt>
                <c:pt idx="13">
                  <c:v>0.89016395268154558</c:v>
                </c:pt>
                <c:pt idx="14">
                  <c:v>0.86273825809042992</c:v>
                </c:pt>
                <c:pt idx="15">
                  <c:v>0.87445676901911829</c:v>
                </c:pt>
                <c:pt idx="16">
                  <c:v>0.87590280478837168</c:v>
                </c:pt>
                <c:pt idx="17">
                  <c:v>0.7722780885620053</c:v>
                </c:pt>
                <c:pt idx="18">
                  <c:v>0.77293256334060412</c:v>
                </c:pt>
                <c:pt idx="19">
                  <c:v>1.0037925370922574</c:v>
                </c:pt>
                <c:pt idx="20">
                  <c:v>0.79696617325969554</c:v>
                </c:pt>
                <c:pt idx="21">
                  <c:v>0.84804029726649333</c:v>
                </c:pt>
                <c:pt idx="22">
                  <c:v>0.85547096034119019</c:v>
                </c:pt>
                <c:pt idx="23">
                  <c:v>0.74102331242420627</c:v>
                </c:pt>
                <c:pt idx="24">
                  <c:v>0.90306687185473022</c:v>
                </c:pt>
                <c:pt idx="25">
                  <c:v>0.79967280512752137</c:v>
                </c:pt>
                <c:pt idx="26">
                  <c:v>0.86470406893208096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0.94542864086352663</c:v>
                </c:pt>
                <c:pt idx="1">
                  <c:v>0.9579443899831217</c:v>
                </c:pt>
                <c:pt idx="2">
                  <c:v>0.98309983268883094</c:v>
                </c:pt>
                <c:pt idx="3">
                  <c:v>0.94607775987908771</c:v>
                </c:pt>
                <c:pt idx="4">
                  <c:v>0.95094828763833539</c:v>
                </c:pt>
                <c:pt idx="5">
                  <c:v>1.0110797213766627</c:v>
                </c:pt>
                <c:pt idx="6">
                  <c:v>0.95822800052888801</c:v>
                </c:pt>
                <c:pt idx="7">
                  <c:v>0.94109750310719986</c:v>
                </c:pt>
                <c:pt idx="8">
                  <c:v>0.94404014500146249</c:v>
                </c:pt>
                <c:pt idx="9">
                  <c:v>0.96021647404377386</c:v>
                </c:pt>
                <c:pt idx="10">
                  <c:v>0.94134885914009303</c:v>
                </c:pt>
                <c:pt idx="11">
                  <c:v>0.94253614824195842</c:v>
                </c:pt>
                <c:pt idx="12">
                  <c:v>0.94634355179680563</c:v>
                </c:pt>
                <c:pt idx="13">
                  <c:v>0.94718849169984198</c:v>
                </c:pt>
                <c:pt idx="14">
                  <c:v>0.94581720697028648</c:v>
                </c:pt>
                <c:pt idx="15">
                  <c:v>0.94640313251672059</c:v>
                </c:pt>
                <c:pt idx="16">
                  <c:v>0.94647543430518344</c:v>
                </c:pt>
                <c:pt idx="17">
                  <c:v>0.94129419849386498</c:v>
                </c:pt>
                <c:pt idx="18">
                  <c:v>0.94132692223279513</c:v>
                </c:pt>
                <c:pt idx="19">
                  <c:v>0.98916459616895247</c:v>
                </c:pt>
                <c:pt idx="20">
                  <c:v>0.94252860272874983</c:v>
                </c:pt>
                <c:pt idx="21">
                  <c:v>0.94508230892908962</c:v>
                </c:pt>
                <c:pt idx="22">
                  <c:v>0.94545384208282446</c:v>
                </c:pt>
                <c:pt idx="23">
                  <c:v>0.93973145968697525</c:v>
                </c:pt>
                <c:pt idx="24">
                  <c:v>0.94887433007394162</c:v>
                </c:pt>
                <c:pt idx="25">
                  <c:v>0.94266393432214102</c:v>
                </c:pt>
                <c:pt idx="26">
                  <c:v>0.94591549751236903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0.98270942685468665</c:v>
                </c:pt>
                <c:pt idx="1">
                  <c:v>1.264605891080004</c:v>
                </c:pt>
                <c:pt idx="2">
                  <c:v>1.0188260186748872</c:v>
                </c:pt>
                <c:pt idx="3">
                  <c:v>0.98843372961401776</c:v>
                </c:pt>
                <c:pt idx="4">
                  <c:v>0.83801046069200946</c:v>
                </c:pt>
                <c:pt idx="5">
                  <c:v>0.8797578053006585</c:v>
                </c:pt>
                <c:pt idx="6">
                  <c:v>0.8892654529445968</c:v>
                </c:pt>
                <c:pt idx="7">
                  <c:v>0.82871110217129285</c:v>
                </c:pt>
                <c:pt idx="8">
                  <c:v>0.92735774792723857</c:v>
                </c:pt>
                <c:pt idx="9">
                  <c:v>0.97159210245901462</c:v>
                </c:pt>
                <c:pt idx="10">
                  <c:v>0.85123068413032477</c:v>
                </c:pt>
                <c:pt idx="11">
                  <c:v>1.2591564363049281</c:v>
                </c:pt>
                <c:pt idx="12">
                  <c:v>1.0716442195562339</c:v>
                </c:pt>
                <c:pt idx="13">
                  <c:v>0.8593616790803027</c:v>
                </c:pt>
                <c:pt idx="14">
                  <c:v>1.1913805993663023</c:v>
                </c:pt>
                <c:pt idx="15">
                  <c:v>1.3033081127254293</c:v>
                </c:pt>
                <c:pt idx="16">
                  <c:v>0.92194102472860628</c:v>
                </c:pt>
                <c:pt idx="17">
                  <c:v>0.95836526477046013</c:v>
                </c:pt>
                <c:pt idx="18">
                  <c:v>0.93960491314414152</c:v>
                </c:pt>
                <c:pt idx="19">
                  <c:v>0.8863026424239645</c:v>
                </c:pt>
                <c:pt idx="20">
                  <c:v>0.86554290175309467</c:v>
                </c:pt>
                <c:pt idx="21">
                  <c:v>0.95945805757660851</c:v>
                </c:pt>
                <c:pt idx="22">
                  <c:v>1.0805036393878105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0.98073135207392426</c:v>
                </c:pt>
                <c:pt idx="1">
                  <c:v>1.0934899377640515</c:v>
                </c:pt>
                <c:pt idx="2">
                  <c:v>0.99517798880200448</c:v>
                </c:pt>
                <c:pt idx="3">
                  <c:v>0.98302107317765675</c:v>
                </c:pt>
                <c:pt idx="4">
                  <c:v>0.94458081710036534</c:v>
                </c:pt>
                <c:pt idx="5">
                  <c:v>0.9466681843307978</c:v>
                </c:pt>
                <c:pt idx="6">
                  <c:v>0.9471435667129946</c:v>
                </c:pt>
                <c:pt idx="7">
                  <c:v>0.94411584917432956</c:v>
                </c:pt>
                <c:pt idx="8">
                  <c:v>0.95859068050294494</c:v>
                </c:pt>
                <c:pt idx="9">
                  <c:v>0.97628442231565538</c:v>
                </c:pt>
                <c:pt idx="10">
                  <c:v>0.9452418282722812</c:v>
                </c:pt>
                <c:pt idx="11">
                  <c:v>1.091310155854021</c:v>
                </c:pt>
                <c:pt idx="12">
                  <c:v>1.0163052691545433</c:v>
                </c:pt>
                <c:pt idx="13">
                  <c:v>0.94564837801978008</c:v>
                </c:pt>
                <c:pt idx="14">
                  <c:v>1.0641998210785706</c:v>
                </c:pt>
                <c:pt idx="15">
                  <c:v>1.1089708264222213</c:v>
                </c:pt>
                <c:pt idx="16">
                  <c:v>0.95642399122349187</c:v>
                </c:pt>
                <c:pt idx="17">
                  <c:v>0.9709936872402336</c:v>
                </c:pt>
                <c:pt idx="18">
                  <c:v>0.96348954658970609</c:v>
                </c:pt>
                <c:pt idx="19">
                  <c:v>0.94699542618696309</c:v>
                </c:pt>
                <c:pt idx="20">
                  <c:v>0.94595743915341968</c:v>
                </c:pt>
                <c:pt idx="21">
                  <c:v>0.97143080436269291</c:v>
                </c:pt>
                <c:pt idx="22">
                  <c:v>1.0198490370871738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0.94154573377694639</c:v>
                </c:pt>
                <c:pt idx="1">
                  <c:v>0.86979321248915542</c:v>
                </c:pt>
                <c:pt idx="2">
                  <c:v>0.84555442855906859</c:v>
                </c:pt>
                <c:pt idx="3">
                  <c:v>0.75109715777124375</c:v>
                </c:pt>
                <c:pt idx="4">
                  <c:v>0.86606810438079551</c:v>
                </c:pt>
                <c:pt idx="5">
                  <c:v>0.74870685764093359</c:v>
                </c:pt>
                <c:pt idx="6">
                  <c:v>0.72279851108902582</c:v>
                </c:pt>
                <c:pt idx="7">
                  <c:v>0.95149418314980583</c:v>
                </c:pt>
                <c:pt idx="8">
                  <c:v>0.81204625925732221</c:v>
                </c:pt>
                <c:pt idx="9">
                  <c:v>0.69021592254646125</c:v>
                </c:pt>
                <c:pt idx="10">
                  <c:v>0.80869715874346959</c:v>
                </c:pt>
                <c:pt idx="11">
                  <c:v>0.75501489612014949</c:v>
                </c:pt>
                <c:pt idx="12">
                  <c:v>0.70352723923226979</c:v>
                </c:pt>
                <c:pt idx="13">
                  <c:v>0.98680980094345261</c:v>
                </c:pt>
                <c:pt idx="14">
                  <c:v>0.77774611874951782</c:v>
                </c:pt>
                <c:pt idx="15">
                  <c:v>0.9262608409002181</c:v>
                </c:pt>
                <c:pt idx="16">
                  <c:v>0.86484910755301714</c:v>
                </c:pt>
                <c:pt idx="17">
                  <c:v>1.436856271692851</c:v>
                </c:pt>
                <c:pt idx="18">
                  <c:v>0.90306140458612838</c:v>
                </c:pt>
                <c:pt idx="19">
                  <c:v>0.79509271842150053</c:v>
                </c:pt>
                <c:pt idx="20">
                  <c:v>0.92625820831333305</c:v>
                </c:pt>
                <c:pt idx="21">
                  <c:v>0.85851592988014602</c:v>
                </c:pt>
                <c:pt idx="22">
                  <c:v>0.80697032554060599</c:v>
                </c:pt>
                <c:pt idx="23">
                  <c:v>0.74538109824791077</c:v>
                </c:pt>
                <c:pt idx="24">
                  <c:v>0.8238676737148044</c:v>
                </c:pt>
                <c:pt idx="25">
                  <c:v>1.0227326551452693</c:v>
                </c:pt>
                <c:pt idx="26">
                  <c:v>0.81509987772170311</c:v>
                </c:pt>
                <c:pt idx="27">
                  <c:v>0.7635642284736166</c:v>
                </c:pt>
                <c:pt idx="28">
                  <c:v>0.81359860067485545</c:v>
                </c:pt>
                <c:pt idx="29">
                  <c:v>1.0480709890145605</c:v>
                </c:pt>
                <c:pt idx="30">
                  <c:v>0.9735771712539627</c:v>
                </c:pt>
                <c:pt idx="31">
                  <c:v>0.90318455677186904</c:v>
                </c:pt>
                <c:pt idx="32">
                  <c:v>0.80560647324779988</c:v>
                </c:pt>
                <c:pt idx="33">
                  <c:v>0.90347827077057641</c:v>
                </c:pt>
                <c:pt idx="34">
                  <c:v>0.93019279951932299</c:v>
                </c:pt>
                <c:pt idx="35">
                  <c:v>0.99913248300216639</c:v>
                </c:pt>
                <c:pt idx="36">
                  <c:v>0.85172630142135919</c:v>
                </c:pt>
                <c:pt idx="37">
                  <c:v>0.84695820167903679</c:v>
                </c:pt>
                <c:pt idx="38">
                  <c:v>0.85571538917081447</c:v>
                </c:pt>
                <c:pt idx="39">
                  <c:v>1.0980538790169843</c:v>
                </c:pt>
                <c:pt idx="40">
                  <c:v>0.85735449491669047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0.964265874842828</c:v>
                </c:pt>
                <c:pt idx="1">
                  <c:v>0.94616995469022269</c:v>
                </c:pt>
                <c:pt idx="2">
                  <c:v>0.94495801549371838</c:v>
                </c:pt>
                <c:pt idx="3">
                  <c:v>0.94023515195432705</c:v>
                </c:pt>
                <c:pt idx="4">
                  <c:v>0.94598369928480464</c:v>
                </c:pt>
                <c:pt idx="5">
                  <c:v>0.94011563694781142</c:v>
                </c:pt>
                <c:pt idx="6">
                  <c:v>0.93882021962021622</c:v>
                </c:pt>
                <c:pt idx="7">
                  <c:v>0.96824525459197186</c:v>
                </c:pt>
                <c:pt idx="8">
                  <c:v>0.94328260702863109</c:v>
                </c:pt>
                <c:pt idx="9">
                  <c:v>0.93719109019308788</c:v>
                </c:pt>
                <c:pt idx="10">
                  <c:v>0.94311515200293816</c:v>
                </c:pt>
                <c:pt idx="11">
                  <c:v>0.94043103887177226</c:v>
                </c:pt>
                <c:pt idx="12">
                  <c:v>0.93785665602737844</c:v>
                </c:pt>
                <c:pt idx="13">
                  <c:v>0.98237150170943044</c:v>
                </c:pt>
                <c:pt idx="14">
                  <c:v>0.94156760000324069</c:v>
                </c:pt>
                <c:pt idx="15">
                  <c:v>0.95815191769213681</c:v>
                </c:pt>
                <c:pt idx="16">
                  <c:v>0.9459227494434157</c:v>
                </c:pt>
                <c:pt idx="17">
                  <c:v>1.1623900900091897</c:v>
                </c:pt>
                <c:pt idx="18">
                  <c:v>0.94887214316650093</c:v>
                </c:pt>
                <c:pt idx="19">
                  <c:v>0.94243492998683975</c:v>
                </c:pt>
                <c:pt idx="20">
                  <c:v>0.95815086465738275</c:v>
                </c:pt>
                <c:pt idx="21">
                  <c:v>0.94560609055977207</c:v>
                </c:pt>
                <c:pt idx="22">
                  <c:v>0.94302881034279507</c:v>
                </c:pt>
                <c:pt idx="23">
                  <c:v>0.93994934897816029</c:v>
                </c:pt>
                <c:pt idx="24">
                  <c:v>0.9438736777515051</c:v>
                </c:pt>
                <c:pt idx="25">
                  <c:v>0.99674064339015733</c:v>
                </c:pt>
                <c:pt idx="26">
                  <c:v>0.94343528795184994</c:v>
                </c:pt>
                <c:pt idx="27">
                  <c:v>0.94085850548944561</c:v>
                </c:pt>
                <c:pt idx="28">
                  <c:v>0.9433602240995077</c:v>
                </c:pt>
                <c:pt idx="29">
                  <c:v>1.0068759769378737</c:v>
                </c:pt>
                <c:pt idx="30">
                  <c:v>0.97707844983363457</c:v>
                </c:pt>
                <c:pt idx="31">
                  <c:v>0.94892140404079717</c:v>
                </c:pt>
                <c:pt idx="32">
                  <c:v>0.94296061772815476</c:v>
                </c:pt>
                <c:pt idx="33">
                  <c:v>0.94903888964028038</c:v>
                </c:pt>
                <c:pt idx="34">
                  <c:v>0.9597247011397787</c:v>
                </c:pt>
                <c:pt idx="35">
                  <c:v>0.8760191205204434</c:v>
                </c:pt>
                <c:pt idx="36">
                  <c:v>0.94526660913683269</c:v>
                </c:pt>
                <c:pt idx="37">
                  <c:v>0.94502820414971689</c:v>
                </c:pt>
                <c:pt idx="38">
                  <c:v>0.94546606352430562</c:v>
                </c:pt>
                <c:pt idx="39">
                  <c:v>1.0268691329388433</c:v>
                </c:pt>
                <c:pt idx="40">
                  <c:v>0.94554801881159944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6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0.7634034540785003</c:v>
                </c:pt>
                <c:pt idx="1">
                  <c:v>0.92382347747800386</c:v>
                </c:pt>
                <c:pt idx="2">
                  <c:v>0.77382973341394456</c:v>
                </c:pt>
                <c:pt idx="3">
                  <c:v>0.83564537758658053</c:v>
                </c:pt>
                <c:pt idx="4">
                  <c:v>1.0741737798640365</c:v>
                </c:pt>
                <c:pt idx="5">
                  <c:v>0.85270243999228601</c:v>
                </c:pt>
                <c:pt idx="6">
                  <c:v>0.78279058533915724</c:v>
                </c:pt>
                <c:pt idx="7">
                  <c:v>0.79337375514492736</c:v>
                </c:pt>
                <c:pt idx="8">
                  <c:v>0.80509790973849082</c:v>
                </c:pt>
                <c:pt idx="9">
                  <c:v>0.81197884442855361</c:v>
                </c:pt>
                <c:pt idx="10">
                  <c:v>0.78224588965442732</c:v>
                </c:pt>
                <c:pt idx="11">
                  <c:v>0.80755942847256179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0.94085046676968986</c:v>
                </c:pt>
                <c:pt idx="1">
                  <c:v>0.95717697232325105</c:v>
                </c:pt>
                <c:pt idx="2">
                  <c:v>0.94137178073646199</c:v>
                </c:pt>
                <c:pt idx="3">
                  <c:v>0.94446256294509368</c:v>
                </c:pt>
                <c:pt idx="4">
                  <c:v>1.0173170932776643</c:v>
                </c:pt>
                <c:pt idx="5">
                  <c:v>0.94531541606537917</c:v>
                </c:pt>
                <c:pt idx="6">
                  <c:v>0.94181982333272274</c:v>
                </c:pt>
                <c:pt idx="7">
                  <c:v>0.9423489818230113</c:v>
                </c:pt>
                <c:pt idx="8">
                  <c:v>0.9429351895526894</c:v>
                </c:pt>
                <c:pt idx="9">
                  <c:v>0.94327923628719246</c:v>
                </c:pt>
                <c:pt idx="10">
                  <c:v>0.94179258854848624</c:v>
                </c:pt>
                <c:pt idx="11">
                  <c:v>0.94305826548939298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0.8094512946784741</c:v>
                </c:pt>
                <c:pt idx="1">
                  <c:v>0.87146718340070406</c:v>
                </c:pt>
                <c:pt idx="2">
                  <c:v>0.94240169320972389</c:v>
                </c:pt>
                <c:pt idx="3">
                  <c:v>0.88470154198775708</c:v>
                </c:pt>
                <c:pt idx="4">
                  <c:v>0.87108006550832828</c:v>
                </c:pt>
                <c:pt idx="5">
                  <c:v>0.99864004412955665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0.94315285879968858</c:v>
                </c:pt>
                <c:pt idx="1">
                  <c:v>0.94625365323580013</c:v>
                </c:pt>
                <c:pt idx="2">
                  <c:v>0.96460825861593913</c:v>
                </c:pt>
                <c:pt idx="3">
                  <c:v>0.94691537116515279</c:v>
                </c:pt>
                <c:pt idx="4">
                  <c:v>0.94623429734118136</c:v>
                </c:pt>
                <c:pt idx="5">
                  <c:v>0.98710359898387223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0.81851358872427504</c:v>
                </c:pt>
                <c:pt idx="1">
                  <c:v>0.91816710181852834</c:v>
                </c:pt>
                <c:pt idx="2">
                  <c:v>0.91552783862462361</c:v>
                </c:pt>
                <c:pt idx="3">
                  <c:v>0.81599461987358179</c:v>
                </c:pt>
                <c:pt idx="4">
                  <c:v>0.79440332737351105</c:v>
                </c:pt>
                <c:pt idx="5">
                  <c:v>0.68694229094887604</c:v>
                </c:pt>
                <c:pt idx="6">
                  <c:v>0.76595998223959061</c:v>
                </c:pt>
                <c:pt idx="7">
                  <c:v>0.7105567999999759</c:v>
                </c:pt>
                <c:pt idx="8">
                  <c:v>0.79517036557368592</c:v>
                </c:pt>
                <c:pt idx="9">
                  <c:v>0.71037941420413497</c:v>
                </c:pt>
                <c:pt idx="10">
                  <c:v>0.81301377162380184</c:v>
                </c:pt>
                <c:pt idx="11">
                  <c:v>0.69240264849744571</c:v>
                </c:pt>
                <c:pt idx="12">
                  <c:v>0.69412020796881713</c:v>
                </c:pt>
                <c:pt idx="13">
                  <c:v>0.77936628916195538</c:v>
                </c:pt>
                <c:pt idx="14">
                  <c:v>0.83432244930467625</c:v>
                </c:pt>
                <c:pt idx="15">
                  <c:v>0.95184747770495792</c:v>
                </c:pt>
                <c:pt idx="16">
                  <c:v>0.71141605514230977</c:v>
                </c:pt>
                <c:pt idx="17">
                  <c:v>0.74487422200478626</c:v>
                </c:pt>
                <c:pt idx="18">
                  <c:v>0.67462940182508402</c:v>
                </c:pt>
                <c:pt idx="19">
                  <c:v>0.66768180335984584</c:v>
                </c:pt>
                <c:pt idx="20">
                  <c:v>0.77436670285714237</c:v>
                </c:pt>
                <c:pt idx="21">
                  <c:v>0.77473769724752972</c:v>
                </c:pt>
                <c:pt idx="22">
                  <c:v>0.73054366639188917</c:v>
                </c:pt>
                <c:pt idx="23">
                  <c:v>0.75332974567372613</c:v>
                </c:pt>
                <c:pt idx="24">
                  <c:v>0.7271674336014422</c:v>
                </c:pt>
                <c:pt idx="25">
                  <c:v>0.80287321764573993</c:v>
                </c:pt>
                <c:pt idx="26">
                  <c:v>0.95290313311371355</c:v>
                </c:pt>
                <c:pt idx="27">
                  <c:v>0.78831052116100975</c:v>
                </c:pt>
                <c:pt idx="28">
                  <c:v>0.74874252544232101</c:v>
                </c:pt>
                <c:pt idx="29">
                  <c:v>0.87324067530269778</c:v>
                </c:pt>
                <c:pt idx="30">
                  <c:v>0.66529087412294186</c:v>
                </c:pt>
                <c:pt idx="31">
                  <c:v>0.86635085345639962</c:v>
                </c:pt>
                <c:pt idx="32">
                  <c:v>0.84082229302152822</c:v>
                </c:pt>
                <c:pt idx="33">
                  <c:v>0.9037097318431152</c:v>
                </c:pt>
                <c:pt idx="34">
                  <c:v>0.84249552899131253</c:v>
                </c:pt>
                <c:pt idx="35">
                  <c:v>0.79526012400480095</c:v>
                </c:pt>
                <c:pt idx="36">
                  <c:v>0.74231379196445424</c:v>
                </c:pt>
                <c:pt idx="37">
                  <c:v>0.84562214101108446</c:v>
                </c:pt>
                <c:pt idx="38">
                  <c:v>0.67929349217026425</c:v>
                </c:pt>
                <c:pt idx="39">
                  <c:v>0.71134583327900225</c:v>
                </c:pt>
                <c:pt idx="40">
                  <c:v>0.82585097156158815</c:v>
                </c:pt>
                <c:pt idx="41">
                  <c:v>0.69363136335848807</c:v>
                </c:pt>
                <c:pt idx="42">
                  <c:v>0.84547824107012381</c:v>
                </c:pt>
                <c:pt idx="43">
                  <c:v>0.95862660018831791</c:v>
                </c:pt>
                <c:pt idx="44">
                  <c:v>0.97171542952454593</c:v>
                </c:pt>
                <c:pt idx="45">
                  <c:v>0.97467936092054641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0.94360597350197861</c:v>
                </c:pt>
                <c:pt idx="1">
                  <c:v>0.95491442205946098</c:v>
                </c:pt>
                <c:pt idx="2">
                  <c:v>0.95385871678189893</c:v>
                </c:pt>
                <c:pt idx="3">
                  <c:v>0.94348002505944395</c:v>
                </c:pt>
                <c:pt idx="4">
                  <c:v>0.94240046043444037</c:v>
                </c:pt>
                <c:pt idx="5">
                  <c:v>0.93702740861320877</c:v>
                </c:pt>
                <c:pt idx="6">
                  <c:v>0.94097829317774417</c:v>
                </c:pt>
                <c:pt idx="7">
                  <c:v>0.93820813406576353</c:v>
                </c:pt>
                <c:pt idx="8">
                  <c:v>0.94243881234444915</c:v>
                </c:pt>
                <c:pt idx="9">
                  <c:v>0.9381992647759716</c:v>
                </c:pt>
                <c:pt idx="10">
                  <c:v>0.94333098264695481</c:v>
                </c:pt>
                <c:pt idx="11">
                  <c:v>0.93730042649063716</c:v>
                </c:pt>
                <c:pt idx="12">
                  <c:v>0.93738630446420568</c:v>
                </c:pt>
                <c:pt idx="13">
                  <c:v>0.94164860852386245</c:v>
                </c:pt>
                <c:pt idx="14">
                  <c:v>0.94439641653099848</c:v>
                </c:pt>
                <c:pt idx="15">
                  <c:v>0.9683865724140327</c:v>
                </c:pt>
                <c:pt idx="16">
                  <c:v>0.93825109682288033</c:v>
                </c:pt>
                <c:pt idx="17">
                  <c:v>0.93992400516600416</c:v>
                </c:pt>
                <c:pt idx="18">
                  <c:v>0.93641176415701899</c:v>
                </c:pt>
                <c:pt idx="19">
                  <c:v>0.93606438423375715</c:v>
                </c:pt>
                <c:pt idx="20">
                  <c:v>0.94139862920862194</c:v>
                </c:pt>
                <c:pt idx="21">
                  <c:v>0.94141717892814136</c:v>
                </c:pt>
                <c:pt idx="22">
                  <c:v>0.93920747738535937</c:v>
                </c:pt>
                <c:pt idx="23">
                  <c:v>0.94034678134945116</c:v>
                </c:pt>
                <c:pt idx="24">
                  <c:v>0.93903866574583705</c:v>
                </c:pt>
                <c:pt idx="25">
                  <c:v>0.94282395494805193</c:v>
                </c:pt>
                <c:pt idx="26">
                  <c:v>0.96880883457753497</c:v>
                </c:pt>
                <c:pt idx="27">
                  <c:v>0.94209582012381543</c:v>
                </c:pt>
                <c:pt idx="28">
                  <c:v>0.94011742033788082</c:v>
                </c:pt>
                <c:pt idx="29">
                  <c:v>0.94634232783089978</c:v>
                </c:pt>
                <c:pt idx="30">
                  <c:v>0.93594483777191195</c:v>
                </c:pt>
                <c:pt idx="31">
                  <c:v>0.94599783673858473</c:v>
                </c:pt>
                <c:pt idx="32">
                  <c:v>0.94472140871684129</c:v>
                </c:pt>
                <c:pt idx="33">
                  <c:v>0.94913147406929566</c:v>
                </c:pt>
                <c:pt idx="34">
                  <c:v>0.94480507051533058</c:v>
                </c:pt>
                <c:pt idx="35">
                  <c:v>0.94244330026600498</c:v>
                </c:pt>
                <c:pt idx="36">
                  <c:v>0.93979598366398764</c:v>
                </c:pt>
                <c:pt idx="37">
                  <c:v>0.94496140111631899</c:v>
                </c:pt>
                <c:pt idx="38">
                  <c:v>0.93664496867427827</c:v>
                </c:pt>
                <c:pt idx="39">
                  <c:v>0.93824758572971489</c:v>
                </c:pt>
                <c:pt idx="40">
                  <c:v>0.94397284264384429</c:v>
                </c:pt>
                <c:pt idx="41">
                  <c:v>0.93736186223368911</c:v>
                </c:pt>
                <c:pt idx="42">
                  <c:v>0.94495420611927095</c:v>
                </c:pt>
                <c:pt idx="43">
                  <c:v>0.97109822140737667</c:v>
                </c:pt>
                <c:pt idx="44">
                  <c:v>0.9763337531418681</c:v>
                </c:pt>
                <c:pt idx="45">
                  <c:v>0.977519325700268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1000000000000001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0.8052511693167882</c:v>
                </c:pt>
                <c:pt idx="1">
                  <c:v>0.85689590779834746</c:v>
                </c:pt>
                <c:pt idx="2">
                  <c:v>0.82795647418451224</c:v>
                </c:pt>
                <c:pt idx="3">
                  <c:v>0.85852941337518229</c:v>
                </c:pt>
                <c:pt idx="4">
                  <c:v>0.79282930639243265</c:v>
                </c:pt>
                <c:pt idx="5">
                  <c:v>0.79773519012181715</c:v>
                </c:pt>
                <c:pt idx="6">
                  <c:v>0.84082930972494585</c:v>
                </c:pt>
                <c:pt idx="7">
                  <c:v>0.66831104235837335</c:v>
                </c:pt>
                <c:pt idx="8">
                  <c:v>0.65836653940949397</c:v>
                </c:pt>
                <c:pt idx="9">
                  <c:v>0.79234836601564163</c:v>
                </c:pt>
                <c:pt idx="10">
                  <c:v>0.7498217762405226</c:v>
                </c:pt>
                <c:pt idx="11">
                  <c:v>0.90478758554660688</c:v>
                </c:pt>
                <c:pt idx="12">
                  <c:v>0.68669263391520285</c:v>
                </c:pt>
                <c:pt idx="13">
                  <c:v>0.78111992379241735</c:v>
                </c:pt>
                <c:pt idx="14">
                  <c:v>0.72533352018344877</c:v>
                </c:pt>
                <c:pt idx="15">
                  <c:v>0.70399177512096944</c:v>
                </c:pt>
                <c:pt idx="16">
                  <c:v>0.86120155156038436</c:v>
                </c:pt>
                <c:pt idx="17">
                  <c:v>1.3040456971835463</c:v>
                </c:pt>
                <c:pt idx="18">
                  <c:v>2.3736659091258057</c:v>
                </c:pt>
                <c:pt idx="19">
                  <c:v>0.68511499354867156</c:v>
                </c:pt>
                <c:pt idx="20">
                  <c:v>1.3873850757143757</c:v>
                </c:pt>
                <c:pt idx="21">
                  <c:v>0.72590052548442352</c:v>
                </c:pt>
                <c:pt idx="22">
                  <c:v>0.78243447356475904</c:v>
                </c:pt>
                <c:pt idx="23">
                  <c:v>0.87810044133704257</c:v>
                </c:pt>
                <c:pt idx="24">
                  <c:v>1.7165356421579909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0.94294285253160426</c:v>
                </c:pt>
                <c:pt idx="1">
                  <c:v>0.94552508945568225</c:v>
                </c:pt>
                <c:pt idx="2">
                  <c:v>0.9440781177749904</c:v>
                </c:pt>
                <c:pt idx="3">
                  <c:v>0.9456067647345241</c:v>
                </c:pt>
                <c:pt idx="4">
                  <c:v>0.94232175938538643</c:v>
                </c:pt>
                <c:pt idx="5">
                  <c:v>0.94256705357185577</c:v>
                </c:pt>
                <c:pt idx="6">
                  <c:v>0.94472175955201221</c:v>
                </c:pt>
                <c:pt idx="7">
                  <c:v>0.93609584618368347</c:v>
                </c:pt>
                <c:pt idx="8">
                  <c:v>0.93559862103623959</c:v>
                </c:pt>
                <c:pt idx="9">
                  <c:v>0.94229771236654691</c:v>
                </c:pt>
                <c:pt idx="10">
                  <c:v>0.94017138287779101</c:v>
                </c:pt>
                <c:pt idx="11">
                  <c:v>0.94956261555069243</c:v>
                </c:pt>
                <c:pt idx="12">
                  <c:v>0.93701492576152512</c:v>
                </c:pt>
                <c:pt idx="13">
                  <c:v>0.94173629025538574</c:v>
                </c:pt>
                <c:pt idx="14">
                  <c:v>0.93894697007493733</c:v>
                </c:pt>
                <c:pt idx="15">
                  <c:v>0.93787988282181334</c:v>
                </c:pt>
                <c:pt idx="16">
                  <c:v>0.94574037164378422</c:v>
                </c:pt>
                <c:pt idx="17">
                  <c:v>1.1092658602054681</c:v>
                </c:pt>
                <c:pt idx="18">
                  <c:v>1.5371139449823719</c:v>
                </c:pt>
                <c:pt idx="19">
                  <c:v>0.93693604374319839</c:v>
                </c:pt>
                <c:pt idx="20">
                  <c:v>1.1426016116177997</c:v>
                </c:pt>
                <c:pt idx="21">
                  <c:v>0.9389753203399861</c:v>
                </c:pt>
                <c:pt idx="22">
                  <c:v>0.94180201774400274</c:v>
                </c:pt>
                <c:pt idx="23">
                  <c:v>0.94658531613261676</c:v>
                </c:pt>
                <c:pt idx="24">
                  <c:v>1.274261838195246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1.0517489222828891</c:v>
                </c:pt>
                <c:pt idx="1">
                  <c:v>1.0054315115294767</c:v>
                </c:pt>
                <c:pt idx="2">
                  <c:v>0.8713168052954342</c:v>
                </c:pt>
                <c:pt idx="3">
                  <c:v>0.83436248892599796</c:v>
                </c:pt>
                <c:pt idx="4">
                  <c:v>0.92837030161855916</c:v>
                </c:pt>
                <c:pt idx="5">
                  <c:v>1.0213973004891193</c:v>
                </c:pt>
                <c:pt idx="6">
                  <c:v>0.87115510297436183</c:v>
                </c:pt>
                <c:pt idx="7">
                  <c:v>1.1589837049929488</c:v>
                </c:pt>
                <c:pt idx="8">
                  <c:v>0.95954080912935535</c:v>
                </c:pt>
                <c:pt idx="9">
                  <c:v>1.0648866055729869</c:v>
                </c:pt>
                <c:pt idx="10">
                  <c:v>1.8463705945782638</c:v>
                </c:pt>
                <c:pt idx="11">
                  <c:v>1.0604565616912121</c:v>
                </c:pt>
                <c:pt idx="12">
                  <c:v>0.86898097253572792</c:v>
                </c:pt>
                <c:pt idx="13">
                  <c:v>0.88767087096283981</c:v>
                </c:pt>
                <c:pt idx="14">
                  <c:v>0.86849108254175256</c:v>
                </c:pt>
                <c:pt idx="15">
                  <c:v>0.90723586430676817</c:v>
                </c:pt>
                <c:pt idx="16">
                  <c:v>1.5819857488668831</c:v>
                </c:pt>
                <c:pt idx="17">
                  <c:v>0.9099180624505474</c:v>
                </c:pt>
                <c:pt idx="18">
                  <c:v>0.82929527035487538</c:v>
                </c:pt>
                <c:pt idx="19">
                  <c:v>0.87649764325098167</c:v>
                </c:pt>
                <c:pt idx="20">
                  <c:v>2.1412155252873504</c:v>
                </c:pt>
                <c:pt idx="21">
                  <c:v>0.79678607798133616</c:v>
                </c:pt>
                <c:pt idx="22">
                  <c:v>0.8515106443936028</c:v>
                </c:pt>
                <c:pt idx="23">
                  <c:v>1.2309427393914032</c:v>
                </c:pt>
                <c:pt idx="24">
                  <c:v>0.86116316008833538</c:v>
                </c:pt>
                <c:pt idx="25">
                  <c:v>1.1313389896127466</c:v>
                </c:pt>
                <c:pt idx="26">
                  <c:v>1.076170878790182</c:v>
                </c:pt>
                <c:pt idx="27">
                  <c:v>1.0327205815371032</c:v>
                </c:pt>
                <c:pt idx="28">
                  <c:v>0.87722252730525585</c:v>
                </c:pt>
                <c:pt idx="29">
                  <c:v>0.9860864673382671</c:v>
                </c:pt>
                <c:pt idx="30">
                  <c:v>1.0304141814549055</c:v>
                </c:pt>
                <c:pt idx="31">
                  <c:v>0.83922109301289682</c:v>
                </c:pt>
                <c:pt idx="32">
                  <c:v>1.4740231348104245</c:v>
                </c:pt>
                <c:pt idx="33">
                  <c:v>1.0455671652681824</c:v>
                </c:pt>
                <c:pt idx="34">
                  <c:v>1.0630332545754482</c:v>
                </c:pt>
                <c:pt idx="35">
                  <c:v>1.0228195558530988</c:v>
                </c:pt>
                <c:pt idx="36">
                  <c:v>0.86825674946849296</c:v>
                </c:pt>
                <c:pt idx="37">
                  <c:v>0.94375756816262413</c:v>
                </c:pt>
                <c:pt idx="38">
                  <c:v>0.91606085359697387</c:v>
                </c:pt>
                <c:pt idx="39">
                  <c:v>0.97626670720866315</c:v>
                </c:pt>
                <c:pt idx="40">
                  <c:v>0.82390430598254571</c:v>
                </c:pt>
                <c:pt idx="41">
                  <c:v>0.87896875062148583</c:v>
                </c:pt>
                <c:pt idx="42">
                  <c:v>0.87136875670940361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1.008347150245205</c:v>
                </c:pt>
                <c:pt idx="1">
                  <c:v>0.98982018594384036</c:v>
                </c:pt>
                <c:pt idx="2">
                  <c:v>0.9462461343305365</c:v>
                </c:pt>
                <c:pt idx="3">
                  <c:v>0.94439841851206474</c:v>
                </c:pt>
                <c:pt idx="4">
                  <c:v>0.95899570197947315</c:v>
                </c:pt>
                <c:pt idx="5">
                  <c:v>0.9962065015276973</c:v>
                </c:pt>
                <c:pt idx="6">
                  <c:v>0.94623804921448285</c:v>
                </c:pt>
                <c:pt idx="7">
                  <c:v>1.0512410633292293</c:v>
                </c:pt>
                <c:pt idx="8">
                  <c:v>0.97146390498379165</c:v>
                </c:pt>
                <c:pt idx="9">
                  <c:v>1.0136022235612443</c:v>
                </c:pt>
                <c:pt idx="10">
                  <c:v>1.3261958191633552</c:v>
                </c:pt>
                <c:pt idx="11">
                  <c:v>1.0118302060085347</c:v>
                </c:pt>
                <c:pt idx="12">
                  <c:v>0.94612934269255122</c:v>
                </c:pt>
                <c:pt idx="13">
                  <c:v>0.94706383761390667</c:v>
                </c:pt>
                <c:pt idx="14">
                  <c:v>0.94610484819285245</c:v>
                </c:pt>
                <c:pt idx="15">
                  <c:v>0.95054192705475671</c:v>
                </c:pt>
                <c:pt idx="16">
                  <c:v>1.2204418808788027</c:v>
                </c:pt>
                <c:pt idx="17">
                  <c:v>0.95161480631226836</c:v>
                </c:pt>
                <c:pt idx="18">
                  <c:v>0.94414505758350864</c:v>
                </c:pt>
                <c:pt idx="19">
                  <c:v>0.94650517622831409</c:v>
                </c:pt>
                <c:pt idx="20">
                  <c:v>1.4441337914469896</c:v>
                </c:pt>
                <c:pt idx="21">
                  <c:v>0.94251959796483165</c:v>
                </c:pt>
                <c:pt idx="22">
                  <c:v>0.94525582628544513</c:v>
                </c:pt>
                <c:pt idx="23">
                  <c:v>1.0800246770886106</c:v>
                </c:pt>
                <c:pt idx="24">
                  <c:v>0.94573845207018148</c:v>
                </c:pt>
                <c:pt idx="25">
                  <c:v>1.0401831771771479</c:v>
                </c:pt>
                <c:pt idx="26">
                  <c:v>1.0181159328481224</c:v>
                </c:pt>
                <c:pt idx="27">
                  <c:v>1.0007358139468907</c:v>
                </c:pt>
                <c:pt idx="28">
                  <c:v>0.94654142043102774</c:v>
                </c:pt>
                <c:pt idx="29">
                  <c:v>0.98208216826735628</c:v>
                </c:pt>
                <c:pt idx="30">
                  <c:v>0.99981325391401188</c:v>
                </c:pt>
                <c:pt idx="31">
                  <c:v>0.94464134871640959</c:v>
                </c:pt>
                <c:pt idx="32">
                  <c:v>1.1772568352562194</c:v>
                </c:pt>
                <c:pt idx="33">
                  <c:v>1.0058744474393229</c:v>
                </c:pt>
                <c:pt idx="34">
                  <c:v>1.012860883162229</c:v>
                </c:pt>
                <c:pt idx="35">
                  <c:v>0.99677540367328898</c:v>
                </c:pt>
                <c:pt idx="36">
                  <c:v>0.9460931315391895</c:v>
                </c:pt>
                <c:pt idx="37">
                  <c:v>0.96515060859709934</c:v>
                </c:pt>
                <c:pt idx="38">
                  <c:v>0.95407192277083896</c:v>
                </c:pt>
                <c:pt idx="39">
                  <c:v>0.97815426421551488</c:v>
                </c:pt>
                <c:pt idx="40">
                  <c:v>0.94387550936489195</c:v>
                </c:pt>
                <c:pt idx="41">
                  <c:v>0.94662873159683902</c:v>
                </c:pt>
                <c:pt idx="42">
                  <c:v>0.94624873190123493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1.0088826819831318</c:v>
                </c:pt>
                <c:pt idx="1">
                  <c:v>0.74476415737254931</c:v>
                </c:pt>
                <c:pt idx="2">
                  <c:v>0.7910829253365409</c:v>
                </c:pt>
                <c:pt idx="3">
                  <c:v>1.4104649622513006</c:v>
                </c:pt>
                <c:pt idx="4">
                  <c:v>0.74163718435889858</c:v>
                </c:pt>
                <c:pt idx="5">
                  <c:v>0.80027969982577918</c:v>
                </c:pt>
                <c:pt idx="6">
                  <c:v>0.75597463692142741</c:v>
                </c:pt>
                <c:pt idx="7">
                  <c:v>0.82428445013608054</c:v>
                </c:pt>
                <c:pt idx="8">
                  <c:v>0.69048174601711987</c:v>
                </c:pt>
                <c:pt idx="9">
                  <c:v>0.70057079677574297</c:v>
                </c:pt>
                <c:pt idx="10">
                  <c:v>0.78797446509143965</c:v>
                </c:pt>
                <c:pt idx="11">
                  <c:v>0.77084902237323594</c:v>
                </c:pt>
                <c:pt idx="12">
                  <c:v>0.91614730569861857</c:v>
                </c:pt>
                <c:pt idx="13">
                  <c:v>0.77336428341531016</c:v>
                </c:pt>
                <c:pt idx="14">
                  <c:v>1.3948217899999498</c:v>
                </c:pt>
                <c:pt idx="15">
                  <c:v>0.72221924420556138</c:v>
                </c:pt>
                <c:pt idx="16">
                  <c:v>0.8063774548485948</c:v>
                </c:pt>
                <c:pt idx="17">
                  <c:v>0.73399571738129632</c:v>
                </c:pt>
                <c:pt idx="18">
                  <c:v>0.78053609565088744</c:v>
                </c:pt>
                <c:pt idx="19">
                  <c:v>0.74812593603172051</c:v>
                </c:pt>
                <c:pt idx="20">
                  <c:v>0.72372005769125536</c:v>
                </c:pt>
                <c:pt idx="21">
                  <c:v>0.78643301017449685</c:v>
                </c:pt>
                <c:pt idx="22">
                  <c:v>0.94668622416843906</c:v>
                </c:pt>
                <c:pt idx="23">
                  <c:v>1.1438917031678411</c:v>
                </c:pt>
                <c:pt idx="24">
                  <c:v>0.77859258092432049</c:v>
                </c:pt>
                <c:pt idx="25">
                  <c:v>0.6569169998786184</c:v>
                </c:pt>
                <c:pt idx="26">
                  <c:v>0.75923479556638818</c:v>
                </c:pt>
                <c:pt idx="27">
                  <c:v>0.93765362823288489</c:v>
                </c:pt>
                <c:pt idx="28">
                  <c:v>0.7913306861691588</c:v>
                </c:pt>
                <c:pt idx="29">
                  <c:v>0.78198550793813437</c:v>
                </c:pt>
                <c:pt idx="30">
                  <c:v>0.7059341024485758</c:v>
                </c:pt>
                <c:pt idx="31">
                  <c:v>0.83908924309826571</c:v>
                </c:pt>
                <c:pt idx="32">
                  <c:v>0.849234720155844</c:v>
                </c:pt>
                <c:pt idx="33">
                  <c:v>0.80282023471740493</c:v>
                </c:pt>
                <c:pt idx="34">
                  <c:v>0.81276153709725585</c:v>
                </c:pt>
                <c:pt idx="35">
                  <c:v>0.776652579423453</c:v>
                </c:pt>
                <c:pt idx="36">
                  <c:v>1.0608498802362063</c:v>
                </c:pt>
                <c:pt idx="37">
                  <c:v>0.75679309284036178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0.99120065412530212</c:v>
                </c:pt>
                <c:pt idx="1">
                  <c:v>0.93991850193439241</c:v>
                </c:pt>
                <c:pt idx="2">
                  <c:v>0.94223444033259185</c:v>
                </c:pt>
                <c:pt idx="3">
                  <c:v>1.1518335662325698</c:v>
                </c:pt>
                <c:pt idx="4">
                  <c:v>0.93976215328370971</c:v>
                </c:pt>
                <c:pt idx="5">
                  <c:v>0.94269427905705394</c:v>
                </c:pt>
                <c:pt idx="6">
                  <c:v>0.9404790259118363</c:v>
                </c:pt>
                <c:pt idx="7">
                  <c:v>0.94389451657256884</c:v>
                </c:pt>
                <c:pt idx="8">
                  <c:v>0.93720438136662088</c:v>
                </c:pt>
                <c:pt idx="9">
                  <c:v>0.93770883390455206</c:v>
                </c:pt>
                <c:pt idx="10">
                  <c:v>0.94207901732033694</c:v>
                </c:pt>
                <c:pt idx="11">
                  <c:v>0.94122274518442661</c:v>
                </c:pt>
                <c:pt idx="12">
                  <c:v>0.95410650361149707</c:v>
                </c:pt>
                <c:pt idx="13">
                  <c:v>0.94134850823653038</c:v>
                </c:pt>
                <c:pt idx="14">
                  <c:v>1.1455762973320296</c:v>
                </c:pt>
                <c:pt idx="15">
                  <c:v>0.93879125627604298</c:v>
                </c:pt>
                <c:pt idx="16">
                  <c:v>0.94299916680819462</c:v>
                </c:pt>
                <c:pt idx="17">
                  <c:v>0.93938007993482953</c:v>
                </c:pt>
                <c:pt idx="18">
                  <c:v>0.94170709884830939</c:v>
                </c:pt>
                <c:pt idx="19">
                  <c:v>0.9400865908673508</c:v>
                </c:pt>
                <c:pt idx="20">
                  <c:v>0.93886629695032764</c:v>
                </c:pt>
                <c:pt idx="21">
                  <c:v>0.94200194457448971</c:v>
                </c:pt>
                <c:pt idx="22">
                  <c:v>0.96632207099942524</c:v>
                </c:pt>
                <c:pt idx="23">
                  <c:v>1.0452042625991862</c:v>
                </c:pt>
                <c:pt idx="24">
                  <c:v>0.94160992311198088</c:v>
                </c:pt>
                <c:pt idx="25">
                  <c:v>0.93552614405969581</c:v>
                </c:pt>
                <c:pt idx="26">
                  <c:v>0.9406420338440844</c:v>
                </c:pt>
                <c:pt idx="27">
                  <c:v>0.96270903262520358</c:v>
                </c:pt>
                <c:pt idx="28">
                  <c:v>0.94224682837422291</c:v>
                </c:pt>
                <c:pt idx="29">
                  <c:v>0.9417795694626715</c:v>
                </c:pt>
                <c:pt idx="30">
                  <c:v>0.93797699918819355</c:v>
                </c:pt>
                <c:pt idx="31">
                  <c:v>0.94463475622067816</c:v>
                </c:pt>
                <c:pt idx="32">
                  <c:v>0.94514203007355702</c:v>
                </c:pt>
                <c:pt idx="33">
                  <c:v>0.94282130580163515</c:v>
                </c:pt>
                <c:pt idx="34">
                  <c:v>0.94331837092062754</c:v>
                </c:pt>
                <c:pt idx="35">
                  <c:v>0.94151292303693757</c:v>
                </c:pt>
                <c:pt idx="36">
                  <c:v>1.011987533426532</c:v>
                </c:pt>
                <c:pt idx="37">
                  <c:v>0.94051994870778299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0.94804921424752298</c:v>
                </c:pt>
                <c:pt idx="1">
                  <c:v>0.86705623111962082</c:v>
                </c:pt>
                <c:pt idx="2">
                  <c:v>0.71909363664926573</c:v>
                </c:pt>
                <c:pt idx="3">
                  <c:v>0.7753807407410428</c:v>
                </c:pt>
                <c:pt idx="4">
                  <c:v>0.89264988908844478</c:v>
                </c:pt>
                <c:pt idx="5">
                  <c:v>1.0597930074635149</c:v>
                </c:pt>
                <c:pt idx="6">
                  <c:v>0.61721247062896811</c:v>
                </c:pt>
                <c:pt idx="7">
                  <c:v>0.96121030592477985</c:v>
                </c:pt>
                <c:pt idx="8">
                  <c:v>0.73684789326645184</c:v>
                </c:pt>
                <c:pt idx="9">
                  <c:v>0.8784822065325123</c:v>
                </c:pt>
                <c:pt idx="10">
                  <c:v>0.79779765039365236</c:v>
                </c:pt>
                <c:pt idx="11">
                  <c:v>0.73070251334485525</c:v>
                </c:pt>
                <c:pt idx="12">
                  <c:v>0.86051215074310361</c:v>
                </c:pt>
                <c:pt idx="13">
                  <c:v>0.71973749093536943</c:v>
                </c:pt>
                <c:pt idx="14">
                  <c:v>0.81176465860425007</c:v>
                </c:pt>
                <c:pt idx="15">
                  <c:v>0.73727182037344674</c:v>
                </c:pt>
                <c:pt idx="16">
                  <c:v>0.7886041136602977</c:v>
                </c:pt>
                <c:pt idx="17">
                  <c:v>0.71483600845619322</c:v>
                </c:pt>
                <c:pt idx="18">
                  <c:v>0.75486889872601837</c:v>
                </c:pt>
                <c:pt idx="19">
                  <c:v>0.75391098769243392</c:v>
                </c:pt>
                <c:pt idx="20">
                  <c:v>0.75472229627316678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0.96686726703105863</c:v>
                </c:pt>
                <c:pt idx="1">
                  <c:v>0.94603310562174592</c:v>
                </c:pt>
                <c:pt idx="2">
                  <c:v>0.93863497589822809</c:v>
                </c:pt>
                <c:pt idx="3">
                  <c:v>0.94144933110281703</c:v>
                </c:pt>
                <c:pt idx="4">
                  <c:v>0.94731278852018708</c:v>
                </c:pt>
                <c:pt idx="5">
                  <c:v>1.0115647843174553</c:v>
                </c:pt>
                <c:pt idx="6">
                  <c:v>0.93354091759721314</c:v>
                </c:pt>
                <c:pt idx="7">
                  <c:v>0.97213170370196156</c:v>
                </c:pt>
                <c:pt idx="8">
                  <c:v>0.9395226887290874</c:v>
                </c:pt>
                <c:pt idx="9">
                  <c:v>0.94660440439239035</c:v>
                </c:pt>
                <c:pt idx="10">
                  <c:v>0.94257017658544751</c:v>
                </c:pt>
                <c:pt idx="11">
                  <c:v>0.93921541973300771</c:v>
                </c:pt>
                <c:pt idx="12">
                  <c:v>0.94570590160292012</c:v>
                </c:pt>
                <c:pt idx="13">
                  <c:v>0.9386671686125333</c:v>
                </c:pt>
                <c:pt idx="14">
                  <c:v>0.9432685269959773</c:v>
                </c:pt>
                <c:pt idx="15">
                  <c:v>0.9395438850844372</c:v>
                </c:pt>
                <c:pt idx="16">
                  <c:v>0.9421104997487797</c:v>
                </c:pt>
                <c:pt idx="17">
                  <c:v>0.9384220944885745</c:v>
                </c:pt>
                <c:pt idx="18">
                  <c:v>0.94042373900206566</c:v>
                </c:pt>
                <c:pt idx="19">
                  <c:v>0.94037584345038649</c:v>
                </c:pt>
                <c:pt idx="20">
                  <c:v>0.94041640887942302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1.6839601802113717</c:v>
                </c:pt>
                <c:pt idx="1">
                  <c:v>1.3400616857538612</c:v>
                </c:pt>
                <c:pt idx="2">
                  <c:v>0.95742982952803046</c:v>
                </c:pt>
                <c:pt idx="3">
                  <c:v>1.0751958553644803</c:v>
                </c:pt>
                <c:pt idx="4">
                  <c:v>0.86043067045284982</c:v>
                </c:pt>
                <c:pt idx="5">
                  <c:v>1.0222401249127084</c:v>
                </c:pt>
                <c:pt idx="6">
                  <c:v>1.2023669738254901</c:v>
                </c:pt>
                <c:pt idx="7">
                  <c:v>0.9275105493523782</c:v>
                </c:pt>
                <c:pt idx="8">
                  <c:v>0.88965797626258847</c:v>
                </c:pt>
                <c:pt idx="9">
                  <c:v>0.81360582761322664</c:v>
                </c:pt>
                <c:pt idx="10">
                  <c:v>0.96924646916968338</c:v>
                </c:pt>
                <c:pt idx="11">
                  <c:v>0.94230143491174412</c:v>
                </c:pt>
                <c:pt idx="12">
                  <c:v>0.76911262098992939</c:v>
                </c:pt>
                <c:pt idx="13">
                  <c:v>0.8060638828959702</c:v>
                </c:pt>
                <c:pt idx="14">
                  <c:v>1.0662956897309874</c:v>
                </c:pt>
                <c:pt idx="15">
                  <c:v>1.0018672462010452</c:v>
                </c:pt>
                <c:pt idx="16">
                  <c:v>0.82765294531309264</c:v>
                </c:pt>
                <c:pt idx="17">
                  <c:v>0.81028976596995994</c:v>
                </c:pt>
                <c:pt idx="18">
                  <c:v>0.78015849730190323</c:v>
                </c:pt>
                <c:pt idx="19">
                  <c:v>0.77325376807699631</c:v>
                </c:pt>
                <c:pt idx="20">
                  <c:v>0.71158958781363069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1.2612316534165979</c:v>
                </c:pt>
                <c:pt idx="1">
                  <c:v>1.1236722556335941</c:v>
                </c:pt>
                <c:pt idx="2">
                  <c:v>0.97061951314326167</c:v>
                </c:pt>
                <c:pt idx="3">
                  <c:v>1.0177259234778415</c:v>
                </c:pt>
                <c:pt idx="4">
                  <c:v>0.94570182758840726</c:v>
                </c:pt>
                <c:pt idx="5">
                  <c:v>0.99654363129713297</c:v>
                </c:pt>
                <c:pt idx="6">
                  <c:v>1.0685943708622456</c:v>
                </c:pt>
                <c:pt idx="7">
                  <c:v>0.95865180107300085</c:v>
                </c:pt>
                <c:pt idx="8">
                  <c:v>0.94716319287889428</c:v>
                </c:pt>
                <c:pt idx="9">
                  <c:v>0.9433605854464262</c:v>
                </c:pt>
                <c:pt idx="10">
                  <c:v>0.97534616899992288</c:v>
                </c:pt>
                <c:pt idx="11">
                  <c:v>0.96456815529674722</c:v>
                </c:pt>
                <c:pt idx="12">
                  <c:v>0.94113592511526145</c:v>
                </c:pt>
                <c:pt idx="13">
                  <c:v>0.94298348821056321</c:v>
                </c:pt>
                <c:pt idx="14">
                  <c:v>1.0141658572244445</c:v>
                </c:pt>
                <c:pt idx="15">
                  <c:v>0.98839447981246764</c:v>
                </c:pt>
                <c:pt idx="16">
                  <c:v>0.94406294133141955</c:v>
                </c:pt>
                <c:pt idx="17">
                  <c:v>0.9431947823642628</c:v>
                </c:pt>
                <c:pt idx="18">
                  <c:v>0.94168821893085997</c:v>
                </c:pt>
                <c:pt idx="19">
                  <c:v>0.94134298246961479</c:v>
                </c:pt>
                <c:pt idx="20">
                  <c:v>0.93825977345644651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0.89914069335904456</c:v>
                </c:pt>
                <c:pt idx="1">
                  <c:v>0.98854970647130713</c:v>
                </c:pt>
                <c:pt idx="2">
                  <c:v>0.86205112663839312</c:v>
                </c:pt>
                <c:pt idx="3">
                  <c:v>1.1488911271179791</c:v>
                </c:pt>
                <c:pt idx="4">
                  <c:v>1.075485122825768</c:v>
                </c:pt>
                <c:pt idx="5">
                  <c:v>0.8869856697412859</c:v>
                </c:pt>
                <c:pt idx="6">
                  <c:v>0.77078903812416155</c:v>
                </c:pt>
                <c:pt idx="7">
                  <c:v>1.0005302497362742</c:v>
                </c:pt>
                <c:pt idx="8">
                  <c:v>1.0639917504976701</c:v>
                </c:pt>
                <c:pt idx="9">
                  <c:v>1.0631441557233912</c:v>
                </c:pt>
                <c:pt idx="10">
                  <c:v>0.98966757993333787</c:v>
                </c:pt>
                <c:pt idx="11">
                  <c:v>1.2710732182648354</c:v>
                </c:pt>
                <c:pt idx="12">
                  <c:v>0.96056385246578535</c:v>
                </c:pt>
                <c:pt idx="13">
                  <c:v>1.4387828701582499</c:v>
                </c:pt>
                <c:pt idx="14">
                  <c:v>0.93838108320954849</c:v>
                </c:pt>
                <c:pt idx="15">
                  <c:v>0.88953490124013379</c:v>
                </c:pt>
                <c:pt idx="16">
                  <c:v>0.8065956496850839</c:v>
                </c:pt>
                <c:pt idx="17">
                  <c:v>1.1605797413312728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0.94763732873371709</c:v>
                </c:pt>
                <c:pt idx="1">
                  <c:v>0.98306746392057232</c:v>
                </c:pt>
                <c:pt idx="2">
                  <c:v>0.9457828503976845</c:v>
                </c:pt>
                <c:pt idx="3">
                  <c:v>1.0472040321792411</c:v>
                </c:pt>
                <c:pt idx="4">
                  <c:v>1.0178416304623568</c:v>
                </c:pt>
                <c:pt idx="5">
                  <c:v>0.94702957755282924</c:v>
                </c:pt>
                <c:pt idx="6">
                  <c:v>0.94121974597197289</c:v>
                </c:pt>
                <c:pt idx="7">
                  <c:v>0.98785968122655898</c:v>
                </c:pt>
                <c:pt idx="8">
                  <c:v>1.0132442815311176</c:v>
                </c:pt>
                <c:pt idx="9">
                  <c:v>1.0129052436214061</c:v>
                </c:pt>
                <c:pt idx="10">
                  <c:v>0.98351461330538459</c:v>
                </c:pt>
                <c:pt idx="11">
                  <c:v>1.0960768686379838</c:v>
                </c:pt>
                <c:pt idx="12">
                  <c:v>0.97187312231836376</c:v>
                </c:pt>
                <c:pt idx="13">
                  <c:v>1.1631607293953496</c:v>
                </c:pt>
                <c:pt idx="14">
                  <c:v>0.96300001461586882</c:v>
                </c:pt>
                <c:pt idx="15">
                  <c:v>0.94715703912777172</c:v>
                </c:pt>
                <c:pt idx="16">
                  <c:v>0.94301007655001901</c:v>
                </c:pt>
                <c:pt idx="17">
                  <c:v>1.0518794778645588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0.87529490201290205</c:v>
                </c:pt>
                <c:pt idx="1">
                  <c:v>0.80635947980698286</c:v>
                </c:pt>
                <c:pt idx="2">
                  <c:v>0.80656285182513621</c:v>
                </c:pt>
                <c:pt idx="3">
                  <c:v>0.79228928756386674</c:v>
                </c:pt>
                <c:pt idx="4">
                  <c:v>0.88646215648927307</c:v>
                </c:pt>
                <c:pt idx="5">
                  <c:v>0.85386487680149847</c:v>
                </c:pt>
                <c:pt idx="6">
                  <c:v>0.71392202170269314</c:v>
                </c:pt>
                <c:pt idx="7">
                  <c:v>0.79252989220603054</c:v>
                </c:pt>
                <c:pt idx="8">
                  <c:v>0.73219270991841379</c:v>
                </c:pt>
                <c:pt idx="9">
                  <c:v>0.88105703003351399</c:v>
                </c:pt>
                <c:pt idx="10">
                  <c:v>0.97207561129531694</c:v>
                </c:pt>
                <c:pt idx="11">
                  <c:v>1.1449571643396019</c:v>
                </c:pt>
                <c:pt idx="12">
                  <c:v>0.89747134174076193</c:v>
                </c:pt>
                <c:pt idx="13">
                  <c:v>0.91361185010715518</c:v>
                </c:pt>
                <c:pt idx="14">
                  <c:v>0.8864404781854337</c:v>
                </c:pt>
                <c:pt idx="15">
                  <c:v>1.1622013233880149</c:v>
                </c:pt>
                <c:pt idx="16">
                  <c:v>1.2772097315315736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0.94644503916640987</c:v>
                </c:pt>
                <c:pt idx="1">
                  <c:v>0.94299826805611398</c:v>
                </c:pt>
                <c:pt idx="2">
                  <c:v>0.94300843665702172</c:v>
                </c:pt>
                <c:pt idx="3">
                  <c:v>0.94229475844395816</c:v>
                </c:pt>
                <c:pt idx="4">
                  <c:v>0.94700340189022847</c:v>
                </c:pt>
                <c:pt idx="5">
                  <c:v>0.94537353790583978</c:v>
                </c:pt>
                <c:pt idx="6">
                  <c:v>0.93837639515089966</c:v>
                </c:pt>
                <c:pt idx="7">
                  <c:v>0.94230678867606621</c:v>
                </c:pt>
                <c:pt idx="8">
                  <c:v>0.93928992956168555</c:v>
                </c:pt>
                <c:pt idx="9">
                  <c:v>0.94673314556744048</c:v>
                </c:pt>
                <c:pt idx="10">
                  <c:v>0.97647782585017628</c:v>
                </c:pt>
                <c:pt idx="11">
                  <c:v>1.0456304470678901</c:v>
                </c:pt>
                <c:pt idx="12">
                  <c:v>0.94755386115280293</c:v>
                </c:pt>
                <c:pt idx="13">
                  <c:v>0.95309232137491173</c:v>
                </c:pt>
                <c:pt idx="14">
                  <c:v>0.94700231797503653</c:v>
                </c:pt>
                <c:pt idx="15">
                  <c:v>1.0525281106872557</c:v>
                </c:pt>
                <c:pt idx="16">
                  <c:v>1.098531473944679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6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0.84087444083450491</c:v>
                </c:pt>
                <c:pt idx="1">
                  <c:v>0.91038440550506994</c:v>
                </c:pt>
                <c:pt idx="2">
                  <c:v>0.81678907131472189</c:v>
                </c:pt>
                <c:pt idx="3">
                  <c:v>0.79002155272259078</c:v>
                </c:pt>
                <c:pt idx="4">
                  <c:v>0.72161063438192841</c:v>
                </c:pt>
                <c:pt idx="5">
                  <c:v>0.62048708395505148</c:v>
                </c:pt>
                <c:pt idx="6">
                  <c:v>0.80911136602281486</c:v>
                </c:pt>
                <c:pt idx="7">
                  <c:v>0.70874612636083811</c:v>
                </c:pt>
                <c:pt idx="8">
                  <c:v>0.87027884469400718</c:v>
                </c:pt>
                <c:pt idx="9">
                  <c:v>0.87492204600195389</c:v>
                </c:pt>
                <c:pt idx="10">
                  <c:v>0.81672286130578242</c:v>
                </c:pt>
                <c:pt idx="11">
                  <c:v>0.86019559005905022</c:v>
                </c:pt>
                <c:pt idx="12">
                  <c:v>0.7087615052620404</c:v>
                </c:pt>
                <c:pt idx="13">
                  <c:v>0.77830378291713542</c:v>
                </c:pt>
                <c:pt idx="14">
                  <c:v>0.78893201052713502</c:v>
                </c:pt>
                <c:pt idx="15">
                  <c:v>0.75332227467217905</c:v>
                </c:pt>
                <c:pt idx="16">
                  <c:v>0.7154031316743571</c:v>
                </c:pt>
                <c:pt idx="17">
                  <c:v>0.82131129026333238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0.94472401610749002</c:v>
                </c:pt>
                <c:pt idx="1">
                  <c:v>0.95180134353407742</c:v>
                </c:pt>
                <c:pt idx="2">
                  <c:v>0.94351974763150104</c:v>
                </c:pt>
                <c:pt idx="3">
                  <c:v>0.94218137170189431</c:v>
                </c:pt>
                <c:pt idx="4">
                  <c:v>0.9387608257848612</c:v>
                </c:pt>
                <c:pt idx="5">
                  <c:v>0.9337046482635174</c:v>
                </c:pt>
                <c:pt idx="6">
                  <c:v>0.94313586236690572</c:v>
                </c:pt>
                <c:pt idx="7">
                  <c:v>0.93811760038380676</c:v>
                </c:pt>
                <c:pt idx="8">
                  <c:v>0.94619423630046495</c:v>
                </c:pt>
                <c:pt idx="9">
                  <c:v>0.94642639636586268</c:v>
                </c:pt>
                <c:pt idx="10">
                  <c:v>0.94351643713105415</c:v>
                </c:pt>
                <c:pt idx="11">
                  <c:v>0.94569007356871737</c:v>
                </c:pt>
                <c:pt idx="12">
                  <c:v>0.93811836932886683</c:v>
                </c:pt>
                <c:pt idx="13">
                  <c:v>0.94159548321162156</c:v>
                </c:pt>
                <c:pt idx="14">
                  <c:v>0.94212689459212151</c:v>
                </c:pt>
                <c:pt idx="15">
                  <c:v>0.94034640779937373</c:v>
                </c:pt>
                <c:pt idx="16">
                  <c:v>0.93845045064948274</c:v>
                </c:pt>
                <c:pt idx="17">
                  <c:v>0.94374585857893145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tabellalle!$C$23:$D$23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tabellalle!$D$24:$D$38</c:f>
              <c:numCache>
                <c:formatCode>0.0\ %</c:formatCode>
                <c:ptCount val="15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tabellalle!$D$23:$E$23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tabellalle!$E$24:$E$38</c:f>
              <c:numCache>
                <c:formatCode>0.0\ %</c:formatCode>
                <c:ptCount val="15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2">
                  <c:v>4.6343968707564576E-2</c:v>
                </c:pt>
                <c:pt idx="13">
                  <c:v>4.7056575269680968E-2</c:v>
                </c:pt>
                <c:pt idx="14">
                  <c:v>3.7555154441462443E-2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tabellalle!$G$23:$H$23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tabellalle!$H$24:$H$38</c:f>
              <c:numCache>
                <c:formatCode>0.0\ %</c:formatCode>
                <c:ptCount val="15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tabellalle!$H$23:$I$23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tabellalle!$I$24:$I$38</c:f>
              <c:numCache>
                <c:formatCode>0.0\ %</c:formatCode>
                <c:ptCount val="15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2">
                  <c:v>3.7397698481918693E-2</c:v>
                </c:pt>
                <c:pt idx="13">
                  <c:v>3.3799787388917819E-2</c:v>
                </c:pt>
                <c:pt idx="14">
                  <c:v>2.1806750412248235E-2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tabellalle!$E$24:$E$39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2">
                  <c:v>4.6343968707564576E-2</c:v>
                </c:pt>
                <c:pt idx="13">
                  <c:v>4.7056575269680968E-2</c:v>
                </c:pt>
                <c:pt idx="14">
                  <c:v>3.7555154441462443E-2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tabellalle!$I$24:$I$39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2">
                  <c:v>3.7397698481918693E-2</c:v>
                </c:pt>
                <c:pt idx="13">
                  <c:v>3.3799787388917819E-2</c:v>
                </c:pt>
                <c:pt idx="14">
                  <c:v>2.1806750412248235E-2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13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583453</xdr:colOff>
      <xdr:row>56</xdr:row>
      <xdr:rowOff>26335</xdr:rowOff>
    </xdr:from>
    <xdr:to>
      <xdr:col>37</xdr:col>
      <xdr:colOff>499492</xdr:colOff>
      <xdr:row>74</xdr:row>
      <xdr:rowOff>121584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47623</xdr:colOff>
      <xdr:row>19</xdr:row>
      <xdr:rowOff>20107</xdr:rowOff>
    </xdr:from>
    <xdr:to>
      <xdr:col>25</xdr:col>
      <xdr:colOff>127000</xdr:colOff>
      <xdr:row>44</xdr:row>
      <xdr:rowOff>100853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264583</xdr:colOff>
      <xdr:row>19</xdr:row>
      <xdr:rowOff>0</xdr:rowOff>
    </xdr:from>
    <xdr:to>
      <xdr:col>37</xdr:col>
      <xdr:colOff>211666</xdr:colOff>
      <xdr:row>44</xdr:row>
      <xdr:rowOff>134470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3941903" cy="910354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6203950" cy="405130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X57" sqref="X57"/>
    </sheetView>
  </sheetViews>
  <sheetFormatPr baseColWidth="10" defaultRowHeight="14.5"/>
  <cols>
    <col min="1" max="1" width="4.7265625" customWidth="1"/>
    <col min="2" max="2" width="11.54296875" style="83" customWidth="1"/>
    <col min="3" max="3" width="18.453125" style="83" customWidth="1"/>
    <col min="4" max="4" width="17.26953125" style="83" bestFit="1" customWidth="1"/>
    <col min="5" max="5" width="14.453125" style="83" bestFit="1" customWidth="1"/>
    <col min="6" max="7" width="11.453125" style="83"/>
    <col min="8" max="8" width="14.453125" style="83" bestFit="1" customWidth="1"/>
    <col min="9" max="9" width="9.81640625" style="83" bestFit="1" customWidth="1"/>
    <col min="10" max="10" width="14" style="83" bestFit="1" customWidth="1"/>
    <col min="11" max="11" width="11.453125" style="83"/>
    <col min="12" max="12" width="13.7265625" style="83" bestFit="1" customWidth="1"/>
    <col min="13" max="13" width="17.81640625" style="83" bestFit="1" customWidth="1"/>
    <col min="14" max="14" width="17.26953125" style="83" bestFit="1" customWidth="1"/>
    <col min="15" max="15" width="13.81640625" style="83" bestFit="1" customWidth="1"/>
    <col min="16" max="16" width="11.453125" style="83"/>
    <col min="17" max="17" width="12.54296875" style="83" customWidth="1"/>
    <col min="18" max="18" width="14.81640625" style="83" customWidth="1"/>
    <col min="19" max="19" width="13.26953125" style="83" bestFit="1" customWidth="1"/>
    <col min="20" max="20" width="13" style="83" customWidth="1"/>
    <col min="21" max="21" width="16.54296875" style="83" customWidth="1"/>
    <col min="22" max="22" width="13.1796875" style="83" customWidth="1"/>
    <col min="24" max="24" width="17.26953125" style="83" bestFit="1" customWidth="1"/>
    <col min="25" max="25" width="13.81640625" style="83" bestFit="1" customWidth="1"/>
  </cols>
  <sheetData>
    <row r="1" spans="2:27" ht="29">
      <c r="B1" s="67" t="s">
        <v>0</v>
      </c>
      <c r="C1" s="67" t="s">
        <v>1</v>
      </c>
      <c r="D1" s="248" t="s">
        <v>435</v>
      </c>
      <c r="E1" s="248"/>
      <c r="F1" s="248"/>
      <c r="G1" s="249" t="s">
        <v>378</v>
      </c>
      <c r="H1" s="249"/>
      <c r="I1" s="249" t="s">
        <v>2</v>
      </c>
      <c r="J1" s="249"/>
      <c r="K1" s="249"/>
      <c r="L1" s="249"/>
      <c r="M1" s="68" t="s">
        <v>436</v>
      </c>
      <c r="N1" s="250" t="s">
        <v>3</v>
      </c>
      <c r="O1" s="250"/>
      <c r="P1" s="250"/>
      <c r="Q1" s="69" t="s">
        <v>4</v>
      </c>
      <c r="R1" s="242" t="s">
        <v>438</v>
      </c>
      <c r="S1" s="242"/>
      <c r="T1" s="70" t="s">
        <v>5</v>
      </c>
      <c r="U1" s="71" t="s">
        <v>421</v>
      </c>
      <c r="V1" s="71" t="s">
        <v>421</v>
      </c>
      <c r="X1" t="s">
        <v>419</v>
      </c>
      <c r="Y1"/>
    </row>
    <row r="2" spans="2:27">
      <c r="B2" s="175" t="s">
        <v>8</v>
      </c>
      <c r="C2" s="176"/>
      <c r="D2" s="243" t="s">
        <v>447</v>
      </c>
      <c r="E2" s="244"/>
      <c r="F2" s="244"/>
      <c r="G2" s="245" t="s">
        <v>9</v>
      </c>
      <c r="H2" s="245"/>
      <c r="I2" s="177" t="s">
        <v>10</v>
      </c>
      <c r="J2" s="177"/>
      <c r="K2" s="177"/>
      <c r="L2" s="177"/>
      <c r="M2" s="178" t="str">
        <f>D2</f>
        <v>Jan-okt</v>
      </c>
      <c r="N2" s="246" t="str">
        <f>D2</f>
        <v>Jan-okt</v>
      </c>
      <c r="O2" s="247"/>
      <c r="P2" s="247"/>
      <c r="Q2" s="179" t="str">
        <f>RIGHT(N2,3)</f>
        <v>okt</v>
      </c>
      <c r="R2" s="251" t="s">
        <v>380</v>
      </c>
      <c r="S2" s="251"/>
      <c r="T2" s="72" t="s">
        <v>11</v>
      </c>
      <c r="U2" s="75" t="str">
        <f>D2</f>
        <v>Jan-okt</v>
      </c>
      <c r="V2" s="73" t="str">
        <f>U2</f>
        <v>Jan-okt</v>
      </c>
      <c r="X2" t="s">
        <v>420</v>
      </c>
      <c r="Y2"/>
    </row>
    <row r="3" spans="2:27">
      <c r="B3" s="180" t="s">
        <v>12</v>
      </c>
      <c r="C3" s="181"/>
      <c r="D3" s="173"/>
      <c r="E3" s="173"/>
      <c r="F3" s="74" t="s">
        <v>13</v>
      </c>
      <c r="G3" s="247" t="s">
        <v>14</v>
      </c>
      <c r="H3" s="247"/>
      <c r="I3" s="177" t="s">
        <v>15</v>
      </c>
      <c r="J3" s="177"/>
      <c r="K3" s="177" t="s">
        <v>16</v>
      </c>
      <c r="L3" s="177"/>
      <c r="M3" s="178" t="s">
        <v>17</v>
      </c>
      <c r="N3" s="182" t="s">
        <v>18</v>
      </c>
      <c r="O3" s="177"/>
      <c r="P3" s="182" t="s">
        <v>19</v>
      </c>
      <c r="Q3" s="183" t="s">
        <v>437</v>
      </c>
      <c r="R3" s="174" t="s">
        <v>6</v>
      </c>
      <c r="S3" s="184" t="s">
        <v>7</v>
      </c>
      <c r="T3" s="163">
        <v>45292</v>
      </c>
      <c r="V3" s="73"/>
      <c r="X3" s="182"/>
      <c r="Y3" s="177"/>
    </row>
    <row r="4" spans="2:27">
      <c r="B4" s="181"/>
      <c r="C4" s="76">
        <f>J367</f>
        <v>-390.26203389757779</v>
      </c>
      <c r="D4" s="185" t="s">
        <v>20</v>
      </c>
      <c r="E4" s="173" t="s">
        <v>21</v>
      </c>
      <c r="F4" s="173" t="s">
        <v>22</v>
      </c>
      <c r="G4" s="182" t="s">
        <v>23</v>
      </c>
      <c r="H4" s="182" t="s">
        <v>20</v>
      </c>
      <c r="I4" s="182" t="s">
        <v>21</v>
      </c>
      <c r="J4" s="182" t="s">
        <v>20</v>
      </c>
      <c r="K4" s="182" t="s">
        <v>21</v>
      </c>
      <c r="L4" s="182" t="s">
        <v>20</v>
      </c>
      <c r="M4" s="179" t="s">
        <v>20</v>
      </c>
      <c r="N4" s="182" t="s">
        <v>20</v>
      </c>
      <c r="O4" s="182" t="s">
        <v>21</v>
      </c>
      <c r="P4" s="182" t="s">
        <v>24</v>
      </c>
      <c r="Q4" s="179" t="s">
        <v>20</v>
      </c>
      <c r="R4" s="184" t="s">
        <v>25</v>
      </c>
      <c r="S4" s="184" t="s">
        <v>21</v>
      </c>
      <c r="T4" s="186"/>
      <c r="U4" s="77" t="s">
        <v>20</v>
      </c>
      <c r="V4" s="185" t="s">
        <v>21</v>
      </c>
      <c r="X4" s="182" t="s">
        <v>20</v>
      </c>
      <c r="Y4" s="182" t="s">
        <v>21</v>
      </c>
    </row>
    <row r="5" spans="2:27">
      <c r="B5" s="78"/>
      <c r="C5" s="78"/>
      <c r="D5" s="79">
        <v>1</v>
      </c>
      <c r="E5" s="79">
        <v>2</v>
      </c>
      <c r="F5" s="79">
        <v>3</v>
      </c>
      <c r="G5" s="79">
        <v>4</v>
      </c>
      <c r="H5" s="79">
        <v>5</v>
      </c>
      <c r="I5" s="79">
        <v>6</v>
      </c>
      <c r="J5" s="79">
        <v>7</v>
      </c>
      <c r="K5" s="79">
        <v>8</v>
      </c>
      <c r="L5" s="79">
        <v>9</v>
      </c>
      <c r="M5" s="79">
        <v>10</v>
      </c>
      <c r="N5" s="79">
        <v>11</v>
      </c>
      <c r="O5" s="79">
        <v>12</v>
      </c>
      <c r="P5" s="79">
        <v>13</v>
      </c>
      <c r="Q5" s="79">
        <v>14</v>
      </c>
      <c r="R5" s="80">
        <v>15</v>
      </c>
      <c r="S5" s="80">
        <v>16</v>
      </c>
      <c r="T5" s="81">
        <v>17</v>
      </c>
      <c r="U5" s="79">
        <v>18</v>
      </c>
      <c r="V5" s="79">
        <v>19</v>
      </c>
      <c r="X5" s="79">
        <v>21</v>
      </c>
      <c r="Y5" s="79">
        <v>22</v>
      </c>
    </row>
    <row r="6" spans="2:27" ht="18.75" customHeight="1">
      <c r="B6" s="82"/>
      <c r="R6" s="84"/>
      <c r="S6" s="128"/>
      <c r="T6" s="84"/>
      <c r="U6" s="84"/>
      <c r="V6" s="84"/>
    </row>
    <row r="7" spans="2:27" ht="22" customHeight="1">
      <c r="B7" s="206">
        <v>301</v>
      </c>
      <c r="C7" t="s">
        <v>26</v>
      </c>
      <c r="D7" s="190">
        <v>31135690.284000002</v>
      </c>
      <c r="E7" s="85">
        <f>D7/T7*1000</f>
        <v>43381.993122570399</v>
      </c>
      <c r="F7" s="86">
        <f t="shared" ref="F7:F70" si="0">E7/E$365</f>
        <v>1.3800360413416677</v>
      </c>
      <c r="G7" s="187">
        <f t="shared" ref="G7:G70" si="1">($E$365+$Y$365-E7-Y7)*0.6</f>
        <v>-7165.9935916076938</v>
      </c>
      <c r="H7" s="187">
        <f>G7*T7/1000</f>
        <v>-5143105.260632758</v>
      </c>
      <c r="I7" s="187">
        <f t="shared" ref="I7:I70" si="2">IF(E7+Y7&lt;(E$365+Y$365)*0.9,((E$365+Y$365)*0.9-E7-Y7)*0.35,0)</f>
        <v>0</v>
      </c>
      <c r="J7" s="87">
        <f t="shared" ref="J7:J70" si="3">I7*T7/1000</f>
        <v>0</v>
      </c>
      <c r="K7" s="187">
        <f>I7+J$367</f>
        <v>-390.26203389757779</v>
      </c>
      <c r="L7" s="87">
        <f t="shared" ref="L7:L70" si="4">K7*T7/1000</f>
        <v>-280094.96434863057</v>
      </c>
      <c r="M7" s="88">
        <f>H7+L7</f>
        <v>-5423200.224981389</v>
      </c>
      <c r="N7" s="88">
        <f>D7+M7</f>
        <v>25712490.059018612</v>
      </c>
      <c r="O7" s="88">
        <f>N7/T7*1000</f>
        <v>35825.737497065129</v>
      </c>
      <c r="P7" s="89">
        <f t="shared" ref="P7:P70" si="5">O7/O$365</f>
        <v>1.1396619978687166</v>
      </c>
      <c r="Q7" s="240">
        <v>-80501.595028962009</v>
      </c>
      <c r="R7" s="89">
        <f>(D7-U7)/U7</f>
        <v>3.5443583524433419E-3</v>
      </c>
      <c r="S7" s="89">
        <f>(E7-V7)/V7</f>
        <v>-8.582740642959821E-3</v>
      </c>
      <c r="T7" s="91">
        <v>717710</v>
      </c>
      <c r="U7" s="190">
        <v>31025724</v>
      </c>
      <c r="V7" s="190">
        <v>43757.552849851279</v>
      </c>
      <c r="W7" s="196"/>
      <c r="X7" s="190">
        <v>0</v>
      </c>
      <c r="Y7" s="88">
        <f>X7*1000/T7</f>
        <v>0</v>
      </c>
      <c r="Z7" s="1"/>
      <c r="AA7" s="1"/>
    </row>
    <row r="8" spans="2:27" ht="25" customHeight="1">
      <c r="B8" s="206">
        <v>1101</v>
      </c>
      <c r="C8" t="s">
        <v>27</v>
      </c>
      <c r="D8" s="190">
        <v>470205.14899999998</v>
      </c>
      <c r="E8" s="85">
        <f t="shared" ref="E8:E71" si="6">D8/T8*1000</f>
        <v>30891.869719466522</v>
      </c>
      <c r="F8" s="86">
        <f t="shared" si="0"/>
        <v>0.98270942685468665</v>
      </c>
      <c r="G8" s="187">
        <f t="shared" si="1"/>
        <v>328.08045025463213</v>
      </c>
      <c r="H8" s="187">
        <f t="shared" ref="H8:H70" si="7">G8*T8/1000</f>
        <v>4993.7125333257563</v>
      </c>
      <c r="I8" s="187">
        <f t="shared" si="2"/>
        <v>0</v>
      </c>
      <c r="J8" s="87">
        <f t="shared" si="3"/>
        <v>0</v>
      </c>
      <c r="K8" s="187">
        <f t="shared" ref="K8:K71" si="8">I8+J$367</f>
        <v>-390.26203389757779</v>
      </c>
      <c r="L8" s="87">
        <f t="shared" si="4"/>
        <v>-5940.1784179550314</v>
      </c>
      <c r="M8" s="88">
        <f t="shared" ref="M8:M71" si="9">H8+L8</f>
        <v>-946.46588462927502</v>
      </c>
      <c r="N8" s="88">
        <f t="shared" ref="N8:N71" si="10">D8+M8</f>
        <v>469258.68311537069</v>
      </c>
      <c r="O8" s="88">
        <f t="shared" ref="O8:O71" si="11">N8/T8*1000</f>
        <v>30829.688135823577</v>
      </c>
      <c r="P8" s="89">
        <f t="shared" si="5"/>
        <v>0.98073135207392426</v>
      </c>
      <c r="Q8" s="240">
        <v>1079.1168129866051</v>
      </c>
      <c r="R8" s="89">
        <f t="shared" ref="R8:S71" si="12">(D8-U8)/U8</f>
        <v>9.5352256023556042E-2</v>
      </c>
      <c r="S8" s="89">
        <f t="shared" si="12"/>
        <v>8.0239978659062933E-2</v>
      </c>
      <c r="T8" s="91">
        <v>15221</v>
      </c>
      <c r="U8" s="190">
        <v>429273</v>
      </c>
      <c r="V8" s="190">
        <v>28597.228698954103</v>
      </c>
      <c r="W8" s="196"/>
      <c r="X8" s="88">
        <v>0</v>
      </c>
      <c r="Y8" s="88">
        <f t="shared" ref="Y8:Y71" si="13">X8*1000/T8</f>
        <v>0</v>
      </c>
    </row>
    <row r="9" spans="2:27">
      <c r="B9" s="206">
        <v>1103</v>
      </c>
      <c r="C9" t="s">
        <v>28</v>
      </c>
      <c r="D9" s="190">
        <v>5925164.6880000001</v>
      </c>
      <c r="E9" s="85">
        <f t="shared" si="6"/>
        <v>39753.399495464546</v>
      </c>
      <c r="F9" s="86">
        <f t="shared" si="0"/>
        <v>1.264605891080004</v>
      </c>
      <c r="G9" s="187">
        <f t="shared" si="1"/>
        <v>-4988.8374153441819</v>
      </c>
      <c r="H9" s="187">
        <f t="shared" si="7"/>
        <v>-743576.23908221954</v>
      </c>
      <c r="I9" s="187">
        <f t="shared" si="2"/>
        <v>0</v>
      </c>
      <c r="J9" s="87">
        <f t="shared" si="3"/>
        <v>0</v>
      </c>
      <c r="K9" s="187">
        <f t="shared" si="8"/>
        <v>-390.26203389757779</v>
      </c>
      <c r="L9" s="87">
        <f t="shared" si="4"/>
        <v>-58167.775628366173</v>
      </c>
      <c r="M9" s="88">
        <f t="shared" si="9"/>
        <v>-801744.0147105857</v>
      </c>
      <c r="N9" s="88">
        <f t="shared" si="10"/>
        <v>5123420.6732894145</v>
      </c>
      <c r="O9" s="88">
        <f t="shared" si="11"/>
        <v>34374.300046222794</v>
      </c>
      <c r="P9" s="89">
        <f t="shared" si="5"/>
        <v>1.0934899377640515</v>
      </c>
      <c r="Q9" s="240">
        <v>3673.3494648463093</v>
      </c>
      <c r="R9" s="92">
        <f t="shared" si="12"/>
        <v>4.7320364008391069E-2</v>
      </c>
      <c r="S9" s="92">
        <f t="shared" si="12"/>
        <v>2.5980178662103316E-2</v>
      </c>
      <c r="T9" s="91">
        <v>149048</v>
      </c>
      <c r="U9" s="190">
        <v>5657452</v>
      </c>
      <c r="V9" s="190">
        <v>38746.751957044333</v>
      </c>
      <c r="W9" s="196"/>
      <c r="X9" s="88">
        <v>0</v>
      </c>
      <c r="Y9" s="88">
        <f t="shared" si="13"/>
        <v>0</v>
      </c>
      <c r="Z9" s="1"/>
      <c r="AA9" s="1"/>
    </row>
    <row r="10" spans="2:27">
      <c r="B10" s="206">
        <v>1106</v>
      </c>
      <c r="C10" t="s">
        <v>29</v>
      </c>
      <c r="D10" s="190">
        <v>1226385.9040000001</v>
      </c>
      <c r="E10" s="85">
        <f>D10/T10*1000</f>
        <v>32027.209443225744</v>
      </c>
      <c r="F10" s="86">
        <f t="shared" si="0"/>
        <v>1.0188260186748872</v>
      </c>
      <c r="G10" s="187">
        <f t="shared" si="1"/>
        <v>-353.12338400090084</v>
      </c>
      <c r="H10" s="187">
        <f t="shared" si="7"/>
        <v>-13521.800620162494</v>
      </c>
      <c r="I10" s="187">
        <f t="shared" si="2"/>
        <v>0</v>
      </c>
      <c r="J10" s="87">
        <f t="shared" si="3"/>
        <v>0</v>
      </c>
      <c r="K10" s="187">
        <f t="shared" si="8"/>
        <v>-390.26203389757779</v>
      </c>
      <c r="L10" s="87">
        <f t="shared" si="4"/>
        <v>-14943.913802006049</v>
      </c>
      <c r="M10" s="88">
        <f>H10+L10</f>
        <v>-28465.714422168545</v>
      </c>
      <c r="N10" s="88">
        <f t="shared" si="10"/>
        <v>1197920.1895778317</v>
      </c>
      <c r="O10" s="88">
        <f t="shared" si="11"/>
        <v>31283.824025327267</v>
      </c>
      <c r="P10" s="89">
        <f t="shared" si="5"/>
        <v>0.99517798880200448</v>
      </c>
      <c r="Q10" s="240">
        <v>1438.5045422298463</v>
      </c>
      <c r="R10" s="92">
        <f t="shared" si="12"/>
        <v>7.2800557750732048E-2</v>
      </c>
      <c r="S10" s="92">
        <f t="shared" si="12"/>
        <v>6.0557430106914278E-2</v>
      </c>
      <c r="T10" s="91">
        <v>38292</v>
      </c>
      <c r="U10" s="190">
        <v>1143163</v>
      </c>
      <c r="V10" s="190">
        <v>30198.467837802142</v>
      </c>
      <c r="W10" s="196"/>
      <c r="X10" s="88">
        <v>0</v>
      </c>
      <c r="Y10" s="88">
        <f t="shared" si="13"/>
        <v>0</v>
      </c>
      <c r="Z10" s="1"/>
    </row>
    <row r="11" spans="2:27">
      <c r="B11" s="206">
        <v>1108</v>
      </c>
      <c r="C11" t="s">
        <v>30</v>
      </c>
      <c r="D11" s="190">
        <v>2600773.1009999998</v>
      </c>
      <c r="E11" s="85">
        <f t="shared" si="6"/>
        <v>31071.815500226992</v>
      </c>
      <c r="F11" s="86">
        <f t="shared" si="0"/>
        <v>0.98843372961401776</v>
      </c>
      <c r="G11" s="187">
        <f t="shared" si="1"/>
        <v>220.11298179834992</v>
      </c>
      <c r="H11" s="187">
        <f t="shared" si="7"/>
        <v>18423.896802485484</v>
      </c>
      <c r="I11" s="187">
        <f t="shared" si="2"/>
        <v>0</v>
      </c>
      <c r="J11" s="87">
        <f t="shared" si="3"/>
        <v>0</v>
      </c>
      <c r="K11" s="187">
        <f t="shared" si="8"/>
        <v>-390.26203389757779</v>
      </c>
      <c r="L11" s="87">
        <f t="shared" si="4"/>
        <v>-32665.712761295057</v>
      </c>
      <c r="M11" s="88">
        <f t="shared" si="9"/>
        <v>-14241.815958809573</v>
      </c>
      <c r="N11" s="88">
        <f t="shared" si="10"/>
        <v>2586531.2850411902</v>
      </c>
      <c r="O11" s="88">
        <f t="shared" si="11"/>
        <v>30901.666448127766</v>
      </c>
      <c r="P11" s="89">
        <f t="shared" si="5"/>
        <v>0.98302107317765675</v>
      </c>
      <c r="Q11" s="240">
        <v>3563.6553082455684</v>
      </c>
      <c r="R11" s="92">
        <f t="shared" si="12"/>
        <v>4.9712565562307062E-2</v>
      </c>
      <c r="S11" s="92">
        <f t="shared" si="12"/>
        <v>3.5240171824297194E-2</v>
      </c>
      <c r="T11" s="91">
        <v>83702</v>
      </c>
      <c r="U11" s="190">
        <v>2477605</v>
      </c>
      <c r="V11" s="190">
        <v>30014.113000920675</v>
      </c>
      <c r="W11" s="196"/>
      <c r="X11" s="88">
        <v>0</v>
      </c>
      <c r="Y11" s="88">
        <f t="shared" si="13"/>
        <v>0</v>
      </c>
      <c r="Z11" s="1"/>
      <c r="AA11" s="1"/>
    </row>
    <row r="12" spans="2:27">
      <c r="B12" s="206">
        <v>1111</v>
      </c>
      <c r="C12" t="s">
        <v>31</v>
      </c>
      <c r="D12" s="190">
        <v>88170.687000000005</v>
      </c>
      <c r="E12" s="85">
        <f t="shared" si="6"/>
        <v>26343.198984164927</v>
      </c>
      <c r="F12" s="86">
        <f t="shared" si="0"/>
        <v>0.83801046069200946</v>
      </c>
      <c r="G12" s="187">
        <f t="shared" si="1"/>
        <v>3057.2828914355891</v>
      </c>
      <c r="H12" s="187">
        <f t="shared" si="7"/>
        <v>10232.725837634918</v>
      </c>
      <c r="I12" s="187">
        <f t="shared" si="2"/>
        <v>683.06155355791248</v>
      </c>
      <c r="J12" s="87">
        <f t="shared" si="3"/>
        <v>2286.207019758333</v>
      </c>
      <c r="K12" s="187">
        <f t="shared" si="8"/>
        <v>292.79951966033468</v>
      </c>
      <c r="L12" s="87">
        <f t="shared" si="4"/>
        <v>979.99999230314017</v>
      </c>
      <c r="M12" s="88">
        <f t="shared" si="9"/>
        <v>11212.725829938059</v>
      </c>
      <c r="N12" s="88">
        <f t="shared" si="10"/>
        <v>99383.412829938068</v>
      </c>
      <c r="O12" s="88">
        <f t="shared" si="11"/>
        <v>29693.281395260852</v>
      </c>
      <c r="P12" s="89">
        <f t="shared" si="5"/>
        <v>0.94458081710036534</v>
      </c>
      <c r="Q12" s="240">
        <v>442.37125384782485</v>
      </c>
      <c r="R12" s="92">
        <f t="shared" si="12"/>
        <v>4.4552624096671073E-2</v>
      </c>
      <c r="S12" s="92">
        <f t="shared" si="12"/>
        <v>3.7374640722239186E-2</v>
      </c>
      <c r="T12" s="91">
        <v>3347</v>
      </c>
      <c r="U12" s="190">
        <v>84410</v>
      </c>
      <c r="V12" s="190">
        <v>25394.103489771362</v>
      </c>
      <c r="W12" s="196"/>
      <c r="X12" s="88">
        <v>0</v>
      </c>
      <c r="Y12" s="88">
        <f t="shared" si="13"/>
        <v>0</v>
      </c>
      <c r="Z12" s="1"/>
      <c r="AA12" s="1"/>
    </row>
    <row r="13" spans="2:27">
      <c r="B13" s="206">
        <v>1112</v>
      </c>
      <c r="C13" t="s">
        <v>32</v>
      </c>
      <c r="D13" s="190">
        <v>89216.784</v>
      </c>
      <c r="E13" s="85">
        <f t="shared" si="6"/>
        <v>27655.543707377557</v>
      </c>
      <c r="F13" s="86">
        <f t="shared" si="0"/>
        <v>0.8797578053006585</v>
      </c>
      <c r="G13" s="187">
        <f t="shared" si="1"/>
        <v>2269.8760575080109</v>
      </c>
      <c r="H13" s="187">
        <f t="shared" si="7"/>
        <v>7322.6201615208438</v>
      </c>
      <c r="I13" s="187">
        <f t="shared" si="2"/>
        <v>223.74090043349167</v>
      </c>
      <c r="J13" s="87">
        <f t="shared" si="3"/>
        <v>721.78814479844414</v>
      </c>
      <c r="K13" s="187">
        <f t="shared" si="8"/>
        <v>-166.52113346408612</v>
      </c>
      <c r="L13" s="87">
        <f t="shared" si="4"/>
        <v>-537.19717655514182</v>
      </c>
      <c r="M13" s="88">
        <f t="shared" si="9"/>
        <v>6785.4229849657022</v>
      </c>
      <c r="N13" s="88">
        <f t="shared" si="10"/>
        <v>96002.206984965698</v>
      </c>
      <c r="O13" s="88">
        <f t="shared" si="11"/>
        <v>29758.898631421482</v>
      </c>
      <c r="P13" s="89">
        <f t="shared" si="5"/>
        <v>0.9466681843307978</v>
      </c>
      <c r="Q13" s="240">
        <v>161.22236875203907</v>
      </c>
      <c r="R13" s="92">
        <f t="shared" si="12"/>
        <v>4.6089440236381111E-2</v>
      </c>
      <c r="S13" s="92">
        <f t="shared" si="12"/>
        <v>3.9604074828840034E-2</v>
      </c>
      <c r="T13" s="91">
        <v>3226</v>
      </c>
      <c r="U13" s="190">
        <v>85286</v>
      </c>
      <c r="V13" s="190">
        <v>26601.996257018091</v>
      </c>
      <c r="W13" s="196"/>
      <c r="X13" s="88">
        <v>0</v>
      </c>
      <c r="Y13" s="88">
        <f t="shared" si="13"/>
        <v>0</v>
      </c>
      <c r="Z13" s="1"/>
      <c r="AA13" s="1"/>
    </row>
    <row r="14" spans="2:27">
      <c r="B14" s="206">
        <v>1114</v>
      </c>
      <c r="C14" t="s">
        <v>33</v>
      </c>
      <c r="D14" s="190">
        <v>80844.183999999994</v>
      </c>
      <c r="E14" s="85">
        <f t="shared" si="6"/>
        <v>27954.420470262794</v>
      </c>
      <c r="F14" s="86">
        <f t="shared" si="0"/>
        <v>0.8892654529445968</v>
      </c>
      <c r="G14" s="187">
        <f t="shared" si="1"/>
        <v>2090.5499997768688</v>
      </c>
      <c r="H14" s="187">
        <f t="shared" si="7"/>
        <v>6045.8705993547046</v>
      </c>
      <c r="I14" s="187">
        <f t="shared" si="2"/>
        <v>119.13403342365891</v>
      </c>
      <c r="J14" s="87">
        <f t="shared" si="3"/>
        <v>344.53562466122156</v>
      </c>
      <c r="K14" s="187">
        <f t="shared" si="8"/>
        <v>-271.12800047391886</v>
      </c>
      <c r="L14" s="87">
        <f t="shared" si="4"/>
        <v>-784.10217737057337</v>
      </c>
      <c r="M14" s="88">
        <f>H14+L14</f>
        <v>5261.7684219841312</v>
      </c>
      <c r="N14" s="88">
        <f t="shared" si="10"/>
        <v>86105.952421984126</v>
      </c>
      <c r="O14" s="88">
        <f t="shared" si="11"/>
        <v>29773.842469565741</v>
      </c>
      <c r="P14" s="89">
        <f t="shared" si="5"/>
        <v>0.9471435667129946</v>
      </c>
      <c r="Q14" s="240">
        <v>-544.88696614044966</v>
      </c>
      <c r="R14" s="92">
        <f t="shared" si="12"/>
        <v>4.2895083785910469E-2</v>
      </c>
      <c r="S14" s="92">
        <f t="shared" si="12"/>
        <v>2.7028076978656036E-2</v>
      </c>
      <c r="T14" s="91">
        <v>2892</v>
      </c>
      <c r="U14" s="190">
        <v>77519</v>
      </c>
      <c r="V14" s="190">
        <v>27218.75</v>
      </c>
      <c r="W14" s="196"/>
      <c r="X14" s="88">
        <v>0</v>
      </c>
      <c r="Y14" s="88">
        <f t="shared" si="13"/>
        <v>0</v>
      </c>
      <c r="Z14" s="1"/>
      <c r="AA14" s="1"/>
    </row>
    <row r="15" spans="2:27">
      <c r="B15" s="206">
        <v>1119</v>
      </c>
      <c r="C15" t="s">
        <v>34</v>
      </c>
      <c r="D15" s="190">
        <v>516510.59700000001</v>
      </c>
      <c r="E15" s="85">
        <f t="shared" si="6"/>
        <v>26050.869874413678</v>
      </c>
      <c r="F15" s="86">
        <f t="shared" si="0"/>
        <v>0.82871110217129285</v>
      </c>
      <c r="G15" s="187">
        <f t="shared" si="1"/>
        <v>3232.6803572863382</v>
      </c>
      <c r="H15" s="187">
        <f t="shared" si="7"/>
        <v>64094.353443916232</v>
      </c>
      <c r="I15" s="187">
        <f t="shared" si="2"/>
        <v>785.37674197084937</v>
      </c>
      <c r="J15" s="87">
        <f t="shared" si="3"/>
        <v>15571.664663056032</v>
      </c>
      <c r="K15" s="187">
        <f t="shared" si="8"/>
        <v>395.11470807327157</v>
      </c>
      <c r="L15" s="87">
        <f t="shared" si="4"/>
        <v>7833.9393169687555</v>
      </c>
      <c r="M15" s="88">
        <f t="shared" si="9"/>
        <v>71928.292760884986</v>
      </c>
      <c r="N15" s="88">
        <f t="shared" si="10"/>
        <v>588438.88976088504</v>
      </c>
      <c r="O15" s="88">
        <f t="shared" si="11"/>
        <v>29678.664939773291</v>
      </c>
      <c r="P15" s="89">
        <f t="shared" si="5"/>
        <v>0.94411584917432956</v>
      </c>
      <c r="Q15" s="240">
        <v>2122.0703437528864</v>
      </c>
      <c r="R15" s="92">
        <f t="shared" si="12"/>
        <v>5.829323648731715E-2</v>
      </c>
      <c r="S15" s="92">
        <f t="shared" si="12"/>
        <v>4.8792243089690567E-2</v>
      </c>
      <c r="T15" s="91">
        <v>19827</v>
      </c>
      <c r="U15" s="190">
        <v>488060</v>
      </c>
      <c r="V15" s="190">
        <v>24838.923100412234</v>
      </c>
      <c r="W15" s="196"/>
      <c r="X15" s="88">
        <v>0</v>
      </c>
      <c r="Y15" s="88">
        <f t="shared" si="13"/>
        <v>0</v>
      </c>
      <c r="Z15" s="1"/>
      <c r="AA15" s="1"/>
    </row>
    <row r="16" spans="2:27">
      <c r="B16" s="206">
        <v>1120</v>
      </c>
      <c r="C16" t="s">
        <v>35</v>
      </c>
      <c r="D16" s="190">
        <v>609274.02500000002</v>
      </c>
      <c r="E16" s="85">
        <f t="shared" si="6"/>
        <v>29151.867224880385</v>
      </c>
      <c r="F16" s="86">
        <f t="shared" si="0"/>
        <v>0.92735774792723857</v>
      </c>
      <c r="G16" s="187">
        <f t="shared" si="1"/>
        <v>1372.0819470063143</v>
      </c>
      <c r="H16" s="187">
        <f t="shared" si="7"/>
        <v>28676.512692431967</v>
      </c>
      <c r="I16" s="187">
        <f t="shared" si="2"/>
        <v>0</v>
      </c>
      <c r="J16" s="87">
        <f t="shared" si="3"/>
        <v>0</v>
      </c>
      <c r="K16" s="187">
        <f t="shared" si="8"/>
        <v>-390.26203389757779</v>
      </c>
      <c r="L16" s="87">
        <f t="shared" si="4"/>
        <v>-8156.4765084593764</v>
      </c>
      <c r="M16" s="88">
        <f t="shared" si="9"/>
        <v>20520.036183972588</v>
      </c>
      <c r="N16" s="88">
        <f t="shared" si="10"/>
        <v>629794.06118397263</v>
      </c>
      <c r="O16" s="88">
        <f t="shared" si="11"/>
        <v>30133.68713798912</v>
      </c>
      <c r="P16" s="89">
        <f t="shared" si="5"/>
        <v>0.95859068050294494</v>
      </c>
      <c r="Q16" s="240">
        <v>776.14059105307024</v>
      </c>
      <c r="R16" s="92">
        <f t="shared" si="12"/>
        <v>4.8696904551259801E-2</v>
      </c>
      <c r="S16" s="92">
        <f t="shared" si="12"/>
        <v>3.4396492216469947E-2</v>
      </c>
      <c r="T16" s="91">
        <v>20900</v>
      </c>
      <c r="U16" s="190">
        <v>580982</v>
      </c>
      <c r="V16" s="190">
        <v>28182.488479262673</v>
      </c>
      <c r="W16" s="196"/>
      <c r="X16" s="88">
        <v>0</v>
      </c>
      <c r="Y16" s="88">
        <f t="shared" si="13"/>
        <v>0</v>
      </c>
      <c r="Z16" s="1"/>
      <c r="AA16" s="1"/>
    </row>
    <row r="17" spans="2:27">
      <c r="B17" s="206">
        <v>1121</v>
      </c>
      <c r="C17" t="s">
        <v>36</v>
      </c>
      <c r="D17" s="190">
        <v>608099.027</v>
      </c>
      <c r="E17" s="85">
        <f t="shared" si="6"/>
        <v>30542.392114515318</v>
      </c>
      <c r="F17" s="86">
        <f t="shared" si="0"/>
        <v>0.97159210245901462</v>
      </c>
      <c r="G17" s="187">
        <f t="shared" si="1"/>
        <v>537.76701322535439</v>
      </c>
      <c r="H17" s="187">
        <f t="shared" si="7"/>
        <v>10706.941233316806</v>
      </c>
      <c r="I17" s="187">
        <f t="shared" si="2"/>
        <v>0</v>
      </c>
      <c r="J17" s="87">
        <f t="shared" si="3"/>
        <v>0</v>
      </c>
      <c r="K17" s="187">
        <f t="shared" si="8"/>
        <v>-390.26203389757779</v>
      </c>
      <c r="L17" s="87">
        <f t="shared" si="4"/>
        <v>-7770.1170949007737</v>
      </c>
      <c r="M17" s="88">
        <f t="shared" si="9"/>
        <v>2936.8241384160319</v>
      </c>
      <c r="N17" s="88">
        <f t="shared" si="10"/>
        <v>611035.85113841598</v>
      </c>
      <c r="O17" s="88">
        <f t="shared" si="11"/>
        <v>30689.897093843094</v>
      </c>
      <c r="P17" s="89">
        <f t="shared" si="5"/>
        <v>0.97628442231565538</v>
      </c>
      <c r="Q17" s="240">
        <v>891.06675779272973</v>
      </c>
      <c r="R17" s="92">
        <f t="shared" si="12"/>
        <v>3.0431807706645882E-2</v>
      </c>
      <c r="S17" s="92">
        <f t="shared" si="12"/>
        <v>2.3755479068064269E-2</v>
      </c>
      <c r="T17" s="91">
        <v>19910</v>
      </c>
      <c r="U17" s="190">
        <v>590140</v>
      </c>
      <c r="V17" s="190">
        <v>29833.678782670242</v>
      </c>
      <c r="W17" s="196"/>
      <c r="X17" s="88">
        <v>0</v>
      </c>
      <c r="Y17" s="88">
        <f t="shared" si="13"/>
        <v>0</v>
      </c>
      <c r="Z17" s="1"/>
      <c r="AA17" s="1"/>
    </row>
    <row r="18" spans="2:27">
      <c r="B18" s="206">
        <v>1122</v>
      </c>
      <c r="C18" t="s">
        <v>37</v>
      </c>
      <c r="D18" s="190">
        <v>330792.06400000001</v>
      </c>
      <c r="E18" s="85">
        <f t="shared" si="6"/>
        <v>26758.782074098042</v>
      </c>
      <c r="F18" s="86">
        <f t="shared" si="0"/>
        <v>0.85123068413032477</v>
      </c>
      <c r="G18" s="187">
        <f t="shared" si="1"/>
        <v>2807.9330374757196</v>
      </c>
      <c r="H18" s="187">
        <f t="shared" si="7"/>
        <v>34711.668209274845</v>
      </c>
      <c r="I18" s="187">
        <f t="shared" si="2"/>
        <v>537.60747208132193</v>
      </c>
      <c r="J18" s="87">
        <f t="shared" si="3"/>
        <v>6645.9035698693015</v>
      </c>
      <c r="K18" s="187">
        <f t="shared" si="8"/>
        <v>147.34543818374414</v>
      </c>
      <c r="L18" s="87">
        <f t="shared" si="4"/>
        <v>1821.4843068274452</v>
      </c>
      <c r="M18" s="88">
        <f t="shared" si="9"/>
        <v>36533.152516102287</v>
      </c>
      <c r="N18" s="88">
        <f t="shared" si="10"/>
        <v>367325.21651610231</v>
      </c>
      <c r="O18" s="88">
        <f t="shared" si="11"/>
        <v>29714.060549757509</v>
      </c>
      <c r="P18" s="89">
        <f t="shared" si="5"/>
        <v>0.9452418282722812</v>
      </c>
      <c r="Q18" s="240">
        <v>1486.8991938353356</v>
      </c>
      <c r="R18" s="92">
        <f t="shared" si="12"/>
        <v>6.0380515200861705E-2</v>
      </c>
      <c r="S18" s="92">
        <f t="shared" si="12"/>
        <v>5.5233869762255285E-2</v>
      </c>
      <c r="T18" s="91">
        <v>12362</v>
      </c>
      <c r="U18" s="190">
        <v>311956</v>
      </c>
      <c r="V18" s="190">
        <v>25358.153145829947</v>
      </c>
      <c r="W18" s="196"/>
      <c r="X18" s="88">
        <v>0</v>
      </c>
      <c r="Y18" s="88">
        <f t="shared" si="13"/>
        <v>0</v>
      </c>
      <c r="Z18" s="1"/>
      <c r="AA18" s="1"/>
    </row>
    <row r="19" spans="2:27">
      <c r="B19" s="206">
        <v>1124</v>
      </c>
      <c r="C19" t="s">
        <v>38</v>
      </c>
      <c r="D19" s="190">
        <v>1135412.3570000001</v>
      </c>
      <c r="E19" s="85">
        <f t="shared" si="6"/>
        <v>39582.093672651208</v>
      </c>
      <c r="F19" s="86">
        <f t="shared" si="0"/>
        <v>1.2591564363049281</v>
      </c>
      <c r="G19" s="187">
        <f t="shared" si="1"/>
        <v>-4886.0539216561792</v>
      </c>
      <c r="H19" s="187">
        <f t="shared" si="7"/>
        <v>-140156.45674270749</v>
      </c>
      <c r="I19" s="187">
        <f t="shared" si="2"/>
        <v>0</v>
      </c>
      <c r="J19" s="87">
        <f t="shared" si="3"/>
        <v>0</v>
      </c>
      <c r="K19" s="187">
        <f t="shared" si="8"/>
        <v>-390.26203389757779</v>
      </c>
      <c r="L19" s="87">
        <f t="shared" si="4"/>
        <v>-11194.66644235202</v>
      </c>
      <c r="M19" s="88">
        <f t="shared" si="9"/>
        <v>-151351.12318505952</v>
      </c>
      <c r="N19" s="88">
        <f t="shared" si="10"/>
        <v>984061.23381494056</v>
      </c>
      <c r="O19" s="88">
        <f t="shared" si="11"/>
        <v>34305.777717097459</v>
      </c>
      <c r="P19" s="89">
        <f t="shared" si="5"/>
        <v>1.091310155854021</v>
      </c>
      <c r="Q19" s="240">
        <v>-251.46017467175261</v>
      </c>
      <c r="R19" s="92">
        <f t="shared" si="12"/>
        <v>5.454558347667475E-2</v>
      </c>
      <c r="S19" s="92">
        <f t="shared" si="12"/>
        <v>4.0943287297962074E-2</v>
      </c>
      <c r="T19" s="91">
        <v>28685</v>
      </c>
      <c r="U19" s="190">
        <v>1076684</v>
      </c>
      <c r="V19" s="190">
        <v>38025.216316440048</v>
      </c>
      <c r="W19" s="196"/>
      <c r="X19" s="88">
        <v>0</v>
      </c>
      <c r="Y19" s="88">
        <f t="shared" si="13"/>
        <v>0</v>
      </c>
      <c r="Z19" s="1"/>
      <c r="AA19" s="1"/>
    </row>
    <row r="20" spans="2:27">
      <c r="B20" s="206">
        <v>1127</v>
      </c>
      <c r="C20" t="s">
        <v>39</v>
      </c>
      <c r="D20" s="190">
        <v>395559.45899999997</v>
      </c>
      <c r="E20" s="85">
        <f t="shared" si="6"/>
        <v>33687.57102708226</v>
      </c>
      <c r="F20" s="86">
        <f t="shared" si="0"/>
        <v>1.0716442195562339</v>
      </c>
      <c r="G20" s="187">
        <f t="shared" si="1"/>
        <v>-1349.3403343148107</v>
      </c>
      <c r="H20" s="187">
        <f t="shared" si="7"/>
        <v>-15843.954205524506</v>
      </c>
      <c r="I20" s="187">
        <f t="shared" si="2"/>
        <v>0</v>
      </c>
      <c r="J20" s="87">
        <f t="shared" si="3"/>
        <v>0</v>
      </c>
      <c r="K20" s="187">
        <f t="shared" si="8"/>
        <v>-390.26203389757779</v>
      </c>
      <c r="L20" s="87">
        <f t="shared" si="4"/>
        <v>-4582.4568020253582</v>
      </c>
      <c r="M20" s="88">
        <f t="shared" si="9"/>
        <v>-20426.411007549865</v>
      </c>
      <c r="N20" s="88">
        <f t="shared" si="10"/>
        <v>375133.04799245013</v>
      </c>
      <c r="O20" s="88">
        <f t="shared" si="11"/>
        <v>31947.968658869879</v>
      </c>
      <c r="P20" s="89">
        <f t="shared" si="5"/>
        <v>1.0163052691545433</v>
      </c>
      <c r="Q20" s="240">
        <v>973.38728660990455</v>
      </c>
      <c r="R20" s="92">
        <f t="shared" si="12"/>
        <v>5.3372973793463341E-2</v>
      </c>
      <c r="S20" s="92">
        <f t="shared" si="12"/>
        <v>4.7003574956864955E-2</v>
      </c>
      <c r="T20" s="91">
        <v>11742</v>
      </c>
      <c r="U20" s="190">
        <v>375517</v>
      </c>
      <c r="V20" s="190">
        <v>32175.220632336561</v>
      </c>
      <c r="W20" s="196"/>
      <c r="X20" s="88">
        <v>0</v>
      </c>
      <c r="Y20" s="88">
        <f t="shared" si="13"/>
        <v>0</v>
      </c>
      <c r="Z20" s="1"/>
      <c r="AA20" s="1"/>
    </row>
    <row r="21" spans="2:27">
      <c r="B21" s="206">
        <v>1130</v>
      </c>
      <c r="C21" t="s">
        <v>40</v>
      </c>
      <c r="D21" s="190">
        <v>370178.09299999999</v>
      </c>
      <c r="E21" s="85">
        <f t="shared" si="6"/>
        <v>27014.383200758955</v>
      </c>
      <c r="F21" s="86">
        <f t="shared" si="0"/>
        <v>0.8593616790803027</v>
      </c>
      <c r="G21" s="187">
        <f t="shared" si="1"/>
        <v>2654.5723614791718</v>
      </c>
      <c r="H21" s="187">
        <f t="shared" si="7"/>
        <v>36375.605069349098</v>
      </c>
      <c r="I21" s="187">
        <f t="shared" si="2"/>
        <v>448.14707775000238</v>
      </c>
      <c r="J21" s="87">
        <f t="shared" si="3"/>
        <v>6140.959406408283</v>
      </c>
      <c r="K21" s="187">
        <f t="shared" si="8"/>
        <v>57.885043852424587</v>
      </c>
      <c r="L21" s="87">
        <f t="shared" si="4"/>
        <v>793.19875590977415</v>
      </c>
      <c r="M21" s="88">
        <f t="shared" si="9"/>
        <v>37168.803825258874</v>
      </c>
      <c r="N21" s="88">
        <f t="shared" si="10"/>
        <v>407346.89682525885</v>
      </c>
      <c r="O21" s="88">
        <f t="shared" si="11"/>
        <v>29726.840606090555</v>
      </c>
      <c r="P21" s="89">
        <f t="shared" si="5"/>
        <v>0.94564837801978008</v>
      </c>
      <c r="Q21" s="240">
        <v>1189.1822369217334</v>
      </c>
      <c r="R21" s="92">
        <f t="shared" si="12"/>
        <v>5.0034444416078773E-2</v>
      </c>
      <c r="S21" s="93">
        <f t="shared" si="12"/>
        <v>3.2486616365923121E-2</v>
      </c>
      <c r="T21" s="91">
        <v>13703</v>
      </c>
      <c r="U21" s="190">
        <v>352539</v>
      </c>
      <c r="V21" s="190">
        <v>26164.390678343476</v>
      </c>
      <c r="W21" s="196"/>
      <c r="X21" s="88">
        <v>0</v>
      </c>
      <c r="Y21" s="88">
        <f t="shared" si="13"/>
        <v>0</v>
      </c>
      <c r="Z21" s="1"/>
      <c r="AA21" s="1"/>
    </row>
    <row r="22" spans="2:27">
      <c r="B22" s="206">
        <v>1133</v>
      </c>
      <c r="C22" t="s">
        <v>41</v>
      </c>
      <c r="D22" s="190">
        <v>98984.400999999998</v>
      </c>
      <c r="E22" s="85">
        <f t="shared" si="6"/>
        <v>37451.53272796065</v>
      </c>
      <c r="F22" s="86">
        <f t="shared" si="0"/>
        <v>1.1913805993663023</v>
      </c>
      <c r="G22" s="187">
        <f t="shared" si="1"/>
        <v>-3607.7173548418446</v>
      </c>
      <c r="H22" s="187">
        <f t="shared" si="7"/>
        <v>-9535.1969688469962</v>
      </c>
      <c r="I22" s="187">
        <f t="shared" si="2"/>
        <v>0</v>
      </c>
      <c r="J22" s="87">
        <f t="shared" si="3"/>
        <v>0</v>
      </c>
      <c r="K22" s="187">
        <f t="shared" si="8"/>
        <v>-390.26203389757779</v>
      </c>
      <c r="L22" s="87">
        <f t="shared" si="4"/>
        <v>-1031.462555591298</v>
      </c>
      <c r="M22" s="88">
        <f t="shared" si="9"/>
        <v>-10566.659524438295</v>
      </c>
      <c r="N22" s="88">
        <f t="shared" si="10"/>
        <v>88417.741475561706</v>
      </c>
      <c r="O22" s="88">
        <f t="shared" si="11"/>
        <v>33453.553339221231</v>
      </c>
      <c r="P22" s="89">
        <f t="shared" si="5"/>
        <v>1.0641998210785706</v>
      </c>
      <c r="Q22" s="240">
        <v>-177.28729726538222</v>
      </c>
      <c r="R22" s="92">
        <f t="shared" si="12"/>
        <v>3.9511888009073515E-2</v>
      </c>
      <c r="S22" s="93">
        <f t="shared" si="12"/>
        <v>3.007250650615342E-2</v>
      </c>
      <c r="T22" s="91">
        <v>2643</v>
      </c>
      <c r="U22" s="190">
        <v>95222</v>
      </c>
      <c r="V22" s="190">
        <v>36358.151966399389</v>
      </c>
      <c r="W22" s="196"/>
      <c r="X22" s="88">
        <v>0</v>
      </c>
      <c r="Y22" s="88">
        <f t="shared" si="13"/>
        <v>0</v>
      </c>
      <c r="Z22" s="1"/>
      <c r="AA22" s="1"/>
    </row>
    <row r="23" spans="2:27">
      <c r="B23" s="206">
        <v>1134</v>
      </c>
      <c r="C23" t="s">
        <v>42</v>
      </c>
      <c r="D23" s="190">
        <v>159332.40599999999</v>
      </c>
      <c r="E23" s="85">
        <f t="shared" si="6"/>
        <v>40970.019542298789</v>
      </c>
      <c r="F23" s="86">
        <f t="shared" si="0"/>
        <v>1.3033081127254293</v>
      </c>
      <c r="G23" s="187">
        <f t="shared" si="1"/>
        <v>-5718.8094434447275</v>
      </c>
      <c r="H23" s="187">
        <f t="shared" si="7"/>
        <v>-22240.449925556542</v>
      </c>
      <c r="I23" s="187">
        <f t="shared" si="2"/>
        <v>0</v>
      </c>
      <c r="J23" s="87">
        <f t="shared" si="3"/>
        <v>0</v>
      </c>
      <c r="K23" s="187">
        <f t="shared" si="8"/>
        <v>-390.26203389757779</v>
      </c>
      <c r="L23" s="87">
        <f t="shared" si="4"/>
        <v>-1517.72904982768</v>
      </c>
      <c r="M23" s="88">
        <f t="shared" si="9"/>
        <v>-23758.178975384224</v>
      </c>
      <c r="N23" s="88">
        <f t="shared" si="10"/>
        <v>135574.22702461577</v>
      </c>
      <c r="O23" s="88">
        <f t="shared" si="11"/>
        <v>34860.948064956487</v>
      </c>
      <c r="P23" s="89">
        <f t="shared" si="5"/>
        <v>1.1089708264222213</v>
      </c>
      <c r="Q23" s="240">
        <v>-1481.6417103537933</v>
      </c>
      <c r="R23" s="92">
        <f t="shared" si="12"/>
        <v>0.10102344640771727</v>
      </c>
      <c r="S23" s="92">
        <f t="shared" si="12"/>
        <v>8.0073141693350891E-2</v>
      </c>
      <c r="T23" s="91">
        <v>3889</v>
      </c>
      <c r="U23" s="190">
        <v>144713</v>
      </c>
      <c r="V23" s="190">
        <v>37932.634338138923</v>
      </c>
      <c r="W23" s="196"/>
      <c r="X23" s="88">
        <v>0</v>
      </c>
      <c r="Y23" s="88">
        <f t="shared" si="13"/>
        <v>0</v>
      </c>
      <c r="Z23" s="1"/>
      <c r="AA23" s="1"/>
    </row>
    <row r="24" spans="2:27">
      <c r="B24" s="206">
        <v>1135</v>
      </c>
      <c r="C24" t="s">
        <v>43</v>
      </c>
      <c r="D24" s="190">
        <v>132503.83100000001</v>
      </c>
      <c r="E24" s="85">
        <f t="shared" si="6"/>
        <v>28981.590332458447</v>
      </c>
      <c r="F24" s="86">
        <f t="shared" si="0"/>
        <v>0.92194102472860628</v>
      </c>
      <c r="G24" s="187">
        <f t="shared" si="1"/>
        <v>1474.248082459477</v>
      </c>
      <c r="H24" s="187">
        <f t="shared" si="7"/>
        <v>6740.2622330047288</v>
      </c>
      <c r="I24" s="187">
        <f t="shared" si="2"/>
        <v>0</v>
      </c>
      <c r="J24" s="87">
        <f t="shared" si="3"/>
        <v>0</v>
      </c>
      <c r="K24" s="187">
        <f t="shared" si="8"/>
        <v>-390.26203389757779</v>
      </c>
      <c r="L24" s="87">
        <f t="shared" si="4"/>
        <v>-1784.2780189797256</v>
      </c>
      <c r="M24" s="88">
        <f t="shared" si="9"/>
        <v>4955.984214025003</v>
      </c>
      <c r="N24" s="88">
        <f t="shared" si="10"/>
        <v>137459.815214025</v>
      </c>
      <c r="O24" s="88">
        <f t="shared" si="11"/>
        <v>30065.576381020343</v>
      </c>
      <c r="P24" s="89">
        <f t="shared" si="5"/>
        <v>0.95642399122349187</v>
      </c>
      <c r="Q24" s="240">
        <v>4017.5531972389699</v>
      </c>
      <c r="R24" s="92">
        <f t="shared" si="12"/>
        <v>1.1927654992286704E-2</v>
      </c>
      <c r="S24" s="92">
        <f t="shared" si="12"/>
        <v>5.5090412576463792E-3</v>
      </c>
      <c r="T24" s="91">
        <v>4572</v>
      </c>
      <c r="U24" s="190">
        <v>130942</v>
      </c>
      <c r="V24" s="190">
        <v>28822.804314329736</v>
      </c>
      <c r="W24" s="196"/>
      <c r="X24" s="88">
        <v>0</v>
      </c>
      <c r="Y24" s="88">
        <f t="shared" si="13"/>
        <v>0</v>
      </c>
      <c r="Z24" s="1"/>
      <c r="AA24" s="1"/>
    </row>
    <row r="25" spans="2:27">
      <c r="B25" s="206">
        <v>1144</v>
      </c>
      <c r="C25" t="s">
        <v>44</v>
      </c>
      <c r="D25" s="190">
        <v>16388.870999999999</v>
      </c>
      <c r="E25" s="85">
        <f t="shared" si="6"/>
        <v>30126.601102941175</v>
      </c>
      <c r="F25" s="86">
        <f t="shared" si="0"/>
        <v>0.95836526477046013</v>
      </c>
      <c r="G25" s="187">
        <f t="shared" si="1"/>
        <v>787.24162016984042</v>
      </c>
      <c r="H25" s="187">
        <f t="shared" si="7"/>
        <v>428.25944137239316</v>
      </c>
      <c r="I25" s="187">
        <f t="shared" si="2"/>
        <v>0</v>
      </c>
      <c r="J25" s="87">
        <f t="shared" si="3"/>
        <v>0</v>
      </c>
      <c r="K25" s="187">
        <f t="shared" si="8"/>
        <v>-390.26203389757779</v>
      </c>
      <c r="L25" s="87">
        <f t="shared" si="4"/>
        <v>-212.3025464402823</v>
      </c>
      <c r="M25" s="88">
        <f t="shared" si="9"/>
        <v>215.95689493211086</v>
      </c>
      <c r="N25" s="88">
        <f t="shared" si="10"/>
        <v>16604.82789493211</v>
      </c>
      <c r="O25" s="88">
        <f t="shared" si="11"/>
        <v>30523.580689213439</v>
      </c>
      <c r="P25" s="89">
        <f t="shared" si="5"/>
        <v>0.9709936872402336</v>
      </c>
      <c r="Q25" s="240">
        <v>12.576301508751385</v>
      </c>
      <c r="R25" s="92">
        <f t="shared" si="12"/>
        <v>0.12030015722195633</v>
      </c>
      <c r="S25" s="92">
        <f t="shared" si="12"/>
        <v>0.10176577962085781</v>
      </c>
      <c r="T25" s="91">
        <v>544</v>
      </c>
      <c r="U25" s="190">
        <v>14629</v>
      </c>
      <c r="V25" s="190">
        <v>27343.925233644859</v>
      </c>
      <c r="W25" s="196"/>
      <c r="X25" s="88">
        <v>0</v>
      </c>
      <c r="Y25" s="88">
        <f t="shared" si="13"/>
        <v>0</v>
      </c>
      <c r="Z25" s="1"/>
      <c r="AA25" s="1"/>
    </row>
    <row r="26" spans="2:27">
      <c r="B26" s="206">
        <v>1145</v>
      </c>
      <c r="C26" t="s">
        <v>45</v>
      </c>
      <c r="D26" s="190">
        <v>26081.048999999999</v>
      </c>
      <c r="E26" s="85">
        <f t="shared" si="6"/>
        <v>29536.861834654588</v>
      </c>
      <c r="F26" s="86">
        <f t="shared" si="0"/>
        <v>0.93960491314414152</v>
      </c>
      <c r="G26" s="187">
        <f t="shared" si="1"/>
        <v>1141.0851811417924</v>
      </c>
      <c r="H26" s="187">
        <f t="shared" si="7"/>
        <v>1007.5782149482027</v>
      </c>
      <c r="I26" s="187">
        <f t="shared" si="2"/>
        <v>0</v>
      </c>
      <c r="J26" s="87">
        <f t="shared" si="3"/>
        <v>0</v>
      </c>
      <c r="K26" s="187">
        <f t="shared" si="8"/>
        <v>-390.26203389757779</v>
      </c>
      <c r="L26" s="87">
        <f t="shared" si="4"/>
        <v>-344.60137593156117</v>
      </c>
      <c r="M26" s="88">
        <f t="shared" si="9"/>
        <v>662.97683901664152</v>
      </c>
      <c r="N26" s="88">
        <f t="shared" si="10"/>
        <v>26744.025839016642</v>
      </c>
      <c r="O26" s="88">
        <f t="shared" si="11"/>
        <v>30287.684981898801</v>
      </c>
      <c r="P26" s="89">
        <f t="shared" si="5"/>
        <v>0.96348954658970609</v>
      </c>
      <c r="Q26" s="240">
        <v>12.639221382769733</v>
      </c>
      <c r="R26" s="92">
        <f t="shared" si="12"/>
        <v>0.10728746709688372</v>
      </c>
      <c r="S26" s="92">
        <f t="shared" si="12"/>
        <v>8.8477374224343291E-2</v>
      </c>
      <c r="T26" s="91">
        <v>883</v>
      </c>
      <c r="U26" s="190">
        <v>23554</v>
      </c>
      <c r="V26" s="190">
        <v>27135.94470046083</v>
      </c>
      <c r="W26" s="196"/>
      <c r="X26" s="88">
        <v>0</v>
      </c>
      <c r="Y26" s="88">
        <f t="shared" si="13"/>
        <v>0</v>
      </c>
      <c r="Z26" s="1"/>
      <c r="AA26" s="1"/>
    </row>
    <row r="27" spans="2:27">
      <c r="B27" s="206">
        <v>1146</v>
      </c>
      <c r="C27" t="s">
        <v>46</v>
      </c>
      <c r="D27" s="190">
        <v>322355.04800000001</v>
      </c>
      <c r="E27" s="85">
        <f t="shared" si="6"/>
        <v>27861.283318928261</v>
      </c>
      <c r="F27" s="86">
        <f t="shared" si="0"/>
        <v>0.8863026424239645</v>
      </c>
      <c r="G27" s="187">
        <f t="shared" si="1"/>
        <v>2146.4322905775884</v>
      </c>
      <c r="H27" s="187">
        <f t="shared" si="7"/>
        <v>24834.221601982699</v>
      </c>
      <c r="I27" s="187">
        <f t="shared" si="2"/>
        <v>151.73203639074544</v>
      </c>
      <c r="J27" s="87">
        <f t="shared" si="3"/>
        <v>1755.5396610409248</v>
      </c>
      <c r="K27" s="187">
        <f t="shared" si="8"/>
        <v>-238.52999750683236</v>
      </c>
      <c r="L27" s="87">
        <f t="shared" si="4"/>
        <v>-2759.7920711540505</v>
      </c>
      <c r="M27" s="88">
        <f t="shared" si="9"/>
        <v>22074.429530828649</v>
      </c>
      <c r="N27" s="88">
        <f t="shared" si="10"/>
        <v>344429.47753082868</v>
      </c>
      <c r="O27" s="88">
        <f t="shared" si="11"/>
        <v>29769.185611999019</v>
      </c>
      <c r="P27" s="89">
        <f t="shared" si="5"/>
        <v>0.94699542618696309</v>
      </c>
      <c r="Q27" s="240">
        <v>844.44303684477563</v>
      </c>
      <c r="R27" s="92">
        <f t="shared" si="12"/>
        <v>5.3475411121859426E-2</v>
      </c>
      <c r="S27" s="92">
        <f t="shared" si="12"/>
        <v>3.8451777341815478E-2</v>
      </c>
      <c r="T27" s="91">
        <v>11570</v>
      </c>
      <c r="U27" s="190">
        <v>305992</v>
      </c>
      <c r="V27" s="190">
        <v>26829.636124506796</v>
      </c>
      <c r="W27" s="196"/>
      <c r="X27" s="88">
        <v>0</v>
      </c>
      <c r="Y27" s="88">
        <f t="shared" si="13"/>
        <v>0</v>
      </c>
      <c r="Z27" s="1"/>
      <c r="AA27" s="1"/>
    </row>
    <row r="28" spans="2:27">
      <c r="B28" s="206">
        <v>1149</v>
      </c>
      <c r="C28" t="s">
        <v>47</v>
      </c>
      <c r="D28" s="190">
        <v>1178299.635</v>
      </c>
      <c r="E28" s="85">
        <f t="shared" si="6"/>
        <v>27208.69244446497</v>
      </c>
      <c r="F28" s="86">
        <f t="shared" si="0"/>
        <v>0.86554290175309467</v>
      </c>
      <c r="G28" s="187">
        <f t="shared" si="1"/>
        <v>2537.9868152555632</v>
      </c>
      <c r="H28" s="187">
        <f t="shared" si="7"/>
        <v>109910.05702145743</v>
      </c>
      <c r="I28" s="187">
        <f t="shared" si="2"/>
        <v>380.13884245289717</v>
      </c>
      <c r="J28" s="87">
        <f t="shared" si="3"/>
        <v>16462.292711265167</v>
      </c>
      <c r="K28" s="187">
        <f t="shared" si="8"/>
        <v>-10.123191444680629</v>
      </c>
      <c r="L28" s="87">
        <f t="shared" si="4"/>
        <v>-438.3949287033393</v>
      </c>
      <c r="M28" s="88">
        <f t="shared" si="9"/>
        <v>109471.66209275408</v>
      </c>
      <c r="N28" s="88">
        <f t="shared" si="10"/>
        <v>1287771.2970927542</v>
      </c>
      <c r="O28" s="88">
        <f t="shared" si="11"/>
        <v>29736.556068275855</v>
      </c>
      <c r="P28" s="89">
        <f t="shared" si="5"/>
        <v>0.94595743915341968</v>
      </c>
      <c r="Q28" s="240">
        <v>4204.3341058512451</v>
      </c>
      <c r="R28" s="92">
        <f t="shared" si="12"/>
        <v>7.3686103218963517E-2</v>
      </c>
      <c r="S28" s="92">
        <f t="shared" si="12"/>
        <v>6.3694520075813763E-2</v>
      </c>
      <c r="T28" s="91">
        <v>43306</v>
      </c>
      <c r="U28" s="190">
        <v>1097434</v>
      </c>
      <c r="V28" s="190">
        <v>25579.423350348461</v>
      </c>
      <c r="W28" s="196"/>
      <c r="X28" s="88">
        <v>0</v>
      </c>
      <c r="Y28" s="88">
        <f t="shared" si="13"/>
        <v>0</v>
      </c>
      <c r="Z28" s="1"/>
      <c r="AA28" s="1"/>
    </row>
    <row r="29" spans="2:27">
      <c r="B29" s="206">
        <v>1151</v>
      </c>
      <c r="C29" t="s">
        <v>48</v>
      </c>
      <c r="D29" s="190">
        <v>6484.6049999999996</v>
      </c>
      <c r="E29" s="85">
        <f t="shared" si="6"/>
        <v>30160.953488372092</v>
      </c>
      <c r="F29" s="86">
        <f t="shared" si="0"/>
        <v>0.95945805757660851</v>
      </c>
      <c r="G29" s="187">
        <f t="shared" si="1"/>
        <v>766.63018891129025</v>
      </c>
      <c r="H29" s="187">
        <f t="shared" si="7"/>
        <v>164.82549061592741</v>
      </c>
      <c r="I29" s="187">
        <f t="shared" si="2"/>
        <v>0</v>
      </c>
      <c r="J29" s="87">
        <f t="shared" si="3"/>
        <v>0</v>
      </c>
      <c r="K29" s="187">
        <f t="shared" si="8"/>
        <v>-390.26203389757779</v>
      </c>
      <c r="L29" s="87">
        <f t="shared" si="4"/>
        <v>-83.906337287979227</v>
      </c>
      <c r="M29" s="88">
        <f t="shared" si="9"/>
        <v>80.91915332794818</v>
      </c>
      <c r="N29" s="88">
        <f t="shared" si="10"/>
        <v>6565.5241533279477</v>
      </c>
      <c r="O29" s="88">
        <f t="shared" si="11"/>
        <v>30537.321643385803</v>
      </c>
      <c r="P29" s="89">
        <f t="shared" si="5"/>
        <v>0.97143080436269291</v>
      </c>
      <c r="Q29" s="240">
        <v>27.787117324230749</v>
      </c>
      <c r="R29" s="92">
        <f t="shared" si="12"/>
        <v>7.0243439511470468E-2</v>
      </c>
      <c r="S29" s="92">
        <f t="shared" si="12"/>
        <v>3.5398304271562049E-2</v>
      </c>
      <c r="T29" s="91">
        <v>215</v>
      </c>
      <c r="U29" s="190">
        <v>6059</v>
      </c>
      <c r="V29" s="190">
        <v>29129.807692307695</v>
      </c>
      <c r="W29" s="196"/>
      <c r="X29" s="88">
        <v>0</v>
      </c>
      <c r="Y29" s="88">
        <f t="shared" si="13"/>
        <v>0</v>
      </c>
      <c r="Z29" s="1"/>
      <c r="AA29" s="1"/>
    </row>
    <row r="30" spans="2:27">
      <c r="B30" s="206">
        <v>1160</v>
      </c>
      <c r="C30" t="s">
        <v>49</v>
      </c>
      <c r="D30" s="190">
        <v>303588.73800000001</v>
      </c>
      <c r="E30" s="85">
        <f t="shared" si="6"/>
        <v>33966.070485567245</v>
      </c>
      <c r="F30" s="86">
        <f t="shared" si="0"/>
        <v>1.0805036393878105</v>
      </c>
      <c r="G30" s="187">
        <f t="shared" si="1"/>
        <v>-1516.4400094058014</v>
      </c>
      <c r="H30" s="187">
        <f t="shared" si="7"/>
        <v>-13553.940804069054</v>
      </c>
      <c r="I30" s="187">
        <f t="shared" si="2"/>
        <v>0</v>
      </c>
      <c r="J30" s="87">
        <f t="shared" si="3"/>
        <v>0</v>
      </c>
      <c r="K30" s="187">
        <f t="shared" si="8"/>
        <v>-390.26203389757779</v>
      </c>
      <c r="L30" s="87">
        <f t="shared" si="4"/>
        <v>-3488.1620589765503</v>
      </c>
      <c r="M30" s="88">
        <f t="shared" si="9"/>
        <v>-17042.102863045606</v>
      </c>
      <c r="N30" s="88">
        <f t="shared" si="10"/>
        <v>286546.63513695443</v>
      </c>
      <c r="O30" s="88">
        <f t="shared" si="11"/>
        <v>32059.368442263869</v>
      </c>
      <c r="P30" s="89">
        <f t="shared" si="5"/>
        <v>1.0198490370871738</v>
      </c>
      <c r="Q30" s="240">
        <v>296.38951927426024</v>
      </c>
      <c r="R30" s="92">
        <f t="shared" si="12"/>
        <v>2.8288249778991158E-2</v>
      </c>
      <c r="S30" s="92">
        <f t="shared" si="12"/>
        <v>1.7473851090333087E-2</v>
      </c>
      <c r="T30" s="91">
        <v>8938</v>
      </c>
      <c r="U30" s="190">
        <v>295237</v>
      </c>
      <c r="V30" s="190">
        <v>33382.745364088652</v>
      </c>
      <c r="W30" s="196"/>
      <c r="X30" s="88">
        <v>0</v>
      </c>
      <c r="Y30" s="88">
        <f t="shared" si="13"/>
        <v>0</v>
      </c>
      <c r="Z30" s="1"/>
      <c r="AA30" s="1"/>
    </row>
    <row r="31" spans="2:27" ht="28" customHeight="1">
      <c r="B31" s="206">
        <v>1505</v>
      </c>
      <c r="C31" t="s">
        <v>50</v>
      </c>
      <c r="D31" s="190">
        <v>655887.58200000005</v>
      </c>
      <c r="E31" s="85">
        <f t="shared" si="6"/>
        <v>26876.232666775941</v>
      </c>
      <c r="F31" s="86">
        <f t="shared" si="0"/>
        <v>0.85496693595523476</v>
      </c>
      <c r="G31" s="187">
        <f t="shared" si="1"/>
        <v>2737.4626818689808</v>
      </c>
      <c r="H31" s="187">
        <f t="shared" si="7"/>
        <v>66805.039288330605</v>
      </c>
      <c r="I31" s="187">
        <f t="shared" si="2"/>
        <v>496.49976464405751</v>
      </c>
      <c r="J31" s="87">
        <f t="shared" si="3"/>
        <v>12116.580256373578</v>
      </c>
      <c r="K31" s="187">
        <f t="shared" si="8"/>
        <v>106.23773074647971</v>
      </c>
      <c r="L31" s="87">
        <f t="shared" si="4"/>
        <v>2592.6255811370911</v>
      </c>
      <c r="M31" s="88">
        <f t="shared" si="9"/>
        <v>69397.664869467699</v>
      </c>
      <c r="N31" s="88">
        <f t="shared" si="10"/>
        <v>725285.24686946778</v>
      </c>
      <c r="O31" s="88">
        <f t="shared" si="11"/>
        <v>29719.933079391401</v>
      </c>
      <c r="P31" s="89">
        <f t="shared" si="5"/>
        <v>0.94542864086352663</v>
      </c>
      <c r="Q31" s="240">
        <v>487.54886262390937</v>
      </c>
      <c r="R31" s="92">
        <f t="shared" si="12"/>
        <v>4.359436998897364E-2</v>
      </c>
      <c r="S31" s="92">
        <f t="shared" si="12"/>
        <v>3.3117373568415584E-2</v>
      </c>
      <c r="T31" s="91">
        <v>24404</v>
      </c>
      <c r="U31" s="190">
        <v>628489</v>
      </c>
      <c r="V31" s="190">
        <v>26014.694316817749</v>
      </c>
      <c r="W31" s="196"/>
      <c r="X31" s="88">
        <v>0</v>
      </c>
      <c r="Y31" s="88">
        <f t="shared" si="13"/>
        <v>0</v>
      </c>
      <c r="Z31" s="1"/>
      <c r="AA31" s="1"/>
    </row>
    <row r="32" spans="2:27">
      <c r="B32" s="206">
        <v>1506</v>
      </c>
      <c r="C32" t="s">
        <v>51</v>
      </c>
      <c r="D32" s="190">
        <v>954980.91700000002</v>
      </c>
      <c r="E32" s="85">
        <f t="shared" si="6"/>
        <v>29101.076212823013</v>
      </c>
      <c r="F32" s="86">
        <f>E32/E$365</f>
        <v>0.92574202162768027</v>
      </c>
      <c r="G32" s="187">
        <f t="shared" si="1"/>
        <v>1402.5565542407378</v>
      </c>
      <c r="H32" s="187">
        <f t="shared" si="7"/>
        <v>46026.295883964056</v>
      </c>
      <c r="I32" s="187">
        <f t="shared" si="2"/>
        <v>0</v>
      </c>
      <c r="J32" s="87">
        <f t="shared" si="3"/>
        <v>0</v>
      </c>
      <c r="K32" s="187">
        <f t="shared" si="8"/>
        <v>-390.26203389757779</v>
      </c>
      <c r="L32" s="87">
        <f t="shared" si="4"/>
        <v>-12806.838904382912</v>
      </c>
      <c r="M32" s="88">
        <f t="shared" si="9"/>
        <v>33219.45697958114</v>
      </c>
      <c r="N32" s="88">
        <f t="shared" si="10"/>
        <v>988200.37397958117</v>
      </c>
      <c r="O32" s="88">
        <f t="shared" si="11"/>
        <v>30113.370733166175</v>
      </c>
      <c r="P32" s="89">
        <f t="shared" si="5"/>
        <v>0.9579443899831217</v>
      </c>
      <c r="Q32" s="240">
        <v>1995.9923586601726</v>
      </c>
      <c r="R32" s="92">
        <f t="shared" si="12"/>
        <v>4.6246002000506173E-2</v>
      </c>
      <c r="S32" s="92">
        <f t="shared" si="12"/>
        <v>3.4449591080827055E-2</v>
      </c>
      <c r="T32" s="91">
        <v>32816</v>
      </c>
      <c r="U32" s="190">
        <v>912769</v>
      </c>
      <c r="V32" s="190">
        <v>28131.942304136104</v>
      </c>
      <c r="W32" s="196"/>
      <c r="X32" s="88">
        <v>0</v>
      </c>
      <c r="Y32" s="88">
        <f t="shared" si="13"/>
        <v>0</v>
      </c>
      <c r="Z32" s="1"/>
      <c r="AA32" s="1"/>
    </row>
    <row r="33" spans="2:27">
      <c r="B33" s="206">
        <v>1508</v>
      </c>
      <c r="C33" s="228" t="s">
        <v>442</v>
      </c>
      <c r="D33" s="190">
        <v>1818343</v>
      </c>
      <c r="E33" s="85">
        <f t="shared" si="6"/>
        <v>31078.005093233518</v>
      </c>
      <c r="F33" s="86">
        <f>E33/E$365</f>
        <v>0.98863062839195337</v>
      </c>
      <c r="G33" s="187">
        <f t="shared" si="1"/>
        <v>216.39922599443452</v>
      </c>
      <c r="H33" s="187">
        <f t="shared" si="7"/>
        <v>12661.302313708369</v>
      </c>
      <c r="I33" s="187">
        <f t="shared" si="2"/>
        <v>0</v>
      </c>
      <c r="J33" s="87">
        <f t="shared" si="3"/>
        <v>0</v>
      </c>
      <c r="K33" s="187">
        <f t="shared" si="8"/>
        <v>-390.26203389757779</v>
      </c>
      <c r="L33" s="87">
        <f t="shared" si="4"/>
        <v>-22833.841341313382</v>
      </c>
      <c r="M33" s="88">
        <f t="shared" si="9"/>
        <v>-10172.539027605013</v>
      </c>
      <c r="N33" s="88">
        <f t="shared" si="10"/>
        <v>1808170.460972395</v>
      </c>
      <c r="O33" s="88">
        <f t="shared" si="11"/>
        <v>30904.142285330377</v>
      </c>
      <c r="P33" s="89">
        <f t="shared" si="5"/>
        <v>0.98309983268883094</v>
      </c>
      <c r="Q33" s="240">
        <v>570.26532595128447</v>
      </c>
      <c r="R33" s="92">
        <f t="shared" si="12"/>
        <v>-8.6565042335099068E-2</v>
      </c>
      <c r="S33" s="92"/>
      <c r="T33" s="91">
        <v>58509</v>
      </c>
      <c r="U33" s="190">
        <v>1990665</v>
      </c>
      <c r="V33" s="190">
        <v>29482.597748815166</v>
      </c>
      <c r="W33" s="196"/>
      <c r="X33" s="88">
        <v>0</v>
      </c>
      <c r="Y33" s="88">
        <f t="shared" si="13"/>
        <v>0</v>
      </c>
      <c r="Z33" s="1"/>
      <c r="AA33" s="1"/>
    </row>
    <row r="34" spans="2:27">
      <c r="B34" s="206">
        <v>1511</v>
      </c>
      <c r="C34" t="s">
        <v>52</v>
      </c>
      <c r="D34" s="190">
        <v>82562.41</v>
      </c>
      <c r="E34" s="85">
        <f t="shared" si="6"/>
        <v>27284.339061467286</v>
      </c>
      <c r="F34" s="86">
        <f t="shared" si="0"/>
        <v>0.86794931626645766</v>
      </c>
      <c r="G34" s="187">
        <f t="shared" si="1"/>
        <v>2492.5988450541736</v>
      </c>
      <c r="H34" s="187">
        <f t="shared" si="7"/>
        <v>7542.6041051339289</v>
      </c>
      <c r="I34" s="187">
        <f t="shared" si="2"/>
        <v>353.66252650208662</v>
      </c>
      <c r="J34" s="87">
        <f t="shared" si="3"/>
        <v>1070.1828051953141</v>
      </c>
      <c r="K34" s="187">
        <f t="shared" si="8"/>
        <v>-36.599507395491173</v>
      </c>
      <c r="L34" s="87">
        <f t="shared" si="4"/>
        <v>-110.75010937875629</v>
      </c>
      <c r="M34" s="88">
        <f t="shared" si="9"/>
        <v>7431.8539957551729</v>
      </c>
      <c r="N34" s="88">
        <f t="shared" si="10"/>
        <v>89994.263995755173</v>
      </c>
      <c r="O34" s="88">
        <f t="shared" si="11"/>
        <v>29740.338399125969</v>
      </c>
      <c r="P34" s="89">
        <f t="shared" si="5"/>
        <v>0.94607775987908771</v>
      </c>
      <c r="Q34" s="240">
        <v>3.8475280978491355</v>
      </c>
      <c r="R34" s="92">
        <f t="shared" si="12"/>
        <v>4.8012312769738559E-2</v>
      </c>
      <c r="S34" s="92">
        <f t="shared" si="12"/>
        <v>4.3509946587978278E-2</v>
      </c>
      <c r="T34" s="91">
        <v>3026</v>
      </c>
      <c r="U34" s="190">
        <v>78780</v>
      </c>
      <c r="V34" s="190">
        <v>26146.697643544641</v>
      </c>
      <c r="W34" s="196"/>
      <c r="X34" s="88">
        <v>0</v>
      </c>
      <c r="Y34" s="88">
        <f t="shared" si="13"/>
        <v>0</v>
      </c>
      <c r="Z34" s="1"/>
      <c r="AA34" s="1"/>
    </row>
    <row r="35" spans="2:27">
      <c r="B35" s="207">
        <v>1514</v>
      </c>
      <c r="C35" s="208" t="s">
        <v>53</v>
      </c>
      <c r="D35" s="190">
        <v>73750.979000000007</v>
      </c>
      <c r="E35" s="219">
        <f t="shared" si="6"/>
        <v>30250.606644790812</v>
      </c>
      <c r="F35" s="220">
        <f t="shared" si="0"/>
        <v>0.96231003781477575</v>
      </c>
      <c r="G35" s="221">
        <f t="shared" si="1"/>
        <v>33.100805314364607</v>
      </c>
      <c r="H35" s="221">
        <f t="shared" si="7"/>
        <v>80.699763356420917</v>
      </c>
      <c r="I35" s="221">
        <f t="shared" si="2"/>
        <v>0</v>
      </c>
      <c r="J35" s="222">
        <f t="shared" si="3"/>
        <v>0</v>
      </c>
      <c r="K35" s="221">
        <f t="shared" si="8"/>
        <v>-390.26203389757779</v>
      </c>
      <c r="L35" s="222">
        <f t="shared" si="4"/>
        <v>-951.45883864229461</v>
      </c>
      <c r="M35" s="223">
        <f t="shared" si="9"/>
        <v>-870.75907528587368</v>
      </c>
      <c r="N35" s="223">
        <f t="shared" si="10"/>
        <v>72880.21992471414</v>
      </c>
      <c r="O35" s="223">
        <f t="shared" si="11"/>
        <v>29893.445416207604</v>
      </c>
      <c r="P35" s="224">
        <f t="shared" si="5"/>
        <v>0.95094828763833539</v>
      </c>
      <c r="Q35" s="240">
        <v>-116.58027890011624</v>
      </c>
      <c r="R35" s="224">
        <f t="shared" si="12"/>
        <v>-2.054531328853347E-2</v>
      </c>
      <c r="S35" s="224">
        <f t="shared" si="12"/>
        <v>-1.893833267046717E-2</v>
      </c>
      <c r="T35" s="225">
        <v>2438</v>
      </c>
      <c r="U35" s="190">
        <v>75298</v>
      </c>
      <c r="V35" s="190">
        <v>30834.561834561835</v>
      </c>
      <c r="W35" s="226"/>
      <c r="X35" s="223">
        <f>2762</f>
        <v>2762</v>
      </c>
      <c r="Y35" s="223">
        <f>X35*1000/T35</f>
        <v>1132.8958162428221</v>
      </c>
      <c r="Z35" s="1"/>
      <c r="AA35" s="1"/>
    </row>
    <row r="36" spans="2:27">
      <c r="B36" s="206">
        <v>1515</v>
      </c>
      <c r="C36" t="s">
        <v>54</v>
      </c>
      <c r="D36" s="190">
        <v>298427.266</v>
      </c>
      <c r="E36" s="85">
        <f t="shared" si="6"/>
        <v>33276.902988403213</v>
      </c>
      <c r="F36" s="86">
        <f t="shared" si="0"/>
        <v>1.058580350111533</v>
      </c>
      <c r="G36" s="187">
        <f t="shared" si="1"/>
        <v>-1102.9395111073827</v>
      </c>
      <c r="H36" s="187">
        <f t="shared" si="7"/>
        <v>-9891.1615356110069</v>
      </c>
      <c r="I36" s="187">
        <f t="shared" si="2"/>
        <v>0</v>
      </c>
      <c r="J36" s="87">
        <f t="shared" si="3"/>
        <v>0</v>
      </c>
      <c r="K36" s="187">
        <f t="shared" si="8"/>
        <v>-390.26203389757779</v>
      </c>
      <c r="L36" s="87">
        <f t="shared" si="4"/>
        <v>-3499.8699199934777</v>
      </c>
      <c r="M36" s="88">
        <f t="shared" si="9"/>
        <v>-13391.031455604485</v>
      </c>
      <c r="N36" s="88">
        <f t="shared" si="10"/>
        <v>285036.23454439553</v>
      </c>
      <c r="O36" s="88">
        <f t="shared" si="11"/>
        <v>31783.701443398255</v>
      </c>
      <c r="P36" s="89">
        <f t="shared" si="5"/>
        <v>1.0110797213766627</v>
      </c>
      <c r="Q36" s="240">
        <v>368.13552634274674</v>
      </c>
      <c r="R36" s="92">
        <f t="shared" si="12"/>
        <v>9.7578728631535605E-2</v>
      </c>
      <c r="S36" s="92">
        <f t="shared" si="12"/>
        <v>8.2157796449602791E-2</v>
      </c>
      <c r="T36" s="91">
        <v>8968</v>
      </c>
      <c r="U36" s="190">
        <v>271896</v>
      </c>
      <c r="V36" s="190">
        <v>30750.508934630176</v>
      </c>
      <c r="W36" s="196"/>
      <c r="X36" s="88">
        <v>0</v>
      </c>
      <c r="Y36" s="88">
        <f t="shared" si="13"/>
        <v>0</v>
      </c>
      <c r="Z36" s="1"/>
      <c r="AA36" s="1"/>
    </row>
    <row r="37" spans="2:27">
      <c r="B37" s="206">
        <v>1516</v>
      </c>
      <c r="C37" t="s">
        <v>55</v>
      </c>
      <c r="D37" s="190">
        <v>258062.13500000001</v>
      </c>
      <c r="E37" s="85">
        <f t="shared" si="6"/>
        <v>29123.364744385512</v>
      </c>
      <c r="F37" s="86">
        <f t="shared" si="0"/>
        <v>0.92645104799209654</v>
      </c>
      <c r="G37" s="187">
        <f t="shared" si="1"/>
        <v>1389.1834353032384</v>
      </c>
      <c r="H37" s="187">
        <f t="shared" si="7"/>
        <v>12309.554420221995</v>
      </c>
      <c r="I37" s="187">
        <f t="shared" si="2"/>
        <v>0</v>
      </c>
      <c r="J37" s="87">
        <f t="shared" si="3"/>
        <v>0</v>
      </c>
      <c r="K37" s="187">
        <f t="shared" si="8"/>
        <v>-390.26203389757779</v>
      </c>
      <c r="L37" s="87">
        <f t="shared" si="4"/>
        <v>-3458.1118823664369</v>
      </c>
      <c r="M37" s="88">
        <f t="shared" si="9"/>
        <v>8851.4425378555588</v>
      </c>
      <c r="N37" s="88">
        <f t="shared" si="10"/>
        <v>266913.57753785554</v>
      </c>
      <c r="O37" s="88">
        <f t="shared" si="11"/>
        <v>30122.286145791168</v>
      </c>
      <c r="P37" s="89">
        <f t="shared" si="5"/>
        <v>0.95822800052888801</v>
      </c>
      <c r="Q37" s="240">
        <v>617.61011446512202</v>
      </c>
      <c r="R37" s="92">
        <f t="shared" si="12"/>
        <v>4.7819132306068213E-2</v>
      </c>
      <c r="S37" s="92">
        <f t="shared" si="12"/>
        <v>4.025108982016503E-2</v>
      </c>
      <c r="T37" s="91">
        <v>8861</v>
      </c>
      <c r="U37" s="190">
        <v>246285</v>
      </c>
      <c r="V37" s="190">
        <v>27996.476071387973</v>
      </c>
      <c r="W37" s="196"/>
      <c r="X37" s="88">
        <v>0</v>
      </c>
      <c r="Y37" s="88">
        <f t="shared" si="13"/>
        <v>0</v>
      </c>
      <c r="Z37" s="1"/>
      <c r="AA37" s="1"/>
    </row>
    <row r="38" spans="2:27">
      <c r="B38" s="206">
        <v>1517</v>
      </c>
      <c r="C38" t="s">
        <v>56</v>
      </c>
      <c r="D38" s="190">
        <v>128543.39</v>
      </c>
      <c r="E38" s="85">
        <f t="shared" si="6"/>
        <v>24153.211198797442</v>
      </c>
      <c r="F38" s="86">
        <f t="shared" si="0"/>
        <v>0.76834418082870015</v>
      </c>
      <c r="G38" s="187">
        <f t="shared" si="1"/>
        <v>4371.2755626560802</v>
      </c>
      <c r="H38" s="187">
        <f t="shared" si="7"/>
        <v>23263.928544455659</v>
      </c>
      <c r="I38" s="187">
        <f t="shared" si="2"/>
        <v>1449.557278436532</v>
      </c>
      <c r="J38" s="87">
        <f t="shared" si="3"/>
        <v>7714.543835839223</v>
      </c>
      <c r="K38" s="187">
        <f t="shared" si="8"/>
        <v>1059.2952445389542</v>
      </c>
      <c r="L38" s="87">
        <f t="shared" si="4"/>
        <v>5637.5692914363144</v>
      </c>
      <c r="M38" s="88">
        <f t="shared" si="9"/>
        <v>28901.497835891972</v>
      </c>
      <c r="N38" s="88">
        <f t="shared" si="10"/>
        <v>157444.88783589198</v>
      </c>
      <c r="O38" s="88">
        <f t="shared" si="11"/>
        <v>29583.782005992478</v>
      </c>
      <c r="P38" s="89">
        <f t="shared" si="5"/>
        <v>0.94109750310719986</v>
      </c>
      <c r="Q38" s="240">
        <v>580.93854280793676</v>
      </c>
      <c r="R38" s="92">
        <f t="shared" si="12"/>
        <v>0.10246826649284708</v>
      </c>
      <c r="S38" s="92">
        <f t="shared" si="12"/>
        <v>6.8702327477752345E-2</v>
      </c>
      <c r="T38" s="91">
        <v>5322</v>
      </c>
      <c r="U38" s="190">
        <v>116596</v>
      </c>
      <c r="V38" s="190">
        <v>22600.503973638301</v>
      </c>
      <c r="W38" s="196"/>
      <c r="X38" s="88">
        <v>0</v>
      </c>
      <c r="Y38" s="88">
        <f t="shared" si="13"/>
        <v>0</v>
      </c>
      <c r="Z38" s="1"/>
      <c r="AA38" s="1"/>
    </row>
    <row r="39" spans="2:27">
      <c r="B39" s="206">
        <v>1520</v>
      </c>
      <c r="C39" t="s">
        <v>57</v>
      </c>
      <c r="D39" s="190">
        <v>284943.87699999998</v>
      </c>
      <c r="E39" s="85">
        <f t="shared" si="6"/>
        <v>26003.274046358823</v>
      </c>
      <c r="F39" s="86">
        <f t="shared" si="0"/>
        <v>0.82719701871395568</v>
      </c>
      <c r="G39" s="187">
        <f t="shared" si="1"/>
        <v>3261.2378541192511</v>
      </c>
      <c r="H39" s="187">
        <f t="shared" si="7"/>
        <v>35736.644405438754</v>
      </c>
      <c r="I39" s="187">
        <f t="shared" si="2"/>
        <v>802.03528179004854</v>
      </c>
      <c r="J39" s="87">
        <f t="shared" si="3"/>
        <v>8788.7026178553515</v>
      </c>
      <c r="K39" s="187">
        <f t="shared" si="8"/>
        <v>411.77324789247075</v>
      </c>
      <c r="L39" s="87">
        <f t="shared" si="4"/>
        <v>4512.211250405694</v>
      </c>
      <c r="M39" s="88">
        <f t="shared" si="9"/>
        <v>40248.855655844447</v>
      </c>
      <c r="N39" s="88">
        <f t="shared" si="10"/>
        <v>325192.73265584442</v>
      </c>
      <c r="O39" s="88">
        <f t="shared" si="11"/>
        <v>29676.285148370542</v>
      </c>
      <c r="P39" s="89">
        <f t="shared" si="5"/>
        <v>0.94404014500146249</v>
      </c>
      <c r="Q39" s="240">
        <v>989.14125644295564</v>
      </c>
      <c r="R39" s="92">
        <f t="shared" si="12"/>
        <v>6.2787203013688328E-2</v>
      </c>
      <c r="S39" s="93">
        <f t="shared" si="12"/>
        <v>5.9974570335517445E-2</v>
      </c>
      <c r="T39" s="91">
        <v>10958</v>
      </c>
      <c r="U39" s="190">
        <v>268110</v>
      </c>
      <c r="V39" s="190">
        <v>24531.979138073017</v>
      </c>
      <c r="W39" s="196"/>
      <c r="X39" s="88">
        <v>0</v>
      </c>
      <c r="Y39" s="88">
        <f t="shared" si="13"/>
        <v>0</v>
      </c>
      <c r="Z39" s="1"/>
      <c r="AA39" s="1"/>
    </row>
    <row r="40" spans="2:27">
      <c r="B40" s="206">
        <v>1525</v>
      </c>
      <c r="C40" t="s">
        <v>58</v>
      </c>
      <c r="D40" s="190">
        <v>127307.857</v>
      </c>
      <c r="E40" s="85">
        <f t="shared" si="6"/>
        <v>29279.635924563016</v>
      </c>
      <c r="F40" s="86">
        <f t="shared" si="0"/>
        <v>0.93142223177931061</v>
      </c>
      <c r="G40" s="187">
        <f t="shared" si="1"/>
        <v>1295.4207271967359</v>
      </c>
      <c r="H40" s="187">
        <f t="shared" si="7"/>
        <v>5632.489321851408</v>
      </c>
      <c r="I40" s="187">
        <f t="shared" si="2"/>
        <v>0</v>
      </c>
      <c r="J40" s="87">
        <f t="shared" si="3"/>
        <v>0</v>
      </c>
      <c r="K40" s="187">
        <f t="shared" si="8"/>
        <v>-390.26203389757779</v>
      </c>
      <c r="L40" s="87">
        <f t="shared" si="4"/>
        <v>-1696.8593233866682</v>
      </c>
      <c r="M40" s="88">
        <f t="shared" si="9"/>
        <v>3935.6299984647399</v>
      </c>
      <c r="N40" s="88">
        <f t="shared" si="10"/>
        <v>131243.48699846474</v>
      </c>
      <c r="O40" s="88">
        <f t="shared" si="11"/>
        <v>30184.794617862175</v>
      </c>
      <c r="P40" s="89">
        <f t="shared" si="5"/>
        <v>0.96021647404377386</v>
      </c>
      <c r="Q40" s="240">
        <v>-297.09136220579103</v>
      </c>
      <c r="R40" s="92">
        <f t="shared" si="12"/>
        <v>7.0875801214649856E-2</v>
      </c>
      <c r="S40" s="92">
        <f t="shared" si="12"/>
        <v>8.8855086745622508E-2</v>
      </c>
      <c r="T40" s="91">
        <v>4348</v>
      </c>
      <c r="U40" s="190">
        <v>118882</v>
      </c>
      <c r="V40" s="190">
        <v>26890.296313051345</v>
      </c>
      <c r="W40" s="196"/>
      <c r="X40" s="88">
        <v>0</v>
      </c>
      <c r="Y40" s="88">
        <f t="shared" si="13"/>
        <v>0</v>
      </c>
      <c r="Z40" s="1"/>
      <c r="AA40" s="1"/>
    </row>
    <row r="41" spans="2:27">
      <c r="B41" s="206">
        <v>1528</v>
      </c>
      <c r="C41" t="s">
        <v>59</v>
      </c>
      <c r="D41" s="190">
        <v>185178.72099999999</v>
      </c>
      <c r="E41" s="85">
        <f t="shared" si="6"/>
        <v>24311.240777208874</v>
      </c>
      <c r="F41" s="86">
        <f t="shared" si="0"/>
        <v>0.77337130148656463</v>
      </c>
      <c r="G41" s="187">
        <f t="shared" si="1"/>
        <v>4276.4578156092211</v>
      </c>
      <c r="H41" s="187">
        <f t="shared" si="7"/>
        <v>32573.77918149544</v>
      </c>
      <c r="I41" s="187">
        <f t="shared" si="2"/>
        <v>1394.246925992531</v>
      </c>
      <c r="J41" s="87">
        <f t="shared" si="3"/>
        <v>10619.978835285108</v>
      </c>
      <c r="K41" s="187">
        <f t="shared" si="8"/>
        <v>1003.9848920949532</v>
      </c>
      <c r="L41" s="87">
        <f t="shared" si="4"/>
        <v>7647.3529230872591</v>
      </c>
      <c r="M41" s="88">
        <f t="shared" si="9"/>
        <v>40221.132104582699</v>
      </c>
      <c r="N41" s="88">
        <f t="shared" si="10"/>
        <v>225399.8531045827</v>
      </c>
      <c r="O41" s="88">
        <f t="shared" si="11"/>
        <v>29591.683484913046</v>
      </c>
      <c r="P41" s="89">
        <f t="shared" si="5"/>
        <v>0.94134885914009303</v>
      </c>
      <c r="Q41" s="240">
        <v>426.92745681473025</v>
      </c>
      <c r="R41" s="92">
        <f t="shared" si="12"/>
        <v>6.9013075555350245E-2</v>
      </c>
      <c r="S41" s="92">
        <f t="shared" si="12"/>
        <v>7.0837569448250287E-2</v>
      </c>
      <c r="T41" s="91">
        <v>7617</v>
      </c>
      <c r="U41" s="190">
        <v>173224</v>
      </c>
      <c r="V41" s="190">
        <v>22703.014416775884</v>
      </c>
      <c r="W41" s="196"/>
      <c r="X41" s="88">
        <v>0</v>
      </c>
      <c r="Y41" s="88">
        <f t="shared" si="13"/>
        <v>0</v>
      </c>
      <c r="Z41" s="1"/>
      <c r="AA41" s="1"/>
    </row>
    <row r="42" spans="2:27">
      <c r="B42" s="206">
        <v>1531</v>
      </c>
      <c r="C42" t="s">
        <v>60</v>
      </c>
      <c r="D42" s="190">
        <v>243560.83499999999</v>
      </c>
      <c r="E42" s="85">
        <f t="shared" si="6"/>
        <v>25057.699074074073</v>
      </c>
      <c r="F42" s="86">
        <f t="shared" si="0"/>
        <v>0.79711708352387123</v>
      </c>
      <c r="G42" s="187">
        <f t="shared" si="1"/>
        <v>3828.5828374901012</v>
      </c>
      <c r="H42" s="187">
        <f t="shared" si="7"/>
        <v>37213.825180403786</v>
      </c>
      <c r="I42" s="187">
        <f t="shared" si="2"/>
        <v>1132.9865220897111</v>
      </c>
      <c r="J42" s="87">
        <f t="shared" si="3"/>
        <v>11012.628994711991</v>
      </c>
      <c r="K42" s="187">
        <f t="shared" si="8"/>
        <v>742.72448819213332</v>
      </c>
      <c r="L42" s="87">
        <f t="shared" si="4"/>
        <v>7219.2820252275351</v>
      </c>
      <c r="M42" s="88">
        <f t="shared" si="9"/>
        <v>44433.107205631321</v>
      </c>
      <c r="N42" s="88">
        <f t="shared" si="10"/>
        <v>287993.94220563129</v>
      </c>
      <c r="O42" s="88">
        <f t="shared" si="11"/>
        <v>29629.006399756308</v>
      </c>
      <c r="P42" s="89">
        <f t="shared" si="5"/>
        <v>0.94253614824195842</v>
      </c>
      <c r="Q42" s="240">
        <v>825.84158579354698</v>
      </c>
      <c r="R42" s="92">
        <f t="shared" si="12"/>
        <v>5.9974040386456574E-2</v>
      </c>
      <c r="S42" s="92">
        <f t="shared" si="12"/>
        <v>5.0813770901635448E-2</v>
      </c>
      <c r="T42" s="91">
        <v>9720</v>
      </c>
      <c r="U42" s="190">
        <v>229780</v>
      </c>
      <c r="V42" s="190">
        <v>23845.994188459939</v>
      </c>
      <c r="W42" s="196"/>
      <c r="X42" s="88">
        <v>0</v>
      </c>
      <c r="Y42" s="88">
        <f t="shared" si="13"/>
        <v>0</v>
      </c>
      <c r="Z42" s="1"/>
      <c r="AA42" s="1"/>
    </row>
    <row r="43" spans="2:27">
      <c r="B43" s="206">
        <v>1532</v>
      </c>
      <c r="C43" t="s">
        <v>61</v>
      </c>
      <c r="D43" s="190">
        <v>238580.505</v>
      </c>
      <c r="E43" s="85">
        <f t="shared" si="6"/>
        <v>27451.444597859856</v>
      </c>
      <c r="F43" s="86">
        <f t="shared" si="0"/>
        <v>0.87326515462081622</v>
      </c>
      <c r="G43" s="187">
        <f t="shared" si="1"/>
        <v>2392.3355232186318</v>
      </c>
      <c r="H43" s="187">
        <f t="shared" si="7"/>
        <v>20791.788032293131</v>
      </c>
      <c r="I43" s="187">
        <f t="shared" si="2"/>
        <v>295.17558876468718</v>
      </c>
      <c r="J43" s="87">
        <f t="shared" si="3"/>
        <v>2565.3710419538961</v>
      </c>
      <c r="K43" s="187">
        <f t="shared" si="8"/>
        <v>-95.086445132890617</v>
      </c>
      <c r="L43" s="87">
        <f t="shared" si="4"/>
        <v>-826.39629464995232</v>
      </c>
      <c r="M43" s="88">
        <f t="shared" si="9"/>
        <v>19965.391737643178</v>
      </c>
      <c r="N43" s="88">
        <f t="shared" si="10"/>
        <v>258545.89673764317</v>
      </c>
      <c r="O43" s="88">
        <f t="shared" si="11"/>
        <v>29748.693675945597</v>
      </c>
      <c r="P43" s="89">
        <f t="shared" si="5"/>
        <v>0.94634355179680563</v>
      </c>
      <c r="Q43" s="240">
        <v>904.21351212771697</v>
      </c>
      <c r="R43" s="92">
        <f t="shared" si="12"/>
        <v>-9.5585616253533682E-3</v>
      </c>
      <c r="S43" s="92">
        <f t="shared" si="12"/>
        <v>-9.4445998904120875E-3</v>
      </c>
      <c r="T43" s="91">
        <v>8691</v>
      </c>
      <c r="U43" s="190">
        <v>240883</v>
      </c>
      <c r="V43" s="190">
        <v>27713.184537505753</v>
      </c>
      <c r="W43" s="196"/>
      <c r="X43" s="88">
        <v>0</v>
      </c>
      <c r="Y43" s="88">
        <f t="shared" si="13"/>
        <v>0</v>
      </c>
      <c r="Z43" s="1"/>
      <c r="AA43" s="1"/>
    </row>
    <row r="44" spans="2:27">
      <c r="B44" s="206">
        <v>1535</v>
      </c>
      <c r="C44" t="s">
        <v>62</v>
      </c>
      <c r="D44" s="190">
        <v>199992.10800000001</v>
      </c>
      <c r="E44" s="85">
        <f t="shared" si="6"/>
        <v>27982.665174198966</v>
      </c>
      <c r="F44" s="86">
        <f t="shared" si="0"/>
        <v>0.89016395268154558</v>
      </c>
      <c r="G44" s="187">
        <f t="shared" si="1"/>
        <v>2073.6031774151656</v>
      </c>
      <c r="H44" s="187">
        <f t="shared" si="7"/>
        <v>14820.041908986188</v>
      </c>
      <c r="I44" s="187">
        <f t="shared" si="2"/>
        <v>109.2483870459986</v>
      </c>
      <c r="J44" s="87">
        <f t="shared" si="3"/>
        <v>780.79822221775203</v>
      </c>
      <c r="K44" s="187">
        <f t="shared" si="8"/>
        <v>-281.01364685157921</v>
      </c>
      <c r="L44" s="87">
        <f t="shared" si="4"/>
        <v>-2008.4045340482367</v>
      </c>
      <c r="M44" s="88">
        <f t="shared" si="9"/>
        <v>12811.637374937951</v>
      </c>
      <c r="N44" s="88">
        <f t="shared" si="10"/>
        <v>212803.74537493795</v>
      </c>
      <c r="O44" s="88">
        <f t="shared" si="11"/>
        <v>29775.254704762548</v>
      </c>
      <c r="P44" s="89">
        <f t="shared" si="5"/>
        <v>0.94718849169984198</v>
      </c>
      <c r="Q44" s="240">
        <v>134.74397627738836</v>
      </c>
      <c r="R44" s="92">
        <f t="shared" si="12"/>
        <v>5.7773130444440955E-2</v>
      </c>
      <c r="S44" s="92">
        <f t="shared" si="12"/>
        <v>4.356490034472553E-2</v>
      </c>
      <c r="T44" s="91">
        <v>7147</v>
      </c>
      <c r="U44" s="190">
        <v>189069</v>
      </c>
      <c r="V44" s="190">
        <v>26814.494397957737</v>
      </c>
      <c r="W44" s="196"/>
      <c r="X44" s="88">
        <v>0</v>
      </c>
      <c r="Y44" s="88">
        <f t="shared" si="13"/>
        <v>0</v>
      </c>
      <c r="Z44" s="1"/>
      <c r="AA44" s="1"/>
    </row>
    <row r="45" spans="2:27">
      <c r="B45" s="206">
        <v>1539</v>
      </c>
      <c r="C45" t="s">
        <v>63</v>
      </c>
      <c r="D45" s="190">
        <v>197952.72899999999</v>
      </c>
      <c r="E45" s="85">
        <f t="shared" si="6"/>
        <v>27120.527332511301</v>
      </c>
      <c r="F45" s="86">
        <f t="shared" si="0"/>
        <v>0.86273825809042992</v>
      </c>
      <c r="G45" s="187">
        <f t="shared" si="1"/>
        <v>2590.8858824277645</v>
      </c>
      <c r="H45" s="187">
        <f t="shared" si="7"/>
        <v>18910.876055840254</v>
      </c>
      <c r="I45" s="187">
        <f t="shared" si="2"/>
        <v>410.99663163668134</v>
      </c>
      <c r="J45" s="87">
        <f t="shared" si="3"/>
        <v>2999.8644143161373</v>
      </c>
      <c r="K45" s="187">
        <f t="shared" si="8"/>
        <v>20.734597739103549</v>
      </c>
      <c r="L45" s="87">
        <f t="shared" si="4"/>
        <v>151.34182889771679</v>
      </c>
      <c r="M45" s="88">
        <f t="shared" si="9"/>
        <v>19062.217884737969</v>
      </c>
      <c r="N45" s="88">
        <f t="shared" si="10"/>
        <v>217014.94688473796</v>
      </c>
      <c r="O45" s="88">
        <f t="shared" si="11"/>
        <v>29732.147812678173</v>
      </c>
      <c r="P45" s="89">
        <f t="shared" si="5"/>
        <v>0.94581720697028648</v>
      </c>
      <c r="Q45" s="240">
        <v>609.13893317459224</v>
      </c>
      <c r="R45" s="92">
        <f t="shared" si="12"/>
        <v>5.4100680004046969E-2</v>
      </c>
      <c r="S45" s="92">
        <f t="shared" si="12"/>
        <v>1.7563144445611131E-2</v>
      </c>
      <c r="T45" s="91">
        <v>7299</v>
      </c>
      <c r="U45" s="190">
        <v>187793</v>
      </c>
      <c r="V45" s="190">
        <v>26652.42690888447</v>
      </c>
      <c r="W45" s="196"/>
      <c r="X45" s="88">
        <v>0</v>
      </c>
      <c r="Y45" s="88">
        <f t="shared" si="13"/>
        <v>0</v>
      </c>
      <c r="Z45" s="1"/>
      <c r="AA45" s="1"/>
    </row>
    <row r="46" spans="2:27">
      <c r="B46" s="206">
        <v>1547</v>
      </c>
      <c r="C46" t="s">
        <v>64</v>
      </c>
      <c r="D46" s="190">
        <v>101104.18700000001</v>
      </c>
      <c r="E46" s="85">
        <f t="shared" si="6"/>
        <v>27488.903480152261</v>
      </c>
      <c r="F46" s="86">
        <f t="shared" si="0"/>
        <v>0.87445676901911829</v>
      </c>
      <c r="G46" s="187">
        <f t="shared" si="1"/>
        <v>2369.8601938431884</v>
      </c>
      <c r="H46" s="187">
        <f t="shared" si="7"/>
        <v>8716.3457929552478</v>
      </c>
      <c r="I46" s="187">
        <f t="shared" si="2"/>
        <v>282.06497996234538</v>
      </c>
      <c r="J46" s="87">
        <f t="shared" si="3"/>
        <v>1037.4349963015063</v>
      </c>
      <c r="K46" s="187">
        <f t="shared" si="8"/>
        <v>-108.19705393523242</v>
      </c>
      <c r="L46" s="87">
        <f t="shared" si="4"/>
        <v>-397.94876437378485</v>
      </c>
      <c r="M46" s="88">
        <f t="shared" si="9"/>
        <v>8318.397028581463</v>
      </c>
      <c r="N46" s="88">
        <f t="shared" si="10"/>
        <v>109422.58402858146</v>
      </c>
      <c r="O46" s="88">
        <f t="shared" si="11"/>
        <v>29750.566620060214</v>
      </c>
      <c r="P46" s="89">
        <f t="shared" si="5"/>
        <v>0.94640313251672059</v>
      </c>
      <c r="Q46" s="240">
        <v>500.96963663049792</v>
      </c>
      <c r="R46" s="92">
        <f t="shared" si="12"/>
        <v>7.2325258524685854E-2</v>
      </c>
      <c r="S46" s="93">
        <f t="shared" si="12"/>
        <v>6.5328030084068178E-2</v>
      </c>
      <c r="T46" s="91">
        <v>3678</v>
      </c>
      <c r="U46" s="190">
        <v>94285</v>
      </c>
      <c r="V46" s="190">
        <v>25803.229337712095</v>
      </c>
      <c r="W46" s="196"/>
      <c r="X46" s="88">
        <v>0</v>
      </c>
      <c r="Y46" s="88">
        <f t="shared" si="13"/>
        <v>0</v>
      </c>
      <c r="Z46" s="1"/>
      <c r="AA46" s="1"/>
    </row>
    <row r="47" spans="2:27">
      <c r="B47" s="206">
        <v>1554</v>
      </c>
      <c r="C47" t="s">
        <v>65</v>
      </c>
      <c r="D47" s="190">
        <v>163967.11499999999</v>
      </c>
      <c r="E47" s="85">
        <f t="shared" si="6"/>
        <v>27534.360201511332</v>
      </c>
      <c r="F47" s="86">
        <f t="shared" si="0"/>
        <v>0.87590280478837168</v>
      </c>
      <c r="G47" s="187">
        <f t="shared" si="1"/>
        <v>2342.5861610277461</v>
      </c>
      <c r="H47" s="187">
        <f t="shared" si="7"/>
        <v>13950.100588920228</v>
      </c>
      <c r="I47" s="187">
        <f t="shared" si="2"/>
        <v>266.15512748667061</v>
      </c>
      <c r="J47" s="87">
        <f t="shared" si="3"/>
        <v>1584.9537841831234</v>
      </c>
      <c r="K47" s="187">
        <f t="shared" si="8"/>
        <v>-124.10690641090719</v>
      </c>
      <c r="L47" s="87">
        <f t="shared" si="4"/>
        <v>-739.0566276769523</v>
      </c>
      <c r="M47" s="88">
        <f t="shared" si="9"/>
        <v>13211.043961243275</v>
      </c>
      <c r="N47" s="88">
        <f t="shared" si="10"/>
        <v>177178.15896124326</v>
      </c>
      <c r="O47" s="88">
        <f t="shared" si="11"/>
        <v>29752.839456128171</v>
      </c>
      <c r="P47" s="89">
        <f t="shared" si="5"/>
        <v>0.94647543430518344</v>
      </c>
      <c r="Q47" s="240">
        <v>405.15568797845845</v>
      </c>
      <c r="R47" s="92">
        <f t="shared" si="12"/>
        <v>3.5485860257155069E-2</v>
      </c>
      <c r="S47" s="93">
        <f t="shared" si="12"/>
        <v>2.1053395706131777E-2</v>
      </c>
      <c r="T47" s="91">
        <v>5955</v>
      </c>
      <c r="U47" s="190">
        <v>158348</v>
      </c>
      <c r="V47" s="190">
        <v>26966.621253405992</v>
      </c>
      <c r="W47" s="196"/>
      <c r="X47" s="88">
        <v>0</v>
      </c>
      <c r="Y47" s="88">
        <f t="shared" si="13"/>
        <v>0</v>
      </c>
      <c r="Z47" s="1"/>
      <c r="AA47" s="1"/>
    </row>
    <row r="48" spans="2:27">
      <c r="B48" s="206">
        <v>1557</v>
      </c>
      <c r="C48" t="s">
        <v>66</v>
      </c>
      <c r="D48" s="190">
        <v>65547.562999999995</v>
      </c>
      <c r="E48" s="85">
        <f t="shared" si="6"/>
        <v>24276.875185185185</v>
      </c>
      <c r="F48" s="86">
        <f t="shared" si="0"/>
        <v>0.7722780885620053</v>
      </c>
      <c r="G48" s="187">
        <f t="shared" si="1"/>
        <v>4297.0771708234342</v>
      </c>
      <c r="H48" s="187">
        <f t="shared" si="7"/>
        <v>11602.108361223272</v>
      </c>
      <c r="I48" s="187">
        <f t="shared" si="2"/>
        <v>1406.2748832008219</v>
      </c>
      <c r="J48" s="87">
        <f t="shared" si="3"/>
        <v>3796.9421846422188</v>
      </c>
      <c r="K48" s="187">
        <f t="shared" si="8"/>
        <v>1016.0128493032441</v>
      </c>
      <c r="L48" s="87">
        <f t="shared" si="4"/>
        <v>2743.234693118759</v>
      </c>
      <c r="M48" s="88">
        <f t="shared" si="9"/>
        <v>14345.343054342031</v>
      </c>
      <c r="N48" s="88">
        <f t="shared" si="10"/>
        <v>79892.90605434202</v>
      </c>
      <c r="O48" s="88">
        <f t="shared" si="11"/>
        <v>29589.965205311859</v>
      </c>
      <c r="P48" s="89">
        <f t="shared" si="5"/>
        <v>0.94129419849386498</v>
      </c>
      <c r="Q48" s="240">
        <v>-53.327951168465006</v>
      </c>
      <c r="R48" s="92">
        <f t="shared" si="12"/>
        <v>0.10104755425653421</v>
      </c>
      <c r="S48" s="93">
        <f t="shared" si="12"/>
        <v>8.8405897152107255E-2</v>
      </c>
      <c r="T48" s="91">
        <v>2700</v>
      </c>
      <c r="U48" s="190">
        <v>59532</v>
      </c>
      <c r="V48" s="190">
        <v>22304.98313975272</v>
      </c>
      <c r="W48" s="196"/>
      <c r="X48" s="88">
        <v>0</v>
      </c>
      <c r="Y48" s="88">
        <f t="shared" si="13"/>
        <v>0</v>
      </c>
      <c r="Z48" s="1"/>
      <c r="AA48" s="1"/>
    </row>
    <row r="49" spans="2:27">
      <c r="B49" s="206">
        <v>1560</v>
      </c>
      <c r="C49" t="s">
        <v>67</v>
      </c>
      <c r="D49" s="190">
        <v>73888.542000000001</v>
      </c>
      <c r="E49" s="85">
        <f t="shared" si="6"/>
        <v>24297.448865504768</v>
      </c>
      <c r="F49" s="86">
        <f t="shared" si="0"/>
        <v>0.77293256334060412</v>
      </c>
      <c r="G49" s="187">
        <f t="shared" si="1"/>
        <v>4284.7329626316841</v>
      </c>
      <c r="H49" s="187">
        <f t="shared" si="7"/>
        <v>13029.872939362951</v>
      </c>
      <c r="I49" s="187">
        <f t="shared" si="2"/>
        <v>1399.0740950889679</v>
      </c>
      <c r="J49" s="87">
        <f t="shared" si="3"/>
        <v>4254.5843231655508</v>
      </c>
      <c r="K49" s="187">
        <f t="shared" si="8"/>
        <v>1008.8120611913901</v>
      </c>
      <c r="L49" s="87">
        <f t="shared" si="4"/>
        <v>3067.7974780830173</v>
      </c>
      <c r="M49" s="88">
        <f t="shared" si="9"/>
        <v>16097.670417445968</v>
      </c>
      <c r="N49" s="88">
        <f t="shared" si="10"/>
        <v>89986.212417445975</v>
      </c>
      <c r="O49" s="88">
        <f t="shared" si="11"/>
        <v>29590.993889327845</v>
      </c>
      <c r="P49" s="89">
        <f t="shared" si="5"/>
        <v>0.94132692223279513</v>
      </c>
      <c r="Q49" s="240">
        <v>44.051888646923544</v>
      </c>
      <c r="R49" s="92">
        <f t="shared" si="12"/>
        <v>6.7907819048995538E-2</v>
      </c>
      <c r="S49" s="93">
        <f t="shared" si="12"/>
        <v>6.4396119545381672E-2</v>
      </c>
      <c r="T49" s="91">
        <v>3041</v>
      </c>
      <c r="U49" s="190">
        <v>69190</v>
      </c>
      <c r="V49" s="190">
        <v>22827.449686572087</v>
      </c>
      <c r="W49" s="196"/>
      <c r="X49" s="88">
        <v>0</v>
      </c>
      <c r="Y49" s="88">
        <f t="shared" si="13"/>
        <v>0</v>
      </c>
      <c r="Z49" s="1"/>
      <c r="AA49" s="1"/>
    </row>
    <row r="50" spans="2:27">
      <c r="B50" s="206">
        <v>1563</v>
      </c>
      <c r="C50" t="s">
        <v>68</v>
      </c>
      <c r="D50" s="190">
        <v>228045.28099999999</v>
      </c>
      <c r="E50" s="85">
        <f t="shared" si="6"/>
        <v>31554.625847516258</v>
      </c>
      <c r="F50" s="86">
        <f t="shared" si="0"/>
        <v>1.0037925370922574</v>
      </c>
      <c r="G50" s="187">
        <f t="shared" si="1"/>
        <v>-69.573226575209262</v>
      </c>
      <c r="H50" s="187">
        <f t="shared" si="7"/>
        <v>-502.80570845903736</v>
      </c>
      <c r="I50" s="187">
        <f t="shared" si="2"/>
        <v>0</v>
      </c>
      <c r="J50" s="87">
        <f t="shared" si="3"/>
        <v>0</v>
      </c>
      <c r="K50" s="187">
        <f t="shared" si="8"/>
        <v>-390.26203389757779</v>
      </c>
      <c r="L50" s="87">
        <f t="shared" si="4"/>
        <v>-2820.4237189777946</v>
      </c>
      <c r="M50" s="88">
        <f t="shared" si="9"/>
        <v>-3323.2294274368319</v>
      </c>
      <c r="N50" s="88">
        <f t="shared" si="10"/>
        <v>224722.05157256316</v>
      </c>
      <c r="O50" s="88">
        <f t="shared" si="11"/>
        <v>31094.79058704347</v>
      </c>
      <c r="P50" s="89">
        <f t="shared" si="5"/>
        <v>0.98916459616895247</v>
      </c>
      <c r="Q50" s="240">
        <v>69.141622800997538</v>
      </c>
      <c r="R50" s="92">
        <f t="shared" si="12"/>
        <v>0.11748557357769387</v>
      </c>
      <c r="S50" s="93">
        <f t="shared" si="12"/>
        <v>9.9394275375315311E-2</v>
      </c>
      <c r="T50" s="91">
        <v>7227</v>
      </c>
      <c r="U50" s="190">
        <v>204070</v>
      </c>
      <c r="V50" s="190">
        <v>28701.82841068917</v>
      </c>
      <c r="W50" s="196"/>
      <c r="X50" s="88">
        <v>0</v>
      </c>
      <c r="Y50" s="88">
        <f t="shared" si="13"/>
        <v>0</v>
      </c>
      <c r="Z50" s="1"/>
      <c r="AA50" s="1"/>
    </row>
    <row r="51" spans="2:27">
      <c r="B51" s="206">
        <v>1566</v>
      </c>
      <c r="C51" t="s">
        <v>69</v>
      </c>
      <c r="D51" s="190">
        <v>149140.242</v>
      </c>
      <c r="E51" s="85">
        <f t="shared" si="6"/>
        <v>25052.955148664536</v>
      </c>
      <c r="F51" s="86">
        <f t="shared" si="0"/>
        <v>0.79696617325969554</v>
      </c>
      <c r="G51" s="187">
        <f t="shared" si="1"/>
        <v>3831.4291927358236</v>
      </c>
      <c r="H51" s="187">
        <f t="shared" si="7"/>
        <v>22808.49798435636</v>
      </c>
      <c r="I51" s="187">
        <f t="shared" si="2"/>
        <v>1134.646895983049</v>
      </c>
      <c r="J51" s="87">
        <f t="shared" si="3"/>
        <v>6754.5529717870913</v>
      </c>
      <c r="K51" s="187">
        <f t="shared" si="8"/>
        <v>744.38486208547124</v>
      </c>
      <c r="L51" s="87">
        <f t="shared" si="4"/>
        <v>4431.3230839948101</v>
      </c>
      <c r="M51" s="88">
        <f t="shared" si="9"/>
        <v>27239.821068351172</v>
      </c>
      <c r="N51" s="88">
        <f t="shared" si="10"/>
        <v>176380.06306835118</v>
      </c>
      <c r="O51" s="88">
        <f t="shared" si="11"/>
        <v>29628.769203485837</v>
      </c>
      <c r="P51" s="89">
        <f t="shared" si="5"/>
        <v>0.94252860272874983</v>
      </c>
      <c r="Q51" s="240">
        <v>260.19773657190308</v>
      </c>
      <c r="R51" s="92">
        <f t="shared" si="12"/>
        <v>4.6495375892894722E-2</v>
      </c>
      <c r="S51" s="93">
        <f t="shared" si="12"/>
        <v>3.9287865324843421E-2</v>
      </c>
      <c r="T51" s="91">
        <v>5953</v>
      </c>
      <c r="U51" s="190">
        <v>142514</v>
      </c>
      <c r="V51" s="190">
        <v>24105.886332882274</v>
      </c>
      <c r="W51" s="196"/>
      <c r="X51" s="88">
        <v>0</v>
      </c>
      <c r="Y51" s="88">
        <f t="shared" si="13"/>
        <v>0</v>
      </c>
      <c r="Z51" s="1"/>
      <c r="AA51" s="1"/>
    </row>
    <row r="52" spans="2:27">
      <c r="B52" s="206">
        <v>1573</v>
      </c>
      <c r="C52" t="s">
        <v>70</v>
      </c>
      <c r="D52" s="190">
        <v>57555.682000000001</v>
      </c>
      <c r="E52" s="85">
        <f t="shared" si="6"/>
        <v>26658.490968040758</v>
      </c>
      <c r="F52" s="86">
        <f t="shared" si="0"/>
        <v>0.84804029726649333</v>
      </c>
      <c r="G52" s="187">
        <f t="shared" si="1"/>
        <v>2868.1077011100901</v>
      </c>
      <c r="H52" s="187">
        <f t="shared" si="7"/>
        <v>6192.2445266966852</v>
      </c>
      <c r="I52" s="187">
        <f t="shared" si="2"/>
        <v>572.7093592013714</v>
      </c>
      <c r="J52" s="87">
        <f t="shared" si="3"/>
        <v>1236.4795065157609</v>
      </c>
      <c r="K52" s="187">
        <f t="shared" si="8"/>
        <v>182.4473253037936</v>
      </c>
      <c r="L52" s="87">
        <f t="shared" si="4"/>
        <v>393.90377533089037</v>
      </c>
      <c r="M52" s="88">
        <f t="shared" si="9"/>
        <v>6586.1483020275755</v>
      </c>
      <c r="N52" s="88">
        <f t="shared" si="10"/>
        <v>64141.830302027578</v>
      </c>
      <c r="O52" s="88">
        <f t="shared" si="11"/>
        <v>29709.045994454646</v>
      </c>
      <c r="P52" s="89">
        <f t="shared" si="5"/>
        <v>0.94508230892908962</v>
      </c>
      <c r="Q52" s="240">
        <v>-96.681031638041532</v>
      </c>
      <c r="R52" s="92">
        <f t="shared" si="12"/>
        <v>0.10152307132877841</v>
      </c>
      <c r="S52" s="93">
        <f t="shared" si="12"/>
        <v>0.10101287073992755</v>
      </c>
      <c r="T52" s="91">
        <v>2159</v>
      </c>
      <c r="U52" s="190">
        <v>52251</v>
      </c>
      <c r="V52" s="190">
        <v>24212.696941612605</v>
      </c>
      <c r="W52" s="196"/>
      <c r="X52" s="88">
        <v>0</v>
      </c>
      <c r="Y52" s="88">
        <f t="shared" si="13"/>
        <v>0</v>
      </c>
      <c r="Z52" s="1"/>
      <c r="AA52" s="1"/>
    </row>
    <row r="53" spans="2:27">
      <c r="B53" s="206">
        <v>1576</v>
      </c>
      <c r="C53" t="s">
        <v>71</v>
      </c>
      <c r="D53" s="190">
        <v>91648.198000000004</v>
      </c>
      <c r="E53" s="85">
        <f t="shared" si="6"/>
        <v>26892.076877934272</v>
      </c>
      <c r="F53" s="86">
        <f t="shared" si="0"/>
        <v>0.85547096034119019</v>
      </c>
      <c r="G53" s="187">
        <f t="shared" si="1"/>
        <v>2727.9561551739816</v>
      </c>
      <c r="H53" s="187">
        <f t="shared" si="7"/>
        <v>9296.87457683293</v>
      </c>
      <c r="I53" s="187">
        <f t="shared" si="2"/>
        <v>490.95429073864142</v>
      </c>
      <c r="J53" s="87">
        <f t="shared" si="3"/>
        <v>1673.1722228372901</v>
      </c>
      <c r="K53" s="187">
        <f t="shared" si="8"/>
        <v>100.69225684106362</v>
      </c>
      <c r="L53" s="87">
        <f t="shared" si="4"/>
        <v>343.15921131434482</v>
      </c>
      <c r="M53" s="88">
        <f t="shared" si="9"/>
        <v>9640.0337881472751</v>
      </c>
      <c r="N53" s="88">
        <f t="shared" si="10"/>
        <v>101288.23178814728</v>
      </c>
      <c r="O53" s="88">
        <f t="shared" si="11"/>
        <v>29720.725289949321</v>
      </c>
      <c r="P53" s="89">
        <f t="shared" si="5"/>
        <v>0.94545384208282446</v>
      </c>
      <c r="Q53" s="240">
        <v>246.22349674735597</v>
      </c>
      <c r="R53" s="92">
        <f t="shared" si="12"/>
        <v>3.3505847062936321E-2</v>
      </c>
      <c r="S53" s="93">
        <f t="shared" si="12"/>
        <v>2.5317860598529151E-2</v>
      </c>
      <c r="T53" s="91">
        <v>3408</v>
      </c>
      <c r="U53" s="190">
        <v>88677</v>
      </c>
      <c r="V53" s="190">
        <v>26228.03904170364</v>
      </c>
      <c r="W53" s="196"/>
      <c r="X53" s="88">
        <v>0</v>
      </c>
      <c r="Y53" s="88">
        <f t="shared" si="13"/>
        <v>0</v>
      </c>
      <c r="Z53" s="1"/>
      <c r="AA53" s="1"/>
    </row>
    <row r="54" spans="2:27">
      <c r="B54" s="206">
        <v>1577</v>
      </c>
      <c r="C54" t="s">
        <v>72</v>
      </c>
      <c r="D54" s="190">
        <v>258404.43100000001</v>
      </c>
      <c r="E54" s="85">
        <f t="shared" si="6"/>
        <v>23294.368610835663</v>
      </c>
      <c r="F54" s="86">
        <f t="shared" si="0"/>
        <v>0.74102331242420627</v>
      </c>
      <c r="G54" s="187">
        <f t="shared" si="1"/>
        <v>4886.5811154331468</v>
      </c>
      <c r="H54" s="187">
        <f t="shared" si="7"/>
        <v>54206.844313499896</v>
      </c>
      <c r="I54" s="187">
        <f t="shared" si="2"/>
        <v>1750.1521842231546</v>
      </c>
      <c r="J54" s="87">
        <f t="shared" si="3"/>
        <v>19414.438179587454</v>
      </c>
      <c r="K54" s="187">
        <f t="shared" si="8"/>
        <v>1359.8901503255768</v>
      </c>
      <c r="L54" s="87">
        <f t="shared" si="4"/>
        <v>15085.261437561623</v>
      </c>
      <c r="M54" s="88">
        <f t="shared" si="9"/>
        <v>69292.105751061521</v>
      </c>
      <c r="N54" s="88">
        <f t="shared" si="10"/>
        <v>327696.53675106156</v>
      </c>
      <c r="O54" s="88">
        <f t="shared" si="11"/>
        <v>29540.839876594389</v>
      </c>
      <c r="P54" s="89">
        <f t="shared" si="5"/>
        <v>0.93973145968697525</v>
      </c>
      <c r="Q54" s="240">
        <v>964.93280138450791</v>
      </c>
      <c r="R54" s="92">
        <f t="shared" si="12"/>
        <v>4.0350874862107609E-2</v>
      </c>
      <c r="S54" s="93">
        <f t="shared" si="12"/>
        <v>2.7877543359659283E-2</v>
      </c>
      <c r="T54" s="91">
        <v>11093</v>
      </c>
      <c r="U54" s="190">
        <v>248382</v>
      </c>
      <c r="V54" s="190">
        <v>22662.59124087591</v>
      </c>
      <c r="W54" s="196"/>
      <c r="X54" s="88">
        <v>0</v>
      </c>
      <c r="Y54" s="88">
        <f t="shared" si="13"/>
        <v>0</v>
      </c>
      <c r="Z54" s="1"/>
      <c r="AA54" s="1"/>
    </row>
    <row r="55" spans="2:27">
      <c r="B55" s="206">
        <v>1578</v>
      </c>
      <c r="C55" t="s">
        <v>73</v>
      </c>
      <c r="D55" s="190">
        <v>70743.577999999994</v>
      </c>
      <c r="E55" s="85">
        <f t="shared" si="6"/>
        <v>28388.273675762437</v>
      </c>
      <c r="F55" s="86">
        <f t="shared" si="0"/>
        <v>0.90306687185473022</v>
      </c>
      <c r="G55" s="187">
        <f t="shared" si="1"/>
        <v>1830.238076477083</v>
      </c>
      <c r="H55" s="187">
        <f t="shared" si="7"/>
        <v>4560.9532865808915</v>
      </c>
      <c r="I55" s="187">
        <f t="shared" si="2"/>
        <v>0</v>
      </c>
      <c r="J55" s="87">
        <f t="shared" si="3"/>
        <v>0</v>
      </c>
      <c r="K55" s="187">
        <f t="shared" si="8"/>
        <v>-390.26203389757779</v>
      </c>
      <c r="L55" s="87">
        <f t="shared" si="4"/>
        <v>-972.53298847276392</v>
      </c>
      <c r="M55" s="88">
        <f t="shared" si="9"/>
        <v>3588.4202981081276</v>
      </c>
      <c r="N55" s="88">
        <f t="shared" si="10"/>
        <v>74331.998298108127</v>
      </c>
      <c r="O55" s="88">
        <f t="shared" si="11"/>
        <v>29828.249718341944</v>
      </c>
      <c r="P55" s="89">
        <f t="shared" si="5"/>
        <v>0.94887433007394162</v>
      </c>
      <c r="Q55" s="240">
        <v>207.95037382317787</v>
      </c>
      <c r="R55" s="92">
        <f t="shared" si="12"/>
        <v>2.0330256439841838E-2</v>
      </c>
      <c r="S55" s="92">
        <f t="shared" si="12"/>
        <v>2.1149141075828919E-2</v>
      </c>
      <c r="T55" s="91">
        <v>2492</v>
      </c>
      <c r="U55" s="190">
        <v>69334</v>
      </c>
      <c r="V55" s="190">
        <v>27800.320769847633</v>
      </c>
      <c r="W55" s="196"/>
      <c r="X55" s="88">
        <v>0</v>
      </c>
      <c r="Y55" s="88">
        <f t="shared" si="13"/>
        <v>0</v>
      </c>
      <c r="Z55" s="1"/>
      <c r="AA55" s="1"/>
    </row>
    <row r="56" spans="2:27">
      <c r="B56" s="206">
        <v>1579</v>
      </c>
      <c r="C56" t="s">
        <v>74</v>
      </c>
      <c r="D56" s="190">
        <v>337779.83299999998</v>
      </c>
      <c r="E56" s="85">
        <f t="shared" si="6"/>
        <v>25138.039220064002</v>
      </c>
      <c r="F56" s="86">
        <f t="shared" si="0"/>
        <v>0.79967280512752137</v>
      </c>
      <c r="G56" s="187">
        <f t="shared" si="1"/>
        <v>3780.3787498961442</v>
      </c>
      <c r="H56" s="187">
        <f t="shared" si="7"/>
        <v>50796.949262354494</v>
      </c>
      <c r="I56" s="187">
        <f t="shared" si="2"/>
        <v>1104.8674709932361</v>
      </c>
      <c r="J56" s="87">
        <f t="shared" si="3"/>
        <v>14846.104207736114</v>
      </c>
      <c r="K56" s="187">
        <f t="shared" si="8"/>
        <v>714.60543709565832</v>
      </c>
      <c r="L56" s="87">
        <f t="shared" si="4"/>
        <v>9602.1532582543605</v>
      </c>
      <c r="M56" s="88">
        <f t="shared" si="9"/>
        <v>60399.102520608853</v>
      </c>
      <c r="N56" s="88">
        <f t="shared" si="10"/>
        <v>398178.93552060885</v>
      </c>
      <c r="O56" s="88">
        <f t="shared" si="11"/>
        <v>29633.023407055807</v>
      </c>
      <c r="P56" s="89">
        <f t="shared" si="5"/>
        <v>0.94266393432214102</v>
      </c>
      <c r="Q56" s="240">
        <v>1013.4681498515711</v>
      </c>
      <c r="R56" s="92">
        <f t="shared" si="12"/>
        <v>5.9448831023818587E-2</v>
      </c>
      <c r="S56" s="92">
        <f t="shared" si="12"/>
        <v>5.1879649824273594E-2</v>
      </c>
      <c r="T56" s="91">
        <v>13437</v>
      </c>
      <c r="U56" s="190">
        <v>318826</v>
      </c>
      <c r="V56" s="190">
        <v>23898.208530095195</v>
      </c>
      <c r="W56" s="196"/>
      <c r="X56" s="88">
        <v>0</v>
      </c>
      <c r="Y56" s="88">
        <f t="shared" si="13"/>
        <v>0</v>
      </c>
      <c r="Z56" s="1"/>
      <c r="AA56" s="1"/>
    </row>
    <row r="57" spans="2:27">
      <c r="B57" s="206">
        <v>1580</v>
      </c>
      <c r="C57" s="228" t="s">
        <v>443</v>
      </c>
      <c r="D57" s="190">
        <v>254345</v>
      </c>
      <c r="E57" s="85">
        <f t="shared" si="6"/>
        <v>27182.323394250292</v>
      </c>
      <c r="F57" s="86">
        <f t="shared" si="0"/>
        <v>0.86470406893208096</v>
      </c>
      <c r="G57" s="187">
        <f t="shared" si="1"/>
        <v>2553.8082453843699</v>
      </c>
      <c r="H57" s="187">
        <f t="shared" si="7"/>
        <v>23895.983752061551</v>
      </c>
      <c r="I57" s="187">
        <f t="shared" si="2"/>
        <v>389.36801002803458</v>
      </c>
      <c r="J57" s="87">
        <f t="shared" si="3"/>
        <v>3643.3164698323194</v>
      </c>
      <c r="K57" s="187">
        <f t="shared" si="8"/>
        <v>-0.89402386954321855</v>
      </c>
      <c r="L57" s="87">
        <f t="shared" si="4"/>
        <v>-8.3653813473158944</v>
      </c>
      <c r="M57" s="88">
        <f t="shared" si="9"/>
        <v>23887.618370714234</v>
      </c>
      <c r="N57" s="88">
        <f t="shared" si="10"/>
        <v>278232.61837071425</v>
      </c>
      <c r="O57" s="88">
        <f t="shared" si="11"/>
        <v>29735.237615765123</v>
      </c>
      <c r="P57" s="89">
        <f t="shared" si="5"/>
        <v>0.94591549751236903</v>
      </c>
      <c r="Q57" s="240">
        <v>599.08663842614624</v>
      </c>
      <c r="R57" s="92"/>
      <c r="S57" s="92"/>
      <c r="T57" s="91">
        <v>9357</v>
      </c>
      <c r="U57" s="190">
        <v>0</v>
      </c>
      <c r="V57" s="190">
        <v>0</v>
      </c>
      <c r="W57" s="196"/>
      <c r="X57" s="88">
        <v>0</v>
      </c>
      <c r="Y57" s="88">
        <f t="shared" si="13"/>
        <v>0</v>
      </c>
      <c r="Z57" s="1"/>
      <c r="AA57" s="1"/>
    </row>
    <row r="58" spans="2:27">
      <c r="B58" s="206">
        <v>1804</v>
      </c>
      <c r="C58" t="s">
        <v>75</v>
      </c>
      <c r="D58" s="190">
        <v>1589760.9180000001</v>
      </c>
      <c r="E58" s="85">
        <f t="shared" si="6"/>
        <v>29597.872319034854</v>
      </c>
      <c r="F58" s="86">
        <f t="shared" si="0"/>
        <v>0.94154573377694639</v>
      </c>
      <c r="G58" s="187">
        <f t="shared" si="1"/>
        <v>1104.4788905136331</v>
      </c>
      <c r="H58" s="187">
        <f t="shared" si="7"/>
        <v>59323.77016726826</v>
      </c>
      <c r="I58" s="187">
        <f t="shared" si="2"/>
        <v>0</v>
      </c>
      <c r="J58" s="87">
        <f t="shared" si="3"/>
        <v>0</v>
      </c>
      <c r="K58" s="187">
        <f t="shared" si="8"/>
        <v>-390.26203389757779</v>
      </c>
      <c r="L58" s="87">
        <f t="shared" si="4"/>
        <v>-20961.7543647067</v>
      </c>
      <c r="M58" s="88">
        <f t="shared" si="9"/>
        <v>38362.01580256156</v>
      </c>
      <c r="N58" s="88">
        <f t="shared" si="10"/>
        <v>1628122.9338025616</v>
      </c>
      <c r="O58" s="88">
        <f t="shared" si="11"/>
        <v>30312.089175650908</v>
      </c>
      <c r="P58" s="89">
        <f t="shared" si="5"/>
        <v>0.964265874842828</v>
      </c>
      <c r="Q58" s="240">
        <v>3132.1789754375277</v>
      </c>
      <c r="R58" s="92">
        <f t="shared" si="12"/>
        <v>4.4350800920743574E-2</v>
      </c>
      <c r="S58" s="92">
        <f t="shared" si="12"/>
        <v>3.5542882526025513E-2</v>
      </c>
      <c r="T58" s="91">
        <v>53712</v>
      </c>
      <c r="U58" s="190">
        <v>1522248</v>
      </c>
      <c r="V58" s="190">
        <v>28581.986143187067</v>
      </c>
      <c r="W58" s="196"/>
      <c r="X58" s="88">
        <v>0</v>
      </c>
      <c r="Y58" s="88">
        <f t="shared" si="13"/>
        <v>0</v>
      </c>
      <c r="Z58" s="1"/>
      <c r="AA58" s="1"/>
    </row>
    <row r="59" spans="2:27">
      <c r="B59" s="206">
        <v>1806</v>
      </c>
      <c r="C59" t="s">
        <v>76</v>
      </c>
      <c r="D59" s="190">
        <v>590046.89199999999</v>
      </c>
      <c r="E59" s="85">
        <f t="shared" si="6"/>
        <v>27342.302687673771</v>
      </c>
      <c r="F59" s="86">
        <f t="shared" si="0"/>
        <v>0.86979321248915542</v>
      </c>
      <c r="G59" s="187">
        <f t="shared" si="1"/>
        <v>2457.8206693302823</v>
      </c>
      <c r="H59" s="187">
        <f t="shared" si="7"/>
        <v>53039.770044147488</v>
      </c>
      <c r="I59" s="187">
        <f t="shared" si="2"/>
        <v>333.3752573298168</v>
      </c>
      <c r="J59" s="87">
        <f t="shared" si="3"/>
        <v>7194.238053177447</v>
      </c>
      <c r="K59" s="187">
        <f t="shared" si="8"/>
        <v>-56.88677656776099</v>
      </c>
      <c r="L59" s="87">
        <f t="shared" si="4"/>
        <v>-1227.6166383322823</v>
      </c>
      <c r="M59" s="88">
        <f t="shared" si="9"/>
        <v>51812.153405815203</v>
      </c>
      <c r="N59" s="88">
        <f t="shared" si="10"/>
        <v>641859.04540581524</v>
      </c>
      <c r="O59" s="88">
        <f t="shared" si="11"/>
        <v>29743.236580436296</v>
      </c>
      <c r="P59" s="89">
        <f t="shared" si="5"/>
        <v>0.94616995469022269</v>
      </c>
      <c r="Q59" s="240">
        <v>1677.6347765868341</v>
      </c>
      <c r="R59" s="92">
        <f t="shared" si="12"/>
        <v>5.5236134136679764E-2</v>
      </c>
      <c r="S59" s="92">
        <f t="shared" si="12"/>
        <v>5.205771204590668E-2</v>
      </c>
      <c r="T59" s="91">
        <v>21580</v>
      </c>
      <c r="U59" s="190">
        <v>559161</v>
      </c>
      <c r="V59" s="190">
        <v>25989.356263072274</v>
      </c>
      <c r="W59" s="196"/>
      <c r="X59" s="88">
        <v>0</v>
      </c>
      <c r="Y59" s="88">
        <f t="shared" si="13"/>
        <v>0</v>
      </c>
      <c r="Z59" s="1"/>
      <c r="AA59" s="1"/>
    </row>
    <row r="60" spans="2:27">
      <c r="B60" s="206">
        <v>1811</v>
      </c>
      <c r="C60" t="s">
        <v>77</v>
      </c>
      <c r="D60" s="190">
        <v>37185.904999999999</v>
      </c>
      <c r="E60" s="85">
        <f t="shared" si="6"/>
        <v>26580.346676197285</v>
      </c>
      <c r="F60" s="86">
        <f t="shared" si="0"/>
        <v>0.84555442855906859</v>
      </c>
      <c r="G60" s="187">
        <f t="shared" si="1"/>
        <v>2914.9942762161741</v>
      </c>
      <c r="H60" s="187">
        <f t="shared" si="7"/>
        <v>4078.0769924264278</v>
      </c>
      <c r="I60" s="187">
        <f t="shared" si="2"/>
        <v>600.05986134658701</v>
      </c>
      <c r="J60" s="87">
        <f t="shared" si="3"/>
        <v>839.48374602387514</v>
      </c>
      <c r="K60" s="187">
        <f t="shared" si="8"/>
        <v>209.79782744900922</v>
      </c>
      <c r="L60" s="87">
        <f t="shared" si="4"/>
        <v>293.50716060116395</v>
      </c>
      <c r="M60" s="88">
        <f t="shared" si="9"/>
        <v>4371.584153027592</v>
      </c>
      <c r="N60" s="88">
        <f t="shared" si="10"/>
        <v>41557.489153027593</v>
      </c>
      <c r="O60" s="88">
        <f t="shared" si="11"/>
        <v>29705.138779862471</v>
      </c>
      <c r="P60" s="89">
        <f t="shared" si="5"/>
        <v>0.94495801549371838</v>
      </c>
      <c r="Q60" s="240">
        <v>76.08258387603837</v>
      </c>
      <c r="R60" s="92">
        <f t="shared" si="12"/>
        <v>1.4179485081546905E-2</v>
      </c>
      <c r="S60" s="92">
        <f t="shared" si="12"/>
        <v>8.3800312712164586E-3</v>
      </c>
      <c r="T60" s="91">
        <v>1399</v>
      </c>
      <c r="U60" s="190">
        <v>36666</v>
      </c>
      <c r="V60" s="190">
        <v>26359.453630481668</v>
      </c>
      <c r="W60" s="196"/>
      <c r="X60" s="88">
        <v>0</v>
      </c>
      <c r="Y60" s="88">
        <f t="shared" si="13"/>
        <v>0</v>
      </c>
      <c r="Z60" s="1"/>
      <c r="AA60" s="1"/>
    </row>
    <row r="61" spans="2:27">
      <c r="B61" s="206">
        <v>1812</v>
      </c>
      <c r="C61" t="s">
        <v>78</v>
      </c>
      <c r="D61" s="190">
        <v>46655.423000000003</v>
      </c>
      <c r="E61" s="85">
        <f t="shared" si="6"/>
        <v>23611.044028340082</v>
      </c>
      <c r="F61" s="86">
        <f t="shared" si="0"/>
        <v>0.75109715777124375</v>
      </c>
      <c r="G61" s="187">
        <f t="shared" si="1"/>
        <v>4696.5758649304962</v>
      </c>
      <c r="H61" s="187">
        <f t="shared" si="7"/>
        <v>9280.4339091026595</v>
      </c>
      <c r="I61" s="187">
        <f t="shared" si="2"/>
        <v>1639.315788096608</v>
      </c>
      <c r="J61" s="87">
        <f t="shared" si="3"/>
        <v>3239.2879972788974</v>
      </c>
      <c r="K61" s="187">
        <f t="shared" si="8"/>
        <v>1249.0537541990302</v>
      </c>
      <c r="L61" s="87">
        <f t="shared" si="4"/>
        <v>2468.1302182972836</v>
      </c>
      <c r="M61" s="88">
        <f t="shared" si="9"/>
        <v>11748.564127399943</v>
      </c>
      <c r="N61" s="88">
        <f t="shared" si="10"/>
        <v>58403.987127399945</v>
      </c>
      <c r="O61" s="88">
        <f t="shared" si="11"/>
        <v>29556.673647469608</v>
      </c>
      <c r="P61" s="89">
        <f t="shared" si="5"/>
        <v>0.94023515195432705</v>
      </c>
      <c r="Q61" s="240">
        <v>-112.6980603366319</v>
      </c>
      <c r="R61" s="92">
        <f t="shared" si="12"/>
        <v>1.5528775412476655E-2</v>
      </c>
      <c r="S61" s="92">
        <f t="shared" si="12"/>
        <v>1.2445186013450788E-2</v>
      </c>
      <c r="T61" s="91">
        <v>1976</v>
      </c>
      <c r="U61" s="190">
        <v>45942</v>
      </c>
      <c r="V61" s="190">
        <v>23320.81218274112</v>
      </c>
      <c r="W61" s="196"/>
      <c r="X61" s="88">
        <v>0</v>
      </c>
      <c r="Y61" s="88">
        <f t="shared" si="13"/>
        <v>0</v>
      </c>
      <c r="Z61" s="1"/>
      <c r="AA61" s="1"/>
    </row>
    <row r="62" spans="2:27">
      <c r="B62" s="206">
        <v>1813</v>
      </c>
      <c r="C62" t="s">
        <v>79</v>
      </c>
      <c r="D62" s="190">
        <v>213064.43400000001</v>
      </c>
      <c r="E62" s="85">
        <f t="shared" si="6"/>
        <v>27225.202402248913</v>
      </c>
      <c r="F62" s="86">
        <f t="shared" si="0"/>
        <v>0.86606810438079551</v>
      </c>
      <c r="G62" s="187">
        <f t="shared" si="1"/>
        <v>2528.0808405851972</v>
      </c>
      <c r="H62" s="187">
        <f t="shared" si="7"/>
        <v>19784.760658419753</v>
      </c>
      <c r="I62" s="187">
        <f t="shared" si="2"/>
        <v>374.36035722851716</v>
      </c>
      <c r="J62" s="87">
        <f t="shared" si="3"/>
        <v>2929.7441556703752</v>
      </c>
      <c r="K62" s="187">
        <f t="shared" si="8"/>
        <v>-15.901676669060635</v>
      </c>
      <c r="L62" s="87">
        <f t="shared" si="4"/>
        <v>-124.44652161206852</v>
      </c>
      <c r="M62" s="88">
        <f t="shared" si="9"/>
        <v>19660.314136807683</v>
      </c>
      <c r="N62" s="88">
        <f t="shared" si="10"/>
        <v>232724.7481368077</v>
      </c>
      <c r="O62" s="88">
        <f t="shared" si="11"/>
        <v>29737.381566165051</v>
      </c>
      <c r="P62" s="89">
        <f t="shared" si="5"/>
        <v>0.94598369928480464</v>
      </c>
      <c r="Q62" s="240">
        <v>123.29810379836999</v>
      </c>
      <c r="R62" s="92">
        <f t="shared" si="12"/>
        <v>-2.9741038839494228E-3</v>
      </c>
      <c r="S62" s="92">
        <f t="shared" si="12"/>
        <v>-7.9426714725677298E-3</v>
      </c>
      <c r="T62" s="91">
        <v>7826</v>
      </c>
      <c r="U62" s="190">
        <v>213700</v>
      </c>
      <c r="V62" s="190">
        <v>27443.17452163863</v>
      </c>
      <c r="W62" s="196"/>
      <c r="X62" s="88">
        <v>0</v>
      </c>
      <c r="Y62" s="88">
        <f t="shared" si="13"/>
        <v>0</v>
      </c>
      <c r="Z62" s="1"/>
      <c r="AA62" s="1"/>
    </row>
    <row r="63" spans="2:27">
      <c r="B63" s="206">
        <v>1815</v>
      </c>
      <c r="C63" t="s">
        <v>80</v>
      </c>
      <c r="D63" s="190">
        <v>28431.371999999999</v>
      </c>
      <c r="E63" s="85">
        <f t="shared" si="6"/>
        <v>23535.903973509932</v>
      </c>
      <c r="F63" s="86">
        <f t="shared" si="0"/>
        <v>0.74870685764093359</v>
      </c>
      <c r="G63" s="187">
        <f t="shared" si="1"/>
        <v>4741.6598978285856</v>
      </c>
      <c r="H63" s="187">
        <f t="shared" si="7"/>
        <v>5727.9251565769318</v>
      </c>
      <c r="I63" s="187">
        <f t="shared" si="2"/>
        <v>1665.6148072871604</v>
      </c>
      <c r="J63" s="87">
        <f t="shared" si="3"/>
        <v>2012.0626872028897</v>
      </c>
      <c r="K63" s="187">
        <f t="shared" si="8"/>
        <v>1275.3527733895826</v>
      </c>
      <c r="L63" s="87">
        <f t="shared" si="4"/>
        <v>1540.6261502546158</v>
      </c>
      <c r="M63" s="88">
        <f t="shared" si="9"/>
        <v>7268.5513068315477</v>
      </c>
      <c r="N63" s="88">
        <f t="shared" si="10"/>
        <v>35699.923306831544</v>
      </c>
      <c r="O63" s="88">
        <f t="shared" si="11"/>
        <v>29552.916644728099</v>
      </c>
      <c r="P63" s="89">
        <f t="shared" si="5"/>
        <v>0.94011563694781142</v>
      </c>
      <c r="Q63" s="240">
        <v>-193.1733504487047</v>
      </c>
      <c r="R63" s="92">
        <f t="shared" si="12"/>
        <v>-6.4049379464726622E-2</v>
      </c>
      <c r="S63" s="92">
        <f t="shared" si="12"/>
        <v>-5.5526650304223456E-2</v>
      </c>
      <c r="T63" s="91">
        <v>1208</v>
      </c>
      <c r="U63" s="190">
        <v>30377</v>
      </c>
      <c r="V63" s="190">
        <v>24919.606234618543</v>
      </c>
      <c r="W63" s="196"/>
      <c r="X63" s="88">
        <v>0</v>
      </c>
      <c r="Y63" s="88">
        <f t="shared" si="13"/>
        <v>0</v>
      </c>
      <c r="Z63" s="1"/>
      <c r="AA63" s="1"/>
    </row>
    <row r="64" spans="2:27">
      <c r="B64" s="206">
        <v>1816</v>
      </c>
      <c r="C64" t="s">
        <v>81</v>
      </c>
      <c r="D64" s="190">
        <v>10906.303</v>
      </c>
      <c r="E64" s="85">
        <f t="shared" si="6"/>
        <v>22721.464583333334</v>
      </c>
      <c r="F64" s="86">
        <f t="shared" si="0"/>
        <v>0.72279851108902582</v>
      </c>
      <c r="G64" s="187">
        <f t="shared" si="1"/>
        <v>5230.3235319345449</v>
      </c>
      <c r="H64" s="187">
        <f t="shared" si="7"/>
        <v>2510.5552953285819</v>
      </c>
      <c r="I64" s="187">
        <f t="shared" si="2"/>
        <v>1950.6685938489697</v>
      </c>
      <c r="J64" s="87">
        <f t="shared" si="3"/>
        <v>936.32092504750551</v>
      </c>
      <c r="K64" s="187">
        <f t="shared" si="8"/>
        <v>1560.406559951392</v>
      </c>
      <c r="L64" s="87">
        <f t="shared" si="4"/>
        <v>748.99514877666809</v>
      </c>
      <c r="M64" s="88">
        <f t="shared" si="9"/>
        <v>3259.5504441052499</v>
      </c>
      <c r="N64" s="88">
        <f t="shared" si="10"/>
        <v>14165.853444105251</v>
      </c>
      <c r="O64" s="88">
        <f t="shared" si="11"/>
        <v>29512.194675219274</v>
      </c>
      <c r="P64" s="89">
        <f t="shared" si="5"/>
        <v>0.93882021962021622</v>
      </c>
      <c r="Q64" s="240">
        <v>-79.635512429950268</v>
      </c>
      <c r="R64" s="92">
        <f t="shared" si="12"/>
        <v>-2.2995341754008788E-2</v>
      </c>
      <c r="S64" s="92">
        <f t="shared" si="12"/>
        <v>-7.591642740899994E-2</v>
      </c>
      <c r="T64" s="91">
        <v>480</v>
      </c>
      <c r="U64" s="190">
        <v>11163</v>
      </c>
      <c r="V64" s="190">
        <v>24588.105726872247</v>
      </c>
      <c r="W64" s="196"/>
      <c r="X64" s="88">
        <v>0</v>
      </c>
      <c r="Y64" s="88">
        <f t="shared" si="13"/>
        <v>0</v>
      </c>
      <c r="Z64" s="1"/>
      <c r="AA64" s="1"/>
    </row>
    <row r="65" spans="2:27">
      <c r="B65" s="206">
        <v>1818</v>
      </c>
      <c r="C65" t="s">
        <v>54</v>
      </c>
      <c r="D65" s="190">
        <v>55095.336000000003</v>
      </c>
      <c r="E65" s="85">
        <f t="shared" si="6"/>
        <v>29910.605863192184</v>
      </c>
      <c r="F65" s="86">
        <f t="shared" si="0"/>
        <v>0.95149418314980583</v>
      </c>
      <c r="G65" s="187">
        <f t="shared" si="1"/>
        <v>916.83876401923476</v>
      </c>
      <c r="H65" s="187">
        <f t="shared" si="7"/>
        <v>1688.8170033234305</v>
      </c>
      <c r="I65" s="187">
        <f t="shared" si="2"/>
        <v>0</v>
      </c>
      <c r="J65" s="87">
        <f t="shared" si="3"/>
        <v>0</v>
      </c>
      <c r="K65" s="187">
        <f t="shared" si="8"/>
        <v>-390.26203389757779</v>
      </c>
      <c r="L65" s="87">
        <f t="shared" si="4"/>
        <v>-718.86266643933834</v>
      </c>
      <c r="M65" s="88">
        <f t="shared" si="9"/>
        <v>969.95433688409219</v>
      </c>
      <c r="N65" s="88">
        <f t="shared" si="10"/>
        <v>56065.290336884093</v>
      </c>
      <c r="O65" s="88">
        <f t="shared" si="11"/>
        <v>30437.182593313839</v>
      </c>
      <c r="P65" s="89">
        <f t="shared" si="5"/>
        <v>0.96824525459197186</v>
      </c>
      <c r="Q65" s="240">
        <v>-121.86524599426866</v>
      </c>
      <c r="R65" s="92">
        <f t="shared" si="12"/>
        <v>9.2857856944499606E-2</v>
      </c>
      <c r="S65" s="92">
        <f t="shared" si="12"/>
        <v>9.1077958154687721E-2</v>
      </c>
      <c r="T65" s="91">
        <v>1842</v>
      </c>
      <c r="U65" s="190">
        <v>50414</v>
      </c>
      <c r="V65" s="190">
        <v>27413.811854268624</v>
      </c>
      <c r="W65" s="196"/>
      <c r="X65" s="88">
        <v>0</v>
      </c>
      <c r="Y65" s="88">
        <f t="shared" si="13"/>
        <v>0</v>
      </c>
      <c r="Z65" s="1"/>
      <c r="AA65" s="1"/>
    </row>
    <row r="66" spans="2:27">
      <c r="B66" s="206">
        <v>1820</v>
      </c>
      <c r="C66" t="s">
        <v>82</v>
      </c>
      <c r="D66" s="190">
        <v>189435.89499999999</v>
      </c>
      <c r="E66" s="85">
        <f t="shared" si="6"/>
        <v>25527.003773076402</v>
      </c>
      <c r="F66" s="86">
        <f t="shared" si="0"/>
        <v>0.81204625925732221</v>
      </c>
      <c r="G66" s="187">
        <f t="shared" si="1"/>
        <v>3547.0000180887041</v>
      </c>
      <c r="H66" s="187">
        <f t="shared" si="7"/>
        <v>26322.287134236274</v>
      </c>
      <c r="I66" s="187">
        <f t="shared" si="2"/>
        <v>968.72987743889621</v>
      </c>
      <c r="J66" s="87">
        <f t="shared" si="3"/>
        <v>7188.9444204740485</v>
      </c>
      <c r="K66" s="187">
        <f t="shared" si="8"/>
        <v>578.46784354131842</v>
      </c>
      <c r="L66" s="87">
        <f t="shared" si="4"/>
        <v>4292.8098669201236</v>
      </c>
      <c r="M66" s="88">
        <f t="shared" si="9"/>
        <v>30615.097001156399</v>
      </c>
      <c r="N66" s="88">
        <f t="shared" si="10"/>
        <v>220050.99200115638</v>
      </c>
      <c r="O66" s="88">
        <f t="shared" si="11"/>
        <v>29652.471634706428</v>
      </c>
      <c r="P66" s="89">
        <f t="shared" si="5"/>
        <v>0.94328260702863109</v>
      </c>
      <c r="Q66" s="240">
        <v>821.85661897364116</v>
      </c>
      <c r="R66" s="92">
        <f t="shared" si="12"/>
        <v>8.1020640500348032E-2</v>
      </c>
      <c r="S66" s="92">
        <f t="shared" si="12"/>
        <v>6.3394512283053484E-2</v>
      </c>
      <c r="T66" s="91">
        <v>7421</v>
      </c>
      <c r="U66" s="190">
        <v>175238</v>
      </c>
      <c r="V66" s="190">
        <v>24005.205479452055</v>
      </c>
      <c r="W66" s="196"/>
      <c r="X66" s="88">
        <v>0</v>
      </c>
      <c r="Y66" s="88">
        <f t="shared" si="13"/>
        <v>0</v>
      </c>
      <c r="Z66" s="1"/>
      <c r="AA66" s="1"/>
    </row>
    <row r="67" spans="2:27">
      <c r="B67" s="206">
        <v>1822</v>
      </c>
      <c r="C67" t="s">
        <v>83</v>
      </c>
      <c r="D67" s="190">
        <v>51031.856</v>
      </c>
      <c r="E67" s="85">
        <f t="shared" si="6"/>
        <v>21697.21768707483</v>
      </c>
      <c r="F67" s="86">
        <f t="shared" si="0"/>
        <v>0.69021592254646125</v>
      </c>
      <c r="G67" s="187">
        <f t="shared" si="1"/>
        <v>5844.8716696896472</v>
      </c>
      <c r="H67" s="187">
        <f t="shared" si="7"/>
        <v>13747.13816711005</v>
      </c>
      <c r="I67" s="187">
        <f t="shared" si="2"/>
        <v>2309.1550075394462</v>
      </c>
      <c r="J67" s="87">
        <f t="shared" si="3"/>
        <v>5431.1325777327775</v>
      </c>
      <c r="K67" s="187">
        <f t="shared" si="8"/>
        <v>1918.8929736418684</v>
      </c>
      <c r="L67" s="87">
        <f t="shared" si="4"/>
        <v>4513.2362740056751</v>
      </c>
      <c r="M67" s="88">
        <f t="shared" si="9"/>
        <v>18260.374441115724</v>
      </c>
      <c r="N67" s="88">
        <f t="shared" si="10"/>
        <v>69292.230441115724</v>
      </c>
      <c r="O67" s="88">
        <f t="shared" si="11"/>
        <v>29460.982330406347</v>
      </c>
      <c r="P67" s="89">
        <f t="shared" si="5"/>
        <v>0.93719109019308788</v>
      </c>
      <c r="Q67" s="240">
        <v>142.00325409324432</v>
      </c>
      <c r="R67" s="92">
        <f t="shared" si="12"/>
        <v>9.0168037427100459E-2</v>
      </c>
      <c r="S67" s="92">
        <f t="shared" si="12"/>
        <v>5.216047829911475E-2</v>
      </c>
      <c r="T67" s="91">
        <v>2352</v>
      </c>
      <c r="U67" s="190">
        <v>46811</v>
      </c>
      <c r="V67" s="190">
        <v>20621.585903083702</v>
      </c>
      <c r="W67" s="196"/>
      <c r="X67" s="88">
        <v>0</v>
      </c>
      <c r="Y67" s="88">
        <f t="shared" si="13"/>
        <v>0</v>
      </c>
      <c r="Z67" s="1"/>
      <c r="AA67" s="1"/>
    </row>
    <row r="68" spans="2:27">
      <c r="B68" s="206">
        <v>1824</v>
      </c>
      <c r="C68" t="s">
        <v>84</v>
      </c>
      <c r="D68" s="190">
        <v>342405.19300000003</v>
      </c>
      <c r="E68" s="85">
        <f t="shared" si="6"/>
        <v>25421.723439008096</v>
      </c>
      <c r="F68" s="86">
        <f t="shared" si="0"/>
        <v>0.80869715874346959</v>
      </c>
      <c r="G68" s="187">
        <f t="shared" si="1"/>
        <v>3610.1682185296877</v>
      </c>
      <c r="H68" s="187">
        <f t="shared" si="7"/>
        <v>48625.355735376368</v>
      </c>
      <c r="I68" s="187">
        <f t="shared" si="2"/>
        <v>1005.5779943628032</v>
      </c>
      <c r="J68" s="87">
        <f t="shared" si="3"/>
        <v>13544.130006072595</v>
      </c>
      <c r="K68" s="187">
        <f t="shared" si="8"/>
        <v>615.31596046522543</v>
      </c>
      <c r="L68" s="87">
        <f t="shared" si="4"/>
        <v>8287.6906715061214</v>
      </c>
      <c r="M68" s="88">
        <f t="shared" si="9"/>
        <v>56913.046406882488</v>
      </c>
      <c r="N68" s="88">
        <f t="shared" si="10"/>
        <v>399318.23940688249</v>
      </c>
      <c r="O68" s="88">
        <f t="shared" si="11"/>
        <v>29647.207618003005</v>
      </c>
      <c r="P68" s="89">
        <f t="shared" si="5"/>
        <v>0.94311515200293816</v>
      </c>
      <c r="Q68" s="240">
        <v>1569.222972356205</v>
      </c>
      <c r="R68" s="92">
        <f t="shared" si="12"/>
        <v>6.3314026899201056E-2</v>
      </c>
      <c r="S68" s="92">
        <f t="shared" si="12"/>
        <v>5.3287975862286868E-2</v>
      </c>
      <c r="T68" s="91">
        <v>13469</v>
      </c>
      <c r="U68" s="190">
        <v>322017</v>
      </c>
      <c r="V68" s="190">
        <v>24135.586868535451</v>
      </c>
      <c r="W68" s="196"/>
      <c r="X68" s="88">
        <v>0</v>
      </c>
      <c r="Y68" s="88">
        <f t="shared" si="13"/>
        <v>0</v>
      </c>
      <c r="Z68" s="1"/>
      <c r="AA68" s="1"/>
    </row>
    <row r="69" spans="2:27">
      <c r="B69" s="206">
        <v>1825</v>
      </c>
      <c r="C69" t="s">
        <v>85</v>
      </c>
      <c r="D69" s="190">
        <v>34343.387000000002</v>
      </c>
      <c r="E69" s="85">
        <f t="shared" si="6"/>
        <v>23734.199723566002</v>
      </c>
      <c r="F69" s="86">
        <f t="shared" si="0"/>
        <v>0.75501489612014949</v>
      </c>
      <c r="G69" s="187">
        <f t="shared" si="1"/>
        <v>4622.682447794944</v>
      </c>
      <c r="H69" s="187">
        <f t="shared" si="7"/>
        <v>6689.0215019592843</v>
      </c>
      <c r="I69" s="187">
        <f t="shared" si="2"/>
        <v>1596.2112947675359</v>
      </c>
      <c r="J69" s="87">
        <f t="shared" si="3"/>
        <v>2309.7177435286244</v>
      </c>
      <c r="K69" s="187">
        <f t="shared" si="8"/>
        <v>1205.9492608699582</v>
      </c>
      <c r="L69" s="87">
        <f t="shared" si="4"/>
        <v>1745.0085804788293</v>
      </c>
      <c r="M69" s="88">
        <f t="shared" si="9"/>
        <v>8434.0300824381138</v>
      </c>
      <c r="N69" s="88">
        <f t="shared" si="10"/>
        <v>42777.417082438114</v>
      </c>
      <c r="O69" s="88">
        <f t="shared" si="11"/>
        <v>29562.831432230902</v>
      </c>
      <c r="P69" s="89">
        <f t="shared" si="5"/>
        <v>0.94043103887177226</v>
      </c>
      <c r="Q69" s="240">
        <v>205.81991763304541</v>
      </c>
      <c r="R69" s="92">
        <f t="shared" si="12"/>
        <v>8.4379621735973048E-2</v>
      </c>
      <c r="S69" s="92">
        <f t="shared" si="12"/>
        <v>8.9625411198413912E-2</v>
      </c>
      <c r="T69" s="91">
        <v>1447</v>
      </c>
      <c r="U69" s="190">
        <v>31671</v>
      </c>
      <c r="V69" s="190">
        <v>21781.980742778542</v>
      </c>
      <c r="W69" s="196"/>
      <c r="X69" s="88">
        <v>0</v>
      </c>
      <c r="Y69" s="88">
        <f t="shared" si="13"/>
        <v>0</v>
      </c>
      <c r="Z69" s="1"/>
      <c r="AA69" s="1"/>
    </row>
    <row r="70" spans="2:27">
      <c r="B70" s="206">
        <v>1826</v>
      </c>
      <c r="C70" t="s">
        <v>86</v>
      </c>
      <c r="D70" s="190">
        <v>28396.512999999999</v>
      </c>
      <c r="E70" s="85">
        <f t="shared" si="6"/>
        <v>22115.664330218067</v>
      </c>
      <c r="F70" s="86">
        <f t="shared" si="0"/>
        <v>0.70352723923226979</v>
      </c>
      <c r="G70" s="187">
        <f t="shared" si="1"/>
        <v>5593.8036838037051</v>
      </c>
      <c r="H70" s="187">
        <f t="shared" si="7"/>
        <v>7182.4439300039567</v>
      </c>
      <c r="I70" s="187">
        <f t="shared" si="2"/>
        <v>2162.698682439313</v>
      </c>
      <c r="J70" s="87">
        <f t="shared" si="3"/>
        <v>2776.9051082520778</v>
      </c>
      <c r="K70" s="187">
        <f t="shared" si="8"/>
        <v>1772.4366485417352</v>
      </c>
      <c r="L70" s="87">
        <f t="shared" si="4"/>
        <v>2275.8086567275877</v>
      </c>
      <c r="M70" s="88">
        <f t="shared" si="9"/>
        <v>9458.2525867315453</v>
      </c>
      <c r="N70" s="88">
        <f t="shared" si="10"/>
        <v>37854.765586731548</v>
      </c>
      <c r="O70" s="88">
        <f t="shared" si="11"/>
        <v>29481.904662563513</v>
      </c>
      <c r="P70" s="89">
        <f t="shared" si="5"/>
        <v>0.93785665602737844</v>
      </c>
      <c r="Q70" s="240">
        <v>51.31015299988394</v>
      </c>
      <c r="R70" s="92">
        <f t="shared" si="12"/>
        <v>9.3140585902914075E-2</v>
      </c>
      <c r="S70" s="92">
        <f t="shared" si="12"/>
        <v>8.8032452323928478E-2</v>
      </c>
      <c r="T70" s="91">
        <v>1284</v>
      </c>
      <c r="U70" s="190">
        <v>25977</v>
      </c>
      <c r="V70" s="190">
        <v>20326.291079812207</v>
      </c>
      <c r="W70" s="196"/>
      <c r="X70" s="88">
        <v>0</v>
      </c>
      <c r="Y70" s="88">
        <f t="shared" si="13"/>
        <v>0</v>
      </c>
      <c r="Z70" s="1"/>
      <c r="AA70" s="1"/>
    </row>
    <row r="71" spans="2:27">
      <c r="B71" s="206">
        <v>1827</v>
      </c>
      <c r="C71" t="s">
        <v>87</v>
      </c>
      <c r="D71" s="190">
        <v>44266.633999999998</v>
      </c>
      <c r="E71" s="85">
        <f t="shared" si="6"/>
        <v>31020.766643307637</v>
      </c>
      <c r="F71" s="86">
        <f t="shared" ref="F71:F134" si="14">E71/E$365</f>
        <v>0.98680980094345261</v>
      </c>
      <c r="G71" s="187">
        <f t="shared" ref="G71:G134" si="15">($E$365+$Y$365-E71-Y71)*0.6</f>
        <v>250.74229594996285</v>
      </c>
      <c r="H71" s="187">
        <f t="shared" ref="H71:H134" si="16">G71*T71/1000</f>
        <v>357.80925632059694</v>
      </c>
      <c r="I71" s="187">
        <f t="shared" ref="I71:I134" si="17">IF(E71+Y71&lt;(E$365+Y$365)*0.9,((E$365+Y$365)*0.9-E71-Y71)*0.35,0)</f>
        <v>0</v>
      </c>
      <c r="J71" s="87">
        <f t="shared" ref="J71:J134" si="18">I71*T71/1000</f>
        <v>0</v>
      </c>
      <c r="K71" s="187">
        <f t="shared" si="8"/>
        <v>-390.26203389757779</v>
      </c>
      <c r="L71" s="87">
        <f t="shared" ref="L71:L134" si="19">K71*T71/1000</f>
        <v>-556.90392237184346</v>
      </c>
      <c r="M71" s="88">
        <f t="shared" si="9"/>
        <v>-199.09466605124652</v>
      </c>
      <c r="N71" s="88">
        <f t="shared" si="10"/>
        <v>44067.539333948749</v>
      </c>
      <c r="O71" s="88">
        <f t="shared" si="11"/>
        <v>30881.246905360018</v>
      </c>
      <c r="P71" s="89">
        <f t="shared" ref="P71:P134" si="20">O71/O$365</f>
        <v>0.98237150170943044</v>
      </c>
      <c r="Q71" s="240">
        <v>-692.21287710847832</v>
      </c>
      <c r="R71" s="92">
        <f t="shared" si="12"/>
        <v>5.391728965287363E-2</v>
      </c>
      <c r="S71" s="92">
        <f t="shared" si="12"/>
        <v>2.7329327194917503E-2</v>
      </c>
      <c r="T71" s="91">
        <v>1427</v>
      </c>
      <c r="U71" s="190">
        <v>42002</v>
      </c>
      <c r="V71" s="190">
        <v>30195.542774982026</v>
      </c>
      <c r="W71" s="196"/>
      <c r="X71" s="88">
        <v>0</v>
      </c>
      <c r="Y71" s="88">
        <f t="shared" si="13"/>
        <v>0</v>
      </c>
      <c r="Z71" s="1"/>
      <c r="AA71" s="1"/>
    </row>
    <row r="72" spans="2:27">
      <c r="B72" s="206">
        <v>1828</v>
      </c>
      <c r="C72" t="s">
        <v>88</v>
      </c>
      <c r="D72" s="190">
        <v>44203.366999999998</v>
      </c>
      <c r="E72" s="85">
        <f t="shared" ref="E72:E135" si="21">D72/T72*1000</f>
        <v>24448.764933628318</v>
      </c>
      <c r="F72" s="86">
        <f t="shared" si="14"/>
        <v>0.77774611874951782</v>
      </c>
      <c r="G72" s="187">
        <f t="shared" si="15"/>
        <v>4193.9433217575543</v>
      </c>
      <c r="H72" s="187">
        <f t="shared" si="16"/>
        <v>7582.6495257376582</v>
      </c>
      <c r="I72" s="187">
        <f t="shared" si="17"/>
        <v>1346.1134712457256</v>
      </c>
      <c r="J72" s="87">
        <f t="shared" si="18"/>
        <v>2433.773156012272</v>
      </c>
      <c r="K72" s="187">
        <f t="shared" ref="K72:K135" si="22">I72+J$367</f>
        <v>955.85143734814778</v>
      </c>
      <c r="L72" s="87">
        <f t="shared" si="19"/>
        <v>1728.1793987254512</v>
      </c>
      <c r="M72" s="88">
        <f t="shared" ref="M72:M135" si="23">H72+L72</f>
        <v>9310.8289244631087</v>
      </c>
      <c r="N72" s="88">
        <f t="shared" ref="N72:N135" si="24">D72+M72</f>
        <v>53514.195924463107</v>
      </c>
      <c r="O72" s="88">
        <f t="shared" ref="O72:O135" si="25">N72/T72*1000</f>
        <v>29598.559692734019</v>
      </c>
      <c r="P72" s="89">
        <f t="shared" si="20"/>
        <v>0.94156760000324069</v>
      </c>
      <c r="Q72" s="240">
        <v>164.12182151385605</v>
      </c>
      <c r="R72" s="92">
        <f t="shared" ref="R72:S135" si="26">(D72-U72)/U72</f>
        <v>6.6992541276431367E-2</v>
      </c>
      <c r="S72" s="92">
        <f t="shared" si="26"/>
        <v>5.2238772730020561E-2</v>
      </c>
      <c r="T72" s="91">
        <v>1808</v>
      </c>
      <c r="U72" s="190">
        <v>41428</v>
      </c>
      <c r="V72" s="190">
        <v>23234.99719573752</v>
      </c>
      <c r="W72" s="196"/>
      <c r="X72" s="88">
        <v>0</v>
      </c>
      <c r="Y72" s="88">
        <f t="shared" ref="Y72:Y135" si="27">X72*1000/T72</f>
        <v>0</v>
      </c>
      <c r="Z72" s="1"/>
      <c r="AA72" s="1"/>
    </row>
    <row r="73" spans="2:27">
      <c r="B73" s="206">
        <v>1832</v>
      </c>
      <c r="C73" t="s">
        <v>89</v>
      </c>
      <c r="D73" s="190">
        <v>130591.474</v>
      </c>
      <c r="E73" s="85">
        <f t="shared" si="21"/>
        <v>29117.385507246378</v>
      </c>
      <c r="F73" s="86">
        <f t="shared" si="14"/>
        <v>0.9262608409002181</v>
      </c>
      <c r="G73" s="187">
        <f t="shared" si="15"/>
        <v>1392.7709775867188</v>
      </c>
      <c r="H73" s="187">
        <f t="shared" si="16"/>
        <v>6246.577834476434</v>
      </c>
      <c r="I73" s="187">
        <f t="shared" si="17"/>
        <v>0</v>
      </c>
      <c r="J73" s="87">
        <f t="shared" si="18"/>
        <v>0</v>
      </c>
      <c r="K73" s="187">
        <f t="shared" si="22"/>
        <v>-390.26203389757779</v>
      </c>
      <c r="L73" s="87">
        <f t="shared" si="19"/>
        <v>-1750.3252220306365</v>
      </c>
      <c r="M73" s="88">
        <f t="shared" si="23"/>
        <v>4496.2526124457972</v>
      </c>
      <c r="N73" s="88">
        <f t="shared" si="24"/>
        <v>135087.72661244581</v>
      </c>
      <c r="O73" s="88">
        <f t="shared" si="25"/>
        <v>30119.894450935521</v>
      </c>
      <c r="P73" s="89">
        <f t="shared" si="20"/>
        <v>0.95815191769213681</v>
      </c>
      <c r="Q73" s="240">
        <v>377.80525674033652</v>
      </c>
      <c r="R73" s="92">
        <f t="shared" si="26"/>
        <v>6.5000888917885205E-2</v>
      </c>
      <c r="S73" s="92">
        <f t="shared" si="26"/>
        <v>5.882697072125978E-2</v>
      </c>
      <c r="T73" s="91">
        <v>4485</v>
      </c>
      <c r="U73" s="190">
        <v>122621</v>
      </c>
      <c r="V73" s="190">
        <v>27499.663601704418</v>
      </c>
      <c r="W73" s="196"/>
      <c r="X73" s="88">
        <v>0</v>
      </c>
      <c r="Y73" s="88">
        <f t="shared" si="27"/>
        <v>0</v>
      </c>
      <c r="Z73" s="1"/>
      <c r="AA73" s="1"/>
    </row>
    <row r="74" spans="2:27">
      <c r="B74" s="206">
        <v>1833</v>
      </c>
      <c r="C74" t="s">
        <v>90</v>
      </c>
      <c r="D74" s="190">
        <v>706695.83</v>
      </c>
      <c r="E74" s="85">
        <f t="shared" si="21"/>
        <v>27186.882742171267</v>
      </c>
      <c r="F74" s="86">
        <f t="shared" si="14"/>
        <v>0.86484910755301714</v>
      </c>
      <c r="G74" s="187">
        <f>($E$365+$Y$365-E74-Y74)*0.6</f>
        <v>2551.0726366317854</v>
      </c>
      <c r="H74" s="187">
        <f>G74*T74/1000</f>
        <v>66312.582116606631</v>
      </c>
      <c r="I74" s="187">
        <f t="shared" si="17"/>
        <v>387.77223825569342</v>
      </c>
      <c r="J74" s="87">
        <f t="shared" si="18"/>
        <v>10079.751561218494</v>
      </c>
      <c r="K74" s="187">
        <f t="shared" si="22"/>
        <v>-2.4897956418843705</v>
      </c>
      <c r="L74" s="87">
        <f t="shared" si="19"/>
        <v>-64.719747915142321</v>
      </c>
      <c r="M74" s="88">
        <f t="shared" si="23"/>
        <v>66247.862368691494</v>
      </c>
      <c r="N74" s="88">
        <f t="shared" si="24"/>
        <v>772943.69236869144</v>
      </c>
      <c r="O74" s="88">
        <f t="shared" si="25"/>
        <v>29735.465583161167</v>
      </c>
      <c r="P74" s="89">
        <f t="shared" si="20"/>
        <v>0.9459227494434157</v>
      </c>
      <c r="Q74" s="240">
        <v>2519.3178808248485</v>
      </c>
      <c r="R74" s="92">
        <f t="shared" si="26"/>
        <v>6.2001012866713293E-2</v>
      </c>
      <c r="S74" s="92">
        <f t="shared" si="26"/>
        <v>6.1429034172393954E-2</v>
      </c>
      <c r="T74" s="91">
        <v>25994</v>
      </c>
      <c r="U74" s="190">
        <v>665438</v>
      </c>
      <c r="V74" s="190">
        <v>25613.471901462664</v>
      </c>
      <c r="W74" s="196"/>
      <c r="X74" s="88">
        <v>0</v>
      </c>
      <c r="Y74" s="88">
        <f t="shared" si="27"/>
        <v>0</v>
      </c>
      <c r="Z74" s="1"/>
      <c r="AA74" s="1"/>
    </row>
    <row r="75" spans="2:27">
      <c r="B75" s="206">
        <v>1834</v>
      </c>
      <c r="C75" t="s">
        <v>91</v>
      </c>
      <c r="D75" s="190">
        <v>85187.15</v>
      </c>
      <c r="E75" s="85">
        <f t="shared" si="21"/>
        <v>45168.160127253446</v>
      </c>
      <c r="F75" s="86">
        <f t="shared" si="14"/>
        <v>1.436856271692851</v>
      </c>
      <c r="G75" s="187">
        <f t="shared" si="15"/>
        <v>-8237.6937944175224</v>
      </c>
      <c r="H75" s="187">
        <f t="shared" si="16"/>
        <v>-15536.290496271447</v>
      </c>
      <c r="I75" s="187">
        <f t="shared" si="17"/>
        <v>0</v>
      </c>
      <c r="J75" s="87">
        <f t="shared" si="18"/>
        <v>0</v>
      </c>
      <c r="K75" s="187">
        <f t="shared" si="22"/>
        <v>-390.26203389757779</v>
      </c>
      <c r="L75" s="87">
        <f t="shared" si="19"/>
        <v>-736.03419593083174</v>
      </c>
      <c r="M75" s="88">
        <f t="shared" si="23"/>
        <v>-16272.324692202279</v>
      </c>
      <c r="N75" s="88">
        <f t="shared" si="24"/>
        <v>68914.825307797713</v>
      </c>
      <c r="O75" s="88">
        <f t="shared" si="25"/>
        <v>36540.204298938341</v>
      </c>
      <c r="P75" s="89">
        <f t="shared" si="20"/>
        <v>1.1623900900091897</v>
      </c>
      <c r="Q75" s="240">
        <v>-447.90152896047039</v>
      </c>
      <c r="R75" s="92">
        <f t="shared" si="26"/>
        <v>0.1254148281237614</v>
      </c>
      <c r="S75" s="92">
        <f t="shared" si="26"/>
        <v>0.10512633175249539</v>
      </c>
      <c r="T75" s="91">
        <v>1886</v>
      </c>
      <c r="U75" s="190">
        <v>75694</v>
      </c>
      <c r="V75" s="190">
        <v>40871.490280777536</v>
      </c>
      <c r="W75" s="196"/>
      <c r="X75" s="88">
        <v>0</v>
      </c>
      <c r="Y75" s="88">
        <f t="shared" si="27"/>
        <v>0</v>
      </c>
      <c r="Z75" s="1"/>
      <c r="AA75" s="1"/>
    </row>
    <row r="76" spans="2:27">
      <c r="B76" s="206">
        <v>1835</v>
      </c>
      <c r="C76" t="s">
        <v>92</v>
      </c>
      <c r="D76" s="190">
        <v>12547.540999999999</v>
      </c>
      <c r="E76" s="85">
        <f t="shared" si="21"/>
        <v>28388.101809954751</v>
      </c>
      <c r="F76" s="86">
        <f t="shared" si="14"/>
        <v>0.90306140458612838</v>
      </c>
      <c r="G76" s="187">
        <f t="shared" si="15"/>
        <v>1830.3411959616947</v>
      </c>
      <c r="H76" s="187">
        <f t="shared" si="16"/>
        <v>809.01080861506898</v>
      </c>
      <c r="I76" s="187">
        <f t="shared" si="17"/>
        <v>0</v>
      </c>
      <c r="J76" s="87">
        <f t="shared" si="18"/>
        <v>0</v>
      </c>
      <c r="K76" s="187">
        <f t="shared" si="22"/>
        <v>-390.26203389757779</v>
      </c>
      <c r="L76" s="87">
        <f t="shared" si="19"/>
        <v>-172.49581898272939</v>
      </c>
      <c r="M76" s="88">
        <f t="shared" si="23"/>
        <v>636.51498963233962</v>
      </c>
      <c r="N76" s="88">
        <f t="shared" si="24"/>
        <v>13184.055989632339</v>
      </c>
      <c r="O76" s="88">
        <f t="shared" si="25"/>
        <v>29828.180972018868</v>
      </c>
      <c r="P76" s="89">
        <f t="shared" si="20"/>
        <v>0.94887214316650093</v>
      </c>
      <c r="Q76" s="240">
        <v>-113.63708519940508</v>
      </c>
      <c r="R76" s="92">
        <f t="shared" si="26"/>
        <v>6.2090824445572984E-2</v>
      </c>
      <c r="S76" s="92">
        <f t="shared" si="26"/>
        <v>6.6896665280168313E-2</v>
      </c>
      <c r="T76" s="91">
        <v>442</v>
      </c>
      <c r="U76" s="190">
        <v>11814</v>
      </c>
      <c r="V76" s="190">
        <v>26608.10810810811</v>
      </c>
      <c r="W76" s="196"/>
      <c r="X76" s="88">
        <v>0</v>
      </c>
      <c r="Y76" s="88">
        <f t="shared" si="27"/>
        <v>0</v>
      </c>
      <c r="Z76" s="1"/>
      <c r="AA76" s="1"/>
    </row>
    <row r="77" spans="2:27">
      <c r="B77" s="206">
        <v>1836</v>
      </c>
      <c r="C77" t="s">
        <v>93</v>
      </c>
      <c r="D77" s="190">
        <v>28468.237000000001</v>
      </c>
      <c r="E77" s="85">
        <f t="shared" si="21"/>
        <v>24994.062335381917</v>
      </c>
      <c r="F77" s="86">
        <f t="shared" si="14"/>
        <v>0.79509271842150053</v>
      </c>
      <c r="G77" s="187">
        <f t="shared" si="15"/>
        <v>3866.7648807053947</v>
      </c>
      <c r="H77" s="187">
        <f t="shared" si="16"/>
        <v>4404.2451991234448</v>
      </c>
      <c r="I77" s="187">
        <f t="shared" si="17"/>
        <v>1155.2593806319655</v>
      </c>
      <c r="J77" s="87">
        <f t="shared" si="18"/>
        <v>1315.8404345398087</v>
      </c>
      <c r="K77" s="187">
        <f t="shared" si="22"/>
        <v>764.99734673438775</v>
      </c>
      <c r="L77" s="87">
        <f t="shared" si="19"/>
        <v>871.3319779304677</v>
      </c>
      <c r="M77" s="88">
        <f t="shared" si="23"/>
        <v>5275.5771770539122</v>
      </c>
      <c r="N77" s="88">
        <f t="shared" si="24"/>
        <v>33743.814177053915</v>
      </c>
      <c r="O77" s="88">
        <f t="shared" si="25"/>
        <v>29625.824562821697</v>
      </c>
      <c r="P77" s="89">
        <f t="shared" si="20"/>
        <v>0.94243492998683975</v>
      </c>
      <c r="Q77" s="240">
        <v>24.618001025593912</v>
      </c>
      <c r="R77" s="92">
        <f t="shared" si="26"/>
        <v>4.8167783505154674E-2</v>
      </c>
      <c r="S77" s="92">
        <f t="shared" si="26"/>
        <v>4.8167783505154792E-2</v>
      </c>
      <c r="T77" s="91">
        <v>1139</v>
      </c>
      <c r="U77" s="190">
        <v>27160</v>
      </c>
      <c r="V77" s="190">
        <v>23845.478489903424</v>
      </c>
      <c r="W77" s="196"/>
      <c r="X77" s="88">
        <v>0</v>
      </c>
      <c r="Y77" s="88">
        <f t="shared" si="27"/>
        <v>0</v>
      </c>
      <c r="Z77" s="1"/>
      <c r="AA77" s="1"/>
    </row>
    <row r="78" spans="2:27">
      <c r="B78" s="206">
        <v>1837</v>
      </c>
      <c r="C78" t="s">
        <v>94</v>
      </c>
      <c r="D78" s="190">
        <v>179944.93100000001</v>
      </c>
      <c r="E78" s="85">
        <f t="shared" si="21"/>
        <v>29117.302750809064</v>
      </c>
      <c r="F78" s="86">
        <f t="shared" si="14"/>
        <v>0.92625820831333305</v>
      </c>
      <c r="G78" s="187">
        <f t="shared" si="15"/>
        <v>1392.8206314491072</v>
      </c>
      <c r="H78" s="187">
        <f t="shared" si="16"/>
        <v>8607.6315023554816</v>
      </c>
      <c r="I78" s="187">
        <f t="shared" si="17"/>
        <v>0</v>
      </c>
      <c r="J78" s="87">
        <f t="shared" si="18"/>
        <v>0</v>
      </c>
      <c r="K78" s="187">
        <f t="shared" si="22"/>
        <v>-390.26203389757779</v>
      </c>
      <c r="L78" s="87">
        <f t="shared" si="19"/>
        <v>-2411.8193694870311</v>
      </c>
      <c r="M78" s="88">
        <f t="shared" si="23"/>
        <v>6195.8121328684501</v>
      </c>
      <c r="N78" s="88">
        <f t="shared" si="24"/>
        <v>186140.74313286846</v>
      </c>
      <c r="O78" s="88">
        <f t="shared" si="25"/>
        <v>30119.861348360595</v>
      </c>
      <c r="P78" s="89">
        <f t="shared" si="20"/>
        <v>0.95815086465738275</v>
      </c>
      <c r="Q78" s="240">
        <v>453.37965611043546</v>
      </c>
      <c r="R78" s="92">
        <f t="shared" si="26"/>
        <v>6.8226741148813969E-2</v>
      </c>
      <c r="S78" s="92">
        <f t="shared" si="26"/>
        <v>7.3758012300393624E-2</v>
      </c>
      <c r="T78" s="91">
        <v>6180</v>
      </c>
      <c r="U78" s="190">
        <v>168452</v>
      </c>
      <c r="V78" s="190">
        <v>27117.192530585962</v>
      </c>
      <c r="W78" s="196"/>
      <c r="X78" s="88">
        <v>0</v>
      </c>
      <c r="Y78" s="88">
        <f t="shared" si="27"/>
        <v>0</v>
      </c>
      <c r="Z78" s="1"/>
      <c r="AA78" s="1"/>
    </row>
    <row r="79" spans="2:27">
      <c r="B79" s="206">
        <v>1838</v>
      </c>
      <c r="C79" t="s">
        <v>95</v>
      </c>
      <c r="D79" s="190">
        <v>52842.106</v>
      </c>
      <c r="E79" s="85">
        <f t="shared" si="21"/>
        <v>26987.796731358529</v>
      </c>
      <c r="F79" s="86">
        <f t="shared" si="14"/>
        <v>0.85851592988014602</v>
      </c>
      <c r="G79" s="187">
        <f t="shared" si="15"/>
        <v>2670.5242431194279</v>
      </c>
      <c r="H79" s="187">
        <f t="shared" si="16"/>
        <v>5228.8864680278393</v>
      </c>
      <c r="I79" s="187">
        <f t="shared" si="17"/>
        <v>457.45234204015173</v>
      </c>
      <c r="J79" s="87">
        <f t="shared" si="18"/>
        <v>895.69168571461717</v>
      </c>
      <c r="K79" s="187">
        <f t="shared" si="22"/>
        <v>67.19030814257394</v>
      </c>
      <c r="L79" s="87">
        <f t="shared" si="19"/>
        <v>131.55862334315975</v>
      </c>
      <c r="M79" s="88">
        <f t="shared" si="23"/>
        <v>5360.4450913709989</v>
      </c>
      <c r="N79" s="88">
        <f t="shared" si="24"/>
        <v>58202.551091371002</v>
      </c>
      <c r="O79" s="88">
        <f t="shared" si="25"/>
        <v>29725.51128262053</v>
      </c>
      <c r="P79" s="89">
        <f t="shared" si="20"/>
        <v>0.94560609055977207</v>
      </c>
      <c r="Q79" s="240">
        <v>182.91737700449448</v>
      </c>
      <c r="R79" s="92">
        <f t="shared" si="26"/>
        <v>9.6059115139698406E-2</v>
      </c>
      <c r="S79" s="92">
        <f t="shared" si="26"/>
        <v>7.9265563835208497E-2</v>
      </c>
      <c r="T79" s="91">
        <v>1958</v>
      </c>
      <c r="U79" s="190">
        <v>48211</v>
      </c>
      <c r="V79" s="190">
        <v>25005.705394190874</v>
      </c>
      <c r="W79" s="196"/>
      <c r="X79" s="88">
        <v>0</v>
      </c>
      <c r="Y79" s="88">
        <f t="shared" si="27"/>
        <v>0</v>
      </c>
      <c r="Z79" s="1"/>
      <c r="AA79" s="1"/>
    </row>
    <row r="80" spans="2:27">
      <c r="B80" s="206">
        <v>1839</v>
      </c>
      <c r="C80" t="s">
        <v>96</v>
      </c>
      <c r="D80" s="190">
        <v>26940.221000000001</v>
      </c>
      <c r="E80" s="85">
        <f t="shared" si="21"/>
        <v>25367.439736346518</v>
      </c>
      <c r="F80" s="86">
        <f t="shared" si="14"/>
        <v>0.80697032554060599</v>
      </c>
      <c r="G80" s="187">
        <f t="shared" si="15"/>
        <v>3642.7384401266345</v>
      </c>
      <c r="H80" s="187">
        <f t="shared" si="16"/>
        <v>3868.5882234144856</v>
      </c>
      <c r="I80" s="187">
        <f t="shared" si="17"/>
        <v>1024.5772902943556</v>
      </c>
      <c r="J80" s="87">
        <f t="shared" si="18"/>
        <v>1088.1010822926057</v>
      </c>
      <c r="K80" s="187">
        <f t="shared" si="22"/>
        <v>634.31525639677784</v>
      </c>
      <c r="L80" s="87">
        <f t="shared" si="19"/>
        <v>673.64280229337805</v>
      </c>
      <c r="M80" s="88">
        <f t="shared" si="23"/>
        <v>4542.2310257078634</v>
      </c>
      <c r="N80" s="88">
        <f t="shared" si="24"/>
        <v>31482.452025707866</v>
      </c>
      <c r="O80" s="88">
        <f t="shared" si="25"/>
        <v>29644.493432869927</v>
      </c>
      <c r="P80" s="89">
        <f t="shared" si="20"/>
        <v>0.94302881034279507</v>
      </c>
      <c r="Q80" s="240">
        <v>136.04709687373543</v>
      </c>
      <c r="R80" s="92">
        <f t="shared" si="26"/>
        <v>8.7702721253230032E-2</v>
      </c>
      <c r="S80" s="92">
        <f t="shared" si="26"/>
        <v>5.1855644752417399E-2</v>
      </c>
      <c r="T80" s="91">
        <v>1062</v>
      </c>
      <c r="U80" s="190">
        <v>24768</v>
      </c>
      <c r="V80" s="190">
        <v>24116.845180136319</v>
      </c>
      <c r="W80" s="196"/>
      <c r="X80" s="88">
        <v>0</v>
      </c>
      <c r="Y80" s="88">
        <f t="shared" si="27"/>
        <v>0</v>
      </c>
      <c r="Z80" s="1"/>
      <c r="AA80" s="1"/>
    </row>
    <row r="81" spans="2:29">
      <c r="B81" s="206">
        <v>1840</v>
      </c>
      <c r="C81" t="s">
        <v>97</v>
      </c>
      <c r="D81" s="190">
        <v>114345.024</v>
      </c>
      <c r="E81" s="85">
        <f t="shared" si="21"/>
        <v>23431.357377049182</v>
      </c>
      <c r="F81" s="86">
        <f t="shared" si="14"/>
        <v>0.74538109824791077</v>
      </c>
      <c r="G81" s="187">
        <f t="shared" si="15"/>
        <v>4804.3878557050357</v>
      </c>
      <c r="H81" s="187">
        <f t="shared" si="16"/>
        <v>23445.412735840575</v>
      </c>
      <c r="I81" s="187">
        <f t="shared" si="17"/>
        <v>1702.2061160484229</v>
      </c>
      <c r="J81" s="87">
        <f t="shared" si="18"/>
        <v>8306.7658463163043</v>
      </c>
      <c r="K81" s="187">
        <f t="shared" si="22"/>
        <v>1311.9440821508451</v>
      </c>
      <c r="L81" s="87">
        <f t="shared" si="19"/>
        <v>6402.2871208961242</v>
      </c>
      <c r="M81" s="88">
        <f t="shared" si="23"/>
        <v>29847.699856736697</v>
      </c>
      <c r="N81" s="88">
        <f t="shared" si="24"/>
        <v>144192.7238567367</v>
      </c>
      <c r="O81" s="88">
        <f t="shared" si="25"/>
        <v>29547.689314905059</v>
      </c>
      <c r="P81" s="89">
        <f t="shared" si="20"/>
        <v>0.93994934897816029</v>
      </c>
      <c r="Q81" s="240">
        <v>807.64263196218235</v>
      </c>
      <c r="R81" s="89">
        <f t="shared" si="26"/>
        <v>0.10931656916673947</v>
      </c>
      <c r="S81" s="89">
        <f t="shared" si="26"/>
        <v>5.7033206275684124E-2</v>
      </c>
      <c r="T81" s="91">
        <v>4880</v>
      </c>
      <c r="U81" s="190">
        <v>103077</v>
      </c>
      <c r="V81" s="190">
        <v>22167.096774193549</v>
      </c>
      <c r="W81" s="196"/>
      <c r="X81" s="88">
        <v>0</v>
      </c>
      <c r="Y81" s="88">
        <f t="shared" si="27"/>
        <v>0</v>
      </c>
      <c r="Z81" s="1"/>
      <c r="AA81" s="1"/>
    </row>
    <row r="82" spans="2:29">
      <c r="B82" s="206">
        <v>1841</v>
      </c>
      <c r="C82" t="s">
        <v>98</v>
      </c>
      <c r="D82" s="190">
        <v>254505.68700000001</v>
      </c>
      <c r="E82" s="85">
        <f t="shared" si="21"/>
        <v>25898.614734914012</v>
      </c>
      <c r="F82" s="86">
        <f t="shared" si="14"/>
        <v>0.8238676737148044</v>
      </c>
      <c r="G82" s="187">
        <f t="shared" si="15"/>
        <v>3324.033440986138</v>
      </c>
      <c r="H82" s="187">
        <f t="shared" si="16"/>
        <v>32665.276624570779</v>
      </c>
      <c r="I82" s="187">
        <f t="shared" si="17"/>
        <v>838.66604079573256</v>
      </c>
      <c r="J82" s="87">
        <f t="shared" si="18"/>
        <v>8241.5711828996646</v>
      </c>
      <c r="K82" s="187">
        <f t="shared" si="22"/>
        <v>448.40400689815476</v>
      </c>
      <c r="L82" s="87">
        <f t="shared" si="19"/>
        <v>4406.4661757881668</v>
      </c>
      <c r="M82" s="88">
        <f t="shared" si="23"/>
        <v>37071.742800358945</v>
      </c>
      <c r="N82" s="88">
        <f t="shared" si="24"/>
        <v>291577.42980035895</v>
      </c>
      <c r="O82" s="88">
        <f t="shared" si="25"/>
        <v>29671.052182798307</v>
      </c>
      <c r="P82" s="89">
        <f t="shared" si="20"/>
        <v>0.9438736777515051</v>
      </c>
      <c r="Q82" s="240">
        <v>1545.7278110435072</v>
      </c>
      <c r="R82" s="89">
        <f t="shared" si="26"/>
        <v>4.3111669884051219E-2</v>
      </c>
      <c r="S82" s="89">
        <f t="shared" si="26"/>
        <v>1.6044052521638107E-2</v>
      </c>
      <c r="T82" s="91">
        <v>9827</v>
      </c>
      <c r="U82" s="190">
        <v>243987</v>
      </c>
      <c r="V82" s="190">
        <v>25489.657333890515</v>
      </c>
      <c r="W82" s="196"/>
      <c r="X82" s="88">
        <v>0</v>
      </c>
      <c r="Y82" s="88">
        <f t="shared" si="27"/>
        <v>0</v>
      </c>
      <c r="Z82" s="1"/>
      <c r="AA82" s="1"/>
    </row>
    <row r="83" spans="2:29">
      <c r="B83" s="206">
        <v>1845</v>
      </c>
      <c r="C83" t="s">
        <v>99</v>
      </c>
      <c r="D83" s="190">
        <v>59734.73</v>
      </c>
      <c r="E83" s="85">
        <f t="shared" si="21"/>
        <v>32150.016146393973</v>
      </c>
      <c r="F83" s="86">
        <f t="shared" si="14"/>
        <v>1.0227326551452693</v>
      </c>
      <c r="G83" s="187">
        <f t="shared" si="15"/>
        <v>-426.80740590183848</v>
      </c>
      <c r="H83" s="187">
        <f t="shared" si="16"/>
        <v>-793.00816016561589</v>
      </c>
      <c r="I83" s="187">
        <f t="shared" si="17"/>
        <v>0</v>
      </c>
      <c r="J83" s="87">
        <f t="shared" si="18"/>
        <v>0</v>
      </c>
      <c r="K83" s="187">
        <f t="shared" si="22"/>
        <v>-390.26203389757779</v>
      </c>
      <c r="L83" s="87">
        <f t="shared" si="19"/>
        <v>-725.10685898169959</v>
      </c>
      <c r="M83" s="88">
        <f t="shared" si="23"/>
        <v>-1518.1150191473155</v>
      </c>
      <c r="N83" s="88">
        <f t="shared" si="24"/>
        <v>58216.61498085269</v>
      </c>
      <c r="O83" s="88">
        <f t="shared" si="25"/>
        <v>31332.946706594557</v>
      </c>
      <c r="P83" s="89">
        <f t="shared" si="20"/>
        <v>0.99674064339015733</v>
      </c>
      <c r="Q83" s="240">
        <v>126.17185110893297</v>
      </c>
      <c r="R83" s="89">
        <f t="shared" si="26"/>
        <v>9.1842990312557174E-2</v>
      </c>
      <c r="S83" s="89">
        <f t="shared" si="26"/>
        <v>8.4203615245784638E-2</v>
      </c>
      <c r="T83" s="91">
        <v>1858</v>
      </c>
      <c r="U83" s="190">
        <v>54710</v>
      </c>
      <c r="V83" s="190">
        <v>29653.116531165313</v>
      </c>
      <c r="W83" s="196"/>
      <c r="X83" s="88">
        <v>0</v>
      </c>
      <c r="Y83" s="88">
        <f t="shared" si="27"/>
        <v>0</v>
      </c>
      <c r="Z83" s="1"/>
      <c r="AA83" s="1"/>
    </row>
    <row r="84" spans="2:29">
      <c r="B84" s="206">
        <v>1848</v>
      </c>
      <c r="C84" t="s">
        <v>100</v>
      </c>
      <c r="D84" s="190">
        <v>68464.644</v>
      </c>
      <c r="E84" s="85">
        <f t="shared" si="21"/>
        <v>25622.995508982036</v>
      </c>
      <c r="F84" s="86">
        <f t="shared" si="14"/>
        <v>0.81509987772170311</v>
      </c>
      <c r="G84" s="187">
        <f t="shared" si="15"/>
        <v>3489.4049765453237</v>
      </c>
      <c r="H84" s="187">
        <f t="shared" si="16"/>
        <v>9323.6900973291049</v>
      </c>
      <c r="I84" s="187">
        <f t="shared" si="17"/>
        <v>935.1327698719241</v>
      </c>
      <c r="J84" s="87">
        <f t="shared" si="18"/>
        <v>2498.6747610977814</v>
      </c>
      <c r="K84" s="187">
        <f t="shared" si="22"/>
        <v>544.8707359743463</v>
      </c>
      <c r="L84" s="87">
        <f t="shared" si="19"/>
        <v>1455.8946065234531</v>
      </c>
      <c r="M84" s="88">
        <f t="shared" si="23"/>
        <v>10779.584703852557</v>
      </c>
      <c r="N84" s="88">
        <f t="shared" si="24"/>
        <v>79244.228703852554</v>
      </c>
      <c r="O84" s="88">
        <f t="shared" si="25"/>
        <v>29657.271221501705</v>
      </c>
      <c r="P84" s="89">
        <f t="shared" si="20"/>
        <v>0.94343528795184994</v>
      </c>
      <c r="Q84" s="240">
        <v>266.32287913994514</v>
      </c>
      <c r="R84" s="89">
        <f t="shared" si="26"/>
        <v>2.269988796773471E-2</v>
      </c>
      <c r="S84" s="89">
        <f t="shared" si="26"/>
        <v>2.0020659219316211E-2</v>
      </c>
      <c r="T84" s="91">
        <v>2672</v>
      </c>
      <c r="U84" s="190">
        <v>66945</v>
      </c>
      <c r="V84" s="190">
        <v>25120.075046904316</v>
      </c>
      <c r="W84" s="196"/>
      <c r="X84" s="88">
        <v>0</v>
      </c>
      <c r="Y84" s="88">
        <f t="shared" si="27"/>
        <v>0</v>
      </c>
      <c r="Z84" s="1"/>
      <c r="AA84" s="1"/>
    </row>
    <row r="85" spans="2:29">
      <c r="B85" s="206">
        <v>1851</v>
      </c>
      <c r="C85" t="s">
        <v>101</v>
      </c>
      <c r="D85" s="190">
        <v>49446.080000000002</v>
      </c>
      <c r="E85" s="85">
        <f t="shared" si="21"/>
        <v>24002.951456310679</v>
      </c>
      <c r="F85" s="86">
        <f t="shared" si="14"/>
        <v>0.7635642284736166</v>
      </c>
      <c r="G85" s="187">
        <f t="shared" si="15"/>
        <v>4461.431408148138</v>
      </c>
      <c r="H85" s="187">
        <f t="shared" si="16"/>
        <v>9190.5487007851643</v>
      </c>
      <c r="I85" s="187">
        <f t="shared" si="17"/>
        <v>1502.1481883068991</v>
      </c>
      <c r="J85" s="87">
        <f t="shared" si="18"/>
        <v>3094.4252679122123</v>
      </c>
      <c r="K85" s="187">
        <f t="shared" si="22"/>
        <v>1111.8861544093213</v>
      </c>
      <c r="L85" s="87">
        <f t="shared" si="19"/>
        <v>2290.4854780832015</v>
      </c>
      <c r="M85" s="88">
        <f t="shared" si="23"/>
        <v>11481.034178868365</v>
      </c>
      <c r="N85" s="88">
        <f t="shared" si="24"/>
        <v>60927.114178868367</v>
      </c>
      <c r="O85" s="88">
        <f t="shared" si="25"/>
        <v>29576.269018868137</v>
      </c>
      <c r="P85" s="89">
        <f t="shared" si="20"/>
        <v>0.94085850548944561</v>
      </c>
      <c r="Q85" s="240">
        <v>241.34444873813663</v>
      </c>
      <c r="R85" s="89">
        <f t="shared" si="26"/>
        <v>8.7348374895544742E-2</v>
      </c>
      <c r="S85" s="89">
        <f t="shared" si="26"/>
        <v>4.7760448625075752E-2</v>
      </c>
      <c r="T85" s="91">
        <v>2060</v>
      </c>
      <c r="U85" s="190">
        <v>45474</v>
      </c>
      <c r="V85" s="190">
        <v>22908.816120906802</v>
      </c>
      <c r="W85" s="196"/>
      <c r="X85" s="88">
        <v>0</v>
      </c>
      <c r="Y85" s="88">
        <f t="shared" si="27"/>
        <v>0</v>
      </c>
      <c r="Z85" s="1"/>
      <c r="AA85" s="1"/>
    </row>
    <row r="86" spans="2:29">
      <c r="B86" s="206">
        <v>1853</v>
      </c>
      <c r="C86" t="s">
        <v>102</v>
      </c>
      <c r="D86" s="190">
        <v>34015.817000000003</v>
      </c>
      <c r="E86" s="85">
        <f t="shared" si="21"/>
        <v>25575.802255639101</v>
      </c>
      <c r="F86" s="86">
        <f t="shared" si="14"/>
        <v>0.81359860067485545</v>
      </c>
      <c r="G86" s="187">
        <f t="shared" si="15"/>
        <v>3517.7209285510849</v>
      </c>
      <c r="H86" s="187">
        <f t="shared" si="16"/>
        <v>4678.5688349729435</v>
      </c>
      <c r="I86" s="187">
        <f t="shared" si="17"/>
        <v>951.65040854195149</v>
      </c>
      <c r="J86" s="87">
        <f t="shared" si="18"/>
        <v>1265.6950433607956</v>
      </c>
      <c r="K86" s="187">
        <f t="shared" si="22"/>
        <v>561.3883746443737</v>
      </c>
      <c r="L86" s="87">
        <f t="shared" si="19"/>
        <v>746.64653827701704</v>
      </c>
      <c r="M86" s="88">
        <f t="shared" si="23"/>
        <v>5425.215373249961</v>
      </c>
      <c r="N86" s="88">
        <f t="shared" si="24"/>
        <v>39441.032373249967</v>
      </c>
      <c r="O86" s="88">
        <f t="shared" si="25"/>
        <v>29654.911558834563</v>
      </c>
      <c r="P86" s="89">
        <f t="shared" si="20"/>
        <v>0.9433602240995077</v>
      </c>
      <c r="Q86" s="240">
        <v>209.27928535034334</v>
      </c>
      <c r="R86" s="89">
        <f t="shared" si="26"/>
        <v>-9.4115437257927502E-3</v>
      </c>
      <c r="S86" s="89">
        <f t="shared" si="26"/>
        <v>-2.4307610737434999E-2</v>
      </c>
      <c r="T86" s="91">
        <v>1330</v>
      </c>
      <c r="U86" s="190">
        <v>34339</v>
      </c>
      <c r="V86" s="190">
        <v>26212.977099236643</v>
      </c>
      <c r="W86" s="196"/>
      <c r="X86" s="88">
        <v>0</v>
      </c>
      <c r="Y86" s="88">
        <f t="shared" si="27"/>
        <v>0</v>
      </c>
      <c r="Z86" s="1"/>
      <c r="AA86" s="1"/>
    </row>
    <row r="87" spans="2:29">
      <c r="B87" s="206">
        <v>1856</v>
      </c>
      <c r="C87" t="s">
        <v>103</v>
      </c>
      <c r="D87" s="190">
        <v>15155.406999999999</v>
      </c>
      <c r="E87" s="85">
        <f t="shared" si="21"/>
        <v>32946.536956521741</v>
      </c>
      <c r="F87" s="86">
        <f t="shared" si="14"/>
        <v>1.0480709890145605</v>
      </c>
      <c r="G87" s="187">
        <f t="shared" si="15"/>
        <v>-904.71989197849905</v>
      </c>
      <c r="H87" s="187">
        <f t="shared" si="16"/>
        <v>-416.17115031010957</v>
      </c>
      <c r="I87" s="187">
        <f t="shared" si="17"/>
        <v>0</v>
      </c>
      <c r="J87" s="87">
        <f t="shared" si="18"/>
        <v>0</v>
      </c>
      <c r="K87" s="187">
        <f t="shared" si="22"/>
        <v>-390.26203389757779</v>
      </c>
      <c r="L87" s="87">
        <f t="shared" si="19"/>
        <v>-179.52053559288578</v>
      </c>
      <c r="M87" s="88">
        <f t="shared" si="23"/>
        <v>-595.69168590299535</v>
      </c>
      <c r="N87" s="88">
        <f t="shared" si="24"/>
        <v>14559.715314097004</v>
      </c>
      <c r="O87" s="88">
        <f t="shared" si="25"/>
        <v>31651.555030645661</v>
      </c>
      <c r="P87" s="89">
        <f t="shared" si="20"/>
        <v>1.0068759769378737</v>
      </c>
      <c r="Q87" s="240">
        <v>-16.481158283042419</v>
      </c>
      <c r="R87" s="89">
        <f t="shared" si="26"/>
        <v>3.5417571906811454E-2</v>
      </c>
      <c r="S87" s="89">
        <f t="shared" si="26"/>
        <v>5.5675741791944879E-2</v>
      </c>
      <c r="T87" s="91">
        <v>460</v>
      </c>
      <c r="U87" s="190">
        <v>14637</v>
      </c>
      <c r="V87" s="190">
        <v>31208.955223880595</v>
      </c>
      <c r="W87" s="196"/>
      <c r="X87" s="88">
        <v>0</v>
      </c>
      <c r="Y87" s="88">
        <f t="shared" si="27"/>
        <v>0</v>
      </c>
      <c r="Z87" s="1"/>
      <c r="AA87" s="1"/>
    </row>
    <row r="88" spans="2:29">
      <c r="B88" s="206">
        <v>1857</v>
      </c>
      <c r="C88" t="s">
        <v>104</v>
      </c>
      <c r="D88" s="190">
        <v>20903.074000000001</v>
      </c>
      <c r="E88" s="85">
        <f t="shared" si="21"/>
        <v>30604.793557833091</v>
      </c>
      <c r="F88" s="86">
        <f t="shared" si="14"/>
        <v>0.9735771712539627</v>
      </c>
      <c r="G88" s="187">
        <f t="shared" si="15"/>
        <v>500.32614723469084</v>
      </c>
      <c r="H88" s="187">
        <f t="shared" si="16"/>
        <v>341.7227585612938</v>
      </c>
      <c r="I88" s="187">
        <f t="shared" si="17"/>
        <v>0</v>
      </c>
      <c r="J88" s="87">
        <f t="shared" si="18"/>
        <v>0</v>
      </c>
      <c r="K88" s="187">
        <f t="shared" si="22"/>
        <v>-390.26203389757779</v>
      </c>
      <c r="L88" s="87">
        <f t="shared" si="19"/>
        <v>-266.54896915204563</v>
      </c>
      <c r="M88" s="88">
        <f t="shared" si="23"/>
        <v>75.173789409248172</v>
      </c>
      <c r="N88" s="88">
        <f t="shared" si="24"/>
        <v>20978.247789409248</v>
      </c>
      <c r="O88" s="88">
        <f t="shared" si="25"/>
        <v>30714.857671170201</v>
      </c>
      <c r="P88" s="89">
        <f t="shared" si="20"/>
        <v>0.97707844983363457</v>
      </c>
      <c r="Q88" s="240">
        <v>6.4055075927876715</v>
      </c>
      <c r="R88" s="89">
        <f t="shared" si="26"/>
        <v>5.7419769324160284E-2</v>
      </c>
      <c r="S88" s="89">
        <f t="shared" si="26"/>
        <v>6.5160763243077957E-2</v>
      </c>
      <c r="T88" s="91">
        <v>683</v>
      </c>
      <c r="U88" s="190">
        <v>19768</v>
      </c>
      <c r="V88" s="190">
        <v>28732.558139534885</v>
      </c>
      <c r="W88" s="196"/>
      <c r="X88" s="88">
        <v>0</v>
      </c>
      <c r="Y88" s="88">
        <f t="shared" si="27"/>
        <v>0</v>
      </c>
      <c r="Z88" s="1"/>
      <c r="AA88" s="1"/>
    </row>
    <row r="89" spans="2:29">
      <c r="B89" s="206">
        <v>1859</v>
      </c>
      <c r="C89" t="s">
        <v>105</v>
      </c>
      <c r="D89" s="190">
        <v>34893.735000000001</v>
      </c>
      <c r="E89" s="85">
        <f t="shared" si="21"/>
        <v>28391.973148901547</v>
      </c>
      <c r="F89" s="86">
        <f t="shared" si="14"/>
        <v>0.90318455677186904</v>
      </c>
      <c r="G89" s="187">
        <f t="shared" si="15"/>
        <v>1828.0183925936174</v>
      </c>
      <c r="H89" s="187">
        <f t="shared" si="16"/>
        <v>2246.6346044975558</v>
      </c>
      <c r="I89" s="187">
        <f t="shared" si="17"/>
        <v>0</v>
      </c>
      <c r="J89" s="87">
        <f t="shared" si="18"/>
        <v>0</v>
      </c>
      <c r="K89" s="187">
        <f t="shared" si="22"/>
        <v>-390.26203389757779</v>
      </c>
      <c r="L89" s="87">
        <f t="shared" si="19"/>
        <v>-479.6320396601231</v>
      </c>
      <c r="M89" s="88">
        <f t="shared" si="23"/>
        <v>1767.0025648374326</v>
      </c>
      <c r="N89" s="88">
        <f t="shared" si="24"/>
        <v>36660.737564837436</v>
      </c>
      <c r="O89" s="88">
        <f t="shared" si="25"/>
        <v>29829.729507597589</v>
      </c>
      <c r="P89" s="89">
        <f t="shared" si="20"/>
        <v>0.94892140404079717</v>
      </c>
      <c r="Q89" s="240">
        <v>26.59199623943914</v>
      </c>
      <c r="R89" s="89">
        <f t="shared" si="26"/>
        <v>5.1206091462312482E-2</v>
      </c>
      <c r="S89" s="89">
        <f t="shared" si="26"/>
        <v>4.3508081028495807E-2</v>
      </c>
      <c r="T89" s="91">
        <v>1229</v>
      </c>
      <c r="U89" s="190">
        <v>33194</v>
      </c>
      <c r="V89" s="190">
        <v>27208.196721311473</v>
      </c>
      <c r="W89" s="196"/>
      <c r="X89" s="88">
        <v>0</v>
      </c>
      <c r="Y89" s="88">
        <f t="shared" si="27"/>
        <v>0</v>
      </c>
      <c r="Z89" s="1"/>
      <c r="AA89" s="1"/>
    </row>
    <row r="90" spans="2:29">
      <c r="B90" s="206">
        <v>1860</v>
      </c>
      <c r="C90" t="s">
        <v>106</v>
      </c>
      <c r="D90" s="190">
        <v>294246.13799999998</v>
      </c>
      <c r="E90" s="85">
        <f t="shared" si="21"/>
        <v>25324.566485928219</v>
      </c>
      <c r="F90" s="86">
        <f t="shared" si="14"/>
        <v>0.80560647324779988</v>
      </c>
      <c r="G90" s="187">
        <f t="shared" si="15"/>
        <v>3668.4623903776142</v>
      </c>
      <c r="H90" s="187">
        <f t="shared" si="16"/>
        <v>42623.864513797496</v>
      </c>
      <c r="I90" s="187">
        <f t="shared" si="17"/>
        <v>1039.5829279407601</v>
      </c>
      <c r="J90" s="87">
        <f t="shared" si="18"/>
        <v>12078.914039743691</v>
      </c>
      <c r="K90" s="187">
        <f t="shared" si="22"/>
        <v>649.32089404318231</v>
      </c>
      <c r="L90" s="87">
        <f t="shared" si="19"/>
        <v>7544.4594678877347</v>
      </c>
      <c r="M90" s="88">
        <f t="shared" si="23"/>
        <v>50168.323981685229</v>
      </c>
      <c r="N90" s="88">
        <f t="shared" si="24"/>
        <v>344414.46198168519</v>
      </c>
      <c r="O90" s="88">
        <f t="shared" si="25"/>
        <v>29642.349770349014</v>
      </c>
      <c r="P90" s="89">
        <f t="shared" si="20"/>
        <v>0.94296061772815476</v>
      </c>
      <c r="Q90" s="240">
        <v>-730.47857869495056</v>
      </c>
      <c r="R90" s="89">
        <f t="shared" si="26"/>
        <v>1.1325405308797623E-2</v>
      </c>
      <c r="S90" s="89">
        <f t="shared" si="26"/>
        <v>5.4066405647578792E-3</v>
      </c>
      <c r="T90" s="91">
        <v>11619</v>
      </c>
      <c r="U90" s="190">
        <v>290951</v>
      </c>
      <c r="V90" s="190">
        <v>25188.38195827201</v>
      </c>
      <c r="W90" s="196"/>
      <c r="X90" s="88">
        <v>0</v>
      </c>
      <c r="Y90" s="88">
        <f t="shared" si="27"/>
        <v>0</v>
      </c>
      <c r="Z90" s="1"/>
      <c r="AA90" s="1"/>
    </row>
    <row r="91" spans="2:29">
      <c r="B91" s="206">
        <v>1865</v>
      </c>
      <c r="C91" t="s">
        <v>107</v>
      </c>
      <c r="D91" s="190">
        <v>278133.01199999999</v>
      </c>
      <c r="E91" s="85">
        <f t="shared" si="21"/>
        <v>28401.206167670782</v>
      </c>
      <c r="F91" s="86">
        <f t="shared" si="14"/>
        <v>0.90347827077057641</v>
      </c>
      <c r="G91" s="187">
        <f t="shared" si="15"/>
        <v>1822.4785813320761</v>
      </c>
      <c r="H91" s="187">
        <f t="shared" si="16"/>
        <v>17847.532746985024</v>
      </c>
      <c r="I91" s="187">
        <f t="shared" si="17"/>
        <v>0</v>
      </c>
      <c r="J91" s="87">
        <f t="shared" si="18"/>
        <v>0</v>
      </c>
      <c r="K91" s="187">
        <f t="shared" si="22"/>
        <v>-390.26203389757779</v>
      </c>
      <c r="L91" s="87">
        <f t="shared" si="19"/>
        <v>-3821.8360979589793</v>
      </c>
      <c r="M91" s="88">
        <f t="shared" si="23"/>
        <v>14025.696649026044</v>
      </c>
      <c r="N91" s="88">
        <f t="shared" si="24"/>
        <v>292158.70864902606</v>
      </c>
      <c r="O91" s="88">
        <f t="shared" si="25"/>
        <v>29833.422715105287</v>
      </c>
      <c r="P91" s="89">
        <f t="shared" si="20"/>
        <v>0.94903888964028038</v>
      </c>
      <c r="Q91" s="240">
        <v>-916.91447954243449</v>
      </c>
      <c r="R91" s="89">
        <f t="shared" si="26"/>
        <v>2.211944993642366E-2</v>
      </c>
      <c r="S91" s="89">
        <f t="shared" si="26"/>
        <v>1.617022001235776E-2</v>
      </c>
      <c r="T91" s="91">
        <v>9793</v>
      </c>
      <c r="U91" s="190">
        <v>272114</v>
      </c>
      <c r="V91" s="190">
        <v>27949.26047658176</v>
      </c>
      <c r="W91" s="196"/>
      <c r="X91" s="88">
        <v>0</v>
      </c>
      <c r="Y91" s="88">
        <f t="shared" si="27"/>
        <v>0</v>
      </c>
      <c r="Z91" s="1"/>
      <c r="AA91" s="1"/>
    </row>
    <row r="92" spans="2:29">
      <c r="B92" s="206">
        <v>1866</v>
      </c>
      <c r="C92" t="s">
        <v>108</v>
      </c>
      <c r="D92" s="190">
        <v>240828.77900000001</v>
      </c>
      <c r="E92" s="85">
        <f t="shared" si="21"/>
        <v>29240.988222438078</v>
      </c>
      <c r="F92" s="86">
        <f t="shared" si="14"/>
        <v>0.93019279951932299</v>
      </c>
      <c r="G92" s="187">
        <f t="shared" si="15"/>
        <v>1318.6093484716985</v>
      </c>
      <c r="H92" s="187">
        <f t="shared" si="16"/>
        <v>10860.066594012909</v>
      </c>
      <c r="I92" s="187">
        <f t="shared" si="17"/>
        <v>0</v>
      </c>
      <c r="J92" s="87">
        <f t="shared" si="18"/>
        <v>0</v>
      </c>
      <c r="K92" s="187">
        <f t="shared" si="22"/>
        <v>-390.26203389757779</v>
      </c>
      <c r="L92" s="87">
        <f t="shared" si="19"/>
        <v>-3214.1981111804507</v>
      </c>
      <c r="M92" s="88">
        <f t="shared" si="23"/>
        <v>7645.8684828324585</v>
      </c>
      <c r="N92" s="88">
        <f t="shared" si="24"/>
        <v>248474.64748283246</v>
      </c>
      <c r="O92" s="88">
        <f t="shared" si="25"/>
        <v>30169.335537012197</v>
      </c>
      <c r="P92" s="89">
        <f t="shared" si="20"/>
        <v>0.9597247011397787</v>
      </c>
      <c r="Q92" s="240">
        <v>517.61523387143916</v>
      </c>
      <c r="R92" s="89">
        <f t="shared" si="26"/>
        <v>9.7389813903470443E-2</v>
      </c>
      <c r="S92" s="89">
        <f t="shared" si="26"/>
        <v>9.0461174961874932E-2</v>
      </c>
      <c r="T92" s="91">
        <v>8236</v>
      </c>
      <c r="U92" s="190">
        <v>219456</v>
      </c>
      <c r="V92" s="190">
        <v>26815.249266862171</v>
      </c>
      <c r="W92" s="196"/>
      <c r="X92" s="88">
        <v>0</v>
      </c>
      <c r="Y92" s="88">
        <f>X92*1000/T92</f>
        <v>0</v>
      </c>
      <c r="Z92" s="1"/>
      <c r="AA92" s="1"/>
    </row>
    <row r="93" spans="2:29">
      <c r="B93" s="207">
        <v>1867</v>
      </c>
      <c r="C93" s="208" t="s">
        <v>426</v>
      </c>
      <c r="D93" s="190">
        <v>82729.028000000006</v>
      </c>
      <c r="E93" s="219">
        <f>D93/T93*1000</f>
        <v>31408.135155656797</v>
      </c>
      <c r="F93" s="220">
        <f>E93/E$365</f>
        <v>0.99913248300216639</v>
      </c>
      <c r="G93" s="221">
        <f>($E$365+$Y$365-E93-Y93)*0.6</f>
        <v>-3479.8564879971182</v>
      </c>
      <c r="H93" s="221">
        <f>G93*T93/1000</f>
        <v>-9165.9419893844097</v>
      </c>
      <c r="I93" s="221">
        <f>IF(E93+Y93&lt;(E$365+Y$365)*0.9,((E$365+Y$365)*0.9-E93-Y93)*0.35,0)</f>
        <v>0</v>
      </c>
      <c r="J93" s="222">
        <f t="shared" si="18"/>
        <v>0</v>
      </c>
      <c r="K93" s="221">
        <f t="shared" si="22"/>
        <v>-390.26203389757779</v>
      </c>
      <c r="L93" s="222">
        <f>K93*T93/1000</f>
        <v>-1027.9501972862199</v>
      </c>
      <c r="M93" s="223">
        <f t="shared" si="23"/>
        <v>-10193.89218667063</v>
      </c>
      <c r="N93" s="223">
        <f>D93+M93</f>
        <v>72535.135813329369</v>
      </c>
      <c r="O93" s="223">
        <f t="shared" si="25"/>
        <v>27538.016633762098</v>
      </c>
      <c r="P93" s="224">
        <f t="shared" si="20"/>
        <v>0.8760191205204434</v>
      </c>
      <c r="Q93" s="240">
        <v>-1754.236339385945</v>
      </c>
      <c r="R93" s="224">
        <f t="shared" si="26"/>
        <v>-1.3239327759157364E-2</v>
      </c>
      <c r="S93" s="224">
        <f t="shared" si="26"/>
        <v>-3.1970547809287417E-2</v>
      </c>
      <c r="T93" s="225">
        <v>2634</v>
      </c>
      <c r="U93" s="190">
        <v>83839</v>
      </c>
      <c r="V93" s="190">
        <v>32445.433436532512</v>
      </c>
      <c r="W93" s="226"/>
      <c r="X93" s="223">
        <v>15357</v>
      </c>
      <c r="Y93" s="223">
        <f t="shared" si="27"/>
        <v>5830.2961275626421</v>
      </c>
      <c r="Z93" s="1"/>
      <c r="AA93" s="1"/>
    </row>
    <row r="94" spans="2:29">
      <c r="B94" s="206">
        <v>1868</v>
      </c>
      <c r="C94" t="s">
        <v>109</v>
      </c>
      <c r="D94" s="190">
        <v>122332.06</v>
      </c>
      <c r="E94" s="85">
        <f t="shared" si="21"/>
        <v>26774.362004815055</v>
      </c>
      <c r="F94" s="86">
        <f t="shared" si="14"/>
        <v>0.85172630142135919</v>
      </c>
      <c r="G94" s="187">
        <f t="shared" si="15"/>
        <v>2798.585079045512</v>
      </c>
      <c r="H94" s="187">
        <f t="shared" si="16"/>
        <v>12786.735226158944</v>
      </c>
      <c r="I94" s="187">
        <f t="shared" si="17"/>
        <v>532.15449633036746</v>
      </c>
      <c r="J94" s="87">
        <f t="shared" si="18"/>
        <v>2431.4138937334487</v>
      </c>
      <c r="K94" s="187">
        <f t="shared" si="22"/>
        <v>141.89246243278967</v>
      </c>
      <c r="L94" s="87">
        <f t="shared" si="19"/>
        <v>648.306660855416</v>
      </c>
      <c r="M94" s="88">
        <f t="shared" si="23"/>
        <v>13435.04188701436</v>
      </c>
      <c r="N94" s="88">
        <f t="shared" si="24"/>
        <v>135767.10188701435</v>
      </c>
      <c r="O94" s="88">
        <f t="shared" si="25"/>
        <v>29714.839546293355</v>
      </c>
      <c r="P94" s="89">
        <f t="shared" si="20"/>
        <v>0.94526660913683269</v>
      </c>
      <c r="Q94" s="240">
        <v>691.15806324492587</v>
      </c>
      <c r="R94" s="89">
        <f t="shared" si="26"/>
        <v>1.9017734425109727E-2</v>
      </c>
      <c r="S94" s="89">
        <f t="shared" si="26"/>
        <v>1.0988704344281543E-2</v>
      </c>
      <c r="T94" s="91">
        <v>4569</v>
      </c>
      <c r="U94" s="190">
        <v>120049</v>
      </c>
      <c r="V94" s="190">
        <v>26483.344363556142</v>
      </c>
      <c r="W94" s="196"/>
      <c r="X94" s="88">
        <v>0</v>
      </c>
      <c r="Y94" s="88">
        <f t="shared" si="27"/>
        <v>0</v>
      </c>
      <c r="Z94" s="1"/>
      <c r="AA94" s="1"/>
      <c r="AB94" s="1"/>
      <c r="AC94" s="1"/>
    </row>
    <row r="95" spans="2:29">
      <c r="B95" s="206">
        <v>1870</v>
      </c>
      <c r="C95" t="s">
        <v>110</v>
      </c>
      <c r="D95" s="190">
        <v>282698.674</v>
      </c>
      <c r="E95" s="85">
        <f t="shared" si="21"/>
        <v>26624.474854021471</v>
      </c>
      <c r="F95" s="86">
        <f t="shared" si="14"/>
        <v>0.84695820167903679</v>
      </c>
      <c r="G95" s="187">
        <f t="shared" si="15"/>
        <v>2888.5173695216622</v>
      </c>
      <c r="H95" s="187">
        <f t="shared" si="16"/>
        <v>30670.277429581009</v>
      </c>
      <c r="I95" s="187">
        <f t="shared" si="17"/>
        <v>584.61499910812176</v>
      </c>
      <c r="J95" s="87">
        <f t="shared" si="18"/>
        <v>6207.4420605300365</v>
      </c>
      <c r="K95" s="187">
        <f t="shared" si="22"/>
        <v>194.35296521054397</v>
      </c>
      <c r="L95" s="87">
        <f t="shared" si="19"/>
        <v>2063.6397846055561</v>
      </c>
      <c r="M95" s="88">
        <f t="shared" si="23"/>
        <v>32733.917214186564</v>
      </c>
      <c r="N95" s="88">
        <f t="shared" si="24"/>
        <v>315432.59121418657</v>
      </c>
      <c r="O95" s="88">
        <f t="shared" si="25"/>
        <v>29707.345188753683</v>
      </c>
      <c r="P95" s="89">
        <f t="shared" si="20"/>
        <v>0.94502820414971689</v>
      </c>
      <c r="Q95" s="240">
        <v>1234.1928673308139</v>
      </c>
      <c r="R95" s="89">
        <f t="shared" si="26"/>
        <v>4.5695958867373168E-2</v>
      </c>
      <c r="S95" s="89">
        <f t="shared" si="26"/>
        <v>4.0082409267124461E-2</v>
      </c>
      <c r="T95" s="91">
        <v>10618</v>
      </c>
      <c r="U95" s="190">
        <v>270345</v>
      </c>
      <c r="V95" s="190">
        <v>25598.428179149701</v>
      </c>
      <c r="W95" s="196"/>
      <c r="X95" s="88">
        <v>0</v>
      </c>
      <c r="Y95" s="88">
        <f t="shared" si="27"/>
        <v>0</v>
      </c>
      <c r="Z95" s="1"/>
      <c r="AA95" s="1"/>
    </row>
    <row r="96" spans="2:29">
      <c r="B96" s="206">
        <v>1871</v>
      </c>
      <c r="C96" t="s">
        <v>111</v>
      </c>
      <c r="D96" s="190">
        <v>122474.61</v>
      </c>
      <c r="E96" s="85">
        <f t="shared" si="21"/>
        <v>26899.760597408302</v>
      </c>
      <c r="F96" s="86">
        <f t="shared" si="14"/>
        <v>0.85571538917081447</v>
      </c>
      <c r="G96" s="187">
        <f t="shared" si="15"/>
        <v>2723.345923489564</v>
      </c>
      <c r="H96" s="187">
        <f t="shared" si="16"/>
        <v>12399.393989647984</v>
      </c>
      <c r="I96" s="187">
        <f t="shared" si="17"/>
        <v>488.26498892273116</v>
      </c>
      <c r="J96" s="87">
        <f t="shared" si="18"/>
        <v>2223.0704945651951</v>
      </c>
      <c r="K96" s="187">
        <f t="shared" si="22"/>
        <v>98.002955025153369</v>
      </c>
      <c r="L96" s="87">
        <f t="shared" si="19"/>
        <v>446.20745422952331</v>
      </c>
      <c r="M96" s="88">
        <f t="shared" si="23"/>
        <v>12845.601443877507</v>
      </c>
      <c r="N96" s="88">
        <f t="shared" si="24"/>
        <v>135320.21144387752</v>
      </c>
      <c r="O96" s="88">
        <f t="shared" si="25"/>
        <v>29721.109475923022</v>
      </c>
      <c r="P96" s="89">
        <f t="shared" si="20"/>
        <v>0.94546606352430562</v>
      </c>
      <c r="Q96" s="240">
        <v>347.03715199259386</v>
      </c>
      <c r="R96" s="89">
        <f t="shared" si="26"/>
        <v>1.7214082822544483E-2</v>
      </c>
      <c r="S96" s="89">
        <f t="shared" si="26"/>
        <v>2.2576072277352546E-2</v>
      </c>
      <c r="T96" s="91">
        <v>4553</v>
      </c>
      <c r="U96" s="190">
        <v>120402</v>
      </c>
      <c r="V96" s="190">
        <v>26305.877212147694</v>
      </c>
      <c r="W96" s="196"/>
      <c r="X96" s="88">
        <v>0</v>
      </c>
      <c r="Y96" s="88">
        <f t="shared" si="27"/>
        <v>0</v>
      </c>
      <c r="Z96" s="1"/>
      <c r="AA96" s="1"/>
    </row>
    <row r="97" spans="2:27">
      <c r="B97" s="206">
        <v>1874</v>
      </c>
      <c r="C97" t="s">
        <v>112</v>
      </c>
      <c r="D97" s="190">
        <v>32929.951999999997</v>
      </c>
      <c r="E97" s="85">
        <f t="shared" si="21"/>
        <v>34517.769392033544</v>
      </c>
      <c r="F97" s="86">
        <f t="shared" si="14"/>
        <v>1.0980538790169843</v>
      </c>
      <c r="G97" s="187">
        <f t="shared" si="15"/>
        <v>-1847.4593532855811</v>
      </c>
      <c r="H97" s="187">
        <f t="shared" si="16"/>
        <v>-1762.4762230344443</v>
      </c>
      <c r="I97" s="187">
        <f t="shared" si="17"/>
        <v>0</v>
      </c>
      <c r="J97" s="87">
        <f t="shared" si="18"/>
        <v>0</v>
      </c>
      <c r="K97" s="187">
        <f t="shared" si="22"/>
        <v>-390.26203389757779</v>
      </c>
      <c r="L97" s="87">
        <f t="shared" si="19"/>
        <v>-372.30998033828922</v>
      </c>
      <c r="M97" s="88">
        <f t="shared" si="23"/>
        <v>-2134.7862033727333</v>
      </c>
      <c r="N97" s="88">
        <f t="shared" si="24"/>
        <v>30795.165796627265</v>
      </c>
      <c r="O97" s="88">
        <f t="shared" si="25"/>
        <v>32280.048004850385</v>
      </c>
      <c r="P97" s="89">
        <f t="shared" si="20"/>
        <v>1.0268691329388433</v>
      </c>
      <c r="Q97" s="240">
        <v>-26.413935221786232</v>
      </c>
      <c r="R97" s="89">
        <f t="shared" si="26"/>
        <v>8.3578545574201954E-2</v>
      </c>
      <c r="S97" s="89">
        <f t="shared" si="26"/>
        <v>0.11197420976639817</v>
      </c>
      <c r="T97" s="91">
        <v>954</v>
      </c>
      <c r="U97" s="190">
        <v>30390</v>
      </c>
      <c r="V97" s="190">
        <v>31041.87946884576</v>
      </c>
      <c r="W97" s="196"/>
      <c r="X97" s="88">
        <v>0</v>
      </c>
      <c r="Y97" s="88">
        <f t="shared" si="27"/>
        <v>0</v>
      </c>
    </row>
    <row r="98" spans="2:27" ht="29.15" customHeight="1">
      <c r="B98" s="206">
        <v>1875</v>
      </c>
      <c r="C98" t="s">
        <v>113</v>
      </c>
      <c r="D98" s="190">
        <v>73550.061000000002</v>
      </c>
      <c r="E98" s="85">
        <f t="shared" si="21"/>
        <v>26951.286551850495</v>
      </c>
      <c r="F98" s="86">
        <f t="shared" si="14"/>
        <v>0.85735449491669047</v>
      </c>
      <c r="G98" s="187">
        <f t="shared" si="15"/>
        <v>2692.4303508242483</v>
      </c>
      <c r="H98" s="187">
        <f t="shared" si="16"/>
        <v>7347.6424273993734</v>
      </c>
      <c r="I98" s="187">
        <f t="shared" si="17"/>
        <v>470.23090486796349</v>
      </c>
      <c r="J98" s="87">
        <f t="shared" si="18"/>
        <v>1283.2601393846724</v>
      </c>
      <c r="K98" s="187">
        <f t="shared" si="22"/>
        <v>79.968870970385694</v>
      </c>
      <c r="L98" s="87">
        <f t="shared" si="19"/>
        <v>218.23504887818257</v>
      </c>
      <c r="M98" s="88">
        <f t="shared" si="23"/>
        <v>7565.8774762775556</v>
      </c>
      <c r="N98" s="88">
        <f t="shared" si="24"/>
        <v>81115.938476277559</v>
      </c>
      <c r="O98" s="88">
        <f t="shared" si="25"/>
        <v>29723.685773645131</v>
      </c>
      <c r="P98" s="89">
        <f t="shared" si="20"/>
        <v>0.94554801881159944</v>
      </c>
      <c r="Q98" s="240">
        <v>162.48981922638268</v>
      </c>
      <c r="R98" s="89">
        <f t="shared" si="26"/>
        <v>8.0173018460589524E-2</v>
      </c>
      <c r="S98" s="89">
        <f t="shared" si="26"/>
        <v>6.156981880223561E-2</v>
      </c>
      <c r="T98" s="91">
        <v>2729</v>
      </c>
      <c r="U98" s="190">
        <v>68091</v>
      </c>
      <c r="V98" s="190">
        <v>25388.143176733782</v>
      </c>
      <c r="W98" s="196"/>
      <c r="X98" s="88">
        <v>0</v>
      </c>
      <c r="Y98" s="88">
        <f t="shared" si="27"/>
        <v>0</v>
      </c>
      <c r="Z98" s="1"/>
      <c r="AA98" s="1"/>
    </row>
    <row r="99" spans="2:27">
      <c r="B99" s="206">
        <v>3101</v>
      </c>
      <c r="C99" t="s">
        <v>114</v>
      </c>
      <c r="D99" s="190">
        <v>766372.85499999998</v>
      </c>
      <c r="E99" s="85">
        <f t="shared" si="21"/>
        <v>23997.89744794113</v>
      </c>
      <c r="F99" s="86">
        <f t="shared" si="14"/>
        <v>0.7634034540785003</v>
      </c>
      <c r="G99" s="187">
        <f t="shared" si="15"/>
        <v>4464.4638131698675</v>
      </c>
      <c r="H99" s="187">
        <f t="shared" si="16"/>
        <v>142572.65187357971</v>
      </c>
      <c r="I99" s="187">
        <f t="shared" si="17"/>
        <v>1503.9170912362413</v>
      </c>
      <c r="J99" s="87">
        <f t="shared" si="18"/>
        <v>48027.592308629362</v>
      </c>
      <c r="K99" s="187">
        <f t="shared" si="22"/>
        <v>1113.6550573386635</v>
      </c>
      <c r="L99" s="87">
        <f t="shared" si="19"/>
        <v>35564.574256110223</v>
      </c>
      <c r="M99" s="88">
        <f t="shared" si="23"/>
        <v>178137.22612968995</v>
      </c>
      <c r="N99" s="88">
        <f t="shared" si="24"/>
        <v>944510.08112968993</v>
      </c>
      <c r="O99" s="88">
        <f t="shared" si="25"/>
        <v>29576.01631844966</v>
      </c>
      <c r="P99" s="89">
        <f t="shared" si="20"/>
        <v>0.94085046676968986</v>
      </c>
      <c r="Q99" s="240">
        <v>1406.2479589574505</v>
      </c>
      <c r="R99" s="89">
        <f t="shared" si="26"/>
        <v>5.0027203847313156E-2</v>
      </c>
      <c r="S99" s="89">
        <f t="shared" si="26"/>
        <v>4.3286775577743762E-2</v>
      </c>
      <c r="T99" s="91">
        <v>31935</v>
      </c>
      <c r="U99" s="190">
        <v>729860</v>
      </c>
      <c r="V99" s="190">
        <v>23002.206114087614</v>
      </c>
      <c r="W99" s="196"/>
      <c r="X99" s="88">
        <v>0</v>
      </c>
      <c r="Y99" s="88">
        <f t="shared" si="27"/>
        <v>0</v>
      </c>
      <c r="Z99" s="1"/>
      <c r="AA99" s="1"/>
    </row>
    <row r="100" spans="2:27">
      <c r="B100" s="206">
        <v>3103</v>
      </c>
      <c r="C100" t="s">
        <v>115</v>
      </c>
      <c r="D100" s="190">
        <v>1511600.9110000001</v>
      </c>
      <c r="E100" s="85">
        <f t="shared" si="21"/>
        <v>29040.765998732015</v>
      </c>
      <c r="F100" s="86">
        <f t="shared" si="14"/>
        <v>0.92382347747800386</v>
      </c>
      <c r="G100" s="187">
        <f t="shared" si="15"/>
        <v>1438.7426826953363</v>
      </c>
      <c r="H100" s="187">
        <f t="shared" si="16"/>
        <v>74887.995376974955</v>
      </c>
      <c r="I100" s="187">
        <f t="shared" si="17"/>
        <v>0</v>
      </c>
      <c r="J100" s="87">
        <f t="shared" si="18"/>
        <v>0</v>
      </c>
      <c r="K100" s="187">
        <f t="shared" si="22"/>
        <v>-390.26203389757779</v>
      </c>
      <c r="L100" s="87">
        <f t="shared" si="19"/>
        <v>-20313.52912640282</v>
      </c>
      <c r="M100" s="88">
        <f t="shared" si="23"/>
        <v>54574.466250572135</v>
      </c>
      <c r="N100" s="88">
        <f t="shared" si="24"/>
        <v>1566175.3772505722</v>
      </c>
      <c r="O100" s="88">
        <f t="shared" si="25"/>
        <v>30089.246647529773</v>
      </c>
      <c r="P100" s="89">
        <f t="shared" si="20"/>
        <v>0.95717697232325105</v>
      </c>
      <c r="Q100" s="240">
        <v>560.36575741162233</v>
      </c>
      <c r="R100" s="89">
        <f t="shared" si="26"/>
        <v>5.9885240637136822E-2</v>
      </c>
      <c r="S100" s="89">
        <f t="shared" si="26"/>
        <v>4.3371303726093408E-2</v>
      </c>
      <c r="T100" s="91">
        <v>52051</v>
      </c>
      <c r="U100" s="190">
        <v>1426193</v>
      </c>
      <c r="V100" s="190">
        <v>27833.587041373929</v>
      </c>
      <c r="W100" s="196"/>
      <c r="X100" s="88">
        <v>0</v>
      </c>
      <c r="Y100" s="88">
        <f t="shared" si="27"/>
        <v>0</v>
      </c>
      <c r="Z100" s="1"/>
      <c r="AA100" s="1"/>
    </row>
    <row r="101" spans="2:27">
      <c r="B101" s="206">
        <v>3105</v>
      </c>
      <c r="C101" t="s">
        <v>116</v>
      </c>
      <c r="D101" s="190">
        <v>1453968.5319999999</v>
      </c>
      <c r="E101" s="85">
        <f t="shared" si="21"/>
        <v>24325.651770925699</v>
      </c>
      <c r="F101" s="86">
        <f t="shared" si="14"/>
        <v>0.77382973341394456</v>
      </c>
      <c r="G101" s="187">
        <f t="shared" si="15"/>
        <v>4267.8112193791258</v>
      </c>
      <c r="H101" s="187">
        <f t="shared" si="16"/>
        <v>255091.3443935097</v>
      </c>
      <c r="I101" s="187">
        <f t="shared" si="17"/>
        <v>1389.2030781916421</v>
      </c>
      <c r="J101" s="87">
        <f t="shared" si="18"/>
        <v>83034.057186592632</v>
      </c>
      <c r="K101" s="187">
        <f t="shared" si="22"/>
        <v>998.94104429406434</v>
      </c>
      <c r="L101" s="87">
        <f t="shared" si="19"/>
        <v>59707.705158500525</v>
      </c>
      <c r="M101" s="88">
        <f t="shared" si="23"/>
        <v>314799.04955201026</v>
      </c>
      <c r="N101" s="88">
        <f t="shared" si="24"/>
        <v>1768767.58155201</v>
      </c>
      <c r="O101" s="88">
        <f t="shared" si="25"/>
        <v>29592.404034598887</v>
      </c>
      <c r="P101" s="89">
        <f t="shared" si="20"/>
        <v>0.94137178073646199</v>
      </c>
      <c r="Q101" s="240">
        <v>3048.8157852072618</v>
      </c>
      <c r="R101" s="89">
        <f t="shared" si="26"/>
        <v>4.3428470138569361E-2</v>
      </c>
      <c r="S101" s="89">
        <f t="shared" si="26"/>
        <v>3.0632414047629331E-2</v>
      </c>
      <c r="T101" s="91">
        <v>59771</v>
      </c>
      <c r="U101" s="190">
        <v>1393453</v>
      </c>
      <c r="V101" s="190">
        <v>23602.645753582441</v>
      </c>
      <c r="W101" s="196"/>
      <c r="X101" s="88">
        <v>0</v>
      </c>
      <c r="Y101" s="88">
        <f t="shared" si="27"/>
        <v>0</v>
      </c>
      <c r="Z101" s="1"/>
      <c r="AA101" s="1"/>
    </row>
    <row r="102" spans="2:27">
      <c r="B102" s="206">
        <v>3107</v>
      </c>
      <c r="C102" t="s">
        <v>117</v>
      </c>
      <c r="D102" s="190">
        <v>2238894.2250000001</v>
      </c>
      <c r="E102" s="85">
        <f t="shared" si="21"/>
        <v>26268.851636747626</v>
      </c>
      <c r="F102" s="86">
        <f t="shared" si="14"/>
        <v>0.83564537758658053</v>
      </c>
      <c r="G102" s="187">
        <f t="shared" si="15"/>
        <v>3101.8912998859696</v>
      </c>
      <c r="H102" s="187">
        <f t="shared" si="16"/>
        <v>264374.19548928121</v>
      </c>
      <c r="I102" s="187">
        <f t="shared" si="17"/>
        <v>709.08312515396767</v>
      </c>
      <c r="J102" s="87">
        <f t="shared" si="18"/>
        <v>60435.15475687266</v>
      </c>
      <c r="K102" s="187">
        <f t="shared" si="22"/>
        <v>318.82109125638988</v>
      </c>
      <c r="L102" s="87">
        <f t="shared" si="19"/>
        <v>27173.121607782112</v>
      </c>
      <c r="M102" s="88">
        <f t="shared" si="23"/>
        <v>291547.31709706329</v>
      </c>
      <c r="N102" s="88">
        <f t="shared" si="24"/>
        <v>2530441.5420970633</v>
      </c>
      <c r="O102" s="88">
        <f t="shared" si="25"/>
        <v>29689.564027889981</v>
      </c>
      <c r="P102" s="89">
        <f t="shared" si="20"/>
        <v>0.94446256294509368</v>
      </c>
      <c r="Q102" s="240">
        <v>-76.764310217869934</v>
      </c>
      <c r="R102" s="89">
        <f t="shared" si="26"/>
        <v>4.0312612678752691E-2</v>
      </c>
      <c r="S102" s="89">
        <f t="shared" si="26"/>
        <v>3.0718740643489371E-2</v>
      </c>
      <c r="T102" s="91">
        <v>85230</v>
      </c>
      <c r="U102" s="190">
        <v>2152136</v>
      </c>
      <c r="V102" s="190">
        <v>25485.955189237837</v>
      </c>
      <c r="W102" s="196"/>
      <c r="X102" s="88">
        <v>0</v>
      </c>
      <c r="Y102" s="88">
        <f t="shared" si="27"/>
        <v>0</v>
      </c>
      <c r="Z102" s="1"/>
      <c r="AA102" s="1"/>
    </row>
    <row r="103" spans="2:27">
      <c r="B103" s="206">
        <v>3110</v>
      </c>
      <c r="C103" t="s">
        <v>121</v>
      </c>
      <c r="D103" s="190">
        <v>161643.054</v>
      </c>
      <c r="E103" s="85">
        <f t="shared" si="21"/>
        <v>33767.088782118233</v>
      </c>
      <c r="F103" s="86">
        <f t="shared" si="14"/>
        <v>1.0741737798640365</v>
      </c>
      <c r="G103" s="187">
        <f t="shared" si="15"/>
        <v>-1397.0509873363947</v>
      </c>
      <c r="H103" s="187">
        <f t="shared" si="16"/>
        <v>-6687.6830763793214</v>
      </c>
      <c r="I103" s="187">
        <f t="shared" si="17"/>
        <v>0</v>
      </c>
      <c r="J103" s="87">
        <f t="shared" si="18"/>
        <v>0</v>
      </c>
      <c r="K103" s="187">
        <f t="shared" si="22"/>
        <v>-390.26203389757779</v>
      </c>
      <c r="L103" s="87">
        <f t="shared" si="19"/>
        <v>-1868.184356267705</v>
      </c>
      <c r="M103" s="88">
        <f t="shared" si="23"/>
        <v>-8555.8674326470264</v>
      </c>
      <c r="N103" s="88">
        <f t="shared" si="24"/>
        <v>153087.18656735297</v>
      </c>
      <c r="O103" s="88">
        <f t="shared" si="25"/>
        <v>31979.775760884262</v>
      </c>
      <c r="P103" s="89">
        <f t="shared" si="20"/>
        <v>1.0173170932776643</v>
      </c>
      <c r="Q103" s="240">
        <v>-375.23048543678578</v>
      </c>
      <c r="R103" s="89">
        <f t="shared" si="26"/>
        <v>3.3173246917604669E-2</v>
      </c>
      <c r="S103" s="89">
        <f t="shared" si="26"/>
        <v>2.7777522837190979E-2</v>
      </c>
      <c r="T103" s="91">
        <v>4787</v>
      </c>
      <c r="U103" s="190">
        <v>156453</v>
      </c>
      <c r="V103" s="190">
        <v>32854.472910541786</v>
      </c>
      <c r="W103" s="196"/>
      <c r="X103" s="88">
        <v>0</v>
      </c>
      <c r="Y103" s="88">
        <f t="shared" si="27"/>
        <v>0</v>
      </c>
      <c r="Z103" s="1"/>
      <c r="AA103" s="1"/>
    </row>
    <row r="104" spans="2:27">
      <c r="B104" s="206">
        <v>3112</v>
      </c>
      <c r="C104" t="s">
        <v>127</v>
      </c>
      <c r="D104" s="190">
        <v>211304.18799999999</v>
      </c>
      <c r="E104" s="85">
        <f t="shared" si="21"/>
        <v>26805.047317011289</v>
      </c>
      <c r="F104" s="86">
        <f t="shared" si="14"/>
        <v>0.85270243999228601</v>
      </c>
      <c r="G104" s="187">
        <f t="shared" si="15"/>
        <v>2780.1738917277717</v>
      </c>
      <c r="H104" s="187">
        <f t="shared" si="16"/>
        <v>21916.110788490023</v>
      </c>
      <c r="I104" s="187">
        <f t="shared" si="17"/>
        <v>521.41463706168554</v>
      </c>
      <c r="J104" s="87">
        <f t="shared" si="18"/>
        <v>4110.3115839572674</v>
      </c>
      <c r="K104" s="187">
        <f t="shared" si="22"/>
        <v>131.15260316410775</v>
      </c>
      <c r="L104" s="87">
        <f t="shared" si="19"/>
        <v>1033.8759707426614</v>
      </c>
      <c r="M104" s="88">
        <f t="shared" si="23"/>
        <v>22949.986759232685</v>
      </c>
      <c r="N104" s="88">
        <f t="shared" si="24"/>
        <v>234254.17475923267</v>
      </c>
      <c r="O104" s="88">
        <f t="shared" si="25"/>
        <v>29716.37381190317</v>
      </c>
      <c r="P104" s="89">
        <f t="shared" si="20"/>
        <v>0.94531541606537917</v>
      </c>
      <c r="Q104" s="240">
        <v>28.644893884833436</v>
      </c>
      <c r="R104" s="89">
        <f t="shared" si="26"/>
        <v>6.4113389030734269E-2</v>
      </c>
      <c r="S104" s="89">
        <f t="shared" si="26"/>
        <v>0.12269834537214469</v>
      </c>
      <c r="T104" s="91">
        <v>7883</v>
      </c>
      <c r="U104" s="190">
        <v>198573</v>
      </c>
      <c r="V104" s="190">
        <v>23875.556089936275</v>
      </c>
      <c r="W104" s="196"/>
      <c r="X104" s="88">
        <v>0</v>
      </c>
      <c r="Y104" s="88">
        <f t="shared" si="27"/>
        <v>0</v>
      </c>
      <c r="Z104" s="1"/>
      <c r="AA104" s="1"/>
    </row>
    <row r="105" spans="2:27">
      <c r="B105" s="206">
        <v>3114</v>
      </c>
      <c r="C105" t="s">
        <v>427</v>
      </c>
      <c r="D105" s="190">
        <v>151212.103</v>
      </c>
      <c r="E105" s="85">
        <f t="shared" si="21"/>
        <v>24607.33978844589</v>
      </c>
      <c r="F105" s="86">
        <f t="shared" si="14"/>
        <v>0.78279058533915724</v>
      </c>
      <c r="G105" s="187">
        <f t="shared" si="15"/>
        <v>4098.7984088670109</v>
      </c>
      <c r="H105" s="187">
        <f t="shared" si="16"/>
        <v>25187.116222487781</v>
      </c>
      <c r="I105" s="187">
        <f t="shared" si="17"/>
        <v>1290.6122720595752</v>
      </c>
      <c r="J105" s="87">
        <f t="shared" si="18"/>
        <v>7930.8124118060896</v>
      </c>
      <c r="K105" s="187">
        <f t="shared" si="22"/>
        <v>900.35023816199737</v>
      </c>
      <c r="L105" s="87">
        <f t="shared" si="19"/>
        <v>5532.6522135054738</v>
      </c>
      <c r="M105" s="88">
        <f t="shared" si="23"/>
        <v>30719.768435993254</v>
      </c>
      <c r="N105" s="88">
        <f t="shared" si="24"/>
        <v>181931.87143599326</v>
      </c>
      <c r="O105" s="88">
        <f t="shared" si="25"/>
        <v>29606.488435474901</v>
      </c>
      <c r="P105" s="89">
        <f t="shared" si="20"/>
        <v>0.94181982333272274</v>
      </c>
      <c r="Q105" s="240">
        <v>-20.689278400084731</v>
      </c>
      <c r="R105" s="89">
        <f t="shared" si="26"/>
        <v>4.1951041867644243E-2</v>
      </c>
      <c r="S105" s="89">
        <f t="shared" si="26"/>
        <v>2.1264625739433829E-2</v>
      </c>
      <c r="T105" s="91">
        <v>6145</v>
      </c>
      <c r="U105" s="190">
        <v>145124</v>
      </c>
      <c r="V105" s="190">
        <v>24094.969284409763</v>
      </c>
      <c r="W105" s="196"/>
      <c r="X105" s="88">
        <v>0</v>
      </c>
      <c r="Y105" s="88">
        <f t="shared" si="27"/>
        <v>0</v>
      </c>
      <c r="Z105" s="1"/>
      <c r="AA105" s="1"/>
    </row>
    <row r="106" spans="2:27">
      <c r="B106" s="206">
        <v>3116</v>
      </c>
      <c r="C106" t="s">
        <v>125</v>
      </c>
      <c r="D106" s="190">
        <v>97739.962</v>
      </c>
      <c r="E106" s="85">
        <f t="shared" si="21"/>
        <v>24940.026027047716</v>
      </c>
      <c r="F106" s="86">
        <f t="shared" si="14"/>
        <v>0.79337375514492736</v>
      </c>
      <c r="G106" s="187">
        <f t="shared" si="15"/>
        <v>3899.1866657059159</v>
      </c>
      <c r="H106" s="187">
        <f t="shared" si="16"/>
        <v>15280.912542901484</v>
      </c>
      <c r="I106" s="187">
        <f t="shared" si="17"/>
        <v>1174.1720885489362</v>
      </c>
      <c r="J106" s="87">
        <f t="shared" si="18"/>
        <v>4601.5804150232816</v>
      </c>
      <c r="K106" s="187">
        <f t="shared" si="22"/>
        <v>783.91005465135845</v>
      </c>
      <c r="L106" s="87">
        <f t="shared" si="19"/>
        <v>3072.143504178674</v>
      </c>
      <c r="M106" s="88">
        <f t="shared" si="23"/>
        <v>18353.056047080157</v>
      </c>
      <c r="N106" s="88">
        <f t="shared" si="24"/>
        <v>116093.01804708016</v>
      </c>
      <c r="O106" s="88">
        <f t="shared" si="25"/>
        <v>29623.122747404992</v>
      </c>
      <c r="P106" s="89">
        <f t="shared" si="20"/>
        <v>0.9423489818230113</v>
      </c>
      <c r="Q106" s="240">
        <v>-180.4717938811882</v>
      </c>
      <c r="R106" s="89">
        <f t="shared" si="26"/>
        <v>5.0538081214127555E-2</v>
      </c>
      <c r="S106" s="89">
        <f t="shared" si="26"/>
        <v>4.1692009083465063E-2</v>
      </c>
      <c r="T106" s="91">
        <v>3919</v>
      </c>
      <c r="U106" s="190">
        <v>93038</v>
      </c>
      <c r="V106" s="190">
        <v>23941.842511580031</v>
      </c>
      <c r="W106" s="196"/>
      <c r="X106" s="88">
        <v>0</v>
      </c>
      <c r="Y106" s="88">
        <f t="shared" si="27"/>
        <v>0</v>
      </c>
      <c r="Z106" s="1"/>
      <c r="AA106" s="1"/>
    </row>
    <row r="107" spans="2:27">
      <c r="B107" s="206">
        <v>3118</v>
      </c>
      <c r="C107" t="s">
        <v>124</v>
      </c>
      <c r="D107" s="190">
        <v>1189655.0919999999</v>
      </c>
      <c r="E107" s="85">
        <f t="shared" si="21"/>
        <v>25308.579585584816</v>
      </c>
      <c r="F107" s="86">
        <f t="shared" si="14"/>
        <v>0.80509790973849082</v>
      </c>
      <c r="G107" s="187">
        <f t="shared" si="15"/>
        <v>3678.0545305836558</v>
      </c>
      <c r="H107" s="187">
        <f t="shared" si="16"/>
        <v>172890.63126461534</v>
      </c>
      <c r="I107" s="187">
        <f t="shared" si="17"/>
        <v>1045.1783430609514</v>
      </c>
      <c r="J107" s="87">
        <f t="shared" si="18"/>
        <v>49129.653193923084</v>
      </c>
      <c r="K107" s="187">
        <f t="shared" si="22"/>
        <v>654.91630916337363</v>
      </c>
      <c r="L107" s="87">
        <f t="shared" si="19"/>
        <v>30784.99602853354</v>
      </c>
      <c r="M107" s="88">
        <f t="shared" si="23"/>
        <v>203675.62729314889</v>
      </c>
      <c r="N107" s="88">
        <f t="shared" si="24"/>
        <v>1393330.7192931487</v>
      </c>
      <c r="O107" s="88">
        <f t="shared" si="25"/>
        <v>29641.550425331847</v>
      </c>
      <c r="P107" s="89">
        <f t="shared" si="20"/>
        <v>0.9429351895526894</v>
      </c>
      <c r="Q107" s="240">
        <v>1596.707557953865</v>
      </c>
      <c r="R107" s="89">
        <f t="shared" si="26"/>
        <v>7.2279755282706262E-3</v>
      </c>
      <c r="S107" s="89">
        <f t="shared" si="26"/>
        <v>-6.1428762083085356E-3</v>
      </c>
      <c r="T107" s="91">
        <v>47006</v>
      </c>
      <c r="U107" s="190">
        <v>1181118</v>
      </c>
      <c r="V107" s="190">
        <v>25465.007977232544</v>
      </c>
      <c r="W107" s="196"/>
      <c r="X107" s="88">
        <v>0</v>
      </c>
      <c r="Y107" s="88">
        <f t="shared" si="27"/>
        <v>0</v>
      </c>
      <c r="Z107" s="1"/>
      <c r="AA107" s="1"/>
    </row>
    <row r="108" spans="2:27">
      <c r="B108" s="206">
        <v>3120</v>
      </c>
      <c r="C108" t="s">
        <v>126</v>
      </c>
      <c r="D108" s="190">
        <v>214919.52799999999</v>
      </c>
      <c r="E108" s="85">
        <f t="shared" si="21"/>
        <v>25524.88456057007</v>
      </c>
      <c r="F108" s="86">
        <f t="shared" si="14"/>
        <v>0.81197884442855361</v>
      </c>
      <c r="G108" s="187">
        <f t="shared" si="15"/>
        <v>3548.2715455925031</v>
      </c>
      <c r="H108" s="187">
        <f t="shared" si="16"/>
        <v>29876.446413888876</v>
      </c>
      <c r="I108" s="187">
        <f t="shared" si="17"/>
        <v>969.4716018161123</v>
      </c>
      <c r="J108" s="87">
        <f t="shared" si="18"/>
        <v>8162.9508872916649</v>
      </c>
      <c r="K108" s="187">
        <f t="shared" si="22"/>
        <v>579.2095679185345</v>
      </c>
      <c r="L108" s="87">
        <f t="shared" si="19"/>
        <v>4876.944561874061</v>
      </c>
      <c r="M108" s="88">
        <f t="shared" si="23"/>
        <v>34753.390975762937</v>
      </c>
      <c r="N108" s="88">
        <f t="shared" si="24"/>
        <v>249672.91897576294</v>
      </c>
      <c r="O108" s="88">
        <f t="shared" si="25"/>
        <v>29652.365674081106</v>
      </c>
      <c r="P108" s="89">
        <f t="shared" si="20"/>
        <v>0.94327923628719246</v>
      </c>
      <c r="Q108" s="240">
        <v>-736.8126784587148</v>
      </c>
      <c r="R108" s="89">
        <f t="shared" si="26"/>
        <v>5.9708732311029987E-2</v>
      </c>
      <c r="S108" s="89">
        <f t="shared" si="26"/>
        <v>5.3541781256013304E-2</v>
      </c>
      <c r="T108" s="91">
        <v>8420</v>
      </c>
      <c r="U108" s="190">
        <v>202810</v>
      </c>
      <c r="V108" s="190">
        <v>24227.690837414884</v>
      </c>
      <c r="W108" s="196"/>
      <c r="X108" s="88">
        <v>0</v>
      </c>
      <c r="Y108" s="88">
        <f t="shared" si="27"/>
        <v>0</v>
      </c>
      <c r="Z108" s="1"/>
      <c r="AA108" s="1"/>
    </row>
    <row r="109" spans="2:27">
      <c r="B109" s="206">
        <v>3122</v>
      </c>
      <c r="C109" t="s">
        <v>123</v>
      </c>
      <c r="D109" s="190">
        <v>89951.013999999996</v>
      </c>
      <c r="E109" s="85">
        <f t="shared" si="21"/>
        <v>24590.217058501912</v>
      </c>
      <c r="F109" s="86">
        <f t="shared" si="14"/>
        <v>0.78224588965442732</v>
      </c>
      <c r="G109" s="187">
        <f t="shared" si="15"/>
        <v>4109.0720468333975</v>
      </c>
      <c r="H109" s="187">
        <f t="shared" si="16"/>
        <v>15030.985547316568</v>
      </c>
      <c r="I109" s="187">
        <f t="shared" si="17"/>
        <v>1296.6052275399675</v>
      </c>
      <c r="J109" s="87">
        <f t="shared" si="18"/>
        <v>4742.9819223412014</v>
      </c>
      <c r="K109" s="187">
        <f t="shared" si="22"/>
        <v>906.34319364238968</v>
      </c>
      <c r="L109" s="87">
        <f t="shared" si="19"/>
        <v>3315.4034023438612</v>
      </c>
      <c r="M109" s="88">
        <f t="shared" si="23"/>
        <v>18346.388949660428</v>
      </c>
      <c r="N109" s="88">
        <f t="shared" si="24"/>
        <v>108297.40294966042</v>
      </c>
      <c r="O109" s="88">
        <f t="shared" si="25"/>
        <v>29605.6322989777</v>
      </c>
      <c r="P109" s="89">
        <f t="shared" si="20"/>
        <v>0.94179258854848624</v>
      </c>
      <c r="Q109" s="240">
        <v>38.860972565096745</v>
      </c>
      <c r="R109" s="89">
        <f t="shared" si="26"/>
        <v>1.6717311691834654E-2</v>
      </c>
      <c r="S109" s="89">
        <f t="shared" si="26"/>
        <v>1.1436385250570344E-2</v>
      </c>
      <c r="T109" s="91">
        <v>3658</v>
      </c>
      <c r="U109" s="190">
        <v>88472</v>
      </c>
      <c r="V109" s="190">
        <v>24312.173674086287</v>
      </c>
      <c r="W109" s="196"/>
      <c r="X109" s="88">
        <v>0</v>
      </c>
      <c r="Y109" s="88">
        <f t="shared" si="27"/>
        <v>0</v>
      </c>
      <c r="Z109" s="1"/>
      <c r="AA109" s="1"/>
    </row>
    <row r="110" spans="2:27">
      <c r="B110" s="206">
        <v>3124</v>
      </c>
      <c r="C110" t="s">
        <v>122</v>
      </c>
      <c r="D110" s="190">
        <v>34194.885999999999</v>
      </c>
      <c r="E110" s="85">
        <f t="shared" si="21"/>
        <v>25385.958426132143</v>
      </c>
      <c r="F110" s="86">
        <f t="shared" si="14"/>
        <v>0.80755942847256179</v>
      </c>
      <c r="G110" s="187">
        <f t="shared" si="15"/>
        <v>3631.6272262552593</v>
      </c>
      <c r="H110" s="187">
        <f t="shared" si="16"/>
        <v>4891.8018737658349</v>
      </c>
      <c r="I110" s="187">
        <f t="shared" si="17"/>
        <v>1018.0957488693865</v>
      </c>
      <c r="J110" s="87">
        <f t="shared" si="18"/>
        <v>1371.3749737270637</v>
      </c>
      <c r="K110" s="187">
        <f t="shared" si="22"/>
        <v>627.83371497180872</v>
      </c>
      <c r="L110" s="87">
        <f t="shared" si="19"/>
        <v>845.69201406702632</v>
      </c>
      <c r="M110" s="88">
        <f t="shared" si="23"/>
        <v>5737.4938878328612</v>
      </c>
      <c r="N110" s="88">
        <f t="shared" si="24"/>
        <v>39932.37988783286</v>
      </c>
      <c r="O110" s="88">
        <f t="shared" si="25"/>
        <v>29645.419367359213</v>
      </c>
      <c r="P110" s="89">
        <f t="shared" si="20"/>
        <v>0.94305826548939298</v>
      </c>
      <c r="Q110" s="240">
        <v>-1063.8692026940425</v>
      </c>
      <c r="R110" s="89">
        <f t="shared" si="26"/>
        <v>5.7159648797378303E-2</v>
      </c>
      <c r="S110" s="89">
        <f t="shared" si="26"/>
        <v>4.3032793802313112E-2</v>
      </c>
      <c r="T110" s="91">
        <v>1347</v>
      </c>
      <c r="U110" s="190">
        <v>32346</v>
      </c>
      <c r="V110" s="190">
        <v>24338.600451467268</v>
      </c>
      <c r="W110" s="196"/>
      <c r="X110" s="88">
        <v>0</v>
      </c>
      <c r="Y110" s="88">
        <f t="shared" si="27"/>
        <v>0</v>
      </c>
      <c r="Z110" s="1"/>
      <c r="AA110" s="1"/>
    </row>
    <row r="111" spans="2:27">
      <c r="B111" s="206">
        <v>3201</v>
      </c>
      <c r="C111" t="s">
        <v>134</v>
      </c>
      <c r="D111" s="190">
        <v>6930430.3629999999</v>
      </c>
      <c r="E111" s="85">
        <f t="shared" si="21"/>
        <v>52935.971792149467</v>
      </c>
      <c r="F111" s="86">
        <f t="shared" si="14"/>
        <v>1.6839601802113717</v>
      </c>
      <c r="G111" s="187">
        <f t="shared" si="15"/>
        <v>-12898.380793355134</v>
      </c>
      <c r="H111" s="187">
        <f t="shared" si="16"/>
        <v>-1688668.9118468475</v>
      </c>
      <c r="I111" s="187">
        <f t="shared" si="17"/>
        <v>0</v>
      </c>
      <c r="J111" s="87">
        <f t="shared" si="18"/>
        <v>0</v>
      </c>
      <c r="K111" s="187">
        <f t="shared" si="22"/>
        <v>-390.26203389757779</v>
      </c>
      <c r="L111" s="87">
        <f t="shared" si="19"/>
        <v>-51093.495739904785</v>
      </c>
      <c r="M111" s="88">
        <f t="shared" si="23"/>
        <v>-1739762.4075867522</v>
      </c>
      <c r="N111" s="88">
        <f t="shared" si="24"/>
        <v>5190667.9554132475</v>
      </c>
      <c r="O111" s="88">
        <f t="shared" si="25"/>
        <v>39647.328964896747</v>
      </c>
      <c r="P111" s="89">
        <f t="shared" si="20"/>
        <v>1.2612316534165979</v>
      </c>
      <c r="Q111" s="240">
        <v>-22711.985659509199</v>
      </c>
      <c r="R111" s="89">
        <f t="shared" si="26"/>
        <v>1.717858976432568E-2</v>
      </c>
      <c r="S111" s="89">
        <f t="shared" si="26"/>
        <v>9.0440201881443714E-3</v>
      </c>
      <c r="T111" s="91">
        <v>130921</v>
      </c>
      <c r="U111" s="190">
        <v>6813386</v>
      </c>
      <c r="V111" s="190">
        <v>52461.508847036355</v>
      </c>
      <c r="W111" s="196"/>
      <c r="X111" s="88">
        <v>0</v>
      </c>
      <c r="Y111" s="88">
        <f t="shared" si="27"/>
        <v>0</v>
      </c>
      <c r="Z111" s="1"/>
      <c r="AA111" s="1"/>
    </row>
    <row r="112" spans="2:27">
      <c r="B112" s="206">
        <v>3203</v>
      </c>
      <c r="C112" t="s">
        <v>135</v>
      </c>
      <c r="D112" s="190">
        <v>4162619.7239999999</v>
      </c>
      <c r="E112" s="85">
        <f t="shared" si="21"/>
        <v>42125.383028892371</v>
      </c>
      <c r="F112" s="86">
        <f t="shared" si="14"/>
        <v>1.3400616857538612</v>
      </c>
      <c r="G112" s="187">
        <f t="shared" si="15"/>
        <v>-6412.0275354008772</v>
      </c>
      <c r="H112" s="187">
        <f t="shared" si="16"/>
        <v>-633604.50091063778</v>
      </c>
      <c r="I112" s="187">
        <f t="shared" si="17"/>
        <v>0</v>
      </c>
      <c r="J112" s="87">
        <f t="shared" si="18"/>
        <v>0</v>
      </c>
      <c r="K112" s="187">
        <f t="shared" si="22"/>
        <v>-390.26203389757779</v>
      </c>
      <c r="L112" s="87">
        <f t="shared" si="19"/>
        <v>-38563.742879589146</v>
      </c>
      <c r="M112" s="88">
        <f t="shared" si="23"/>
        <v>-672168.24379022699</v>
      </c>
      <c r="N112" s="88">
        <f t="shared" si="24"/>
        <v>3490451.4802097729</v>
      </c>
      <c r="O112" s="88">
        <f t="shared" si="25"/>
        <v>35323.093459593918</v>
      </c>
      <c r="P112" s="89">
        <f t="shared" si="20"/>
        <v>1.1236722556335941</v>
      </c>
      <c r="Q112" s="240">
        <v>-10679.458384214784</v>
      </c>
      <c r="R112" s="89">
        <f t="shared" si="26"/>
        <v>1.966112803488964E-2</v>
      </c>
      <c r="S112" s="89">
        <f t="shared" si="26"/>
        <v>9.0223523125399774E-3</v>
      </c>
      <c r="T112" s="91">
        <v>98815</v>
      </c>
      <c r="U112" s="190">
        <v>4082356</v>
      </c>
      <c r="V112" s="190">
        <v>41748.711445635279</v>
      </c>
      <c r="W112" s="196"/>
      <c r="X112" s="88">
        <v>0</v>
      </c>
      <c r="Y112" s="88">
        <f t="shared" si="27"/>
        <v>0</v>
      </c>
      <c r="Z112" s="1"/>
      <c r="AA112" s="1"/>
    </row>
    <row r="113" spans="2:27">
      <c r="B113" s="206">
        <v>3205</v>
      </c>
      <c r="C113" t="s">
        <v>140</v>
      </c>
      <c r="D113" s="190">
        <v>2835185.8960000002</v>
      </c>
      <c r="E113" s="85">
        <f t="shared" si="21"/>
        <v>30097.19531639792</v>
      </c>
      <c r="F113" s="86">
        <f t="shared" si="14"/>
        <v>0.95742982952803046</v>
      </c>
      <c r="G113" s="187">
        <f t="shared" si="15"/>
        <v>804.88509209579354</v>
      </c>
      <c r="H113" s="187">
        <f t="shared" si="16"/>
        <v>75820.980560515847</v>
      </c>
      <c r="I113" s="187">
        <f t="shared" si="17"/>
        <v>0</v>
      </c>
      <c r="J113" s="87">
        <f t="shared" si="18"/>
        <v>0</v>
      </c>
      <c r="K113" s="187">
        <f t="shared" si="22"/>
        <v>-390.26203389757779</v>
      </c>
      <c r="L113" s="87">
        <f t="shared" si="19"/>
        <v>-36763.073855185721</v>
      </c>
      <c r="M113" s="88">
        <f t="shared" si="23"/>
        <v>39057.906705330126</v>
      </c>
      <c r="N113" s="88">
        <f t="shared" si="24"/>
        <v>2874243.8027053303</v>
      </c>
      <c r="O113" s="88">
        <f t="shared" si="25"/>
        <v>30511.818374596132</v>
      </c>
      <c r="P113" s="89">
        <f t="shared" si="20"/>
        <v>0.97061951314326167</v>
      </c>
      <c r="Q113" s="240">
        <v>280.81868865009164</v>
      </c>
      <c r="R113" s="89">
        <f t="shared" si="26"/>
        <v>4.433429472091404E-2</v>
      </c>
      <c r="S113" s="89">
        <f t="shared" si="26"/>
        <v>1.4556671175300313E-2</v>
      </c>
      <c r="T113" s="91">
        <v>94201</v>
      </c>
      <c r="U113" s="190">
        <v>2714826</v>
      </c>
      <c r="V113" s="190">
        <v>29665.366333387967</v>
      </c>
      <c r="W113" s="196"/>
      <c r="X113" s="88">
        <v>0</v>
      </c>
      <c r="Y113" s="88">
        <f t="shared" si="27"/>
        <v>0</v>
      </c>
      <c r="Z113" s="1"/>
      <c r="AA113" s="1"/>
    </row>
    <row r="114" spans="2:27">
      <c r="B114" s="206">
        <v>3207</v>
      </c>
      <c r="C114" t="s">
        <v>130</v>
      </c>
      <c r="D114" s="190">
        <v>2148278.3050000002</v>
      </c>
      <c r="E114" s="85">
        <f t="shared" si="21"/>
        <v>33799.218140339843</v>
      </c>
      <c r="F114" s="86">
        <f t="shared" si="14"/>
        <v>1.0751958553644803</v>
      </c>
      <c r="G114" s="187">
        <f t="shared" si="15"/>
        <v>-1416.3286022693603</v>
      </c>
      <c r="H114" s="187">
        <f t="shared" si="16"/>
        <v>-90021.845960240549</v>
      </c>
      <c r="I114" s="187">
        <f t="shared" si="17"/>
        <v>0</v>
      </c>
      <c r="J114" s="87">
        <f t="shared" si="18"/>
        <v>0</v>
      </c>
      <c r="K114" s="187">
        <f t="shared" si="22"/>
        <v>-390.26203389757779</v>
      </c>
      <c r="L114" s="87">
        <f t="shared" si="19"/>
        <v>-24805.054874530044</v>
      </c>
      <c r="M114" s="88">
        <f t="shared" si="23"/>
        <v>-114826.9008347706</v>
      </c>
      <c r="N114" s="88">
        <f t="shared" si="24"/>
        <v>2033451.4041652295</v>
      </c>
      <c r="O114" s="88">
        <f t="shared" si="25"/>
        <v>31992.627504172902</v>
      </c>
      <c r="P114" s="89">
        <f t="shared" si="20"/>
        <v>1.0177259234778415</v>
      </c>
      <c r="Q114" s="240">
        <v>93.084242455734056</v>
      </c>
      <c r="R114" s="92">
        <f t="shared" si="26"/>
        <v>3.9036348502201702E-2</v>
      </c>
      <c r="S114" s="93">
        <f t="shared" si="26"/>
        <v>1.7539608441150781E-2</v>
      </c>
      <c r="T114" s="91">
        <v>63560</v>
      </c>
      <c r="U114" s="190">
        <v>2067568</v>
      </c>
      <c r="V114" s="190">
        <v>33216.611776046273</v>
      </c>
      <c r="W114" s="196"/>
      <c r="X114" s="88">
        <v>0</v>
      </c>
      <c r="Y114" s="88">
        <f t="shared" si="27"/>
        <v>0</v>
      </c>
      <c r="Z114" s="1"/>
      <c r="AA114" s="1"/>
    </row>
    <row r="115" spans="2:27">
      <c r="B115" s="206">
        <v>3209</v>
      </c>
      <c r="C115" t="s">
        <v>143</v>
      </c>
      <c r="D115" s="190">
        <v>1185080.5190000001</v>
      </c>
      <c r="E115" s="85">
        <f t="shared" si="21"/>
        <v>27047.987378463506</v>
      </c>
      <c r="F115" s="86">
        <f t="shared" si="14"/>
        <v>0.86043067045284982</v>
      </c>
      <c r="G115" s="187">
        <f t="shared" si="15"/>
        <v>2634.4098548564421</v>
      </c>
      <c r="H115" s="187">
        <f t="shared" si="16"/>
        <v>115424.03338068016</v>
      </c>
      <c r="I115" s="187">
        <f t="shared" si="17"/>
        <v>436.38561555340982</v>
      </c>
      <c r="J115" s="87">
        <f t="shared" si="18"/>
        <v>19119.799359857097</v>
      </c>
      <c r="K115" s="187">
        <f t="shared" si="22"/>
        <v>46.123581655832027</v>
      </c>
      <c r="L115" s="87">
        <f t="shared" si="19"/>
        <v>2020.8586066686244</v>
      </c>
      <c r="M115" s="88">
        <f t="shared" si="23"/>
        <v>117444.89198734879</v>
      </c>
      <c r="N115" s="88">
        <f t="shared" si="24"/>
        <v>1302525.4109873488</v>
      </c>
      <c r="O115" s="88">
        <f t="shared" si="25"/>
        <v>29728.520814975778</v>
      </c>
      <c r="P115" s="89">
        <f t="shared" si="20"/>
        <v>0.94570182758840726</v>
      </c>
      <c r="Q115" s="240">
        <v>-1983.9311368872295</v>
      </c>
      <c r="R115" s="92">
        <f t="shared" si="26"/>
        <v>2.5384119998996393E-2</v>
      </c>
      <c r="S115" s="93">
        <f t="shared" si="26"/>
        <v>3.1979661267397073E-3</v>
      </c>
      <c r="T115" s="91">
        <v>43814</v>
      </c>
      <c r="U115" s="190">
        <v>1155743</v>
      </c>
      <c r="V115" s="190">
        <v>26961.764568655813</v>
      </c>
      <c r="W115" s="196"/>
      <c r="X115" s="88">
        <v>0</v>
      </c>
      <c r="Y115" s="88">
        <f t="shared" si="27"/>
        <v>0</v>
      </c>
      <c r="Z115" s="1"/>
      <c r="AA115" s="1"/>
    </row>
    <row r="116" spans="2:27">
      <c r="B116" s="206">
        <v>3212</v>
      </c>
      <c r="C116" t="s">
        <v>133</v>
      </c>
      <c r="D116" s="190">
        <v>659432.75699999998</v>
      </c>
      <c r="E116" s="85">
        <f t="shared" si="21"/>
        <v>32134.533258613126</v>
      </c>
      <c r="F116" s="86">
        <f t="shared" si="14"/>
        <v>1.0222401249127084</v>
      </c>
      <c r="G116" s="187">
        <f t="shared" si="15"/>
        <v>-417.51767323333041</v>
      </c>
      <c r="H116" s="187">
        <f t="shared" si="16"/>
        <v>-8567.8801724211735</v>
      </c>
      <c r="I116" s="187">
        <f t="shared" si="17"/>
        <v>0</v>
      </c>
      <c r="J116" s="87">
        <f t="shared" si="18"/>
        <v>0</v>
      </c>
      <c r="K116" s="187">
        <f t="shared" si="22"/>
        <v>-390.26203389757779</v>
      </c>
      <c r="L116" s="87">
        <f t="shared" si="19"/>
        <v>-8008.5671976121939</v>
      </c>
      <c r="M116" s="88">
        <f t="shared" si="23"/>
        <v>-16576.447370033369</v>
      </c>
      <c r="N116" s="88">
        <f t="shared" si="24"/>
        <v>642856.30962996662</v>
      </c>
      <c r="O116" s="88">
        <f t="shared" si="25"/>
        <v>31326.753551482219</v>
      </c>
      <c r="P116" s="89">
        <f t="shared" si="20"/>
        <v>0.99654363129713297</v>
      </c>
      <c r="Q116" s="240">
        <v>-734.95207157890763</v>
      </c>
      <c r="R116" s="92">
        <f t="shared" si="26"/>
        <v>1.987175216213204E-2</v>
      </c>
      <c r="S116" s="92">
        <f t="shared" si="26"/>
        <v>9.9816649987255826E-3</v>
      </c>
      <c r="T116" s="91">
        <v>20521</v>
      </c>
      <c r="U116" s="190">
        <v>646584</v>
      </c>
      <c r="V116" s="190">
        <v>31816.947150870976</v>
      </c>
      <c r="W116" s="196"/>
      <c r="X116" s="88">
        <v>0</v>
      </c>
      <c r="Y116" s="88">
        <f t="shared" si="27"/>
        <v>0</v>
      </c>
      <c r="Z116" s="1"/>
      <c r="AA116" s="1"/>
    </row>
    <row r="117" spans="2:27">
      <c r="B117" s="206">
        <v>3214</v>
      </c>
      <c r="C117" t="s">
        <v>132</v>
      </c>
      <c r="D117" s="190">
        <v>613972.74399999995</v>
      </c>
      <c r="E117" s="85">
        <f t="shared" si="21"/>
        <v>37796.893868505293</v>
      </c>
      <c r="F117" s="86">
        <f t="shared" si="14"/>
        <v>1.2023669738254901</v>
      </c>
      <c r="G117" s="187">
        <f t="shared" si="15"/>
        <v>-3814.9340391686301</v>
      </c>
      <c r="H117" s="187">
        <f t="shared" si="16"/>
        <v>-61969.788532255225</v>
      </c>
      <c r="I117" s="187">
        <f t="shared" si="17"/>
        <v>0</v>
      </c>
      <c r="J117" s="87">
        <f t="shared" si="18"/>
        <v>0</v>
      </c>
      <c r="K117" s="187">
        <f t="shared" si="22"/>
        <v>-390.26203389757779</v>
      </c>
      <c r="L117" s="87">
        <f t="shared" si="19"/>
        <v>-6339.4164786322535</v>
      </c>
      <c r="M117" s="88">
        <f t="shared" si="23"/>
        <v>-68309.205010887483</v>
      </c>
      <c r="N117" s="88">
        <f t="shared" si="24"/>
        <v>545663.53898911248</v>
      </c>
      <c r="O117" s="88">
        <f t="shared" si="25"/>
        <v>33591.697795439082</v>
      </c>
      <c r="P117" s="89">
        <f t="shared" si="20"/>
        <v>1.0685943708622456</v>
      </c>
      <c r="Q117" s="240">
        <v>-1642.0784659776691</v>
      </c>
      <c r="R117" s="92">
        <f t="shared" si="26"/>
        <v>1.6625620102925408E-2</v>
      </c>
      <c r="S117" s="92">
        <f t="shared" si="26"/>
        <v>7.9889335987265945E-3</v>
      </c>
      <c r="T117" s="91">
        <v>16244</v>
      </c>
      <c r="U117" s="190">
        <v>603932</v>
      </c>
      <c r="V117" s="190">
        <v>37497.330187507767</v>
      </c>
      <c r="W117" s="196"/>
      <c r="X117" s="88">
        <v>0</v>
      </c>
      <c r="Y117" s="88">
        <f t="shared" si="27"/>
        <v>0</v>
      </c>
      <c r="Z117" s="1"/>
      <c r="AA117" s="1"/>
    </row>
    <row r="118" spans="2:27">
      <c r="B118" s="206">
        <v>3216</v>
      </c>
      <c r="C118" t="s">
        <v>129</v>
      </c>
      <c r="D118" s="190">
        <v>568350.98</v>
      </c>
      <c r="E118" s="85">
        <f t="shared" si="21"/>
        <v>29156.670599702455</v>
      </c>
      <c r="F118" s="86">
        <f t="shared" si="14"/>
        <v>0.9275105493523782</v>
      </c>
      <c r="G118" s="187">
        <f t="shared" si="15"/>
        <v>1369.1999221130725</v>
      </c>
      <c r="H118" s="187">
        <f t="shared" si="16"/>
        <v>26689.814081750123</v>
      </c>
      <c r="I118" s="187">
        <f t="shared" si="17"/>
        <v>0</v>
      </c>
      <c r="J118" s="87">
        <f t="shared" si="18"/>
        <v>0</v>
      </c>
      <c r="K118" s="187">
        <f t="shared" si="22"/>
        <v>-390.26203389757779</v>
      </c>
      <c r="L118" s="87">
        <f t="shared" si="19"/>
        <v>-7607.3778267654843</v>
      </c>
      <c r="M118" s="88">
        <f t="shared" si="23"/>
        <v>19082.436254984637</v>
      </c>
      <c r="N118" s="88">
        <f t="shared" si="24"/>
        <v>587433.41625498456</v>
      </c>
      <c r="O118" s="88">
        <f t="shared" si="25"/>
        <v>30135.608487917951</v>
      </c>
      <c r="P118" s="89">
        <f t="shared" si="20"/>
        <v>0.95865180107300085</v>
      </c>
      <c r="Q118" s="240">
        <v>-148.55806045942518</v>
      </c>
      <c r="R118" s="92">
        <f t="shared" si="26"/>
        <v>5.5455134645275912E-2</v>
      </c>
      <c r="S118" s="92">
        <f t="shared" si="26"/>
        <v>3.3580416828793376E-2</v>
      </c>
      <c r="T118" s="91">
        <v>19493</v>
      </c>
      <c r="U118" s="190">
        <v>538489</v>
      </c>
      <c r="V118" s="190">
        <v>28209.387605427211</v>
      </c>
      <c r="W118" s="196"/>
      <c r="X118" s="88">
        <v>0</v>
      </c>
      <c r="Y118" s="88">
        <f t="shared" si="27"/>
        <v>0</v>
      </c>
      <c r="Z118" s="1"/>
      <c r="AA118" s="1"/>
    </row>
    <row r="119" spans="2:27">
      <c r="B119" s="206">
        <v>3218</v>
      </c>
      <c r="C119" t="s">
        <v>131</v>
      </c>
      <c r="D119" s="190">
        <v>615408.54500000004</v>
      </c>
      <c r="E119" s="85">
        <f t="shared" si="21"/>
        <v>27966.759600090889</v>
      </c>
      <c r="F119" s="86">
        <f t="shared" si="14"/>
        <v>0.88965797626258847</v>
      </c>
      <c r="G119" s="187">
        <f t="shared" si="15"/>
        <v>2083.1465218800117</v>
      </c>
      <c r="H119" s="187">
        <f t="shared" si="16"/>
        <v>45839.639213969655</v>
      </c>
      <c r="I119" s="187">
        <f t="shared" si="17"/>
        <v>114.8153379838257</v>
      </c>
      <c r="J119" s="87">
        <f t="shared" si="18"/>
        <v>2526.5115123340847</v>
      </c>
      <c r="K119" s="187">
        <f t="shared" si="22"/>
        <v>-275.44669591375208</v>
      </c>
      <c r="L119" s="87">
        <f t="shared" si="19"/>
        <v>-6061.2045435821146</v>
      </c>
      <c r="M119" s="88">
        <f t="shared" si="23"/>
        <v>39778.434670387542</v>
      </c>
      <c r="N119" s="88">
        <f t="shared" si="24"/>
        <v>655186.97967038758</v>
      </c>
      <c r="O119" s="88">
        <f t="shared" si="25"/>
        <v>29774.45942605715</v>
      </c>
      <c r="P119" s="89">
        <f t="shared" si="20"/>
        <v>0.94716319287889428</v>
      </c>
      <c r="Q119" s="240">
        <v>456.09097547695274</v>
      </c>
      <c r="R119" s="92">
        <f t="shared" si="26"/>
        <v>4.0758022891623384E-2</v>
      </c>
      <c r="S119" s="92">
        <f t="shared" si="26"/>
        <v>9.7788588382711466E-3</v>
      </c>
      <c r="T119" s="91">
        <v>22005</v>
      </c>
      <c r="U119" s="190">
        <v>591308</v>
      </c>
      <c r="V119" s="190">
        <v>27695.925058548011</v>
      </c>
      <c r="W119" s="196"/>
      <c r="X119" s="88">
        <v>0</v>
      </c>
      <c r="Y119" s="88">
        <f t="shared" si="27"/>
        <v>0</v>
      </c>
      <c r="Z119" s="1"/>
      <c r="AA119" s="1"/>
    </row>
    <row r="120" spans="2:27">
      <c r="B120" s="206">
        <v>3220</v>
      </c>
      <c r="C120" t="s">
        <v>138</v>
      </c>
      <c r="D120" s="190">
        <v>293663.96999999997</v>
      </c>
      <c r="E120" s="85">
        <f t="shared" si="21"/>
        <v>25576.029437380246</v>
      </c>
      <c r="F120" s="86">
        <f t="shared" si="14"/>
        <v>0.81360582761322664</v>
      </c>
      <c r="G120" s="187">
        <f t="shared" si="15"/>
        <v>3517.5846195063973</v>
      </c>
      <c r="H120" s="187">
        <f t="shared" si="16"/>
        <v>40388.906601172457</v>
      </c>
      <c r="I120" s="187">
        <f t="shared" si="17"/>
        <v>951.57089493255057</v>
      </c>
      <c r="J120" s="87">
        <f t="shared" si="18"/>
        <v>10925.937015615546</v>
      </c>
      <c r="K120" s="187">
        <f t="shared" si="22"/>
        <v>561.30886103497278</v>
      </c>
      <c r="L120" s="87">
        <f t="shared" si="19"/>
        <v>6444.948342403557</v>
      </c>
      <c r="M120" s="88">
        <f t="shared" si="23"/>
        <v>46833.854943576014</v>
      </c>
      <c r="N120" s="88">
        <f t="shared" si="24"/>
        <v>340497.82494357601</v>
      </c>
      <c r="O120" s="88">
        <f t="shared" si="25"/>
        <v>29654.922917921616</v>
      </c>
      <c r="P120" s="89">
        <f t="shared" si="20"/>
        <v>0.9433605854464262</v>
      </c>
      <c r="Q120" s="240">
        <v>-395.47412504308886</v>
      </c>
      <c r="R120" s="92">
        <f t="shared" si="26"/>
        <v>4.5141896220371458E-2</v>
      </c>
      <c r="S120" s="92">
        <f t="shared" si="26"/>
        <v>3.6949702294240695E-2</v>
      </c>
      <c r="T120" s="91">
        <v>11482</v>
      </c>
      <c r="U120" s="190">
        <v>280980</v>
      </c>
      <c r="V120" s="190">
        <v>24664.676966292136</v>
      </c>
      <c r="W120" s="196"/>
      <c r="X120" s="88">
        <v>0</v>
      </c>
      <c r="Y120" s="88">
        <f t="shared" si="27"/>
        <v>0</v>
      </c>
      <c r="Z120" s="1"/>
      <c r="AA120" s="1"/>
    </row>
    <row r="121" spans="2:27">
      <c r="B121" s="206">
        <v>3222</v>
      </c>
      <c r="C121" t="s">
        <v>139</v>
      </c>
      <c r="D121" s="190">
        <v>1468223.6040000001</v>
      </c>
      <c r="E121" s="85">
        <f t="shared" si="21"/>
        <v>30468.656179961818</v>
      </c>
      <c r="F121" s="86">
        <f t="shared" si="14"/>
        <v>0.96924646916968338</v>
      </c>
      <c r="G121" s="187">
        <f t="shared" si="15"/>
        <v>582.00857395745481</v>
      </c>
      <c r="H121" s="187">
        <f t="shared" si="16"/>
        <v>28045.829161861831</v>
      </c>
      <c r="I121" s="187">
        <f t="shared" si="17"/>
        <v>0</v>
      </c>
      <c r="J121" s="87">
        <f t="shared" si="18"/>
        <v>0</v>
      </c>
      <c r="K121" s="187">
        <f t="shared" si="22"/>
        <v>-390.26203389757779</v>
      </c>
      <c r="L121" s="87">
        <f t="shared" si="19"/>
        <v>-18805.946889456478</v>
      </c>
      <c r="M121" s="88">
        <f t="shared" si="23"/>
        <v>9239.8822724053534</v>
      </c>
      <c r="N121" s="88">
        <f t="shared" si="24"/>
        <v>1477463.4862724054</v>
      </c>
      <c r="O121" s="88">
        <f t="shared" si="25"/>
        <v>30660.402720021695</v>
      </c>
      <c r="P121" s="89">
        <f t="shared" si="20"/>
        <v>0.97534616899992288</v>
      </c>
      <c r="Q121" s="240">
        <v>539.64250055812226</v>
      </c>
      <c r="R121" s="92">
        <f t="shared" si="26"/>
        <v>5.5031947221944807E-2</v>
      </c>
      <c r="S121" s="92">
        <f t="shared" si="26"/>
        <v>2.4577281359370637E-2</v>
      </c>
      <c r="T121" s="91">
        <v>48188</v>
      </c>
      <c r="U121" s="190">
        <v>1391639</v>
      </c>
      <c r="V121" s="190">
        <v>29737.78233647456</v>
      </c>
      <c r="W121" s="196"/>
      <c r="X121" s="88">
        <v>0</v>
      </c>
      <c r="Y121" s="88">
        <f t="shared" si="27"/>
        <v>0</v>
      </c>
      <c r="Z121" s="1"/>
      <c r="AA121" s="1"/>
    </row>
    <row r="122" spans="2:27">
      <c r="B122" s="206">
        <v>3224</v>
      </c>
      <c r="C122" t="s">
        <v>137</v>
      </c>
      <c r="D122" s="190">
        <v>595365.103</v>
      </c>
      <c r="E122" s="85">
        <f t="shared" si="21"/>
        <v>29621.628090949798</v>
      </c>
      <c r="F122" s="86">
        <f t="shared" si="14"/>
        <v>0.94230143491174412</v>
      </c>
      <c r="G122" s="187">
        <f t="shared" si="15"/>
        <v>1090.2254273646663</v>
      </c>
      <c r="H122" s="187">
        <f t="shared" si="16"/>
        <v>21912.440864602428</v>
      </c>
      <c r="I122" s="187">
        <f t="shared" si="17"/>
        <v>0</v>
      </c>
      <c r="J122" s="87">
        <f t="shared" si="18"/>
        <v>0</v>
      </c>
      <c r="K122" s="187">
        <f t="shared" si="22"/>
        <v>-390.26203389757779</v>
      </c>
      <c r="L122" s="87">
        <f t="shared" si="19"/>
        <v>-7843.8766193074161</v>
      </c>
      <c r="M122" s="88">
        <f t="shared" si="23"/>
        <v>14068.564245295012</v>
      </c>
      <c r="N122" s="88">
        <f t="shared" si="24"/>
        <v>609433.66724529502</v>
      </c>
      <c r="O122" s="88">
        <f t="shared" si="25"/>
        <v>30321.591484416887</v>
      </c>
      <c r="P122" s="89">
        <f t="shared" si="20"/>
        <v>0.96456815529674722</v>
      </c>
      <c r="Q122" s="240">
        <v>-2144.5231576757778</v>
      </c>
      <c r="R122" s="92">
        <f t="shared" si="26"/>
        <v>3.7469052718157474E-2</v>
      </c>
      <c r="S122" s="92">
        <f t="shared" si="26"/>
        <v>1.2640821743609743E-2</v>
      </c>
      <c r="T122" s="91">
        <v>20099</v>
      </c>
      <c r="U122" s="190">
        <v>573863</v>
      </c>
      <c r="V122" s="190">
        <v>29251.860536242228</v>
      </c>
      <c r="W122" s="196"/>
      <c r="X122" s="88">
        <v>0</v>
      </c>
      <c r="Y122" s="88">
        <f t="shared" si="27"/>
        <v>0</v>
      </c>
      <c r="Z122" s="1"/>
      <c r="AA122" s="1"/>
    </row>
    <row r="123" spans="2:27">
      <c r="B123" s="206">
        <v>3226</v>
      </c>
      <c r="C123" t="s">
        <v>136</v>
      </c>
      <c r="D123" s="190">
        <v>436594.90100000001</v>
      </c>
      <c r="E123" s="85">
        <f t="shared" si="21"/>
        <v>24177.367427179088</v>
      </c>
      <c r="F123" s="86">
        <f t="shared" si="14"/>
        <v>0.76911262098992939</v>
      </c>
      <c r="G123" s="187">
        <f t="shared" si="15"/>
        <v>4356.7818256270921</v>
      </c>
      <c r="H123" s="187">
        <f t="shared" si="16"/>
        <v>78674.766207174034</v>
      </c>
      <c r="I123" s="187">
        <f t="shared" si="17"/>
        <v>1441.102598502956</v>
      </c>
      <c r="J123" s="87">
        <f t="shared" si="18"/>
        <v>26023.430723766378</v>
      </c>
      <c r="K123" s="187">
        <f t="shared" si="22"/>
        <v>1050.8405646053782</v>
      </c>
      <c r="L123" s="87">
        <f t="shared" si="19"/>
        <v>18976.07891564392</v>
      </c>
      <c r="M123" s="88">
        <f t="shared" si="23"/>
        <v>97650.845122817962</v>
      </c>
      <c r="N123" s="88">
        <f t="shared" si="24"/>
        <v>534245.74612281797</v>
      </c>
      <c r="O123" s="88">
        <f t="shared" si="25"/>
        <v>29584.989817411562</v>
      </c>
      <c r="P123" s="89">
        <f t="shared" si="20"/>
        <v>0.94113592511526145</v>
      </c>
      <c r="Q123" s="240">
        <v>188.38844966662873</v>
      </c>
      <c r="R123" s="92">
        <f t="shared" si="26"/>
        <v>3.3984774242442214E-2</v>
      </c>
      <c r="S123" s="92">
        <f t="shared" si="26"/>
        <v>2.7514496277584777E-2</v>
      </c>
      <c r="T123" s="91">
        <v>18058</v>
      </c>
      <c r="U123" s="190">
        <v>422245</v>
      </c>
      <c r="V123" s="190">
        <v>23529.952633045414</v>
      </c>
      <c r="W123" s="196"/>
      <c r="X123" s="88">
        <v>0</v>
      </c>
      <c r="Y123" s="88">
        <f t="shared" si="27"/>
        <v>0</v>
      </c>
      <c r="Z123" s="1"/>
      <c r="AA123" s="1"/>
    </row>
    <row r="124" spans="2:27">
      <c r="B124" s="209">
        <v>3228</v>
      </c>
      <c r="C124" s="210" t="s">
        <v>144</v>
      </c>
      <c r="D124" s="190">
        <v>624478.30799999996</v>
      </c>
      <c r="E124" s="85">
        <f t="shared" si="21"/>
        <v>25338.945343883141</v>
      </c>
      <c r="F124" s="86">
        <f t="shared" si="14"/>
        <v>0.8060638828959702</v>
      </c>
      <c r="G124" s="187">
        <f t="shared" si="15"/>
        <v>3659.8350756046607</v>
      </c>
      <c r="H124" s="187">
        <f t="shared" si="16"/>
        <v>90196.635438276862</v>
      </c>
      <c r="I124" s="187">
        <f t="shared" si="17"/>
        <v>1034.5503276565375</v>
      </c>
      <c r="J124" s="87">
        <f t="shared" si="18"/>
        <v>25496.492825095367</v>
      </c>
      <c r="K124" s="187">
        <f t="shared" si="22"/>
        <v>644.28829375895975</v>
      </c>
      <c r="L124" s="87">
        <f t="shared" si="19"/>
        <v>15878.484999689563</v>
      </c>
      <c r="M124" s="88">
        <f t="shared" si="23"/>
        <v>106075.12043796643</v>
      </c>
      <c r="N124" s="88">
        <f t="shared" si="24"/>
        <v>730553.42843796639</v>
      </c>
      <c r="O124" s="88">
        <f t="shared" si="25"/>
        <v>29643.068713246757</v>
      </c>
      <c r="P124" s="89">
        <f t="shared" si="20"/>
        <v>0.94298348821056321</v>
      </c>
      <c r="Q124" s="240">
        <v>1054.4539821122453</v>
      </c>
      <c r="R124" s="92">
        <f t="shared" si="26"/>
        <v>5.4927939752991255E-2</v>
      </c>
      <c r="S124" s="92">
        <f t="shared" si="26"/>
        <v>3.9432548631441931E-2</v>
      </c>
      <c r="T124" s="91">
        <v>24645</v>
      </c>
      <c r="U124" s="190">
        <v>591963</v>
      </c>
      <c r="V124" s="190">
        <v>24377.671622122474</v>
      </c>
      <c r="W124" s="196"/>
      <c r="X124" s="88">
        <v>0</v>
      </c>
      <c r="Y124" s="88">
        <f t="shared" si="27"/>
        <v>0</v>
      </c>
      <c r="Z124" s="1"/>
      <c r="AA124" s="1"/>
    </row>
    <row r="125" spans="2:27">
      <c r="B125" s="206">
        <v>3230</v>
      </c>
      <c r="C125" t="s">
        <v>142</v>
      </c>
      <c r="D125" s="190">
        <v>247976.80100000001</v>
      </c>
      <c r="E125" s="85">
        <f t="shared" si="21"/>
        <v>33519.437821032712</v>
      </c>
      <c r="F125" s="86">
        <f t="shared" si="14"/>
        <v>1.0662956897309874</v>
      </c>
      <c r="G125" s="187">
        <f t="shared" si="15"/>
        <v>-1248.460410685082</v>
      </c>
      <c r="H125" s="187">
        <f t="shared" si="16"/>
        <v>-9236.110118248238</v>
      </c>
      <c r="I125" s="187">
        <f t="shared" si="17"/>
        <v>0</v>
      </c>
      <c r="J125" s="87">
        <f t="shared" si="18"/>
        <v>0</v>
      </c>
      <c r="K125" s="187">
        <f t="shared" si="22"/>
        <v>-390.26203389757779</v>
      </c>
      <c r="L125" s="87">
        <f t="shared" si="19"/>
        <v>-2887.1585267742807</v>
      </c>
      <c r="M125" s="88">
        <f t="shared" si="23"/>
        <v>-12123.268645022519</v>
      </c>
      <c r="N125" s="88">
        <f t="shared" si="24"/>
        <v>235853.53235497748</v>
      </c>
      <c r="O125" s="88">
        <f t="shared" si="25"/>
        <v>31880.715376450051</v>
      </c>
      <c r="P125" s="89">
        <f t="shared" si="20"/>
        <v>1.0141658572244445</v>
      </c>
      <c r="Q125" s="240">
        <v>-337.07237690856346</v>
      </c>
      <c r="R125" s="92">
        <f t="shared" si="26"/>
        <v>3.8550588008644256E-2</v>
      </c>
      <c r="S125" s="92">
        <f t="shared" si="26"/>
        <v>2.2687352479450255E-2</v>
      </c>
      <c r="T125" s="91">
        <v>7398</v>
      </c>
      <c r="U125" s="190">
        <v>238772</v>
      </c>
      <c r="V125" s="190">
        <v>32775.840768702816</v>
      </c>
      <c r="W125" s="196"/>
      <c r="X125" s="88">
        <v>0</v>
      </c>
      <c r="Y125" s="88">
        <f t="shared" si="27"/>
        <v>0</v>
      </c>
      <c r="Z125" s="1"/>
    </row>
    <row r="126" spans="2:27">
      <c r="B126" s="206">
        <v>3232</v>
      </c>
      <c r="C126" t="s">
        <v>141</v>
      </c>
      <c r="D126" s="190">
        <v>815130.38800000004</v>
      </c>
      <c r="E126" s="85">
        <f t="shared" si="21"/>
        <v>31494.10354686655</v>
      </c>
      <c r="F126" s="86">
        <f t="shared" si="14"/>
        <v>1.0018672462010452</v>
      </c>
      <c r="G126" s="187">
        <f t="shared" si="15"/>
        <v>-33.259846185384959</v>
      </c>
      <c r="H126" s="187">
        <f t="shared" si="16"/>
        <v>-860.8313389701334</v>
      </c>
      <c r="I126" s="187">
        <f t="shared" si="17"/>
        <v>0</v>
      </c>
      <c r="J126" s="87">
        <f t="shared" si="18"/>
        <v>0</v>
      </c>
      <c r="K126" s="187">
        <f t="shared" si="22"/>
        <v>-390.26203389757779</v>
      </c>
      <c r="L126" s="87">
        <f t="shared" si="19"/>
        <v>-10100.761961337108</v>
      </c>
      <c r="M126" s="88">
        <f t="shared" si="23"/>
        <v>-10961.593300307242</v>
      </c>
      <c r="N126" s="88">
        <f t="shared" si="24"/>
        <v>804168.79469969275</v>
      </c>
      <c r="O126" s="88">
        <f t="shared" si="25"/>
        <v>31070.581666783586</v>
      </c>
      <c r="P126" s="89">
        <f t="shared" si="20"/>
        <v>0.98839447981246764</v>
      </c>
      <c r="Q126" s="240">
        <v>741.03295156155946</v>
      </c>
      <c r="R126" s="92">
        <f t="shared" si="26"/>
        <v>2.5331560569163004E-2</v>
      </c>
      <c r="S126" s="92">
        <f t="shared" si="26"/>
        <v>7.8214550992778287E-3</v>
      </c>
      <c r="T126" s="91">
        <v>25882</v>
      </c>
      <c r="U126" s="190">
        <v>794992</v>
      </c>
      <c r="V126" s="190">
        <v>31249.685534591194</v>
      </c>
      <c r="W126" s="196"/>
      <c r="X126" s="88">
        <v>0</v>
      </c>
      <c r="Y126" s="88">
        <f t="shared" si="27"/>
        <v>0</v>
      </c>
      <c r="Z126" s="1"/>
    </row>
    <row r="127" spans="2:27">
      <c r="B127" s="206">
        <v>3234</v>
      </c>
      <c r="C127" t="s">
        <v>164</v>
      </c>
      <c r="D127" s="190">
        <v>243446.742</v>
      </c>
      <c r="E127" s="85">
        <f t="shared" si="21"/>
        <v>26017.606284065405</v>
      </c>
      <c r="F127" s="86">
        <f t="shared" si="14"/>
        <v>0.82765294531309264</v>
      </c>
      <c r="G127" s="187">
        <f t="shared" si="15"/>
        <v>3252.6385114953023</v>
      </c>
      <c r="H127" s="187">
        <f t="shared" si="16"/>
        <v>30434.938552061543</v>
      </c>
      <c r="I127" s="187">
        <f t="shared" si="17"/>
        <v>797.01899859274499</v>
      </c>
      <c r="J127" s="87">
        <f t="shared" si="18"/>
        <v>7457.7067698323153</v>
      </c>
      <c r="K127" s="187">
        <f t="shared" si="22"/>
        <v>406.7569646951672</v>
      </c>
      <c r="L127" s="87">
        <f t="shared" si="19"/>
        <v>3806.0249186526794</v>
      </c>
      <c r="M127" s="88">
        <f t="shared" si="23"/>
        <v>34240.963470714225</v>
      </c>
      <c r="N127" s="88">
        <f t="shared" si="24"/>
        <v>277687.70547071425</v>
      </c>
      <c r="O127" s="88">
        <f t="shared" si="25"/>
        <v>29677.001760255876</v>
      </c>
      <c r="P127" s="89">
        <f t="shared" si="20"/>
        <v>0.94406294133141955</v>
      </c>
      <c r="Q127" s="240">
        <v>550.85973050617758</v>
      </c>
      <c r="R127" s="92">
        <f t="shared" si="26"/>
        <v>5.9841890109316016E-2</v>
      </c>
      <c r="S127" s="92">
        <f t="shared" si="26"/>
        <v>5.4178526370354196E-2</v>
      </c>
      <c r="T127" s="91">
        <v>9357</v>
      </c>
      <c r="U127" s="190">
        <v>229701</v>
      </c>
      <c r="V127" s="190">
        <v>24680.455571075534</v>
      </c>
      <c r="W127" s="196"/>
      <c r="X127" s="88">
        <v>0</v>
      </c>
      <c r="Y127" s="88">
        <f t="shared" si="27"/>
        <v>0</v>
      </c>
      <c r="Z127" s="1"/>
    </row>
    <row r="128" spans="2:27">
      <c r="B128" s="209">
        <v>3236</v>
      </c>
      <c r="C128" s="210" t="s">
        <v>163</v>
      </c>
      <c r="D128" s="190">
        <v>179244.97</v>
      </c>
      <c r="E128" s="85">
        <f t="shared" si="21"/>
        <v>25471.787693619441</v>
      </c>
      <c r="F128" s="86">
        <f t="shared" si="14"/>
        <v>0.81028976596995994</v>
      </c>
      <c r="G128" s="187">
        <f t="shared" si="15"/>
        <v>3580.1296657628809</v>
      </c>
      <c r="H128" s="187">
        <f t="shared" si="16"/>
        <v>25193.372457973393</v>
      </c>
      <c r="I128" s="187">
        <f t="shared" si="17"/>
        <v>988.05550524883245</v>
      </c>
      <c r="J128" s="87">
        <f t="shared" si="18"/>
        <v>6952.9465904360341</v>
      </c>
      <c r="K128" s="187">
        <f t="shared" si="22"/>
        <v>597.79347135125465</v>
      </c>
      <c r="L128" s="87">
        <f t="shared" si="19"/>
        <v>4206.6726578987791</v>
      </c>
      <c r="M128" s="88">
        <f t="shared" si="23"/>
        <v>29400.045115872173</v>
      </c>
      <c r="N128" s="88">
        <f t="shared" si="24"/>
        <v>208645.01511587217</v>
      </c>
      <c r="O128" s="88">
        <f t="shared" si="25"/>
        <v>29649.710830733577</v>
      </c>
      <c r="P128" s="89">
        <f t="shared" si="20"/>
        <v>0.9431947823642628</v>
      </c>
      <c r="Q128" s="240">
        <v>373.97349891759222</v>
      </c>
      <c r="R128" s="92">
        <f t="shared" si="26"/>
        <v>3.5774787060686264E-2</v>
      </c>
      <c r="S128" s="93">
        <f t="shared" si="26"/>
        <v>2.885686536225622E-2</v>
      </c>
      <c r="T128" s="91">
        <v>7037</v>
      </c>
      <c r="U128" s="190">
        <v>173054</v>
      </c>
      <c r="V128" s="190">
        <v>24757.367668097282</v>
      </c>
      <c r="W128" s="196"/>
      <c r="X128" s="88">
        <v>0</v>
      </c>
      <c r="Y128" s="88">
        <f t="shared" si="27"/>
        <v>0</v>
      </c>
      <c r="Z128" s="1"/>
    </row>
    <row r="129" spans="2:25">
      <c r="B129" s="206">
        <v>3238</v>
      </c>
      <c r="C129" t="s">
        <v>146</v>
      </c>
      <c r="D129" s="190">
        <v>395483.68400000001</v>
      </c>
      <c r="E129" s="85">
        <f t="shared" si="21"/>
        <v>24524.599032618135</v>
      </c>
      <c r="F129" s="86">
        <f t="shared" si="14"/>
        <v>0.78015849730190323</v>
      </c>
      <c r="G129" s="187">
        <f t="shared" si="15"/>
        <v>4148.4428623636641</v>
      </c>
      <c r="H129" s="187">
        <f t="shared" si="16"/>
        <v>66897.789598476447</v>
      </c>
      <c r="I129" s="187">
        <f t="shared" si="17"/>
        <v>1319.5715365992896</v>
      </c>
      <c r="J129" s="87">
        <f t="shared" si="18"/>
        <v>21279.410599200146</v>
      </c>
      <c r="K129" s="187">
        <f t="shared" si="22"/>
        <v>929.30950270171184</v>
      </c>
      <c r="L129" s="87">
        <f t="shared" si="19"/>
        <v>14986.045040567804</v>
      </c>
      <c r="M129" s="88">
        <f t="shared" si="23"/>
        <v>81883.834639044246</v>
      </c>
      <c r="N129" s="88">
        <f t="shared" si="24"/>
        <v>477367.51863904425</v>
      </c>
      <c r="O129" s="88">
        <f t="shared" si="25"/>
        <v>29602.351397683509</v>
      </c>
      <c r="P129" s="89">
        <f t="shared" si="20"/>
        <v>0.94168821893085997</v>
      </c>
      <c r="Q129" s="240">
        <v>487.21144094712508</v>
      </c>
      <c r="R129" s="89">
        <f t="shared" si="26"/>
        <v>4.2557294247904276E-2</v>
      </c>
      <c r="S129" s="89">
        <f t="shared" si="26"/>
        <v>4.0254731284853854E-3</v>
      </c>
      <c r="T129" s="91">
        <v>16126</v>
      </c>
      <c r="U129" s="190">
        <v>379340</v>
      </c>
      <c r="V129" s="190">
        <v>24426.271732131358</v>
      </c>
      <c r="W129" s="196"/>
      <c r="X129" s="88">
        <v>0</v>
      </c>
      <c r="Y129" s="88">
        <f t="shared" si="27"/>
        <v>0</v>
      </c>
    </row>
    <row r="130" spans="2:25">
      <c r="B130" s="206">
        <v>3240</v>
      </c>
      <c r="C130" t="s">
        <v>145</v>
      </c>
      <c r="D130" s="190">
        <v>678569.45600000001</v>
      </c>
      <c r="E130" s="85">
        <f t="shared" si="21"/>
        <v>24307.546066771742</v>
      </c>
      <c r="F130" s="86">
        <f t="shared" si="14"/>
        <v>0.77325376807699631</v>
      </c>
      <c r="G130" s="187">
        <f t="shared" si="15"/>
        <v>4278.6746418715002</v>
      </c>
      <c r="H130" s="187">
        <f t="shared" si="16"/>
        <v>119443.4813024848</v>
      </c>
      <c r="I130" s="187">
        <f t="shared" si="17"/>
        <v>1395.5400746455271</v>
      </c>
      <c r="J130" s="87">
        <f t="shared" si="18"/>
        <v>38957.896723804537</v>
      </c>
      <c r="K130" s="187">
        <f t="shared" si="22"/>
        <v>1005.2780407479493</v>
      </c>
      <c r="L130" s="87">
        <f t="shared" si="19"/>
        <v>28063.341785519751</v>
      </c>
      <c r="M130" s="88">
        <f t="shared" si="23"/>
        <v>147506.82308800454</v>
      </c>
      <c r="N130" s="88">
        <f t="shared" si="24"/>
        <v>826076.27908800449</v>
      </c>
      <c r="O130" s="88">
        <f t="shared" si="25"/>
        <v>29591.498749391194</v>
      </c>
      <c r="P130" s="89">
        <f t="shared" si="20"/>
        <v>0.94134298246961479</v>
      </c>
      <c r="Q130" s="240">
        <v>1128.2698325116362</v>
      </c>
      <c r="R130" s="89">
        <f t="shared" si="26"/>
        <v>4.2615253659151191E-2</v>
      </c>
      <c r="S130" s="89">
        <f t="shared" si="26"/>
        <v>2.1027933963815491E-2</v>
      </c>
      <c r="T130" s="91">
        <v>27916</v>
      </c>
      <c r="U130" s="190">
        <v>650834</v>
      </c>
      <c r="V130" s="190">
        <v>23806.935401272953</v>
      </c>
      <c r="W130" s="196"/>
      <c r="X130" s="88">
        <v>0</v>
      </c>
      <c r="Y130" s="88">
        <f t="shared" si="27"/>
        <v>0</v>
      </c>
    </row>
    <row r="131" spans="2:25">
      <c r="B131" s="206">
        <v>3242</v>
      </c>
      <c r="C131" t="s">
        <v>147</v>
      </c>
      <c r="D131" s="190">
        <v>68024.456000000006</v>
      </c>
      <c r="E131" s="85">
        <f t="shared" si="21"/>
        <v>22369.107530417627</v>
      </c>
      <c r="F131" s="86">
        <f t="shared" si="14"/>
        <v>0.71158958781363069</v>
      </c>
      <c r="G131" s="187">
        <f t="shared" si="15"/>
        <v>5441.7377636839692</v>
      </c>
      <c r="H131" s="187">
        <f t="shared" si="16"/>
        <v>16548.324539362951</v>
      </c>
      <c r="I131" s="187">
        <f t="shared" si="17"/>
        <v>2073.9935623694673</v>
      </c>
      <c r="J131" s="87">
        <f t="shared" si="18"/>
        <v>6307.0144231655504</v>
      </c>
      <c r="K131" s="187">
        <f t="shared" si="22"/>
        <v>1683.7315284718895</v>
      </c>
      <c r="L131" s="87">
        <f t="shared" si="19"/>
        <v>5120.2275780830159</v>
      </c>
      <c r="M131" s="88">
        <f t="shared" si="23"/>
        <v>21668.552117445968</v>
      </c>
      <c r="N131" s="88">
        <f t="shared" si="24"/>
        <v>89693.008117445977</v>
      </c>
      <c r="O131" s="88">
        <f t="shared" si="25"/>
        <v>29494.57682257349</v>
      </c>
      <c r="P131" s="89">
        <f t="shared" si="20"/>
        <v>0.93825977345644651</v>
      </c>
      <c r="Q131" s="240">
        <v>129.63358864691327</v>
      </c>
      <c r="R131" s="89">
        <f t="shared" si="26"/>
        <v>3.2723375184077572E-2</v>
      </c>
      <c r="S131" s="89">
        <f t="shared" si="26"/>
        <v>-2.1781764487868279E-4</v>
      </c>
      <c r="T131" s="91">
        <v>3041</v>
      </c>
      <c r="U131" s="190">
        <v>65869</v>
      </c>
      <c r="V131" s="190">
        <v>22373.980978260872</v>
      </c>
      <c r="W131" s="196"/>
      <c r="X131" s="88">
        <v>0</v>
      </c>
      <c r="Y131" s="88">
        <f t="shared" si="27"/>
        <v>0</v>
      </c>
    </row>
    <row r="132" spans="2:25">
      <c r="B132" s="206">
        <v>3301</v>
      </c>
      <c r="C132" t="s">
        <v>118</v>
      </c>
      <c r="D132" s="190">
        <v>2953309.66</v>
      </c>
      <c r="E132" s="85">
        <f t="shared" si="21"/>
        <v>28264.852661096596</v>
      </c>
      <c r="F132" s="86">
        <f t="shared" si="14"/>
        <v>0.89914069335904456</v>
      </c>
      <c r="G132" s="187">
        <f t="shared" si="15"/>
        <v>1904.2906852765873</v>
      </c>
      <c r="H132" s="187">
        <f t="shared" si="16"/>
        <v>198973.62083249475</v>
      </c>
      <c r="I132" s="187">
        <f t="shared" si="17"/>
        <v>10.482766631828053</v>
      </c>
      <c r="J132" s="87">
        <f t="shared" si="18"/>
        <v>1095.3128370598176</v>
      </c>
      <c r="K132" s="187">
        <f t="shared" si="22"/>
        <v>-379.77926726574975</v>
      </c>
      <c r="L132" s="87">
        <f t="shared" si="19"/>
        <v>-39681.996298796395</v>
      </c>
      <c r="M132" s="88">
        <f t="shared" si="23"/>
        <v>159291.62453369837</v>
      </c>
      <c r="N132" s="88">
        <f t="shared" si="24"/>
        <v>3112601.2845336986</v>
      </c>
      <c r="O132" s="88">
        <f t="shared" si="25"/>
        <v>29789.364079107436</v>
      </c>
      <c r="P132" s="89">
        <f t="shared" si="20"/>
        <v>0.94763732873371709</v>
      </c>
      <c r="Q132" s="240">
        <v>1490.4790326705261</v>
      </c>
      <c r="R132" s="89">
        <f t="shared" si="26"/>
        <v>2.8032319924365969E-2</v>
      </c>
      <c r="S132" s="89">
        <f t="shared" si="26"/>
        <v>1.6265050746099359E-2</v>
      </c>
      <c r="T132" s="91">
        <v>104487</v>
      </c>
      <c r="U132" s="190">
        <v>2872779</v>
      </c>
      <c r="V132" s="190">
        <v>27812.4812423154</v>
      </c>
      <c r="W132" s="196"/>
      <c r="X132" s="88">
        <v>0</v>
      </c>
      <c r="Y132" s="88">
        <f t="shared" si="27"/>
        <v>0</v>
      </c>
    </row>
    <row r="133" spans="2:25">
      <c r="B133" s="206">
        <v>3303</v>
      </c>
      <c r="C133" t="s">
        <v>119</v>
      </c>
      <c r="D133" s="190">
        <v>896464.90700000001</v>
      </c>
      <c r="E133" s="85">
        <f t="shared" si="21"/>
        <v>31075.461279811425</v>
      </c>
      <c r="F133" s="86">
        <f t="shared" si="14"/>
        <v>0.98854970647130713</v>
      </c>
      <c r="G133" s="187">
        <f t="shared" si="15"/>
        <v>217.92551404769037</v>
      </c>
      <c r="H133" s="187">
        <f t="shared" si="16"/>
        <v>6286.7152292477722</v>
      </c>
      <c r="I133" s="187">
        <f t="shared" si="17"/>
        <v>0</v>
      </c>
      <c r="J133" s="87">
        <f t="shared" si="18"/>
        <v>0</v>
      </c>
      <c r="K133" s="187">
        <f t="shared" si="22"/>
        <v>-390.26203389757779</v>
      </c>
      <c r="L133" s="87">
        <f t="shared" si="19"/>
        <v>-11258.279153877324</v>
      </c>
      <c r="M133" s="88">
        <f t="shared" si="23"/>
        <v>-4971.5639246295514</v>
      </c>
      <c r="N133" s="88">
        <f t="shared" si="24"/>
        <v>891493.34307537042</v>
      </c>
      <c r="O133" s="88">
        <f t="shared" si="25"/>
        <v>30903.124759961534</v>
      </c>
      <c r="P133" s="89">
        <f t="shared" si="20"/>
        <v>0.98306746392057232</v>
      </c>
      <c r="Q133" s="240">
        <v>1010.3710770669823</v>
      </c>
      <c r="R133" s="89">
        <f t="shared" si="26"/>
        <v>6.018754996617675E-2</v>
      </c>
      <c r="S133" s="89">
        <f t="shared" si="26"/>
        <v>5.8166255067114765E-2</v>
      </c>
      <c r="T133" s="91">
        <v>28848</v>
      </c>
      <c r="U133" s="190">
        <v>845572</v>
      </c>
      <c r="V133" s="190">
        <v>29367.276768659049</v>
      </c>
      <c r="W133" s="196"/>
      <c r="X133" s="88">
        <v>0</v>
      </c>
      <c r="Y133" s="88">
        <f t="shared" si="27"/>
        <v>0</v>
      </c>
    </row>
    <row r="134" spans="2:25">
      <c r="B134" s="206">
        <v>3305</v>
      </c>
      <c r="C134" t="s">
        <v>120</v>
      </c>
      <c r="D134" s="190">
        <v>855811.21600000001</v>
      </c>
      <c r="E134" s="85">
        <f t="shared" si="21"/>
        <v>27098.927076406701</v>
      </c>
      <c r="F134" s="86">
        <f t="shared" si="14"/>
        <v>0.86205112663839312</v>
      </c>
      <c r="G134" s="187">
        <f t="shared" si="15"/>
        <v>2603.8460360905251</v>
      </c>
      <c r="H134" s="187">
        <f t="shared" si="16"/>
        <v>82232.061665774861</v>
      </c>
      <c r="I134" s="187">
        <f t="shared" si="17"/>
        <v>418.5567212732916</v>
      </c>
      <c r="J134" s="87">
        <f t="shared" si="18"/>
        <v>13218.439814531821</v>
      </c>
      <c r="K134" s="187">
        <f t="shared" si="22"/>
        <v>28.294687375713806</v>
      </c>
      <c r="L134" s="87">
        <f t="shared" si="19"/>
        <v>893.57452201241767</v>
      </c>
      <c r="M134" s="88">
        <f t="shared" si="23"/>
        <v>83125.636187787284</v>
      </c>
      <c r="N134" s="88">
        <f t="shared" si="24"/>
        <v>938936.8521877873</v>
      </c>
      <c r="O134" s="88">
        <f t="shared" si="25"/>
        <v>29731.067799872941</v>
      </c>
      <c r="P134" s="89">
        <f t="shared" si="20"/>
        <v>0.9457828503976845</v>
      </c>
      <c r="Q134" s="240">
        <v>1561.252659999489</v>
      </c>
      <c r="R134" s="89">
        <f t="shared" si="26"/>
        <v>5.1623514376996825E-2</v>
      </c>
      <c r="S134" s="89">
        <f t="shared" si="26"/>
        <v>4.7061517560250989E-2</v>
      </c>
      <c r="T134" s="91">
        <v>31581</v>
      </c>
      <c r="U134" s="190">
        <v>813800</v>
      </c>
      <c r="V134" s="190">
        <v>25880.931179239284</v>
      </c>
      <c r="W134" s="196"/>
      <c r="X134" s="88">
        <v>0</v>
      </c>
      <c r="Y134" s="88">
        <f t="shared" si="27"/>
        <v>0</v>
      </c>
    </row>
    <row r="135" spans="2:25">
      <c r="B135" s="206">
        <v>3310</v>
      </c>
      <c r="C135" t="s">
        <v>148</v>
      </c>
      <c r="D135" s="190">
        <v>252413.73800000001</v>
      </c>
      <c r="E135" s="85">
        <f t="shared" si="21"/>
        <v>36115.858921161831</v>
      </c>
      <c r="F135" s="86">
        <f t="shared" ref="F135:F198" si="28">E135/E$365</f>
        <v>1.1488911271179791</v>
      </c>
      <c r="G135" s="187">
        <f t="shared" ref="G135:G198" si="29">($E$365+$Y$365-E135-Y135)*0.6</f>
        <v>-2806.3130707625533</v>
      </c>
      <c r="H135" s="187">
        <f t="shared" ref="H135:H198" si="30">G135*T135/1000</f>
        <v>-19613.322051559484</v>
      </c>
      <c r="I135" s="187">
        <f t="shared" ref="I135:I198" si="31">IF(E135+Y135&lt;(E$365+Y$365)*0.9,((E$365+Y$365)*0.9-E135-Y135)*0.35,0)</f>
        <v>0</v>
      </c>
      <c r="J135" s="87">
        <f t="shared" ref="J135:J198" si="32">I135*T135/1000</f>
        <v>0</v>
      </c>
      <c r="K135" s="187">
        <f t="shared" si="22"/>
        <v>-390.26203389757779</v>
      </c>
      <c r="L135" s="87">
        <f t="shared" ref="L135:L198" si="33">K135*T135/1000</f>
        <v>-2727.5413549101713</v>
      </c>
      <c r="M135" s="88">
        <f t="shared" si="23"/>
        <v>-22340.863406469656</v>
      </c>
      <c r="N135" s="88">
        <f t="shared" si="24"/>
        <v>230072.87459353035</v>
      </c>
      <c r="O135" s="88">
        <f t="shared" si="25"/>
        <v>32919.283816501695</v>
      </c>
      <c r="P135" s="89">
        <f t="shared" ref="P135:P198" si="34">O135/O$365</f>
        <v>1.0472040321792411</v>
      </c>
      <c r="Q135" s="240">
        <v>-420.95084660910288</v>
      </c>
      <c r="R135" s="89">
        <f t="shared" si="26"/>
        <v>9.7078981910482587E-2</v>
      </c>
      <c r="S135" s="89">
        <f t="shared" si="26"/>
        <v>8.1224785720332635E-2</v>
      </c>
      <c r="T135" s="91">
        <v>6989</v>
      </c>
      <c r="U135" s="190">
        <v>230078</v>
      </c>
      <c r="V135" s="190">
        <v>33402.729384436701</v>
      </c>
      <c r="W135" s="196"/>
      <c r="X135" s="88">
        <v>0</v>
      </c>
      <c r="Y135" s="88">
        <f t="shared" si="27"/>
        <v>0</v>
      </c>
    </row>
    <row r="136" spans="2:25">
      <c r="B136" s="206">
        <v>3312</v>
      </c>
      <c r="C136" t="s">
        <v>159</v>
      </c>
      <c r="D136" s="190">
        <v>962522.625</v>
      </c>
      <c r="E136" s="85">
        <f t="shared" ref="E136:E199" si="35">D136/T136*1000</f>
        <v>33808.311380400417</v>
      </c>
      <c r="F136" s="86">
        <f t="shared" si="28"/>
        <v>1.075485122825768</v>
      </c>
      <c r="G136" s="187">
        <f t="shared" si="29"/>
        <v>-1421.7845463057049</v>
      </c>
      <c r="H136" s="187">
        <f t="shared" si="30"/>
        <v>-40478.206033323419</v>
      </c>
      <c r="I136" s="187">
        <f t="shared" si="31"/>
        <v>0</v>
      </c>
      <c r="J136" s="87">
        <f t="shared" si="32"/>
        <v>0</v>
      </c>
      <c r="K136" s="187">
        <f t="shared" ref="K136:K199" si="36">I136+J$367</f>
        <v>-390.26203389757779</v>
      </c>
      <c r="L136" s="87">
        <f t="shared" si="33"/>
        <v>-11110.760105064041</v>
      </c>
      <c r="M136" s="88">
        <f t="shared" ref="M136:M199" si="37">H136+L136</f>
        <v>-51588.966138387463</v>
      </c>
      <c r="N136" s="88">
        <f t="shared" ref="N136:N199" si="38">D136+M136</f>
        <v>910933.65886161255</v>
      </c>
      <c r="O136" s="88">
        <f t="shared" ref="O136:O199" si="39">N136/T136*1000</f>
        <v>31996.264800197139</v>
      </c>
      <c r="P136" s="89">
        <f t="shared" si="34"/>
        <v>1.0178416304623568</v>
      </c>
      <c r="Q136" s="240">
        <v>306.42890800401074</v>
      </c>
      <c r="R136" s="89">
        <f t="shared" ref="R136:S199" si="40">(D136-U136)/U136</f>
        <v>9.1059845654970391E-3</v>
      </c>
      <c r="S136" s="89">
        <f t="shared" si="40"/>
        <v>-1.633710317655338E-3</v>
      </c>
      <c r="T136" s="91">
        <v>28470</v>
      </c>
      <c r="U136" s="190">
        <v>953837</v>
      </c>
      <c r="V136" s="190">
        <v>33863.634749884615</v>
      </c>
      <c r="W136" s="196"/>
      <c r="X136" s="88">
        <v>0</v>
      </c>
      <c r="Y136" s="88">
        <f t="shared" ref="Y136:Y199" si="41">X136*1000/T136</f>
        <v>0</v>
      </c>
    </row>
    <row r="137" spans="2:25">
      <c r="B137" s="206">
        <v>3314</v>
      </c>
      <c r="C137" t="s">
        <v>158</v>
      </c>
      <c r="D137" s="190">
        <v>579375.75699999998</v>
      </c>
      <c r="E137" s="85">
        <f t="shared" si="35"/>
        <v>27882.754559892197</v>
      </c>
      <c r="F137" s="86">
        <f t="shared" si="28"/>
        <v>0.8869856697412859</v>
      </c>
      <c r="G137" s="187">
        <f t="shared" si="29"/>
        <v>2133.5495459992271</v>
      </c>
      <c r="H137" s="187">
        <f t="shared" si="30"/>
        <v>44333.026016317941</v>
      </c>
      <c r="I137" s="187">
        <f t="shared" si="31"/>
        <v>144.21710205336785</v>
      </c>
      <c r="J137" s="87">
        <f t="shared" si="32"/>
        <v>2996.6871635669308</v>
      </c>
      <c r="K137" s="187">
        <f t="shared" si="36"/>
        <v>-246.04493184420994</v>
      </c>
      <c r="L137" s="87">
        <f t="shared" si="33"/>
        <v>-5112.5676387908388</v>
      </c>
      <c r="M137" s="88">
        <f t="shared" si="37"/>
        <v>39220.458377527102</v>
      </c>
      <c r="N137" s="88">
        <f t="shared" si="38"/>
        <v>618596.21537752706</v>
      </c>
      <c r="O137" s="88">
        <f t="shared" si="39"/>
        <v>29770.259174047216</v>
      </c>
      <c r="P137" s="89">
        <f t="shared" si="34"/>
        <v>0.94702957755282924</v>
      </c>
      <c r="Q137" s="240">
        <v>-597.82618673310208</v>
      </c>
      <c r="R137" s="89">
        <f t="shared" si="40"/>
        <v>2.7271087509641013E-2</v>
      </c>
      <c r="S137" s="89">
        <f t="shared" si="40"/>
        <v>1.3230710742099853E-2</v>
      </c>
      <c r="T137" s="91">
        <v>20779</v>
      </c>
      <c r="U137" s="190">
        <v>563995</v>
      </c>
      <c r="V137" s="190">
        <v>27518.663088558184</v>
      </c>
      <c r="W137" s="196"/>
      <c r="X137" s="88">
        <v>0</v>
      </c>
      <c r="Y137" s="88">
        <f t="shared" si="41"/>
        <v>0</v>
      </c>
    </row>
    <row r="138" spans="2:25">
      <c r="B138" s="206">
        <v>3316</v>
      </c>
      <c r="C138" t="s">
        <v>157</v>
      </c>
      <c r="D138" s="190">
        <v>355333.92200000002</v>
      </c>
      <c r="E138" s="85">
        <f t="shared" si="35"/>
        <v>24230.066280259125</v>
      </c>
      <c r="F138" s="86">
        <f t="shared" si="28"/>
        <v>0.77078903812416155</v>
      </c>
      <c r="G138" s="187">
        <f t="shared" si="29"/>
        <v>4325.1625137790697</v>
      </c>
      <c r="H138" s="187">
        <f t="shared" si="30"/>
        <v>63428.50826457006</v>
      </c>
      <c r="I138" s="187">
        <f t="shared" si="31"/>
        <v>1422.6579999249429</v>
      </c>
      <c r="J138" s="87">
        <f t="shared" si="32"/>
        <v>20863.279568899288</v>
      </c>
      <c r="K138" s="187">
        <f t="shared" si="36"/>
        <v>1032.3959660273651</v>
      </c>
      <c r="L138" s="87">
        <f t="shared" si="33"/>
        <v>15140.08684179131</v>
      </c>
      <c r="M138" s="88">
        <f t="shared" si="37"/>
        <v>78568.595106361376</v>
      </c>
      <c r="N138" s="88">
        <f t="shared" si="38"/>
        <v>433902.5171063614</v>
      </c>
      <c r="O138" s="88">
        <f t="shared" si="39"/>
        <v>29587.624760065559</v>
      </c>
      <c r="P138" s="89">
        <f t="shared" si="34"/>
        <v>0.94121974597197289</v>
      </c>
      <c r="Q138" s="240">
        <v>419.28666346827231</v>
      </c>
      <c r="R138" s="89">
        <f t="shared" si="40"/>
        <v>1.1747028178419757E-3</v>
      </c>
      <c r="S138" s="89">
        <f t="shared" si="40"/>
        <v>-8.2465115693970137E-3</v>
      </c>
      <c r="T138" s="91">
        <v>14665</v>
      </c>
      <c r="U138" s="190">
        <v>354917</v>
      </c>
      <c r="V138" s="190">
        <v>24431.541267983754</v>
      </c>
      <c r="W138" s="196"/>
      <c r="X138" s="88">
        <v>0</v>
      </c>
      <c r="Y138" s="88">
        <f t="shared" si="41"/>
        <v>0</v>
      </c>
    </row>
    <row r="139" spans="2:25">
      <c r="B139" s="206">
        <v>3318</v>
      </c>
      <c r="C139" t="s">
        <v>156</v>
      </c>
      <c r="D139" s="190">
        <v>70484.099000000002</v>
      </c>
      <c r="E139" s="85">
        <f t="shared" si="35"/>
        <v>31452.074520303438</v>
      </c>
      <c r="F139" s="86">
        <f t="shared" si="28"/>
        <v>1.0005302497362742</v>
      </c>
      <c r="G139" s="187">
        <f t="shared" si="29"/>
        <v>-8.0424302475177676</v>
      </c>
      <c r="H139" s="187">
        <f t="shared" si="30"/>
        <v>-18.023086184687315</v>
      </c>
      <c r="I139" s="187">
        <f t="shared" si="31"/>
        <v>0</v>
      </c>
      <c r="J139" s="87">
        <f t="shared" si="32"/>
        <v>0</v>
      </c>
      <c r="K139" s="187">
        <f t="shared" si="36"/>
        <v>-390.26203389757779</v>
      </c>
      <c r="L139" s="87">
        <f t="shared" si="33"/>
        <v>-874.57721796447174</v>
      </c>
      <c r="M139" s="88">
        <f t="shared" si="37"/>
        <v>-892.600304149159</v>
      </c>
      <c r="N139" s="88">
        <f t="shared" si="38"/>
        <v>69591.498695850838</v>
      </c>
      <c r="O139" s="88">
        <f t="shared" si="39"/>
        <v>31053.770056158337</v>
      </c>
      <c r="P139" s="89">
        <f t="shared" si="34"/>
        <v>0.98785968122655898</v>
      </c>
      <c r="Q139" s="240">
        <v>-96.227711983258814</v>
      </c>
      <c r="R139" s="89">
        <f t="shared" si="40"/>
        <v>-6.1183479511548273E-3</v>
      </c>
      <c r="S139" s="89">
        <f t="shared" si="40"/>
        <v>-1.9423323212852756E-2</v>
      </c>
      <c r="T139" s="91">
        <v>2241</v>
      </c>
      <c r="U139" s="190">
        <v>70918</v>
      </c>
      <c r="V139" s="190">
        <v>32075.079149706013</v>
      </c>
      <c r="W139" s="196"/>
      <c r="X139" s="88">
        <v>0</v>
      </c>
      <c r="Y139" s="88">
        <f t="shared" si="41"/>
        <v>0</v>
      </c>
    </row>
    <row r="140" spans="2:25">
      <c r="B140" s="206">
        <v>3320</v>
      </c>
      <c r="C140" t="s">
        <v>149</v>
      </c>
      <c r="D140" s="190">
        <v>37293.419000000002</v>
      </c>
      <c r="E140" s="85">
        <f t="shared" si="35"/>
        <v>33447.012556053814</v>
      </c>
      <c r="F140" s="86">
        <f t="shared" si="28"/>
        <v>1.0639917504976701</v>
      </c>
      <c r="G140" s="187">
        <f t="shared" si="29"/>
        <v>-1205.0052516977432</v>
      </c>
      <c r="H140" s="187">
        <f t="shared" si="30"/>
        <v>-1343.5808556429836</v>
      </c>
      <c r="I140" s="187">
        <f t="shared" si="31"/>
        <v>0</v>
      </c>
      <c r="J140" s="87">
        <f t="shared" si="32"/>
        <v>0</v>
      </c>
      <c r="K140" s="187">
        <f t="shared" si="36"/>
        <v>-390.26203389757779</v>
      </c>
      <c r="L140" s="87">
        <f t="shared" si="33"/>
        <v>-435.14216779579925</v>
      </c>
      <c r="M140" s="88">
        <f t="shared" si="37"/>
        <v>-1778.7230234387828</v>
      </c>
      <c r="N140" s="88">
        <f t="shared" si="38"/>
        <v>35514.695976561219</v>
      </c>
      <c r="O140" s="88">
        <f t="shared" si="39"/>
        <v>31851.745270458494</v>
      </c>
      <c r="P140" s="89">
        <f t="shared" si="34"/>
        <v>1.0132442815311176</v>
      </c>
      <c r="Q140" s="240">
        <v>-267.81707062085229</v>
      </c>
      <c r="R140" s="89">
        <f t="shared" si="40"/>
        <v>3.1744010402257557E-2</v>
      </c>
      <c r="S140" s="89">
        <f t="shared" si="40"/>
        <v>1.5088053283656141E-2</v>
      </c>
      <c r="T140" s="91">
        <v>1115</v>
      </c>
      <c r="U140" s="190">
        <v>36146</v>
      </c>
      <c r="V140" s="190">
        <v>32949.863263445761</v>
      </c>
      <c r="W140" s="196"/>
      <c r="X140" s="88">
        <v>0</v>
      </c>
      <c r="Y140" s="88">
        <f t="shared" si="41"/>
        <v>0</v>
      </c>
    </row>
    <row r="141" spans="2:25">
      <c r="B141" s="206">
        <v>3322</v>
      </c>
      <c r="C141" t="s">
        <v>150</v>
      </c>
      <c r="D141" s="190">
        <v>110320.63499999999</v>
      </c>
      <c r="E141" s="85">
        <f t="shared" si="35"/>
        <v>33420.368070281729</v>
      </c>
      <c r="F141" s="86">
        <f t="shared" si="28"/>
        <v>1.0631441557233912</v>
      </c>
      <c r="G141" s="187">
        <f t="shared" si="29"/>
        <v>-1189.018560234492</v>
      </c>
      <c r="H141" s="187">
        <f t="shared" si="30"/>
        <v>-3924.9502673340585</v>
      </c>
      <c r="I141" s="187">
        <f t="shared" si="31"/>
        <v>0</v>
      </c>
      <c r="J141" s="87">
        <f t="shared" si="32"/>
        <v>0</v>
      </c>
      <c r="K141" s="187">
        <f t="shared" si="36"/>
        <v>-390.26203389757779</v>
      </c>
      <c r="L141" s="87">
        <f t="shared" si="33"/>
        <v>-1288.2549738959044</v>
      </c>
      <c r="M141" s="88">
        <f t="shared" si="37"/>
        <v>-5213.2052412299627</v>
      </c>
      <c r="N141" s="88">
        <f t="shared" si="38"/>
        <v>105107.42975877003</v>
      </c>
      <c r="O141" s="88">
        <f t="shared" si="39"/>
        <v>31841.08747614966</v>
      </c>
      <c r="P141" s="89">
        <f t="shared" si="34"/>
        <v>1.0129052436214061</v>
      </c>
      <c r="Q141" s="240">
        <v>-674.33012889633574</v>
      </c>
      <c r="R141" s="89">
        <f t="shared" si="40"/>
        <v>3.7559933036763894E-2</v>
      </c>
      <c r="S141" s="89">
        <f t="shared" si="40"/>
        <v>3.6931299329985984E-2</v>
      </c>
      <c r="T141" s="91">
        <v>3301</v>
      </c>
      <c r="U141" s="190">
        <v>106327</v>
      </c>
      <c r="V141" s="190">
        <v>32230.069718096394</v>
      </c>
      <c r="W141" s="196"/>
      <c r="X141" s="88">
        <v>0</v>
      </c>
      <c r="Y141" s="88">
        <f t="shared" si="41"/>
        <v>0</v>
      </c>
    </row>
    <row r="142" spans="2:25">
      <c r="B142" s="206">
        <v>3324</v>
      </c>
      <c r="C142" t="s">
        <v>151</v>
      </c>
      <c r="D142" s="190">
        <v>155117.462</v>
      </c>
      <c r="E142" s="85">
        <f t="shared" si="35"/>
        <v>31110.602085840354</v>
      </c>
      <c r="F142" s="86">
        <f t="shared" si="28"/>
        <v>0.98966757993333787</v>
      </c>
      <c r="G142" s="187">
        <f t="shared" si="29"/>
        <v>196.84103043033318</v>
      </c>
      <c r="H142" s="187">
        <f t="shared" si="30"/>
        <v>981.44937772564128</v>
      </c>
      <c r="I142" s="187">
        <f t="shared" si="31"/>
        <v>0</v>
      </c>
      <c r="J142" s="87">
        <f t="shared" si="32"/>
        <v>0</v>
      </c>
      <c r="K142" s="187">
        <f t="shared" si="36"/>
        <v>-390.26203389757779</v>
      </c>
      <c r="L142" s="87">
        <f t="shared" si="33"/>
        <v>-1945.8465010133229</v>
      </c>
      <c r="M142" s="88">
        <f t="shared" si="37"/>
        <v>-964.39712328768167</v>
      </c>
      <c r="N142" s="88">
        <f t="shared" si="38"/>
        <v>154153.06487671231</v>
      </c>
      <c r="O142" s="88">
        <f t="shared" si="39"/>
        <v>30917.181082373107</v>
      </c>
      <c r="P142" s="89">
        <f t="shared" si="34"/>
        <v>0.98351461330538459</v>
      </c>
      <c r="Q142" s="240">
        <v>-314.79866521575536</v>
      </c>
      <c r="R142" s="89">
        <f t="shared" si="40"/>
        <v>5.0326451569218264E-2</v>
      </c>
      <c r="S142" s="89">
        <f t="shared" si="40"/>
        <v>4.1929792680432563E-3</v>
      </c>
      <c r="T142" s="91">
        <v>4986</v>
      </c>
      <c r="U142" s="190">
        <v>147685</v>
      </c>
      <c r="V142" s="190">
        <v>30980.700650304174</v>
      </c>
      <c r="W142" s="196"/>
      <c r="X142" s="88">
        <v>0</v>
      </c>
      <c r="Y142" s="88">
        <f t="shared" si="41"/>
        <v>0</v>
      </c>
    </row>
    <row r="143" spans="2:25">
      <c r="B143" s="206">
        <v>3326</v>
      </c>
      <c r="C143" t="s">
        <v>152</v>
      </c>
      <c r="D143" s="190">
        <v>106524.569</v>
      </c>
      <c r="E143" s="85">
        <f t="shared" si="35"/>
        <v>39956.702550637659</v>
      </c>
      <c r="F143" s="86">
        <f t="shared" si="28"/>
        <v>1.2710732182648354</v>
      </c>
      <c r="G143" s="187">
        <f t="shared" si="29"/>
        <v>-5110.8192484480505</v>
      </c>
      <c r="H143" s="187">
        <f t="shared" si="30"/>
        <v>-13625.444116362503</v>
      </c>
      <c r="I143" s="187">
        <f t="shared" si="31"/>
        <v>0</v>
      </c>
      <c r="J143" s="87">
        <f t="shared" si="32"/>
        <v>0</v>
      </c>
      <c r="K143" s="187">
        <f t="shared" si="36"/>
        <v>-390.26203389757779</v>
      </c>
      <c r="L143" s="87">
        <f t="shared" si="33"/>
        <v>-1040.4385823709424</v>
      </c>
      <c r="M143" s="88">
        <f t="shared" si="37"/>
        <v>-14665.882698733445</v>
      </c>
      <c r="N143" s="88">
        <f t="shared" si="38"/>
        <v>91858.686301266556</v>
      </c>
      <c r="O143" s="88">
        <f t="shared" si="39"/>
        <v>34455.621268292038</v>
      </c>
      <c r="P143" s="89">
        <f t="shared" si="34"/>
        <v>1.0960768686379838</v>
      </c>
      <c r="Q143" s="240">
        <v>-382.31994517954263</v>
      </c>
      <c r="R143" s="89">
        <f t="shared" si="40"/>
        <v>-2.1606317220349541E-2</v>
      </c>
      <c r="S143" s="89">
        <f t="shared" si="40"/>
        <v>-2.9313094166475831E-2</v>
      </c>
      <c r="T143" s="91">
        <v>2666</v>
      </c>
      <c r="U143" s="190">
        <v>108877</v>
      </c>
      <c r="V143" s="190">
        <v>41163.327032136105</v>
      </c>
      <c r="W143" s="196"/>
      <c r="X143" s="88">
        <v>0</v>
      </c>
      <c r="Y143" s="88">
        <f t="shared" si="41"/>
        <v>0</v>
      </c>
    </row>
    <row r="144" spans="2:25">
      <c r="B144" s="206">
        <v>3328</v>
      </c>
      <c r="C144" t="s">
        <v>153</v>
      </c>
      <c r="D144" s="190">
        <v>151189.943</v>
      </c>
      <c r="E144" s="85">
        <f t="shared" si="35"/>
        <v>30195.714599560612</v>
      </c>
      <c r="F144" s="86">
        <f t="shared" si="28"/>
        <v>0.96056385246578535</v>
      </c>
      <c r="G144" s="187">
        <f t="shared" si="29"/>
        <v>745.7735221981784</v>
      </c>
      <c r="H144" s="187">
        <f t="shared" si="30"/>
        <v>3734.0880256462792</v>
      </c>
      <c r="I144" s="187">
        <f t="shared" si="31"/>
        <v>0</v>
      </c>
      <c r="J144" s="87">
        <f t="shared" si="32"/>
        <v>0</v>
      </c>
      <c r="K144" s="187">
        <f t="shared" si="36"/>
        <v>-390.26203389757779</v>
      </c>
      <c r="L144" s="87">
        <f t="shared" si="33"/>
        <v>-1954.042003725172</v>
      </c>
      <c r="M144" s="88">
        <f t="shared" si="37"/>
        <v>1780.0460219211072</v>
      </c>
      <c r="N144" s="88">
        <f t="shared" si="38"/>
        <v>152969.98902192109</v>
      </c>
      <c r="O144" s="88">
        <f t="shared" si="39"/>
        <v>30551.226087861214</v>
      </c>
      <c r="P144" s="89">
        <f t="shared" si="34"/>
        <v>0.97187312231836376</v>
      </c>
      <c r="Q144" s="240">
        <v>-180.70330026779538</v>
      </c>
      <c r="R144" s="89">
        <f t="shared" si="40"/>
        <v>5.1478169249172388E-2</v>
      </c>
      <c r="S144" s="89">
        <f t="shared" si="40"/>
        <v>2.1027932672154127E-2</v>
      </c>
      <c r="T144" s="91">
        <v>5007</v>
      </c>
      <c r="U144" s="190">
        <v>143788</v>
      </c>
      <c r="V144" s="190">
        <v>29573.837926779102</v>
      </c>
      <c r="W144" s="196"/>
      <c r="X144" s="88">
        <v>0</v>
      </c>
      <c r="Y144" s="88">
        <f t="shared" si="41"/>
        <v>0</v>
      </c>
    </row>
    <row r="145" spans="2:25">
      <c r="B145" s="206">
        <v>3330</v>
      </c>
      <c r="C145" t="s">
        <v>154</v>
      </c>
      <c r="D145" s="190">
        <v>203348.34099999999</v>
      </c>
      <c r="E145" s="85">
        <f t="shared" si="35"/>
        <v>45228.723532028467</v>
      </c>
      <c r="F145" s="86">
        <f t="shared" si="28"/>
        <v>1.4387828701582499</v>
      </c>
      <c r="G145" s="187">
        <f t="shared" si="29"/>
        <v>-8274.031837282535</v>
      </c>
      <c r="H145" s="187">
        <f t="shared" si="30"/>
        <v>-37200.047140422277</v>
      </c>
      <c r="I145" s="187">
        <f t="shared" si="31"/>
        <v>0</v>
      </c>
      <c r="J145" s="87">
        <f t="shared" si="32"/>
        <v>0</v>
      </c>
      <c r="K145" s="187">
        <f t="shared" si="36"/>
        <v>-390.26203389757779</v>
      </c>
      <c r="L145" s="87">
        <f t="shared" si="33"/>
        <v>-1754.6181044035097</v>
      </c>
      <c r="M145" s="88">
        <f t="shared" si="37"/>
        <v>-38954.665244825788</v>
      </c>
      <c r="N145" s="88">
        <f t="shared" si="38"/>
        <v>164393.67575517419</v>
      </c>
      <c r="O145" s="88">
        <f t="shared" si="39"/>
        <v>36564.429660848356</v>
      </c>
      <c r="P145" s="89">
        <f t="shared" si="34"/>
        <v>1.1631607293953496</v>
      </c>
      <c r="Q145" s="240">
        <v>-616.55191400121112</v>
      </c>
      <c r="R145" s="89">
        <f t="shared" si="40"/>
        <v>-3.7950598413702239E-3</v>
      </c>
      <c r="S145" s="89">
        <f t="shared" si="40"/>
        <v>-1.5793015225119588E-3</v>
      </c>
      <c r="T145" s="91">
        <v>4496</v>
      </c>
      <c r="U145" s="190">
        <v>204123</v>
      </c>
      <c r="V145" s="190">
        <v>45300.26631158455</v>
      </c>
      <c r="W145" s="196"/>
      <c r="X145" s="88">
        <v>0</v>
      </c>
      <c r="Y145" s="88">
        <f t="shared" si="41"/>
        <v>0</v>
      </c>
    </row>
    <row r="146" spans="2:25">
      <c r="B146" s="206">
        <v>3332</v>
      </c>
      <c r="C146" t="s">
        <v>155</v>
      </c>
      <c r="D146" s="190">
        <v>104011.32399999999</v>
      </c>
      <c r="E146" s="85">
        <f t="shared" si="35"/>
        <v>29498.390243902439</v>
      </c>
      <c r="F146" s="86">
        <f t="shared" si="28"/>
        <v>0.93838108320954849</v>
      </c>
      <c r="G146" s="187">
        <f t="shared" si="29"/>
        <v>1164.1681355930821</v>
      </c>
      <c r="H146" s="187">
        <f t="shared" si="30"/>
        <v>4104.8568461012073</v>
      </c>
      <c r="I146" s="187">
        <f t="shared" si="31"/>
        <v>0</v>
      </c>
      <c r="J146" s="87">
        <f t="shared" si="32"/>
        <v>0</v>
      </c>
      <c r="K146" s="187">
        <f t="shared" si="36"/>
        <v>-390.26203389757779</v>
      </c>
      <c r="L146" s="87">
        <f t="shared" si="33"/>
        <v>-1376.0639315228593</v>
      </c>
      <c r="M146" s="88">
        <f t="shared" si="37"/>
        <v>2728.7929145783482</v>
      </c>
      <c r="N146" s="88">
        <f t="shared" si="38"/>
        <v>106740.11691457834</v>
      </c>
      <c r="O146" s="88">
        <f t="shared" si="39"/>
        <v>30272.296345597941</v>
      </c>
      <c r="P146" s="89">
        <f t="shared" si="34"/>
        <v>0.96300001461586882</v>
      </c>
      <c r="Q146" s="240">
        <v>-113.57247588262726</v>
      </c>
      <c r="R146" s="89">
        <f t="shared" si="40"/>
        <v>2.9968054661583338E-2</v>
      </c>
      <c r="S146" s="89">
        <f t="shared" si="40"/>
        <v>1.623904202145451E-2</v>
      </c>
      <c r="T146" s="91">
        <v>3526</v>
      </c>
      <c r="U146" s="190">
        <v>100985</v>
      </c>
      <c r="V146" s="190">
        <v>29027.019258407588</v>
      </c>
      <c r="W146" s="196"/>
      <c r="X146" s="88">
        <v>0</v>
      </c>
      <c r="Y146" s="88">
        <f t="shared" si="41"/>
        <v>0</v>
      </c>
    </row>
    <row r="147" spans="2:25">
      <c r="B147" s="206">
        <v>3334</v>
      </c>
      <c r="C147" t="s">
        <v>160</v>
      </c>
      <c r="D147" s="190">
        <v>77764.798999999999</v>
      </c>
      <c r="E147" s="85">
        <f t="shared" si="35"/>
        <v>27962.890686803308</v>
      </c>
      <c r="F147" s="86">
        <f t="shared" si="28"/>
        <v>0.88953490124013379</v>
      </c>
      <c r="G147" s="187">
        <f t="shared" si="29"/>
        <v>2085.4678698525604</v>
      </c>
      <c r="H147" s="187">
        <f t="shared" si="30"/>
        <v>5799.6861460599703</v>
      </c>
      <c r="I147" s="187">
        <f t="shared" si="31"/>
        <v>116.16945763447892</v>
      </c>
      <c r="J147" s="87">
        <f t="shared" si="32"/>
        <v>323.06726168148589</v>
      </c>
      <c r="K147" s="187">
        <f t="shared" si="36"/>
        <v>-274.09257626309886</v>
      </c>
      <c r="L147" s="87">
        <f t="shared" si="33"/>
        <v>-762.25145458767793</v>
      </c>
      <c r="M147" s="88">
        <f t="shared" si="37"/>
        <v>5037.4346914722919</v>
      </c>
      <c r="N147" s="88">
        <f t="shared" si="38"/>
        <v>82802.233691472298</v>
      </c>
      <c r="O147" s="88">
        <f t="shared" si="39"/>
        <v>29774.265980392775</v>
      </c>
      <c r="P147" s="89">
        <f t="shared" si="34"/>
        <v>0.94715703912777172</v>
      </c>
      <c r="Q147" s="240">
        <v>-57.691444203515857</v>
      </c>
      <c r="R147" s="89">
        <f t="shared" si="40"/>
        <v>1.9906343856151705E-2</v>
      </c>
      <c r="S147" s="89">
        <f t="shared" si="40"/>
        <v>3.7697458231884529E-3</v>
      </c>
      <c r="T147" s="91">
        <v>2781</v>
      </c>
      <c r="U147" s="190">
        <v>76247</v>
      </c>
      <c r="V147" s="190">
        <v>27857.873584216297</v>
      </c>
      <c r="W147" s="196"/>
      <c r="X147" s="88">
        <v>0</v>
      </c>
      <c r="Y147" s="88">
        <f t="shared" si="41"/>
        <v>0</v>
      </c>
    </row>
    <row r="148" spans="2:25">
      <c r="B148" s="206">
        <v>3336</v>
      </c>
      <c r="C148" t="s">
        <v>161</v>
      </c>
      <c r="D148" s="190">
        <v>35371.148000000001</v>
      </c>
      <c r="E148" s="85">
        <f t="shared" si="35"/>
        <v>25355.661648745521</v>
      </c>
      <c r="F148" s="86">
        <f t="shared" si="28"/>
        <v>0.8065956496850839</v>
      </c>
      <c r="G148" s="187">
        <f t="shared" si="29"/>
        <v>3649.8052926872324</v>
      </c>
      <c r="H148" s="187">
        <f t="shared" si="30"/>
        <v>5091.4783832986896</v>
      </c>
      <c r="I148" s="187">
        <f t="shared" si="31"/>
        <v>1028.6996209547044</v>
      </c>
      <c r="J148" s="87">
        <f t="shared" si="32"/>
        <v>1435.0359712318127</v>
      </c>
      <c r="K148" s="187">
        <f t="shared" si="36"/>
        <v>638.43758705712662</v>
      </c>
      <c r="L148" s="87">
        <f t="shared" si="33"/>
        <v>890.62043394469163</v>
      </c>
      <c r="M148" s="88">
        <f t="shared" si="37"/>
        <v>5982.0988172433808</v>
      </c>
      <c r="N148" s="88">
        <f t="shared" si="38"/>
        <v>41353.24681724338</v>
      </c>
      <c r="O148" s="88">
        <f t="shared" si="39"/>
        <v>29643.904528489878</v>
      </c>
      <c r="P148" s="89">
        <f t="shared" si="34"/>
        <v>0.94301007655001901</v>
      </c>
      <c r="Q148" s="240">
        <v>-318.32286893704259</v>
      </c>
      <c r="R148" s="89">
        <f t="shared" si="40"/>
        <v>-4.6625481792943561E-2</v>
      </c>
      <c r="S148" s="89">
        <f t="shared" si="40"/>
        <v>-6.6444737010151189E-2</v>
      </c>
      <c r="T148" s="91">
        <v>1395</v>
      </c>
      <c r="U148" s="190">
        <v>37101</v>
      </c>
      <c r="V148" s="190">
        <v>27160.322108345536</v>
      </c>
      <c r="W148" s="196"/>
      <c r="X148" s="88">
        <v>0</v>
      </c>
      <c r="Y148" s="88">
        <f t="shared" si="41"/>
        <v>0</v>
      </c>
    </row>
    <row r="149" spans="2:25" ht="30" customHeight="1">
      <c r="B149" s="206">
        <v>3338</v>
      </c>
      <c r="C149" t="s">
        <v>162</v>
      </c>
      <c r="D149" s="190">
        <v>90697.471999999994</v>
      </c>
      <c r="E149" s="85">
        <f t="shared" si="35"/>
        <v>36483.295253419143</v>
      </c>
      <c r="F149" s="86">
        <f t="shared" si="28"/>
        <v>1.1605797413312728</v>
      </c>
      <c r="G149" s="187">
        <f t="shared" si="29"/>
        <v>-3026.7748701169403</v>
      </c>
      <c r="H149" s="187">
        <f t="shared" si="30"/>
        <v>-7524.5623271107133</v>
      </c>
      <c r="I149" s="187">
        <f t="shared" si="31"/>
        <v>0</v>
      </c>
      <c r="J149" s="87">
        <f t="shared" si="32"/>
        <v>0</v>
      </c>
      <c r="K149" s="187">
        <f t="shared" si="36"/>
        <v>-390.26203389757779</v>
      </c>
      <c r="L149" s="87">
        <f t="shared" si="33"/>
        <v>-970.19141626937835</v>
      </c>
      <c r="M149" s="88">
        <f t="shared" si="37"/>
        <v>-8494.7537433800917</v>
      </c>
      <c r="N149" s="88">
        <f t="shared" si="38"/>
        <v>82202.718256619904</v>
      </c>
      <c r="O149" s="88">
        <f t="shared" si="39"/>
        <v>33066.258349404627</v>
      </c>
      <c r="P149" s="89">
        <f t="shared" si="34"/>
        <v>1.0518794778645588</v>
      </c>
      <c r="Q149" s="240">
        <v>-657.43858759052455</v>
      </c>
      <c r="R149" s="89">
        <f t="shared" si="40"/>
        <v>2.7151438278595633E-2</v>
      </c>
      <c r="S149" s="89">
        <f t="shared" si="40"/>
        <v>2.7151438278595414E-2</v>
      </c>
      <c r="T149" s="91">
        <v>2486</v>
      </c>
      <c r="U149" s="190">
        <v>88300</v>
      </c>
      <c r="V149" s="190">
        <v>35518.905872888179</v>
      </c>
      <c r="W149" s="196"/>
      <c r="X149" s="88">
        <v>0</v>
      </c>
      <c r="Y149" s="88">
        <f t="shared" si="41"/>
        <v>0</v>
      </c>
    </row>
    <row r="150" spans="2:25">
      <c r="B150" s="206">
        <v>3401</v>
      </c>
      <c r="C150" t="s">
        <v>165</v>
      </c>
      <c r="D150" s="190">
        <v>464637.88199999998</v>
      </c>
      <c r="E150" s="85">
        <f t="shared" si="35"/>
        <v>25730.306899988926</v>
      </c>
      <c r="F150" s="86">
        <f t="shared" si="28"/>
        <v>0.81851358872427504</v>
      </c>
      <c r="G150" s="187">
        <f t="shared" si="29"/>
        <v>3425.0181419411897</v>
      </c>
      <c r="H150" s="187">
        <f t="shared" si="30"/>
        <v>61848.977607174005</v>
      </c>
      <c r="I150" s="187">
        <f t="shared" si="31"/>
        <v>897.5737830195128</v>
      </c>
      <c r="J150" s="87">
        <f t="shared" si="32"/>
        <v>16208.387373766363</v>
      </c>
      <c r="K150" s="187">
        <f t="shared" si="36"/>
        <v>507.31174912193501</v>
      </c>
      <c r="L150" s="87">
        <f t="shared" si="33"/>
        <v>9161.0355656439024</v>
      </c>
      <c r="M150" s="88">
        <f t="shared" si="37"/>
        <v>71010.013172817911</v>
      </c>
      <c r="N150" s="88">
        <f t="shared" si="38"/>
        <v>535647.89517281787</v>
      </c>
      <c r="O150" s="88">
        <f t="shared" si="39"/>
        <v>29662.636791052049</v>
      </c>
      <c r="P150" s="89">
        <f t="shared" si="34"/>
        <v>0.94360597350197861</v>
      </c>
      <c r="Q150" s="240">
        <v>-218.19350033342198</v>
      </c>
      <c r="R150" s="89">
        <f t="shared" si="40"/>
        <v>2.7625710222560326E-2</v>
      </c>
      <c r="S150" s="89">
        <f t="shared" si="40"/>
        <v>2.2390270786273009E-2</v>
      </c>
      <c r="T150" s="91">
        <v>18058</v>
      </c>
      <c r="U150" s="190">
        <v>452147</v>
      </c>
      <c r="V150" s="190">
        <v>25166.815095179787</v>
      </c>
      <c r="W150" s="196"/>
      <c r="X150" s="88">
        <v>0</v>
      </c>
      <c r="Y150" s="88">
        <f t="shared" si="41"/>
        <v>0</v>
      </c>
    </row>
    <row r="151" spans="2:25">
      <c r="B151" s="206">
        <v>3403</v>
      </c>
      <c r="C151" t="s">
        <v>166</v>
      </c>
      <c r="D151" s="190">
        <v>948985.11499999999</v>
      </c>
      <c r="E151" s="85">
        <f t="shared" si="35"/>
        <v>28862.95553392743</v>
      </c>
      <c r="F151" s="86">
        <f t="shared" si="28"/>
        <v>0.91816710181852834</v>
      </c>
      <c r="G151" s="187">
        <f t="shared" si="29"/>
        <v>1545.4289615780872</v>
      </c>
      <c r="H151" s="187">
        <f t="shared" si="30"/>
        <v>50812.158827725929</v>
      </c>
      <c r="I151" s="187">
        <f t="shared" si="31"/>
        <v>0</v>
      </c>
      <c r="J151" s="87">
        <f t="shared" si="32"/>
        <v>0</v>
      </c>
      <c r="K151" s="187">
        <f t="shared" si="36"/>
        <v>-390.26203389757779</v>
      </c>
      <c r="L151" s="87">
        <f t="shared" si="33"/>
        <v>-12831.42541251846</v>
      </c>
      <c r="M151" s="88">
        <f t="shared" si="37"/>
        <v>37980.733415207469</v>
      </c>
      <c r="N151" s="88">
        <f t="shared" si="38"/>
        <v>986965.84841520747</v>
      </c>
      <c r="O151" s="88">
        <f t="shared" si="39"/>
        <v>30018.122461607942</v>
      </c>
      <c r="P151" s="89">
        <f t="shared" si="34"/>
        <v>0.95491442205946098</v>
      </c>
      <c r="Q151" s="240">
        <v>1107.2254535040265</v>
      </c>
      <c r="R151" s="89">
        <f t="shared" si="40"/>
        <v>6.0138518374533032E-2</v>
      </c>
      <c r="S151" s="89">
        <f t="shared" si="40"/>
        <v>4.4113431126376342E-2</v>
      </c>
      <c r="T151" s="91">
        <v>32879</v>
      </c>
      <c r="U151" s="190">
        <v>895152</v>
      </c>
      <c r="V151" s="190">
        <v>27643.505651287753</v>
      </c>
      <c r="W151" s="196"/>
      <c r="X151" s="88">
        <v>0</v>
      </c>
      <c r="Y151" s="88">
        <f t="shared" si="41"/>
        <v>0</v>
      </c>
    </row>
    <row r="152" spans="2:25">
      <c r="B152" s="206">
        <v>3405</v>
      </c>
      <c r="C152" t="s">
        <v>167</v>
      </c>
      <c r="D152" s="190">
        <v>827942.73</v>
      </c>
      <c r="E152" s="85">
        <f t="shared" si="35"/>
        <v>28779.989224137931</v>
      </c>
      <c r="F152" s="86">
        <f t="shared" si="28"/>
        <v>0.91552783862462361</v>
      </c>
      <c r="G152" s="187">
        <f t="shared" si="29"/>
        <v>1595.2087474517866</v>
      </c>
      <c r="H152" s="187">
        <f t="shared" si="30"/>
        <v>45890.965246692998</v>
      </c>
      <c r="I152" s="187">
        <f t="shared" si="31"/>
        <v>0</v>
      </c>
      <c r="J152" s="87">
        <f t="shared" si="32"/>
        <v>0</v>
      </c>
      <c r="K152" s="187">
        <f t="shared" si="36"/>
        <v>-390.26203389757779</v>
      </c>
      <c r="L152" s="87">
        <f t="shared" si="33"/>
        <v>-11227.058191165517</v>
      </c>
      <c r="M152" s="88">
        <f t="shared" si="37"/>
        <v>34663.907055527481</v>
      </c>
      <c r="N152" s="88">
        <f t="shared" si="38"/>
        <v>862606.63705552742</v>
      </c>
      <c r="O152" s="88">
        <f t="shared" si="39"/>
        <v>29984.935937692138</v>
      </c>
      <c r="P152" s="89">
        <f t="shared" si="34"/>
        <v>0.95385871678189893</v>
      </c>
      <c r="Q152" s="240">
        <v>1263.109791550989</v>
      </c>
      <c r="R152" s="89">
        <f t="shared" si="40"/>
        <v>5.6657247983214809E-2</v>
      </c>
      <c r="S152" s="89">
        <f t="shared" si="40"/>
        <v>4.9017345745293907E-2</v>
      </c>
      <c r="T152" s="91">
        <v>28768</v>
      </c>
      <c r="U152" s="190">
        <v>783549</v>
      </c>
      <c r="V152" s="190">
        <v>27435.189075630253</v>
      </c>
      <c r="W152" s="196"/>
      <c r="X152" s="88">
        <v>0</v>
      </c>
      <c r="Y152" s="88">
        <f t="shared" si="41"/>
        <v>0</v>
      </c>
    </row>
    <row r="153" spans="2:25">
      <c r="B153" s="206">
        <v>3407</v>
      </c>
      <c r="C153" t="s">
        <v>168</v>
      </c>
      <c r="D153" s="190">
        <v>792696.62600000005</v>
      </c>
      <c r="E153" s="85">
        <f t="shared" si="35"/>
        <v>25651.122091706307</v>
      </c>
      <c r="F153" s="86">
        <f t="shared" si="28"/>
        <v>0.81599461987358179</v>
      </c>
      <c r="G153" s="187">
        <f t="shared" si="29"/>
        <v>3472.5290269107609</v>
      </c>
      <c r="H153" s="187">
        <f t="shared" si="30"/>
        <v>107311.56451862324</v>
      </c>
      <c r="I153" s="187">
        <f t="shared" si="31"/>
        <v>925.2884659184291</v>
      </c>
      <c r="J153" s="87">
        <f t="shared" si="32"/>
        <v>28594.189462277216</v>
      </c>
      <c r="K153" s="187">
        <f t="shared" si="36"/>
        <v>535.0264320208513</v>
      </c>
      <c r="L153" s="87">
        <f t="shared" si="33"/>
        <v>16533.921828740367</v>
      </c>
      <c r="M153" s="88">
        <f t="shared" si="37"/>
        <v>123845.48634736361</v>
      </c>
      <c r="N153" s="88">
        <f t="shared" si="38"/>
        <v>916542.11234736361</v>
      </c>
      <c r="O153" s="88">
        <f t="shared" si="39"/>
        <v>29658.67755063792</v>
      </c>
      <c r="P153" s="89">
        <f t="shared" si="34"/>
        <v>0.94348002505944395</v>
      </c>
      <c r="Q153" s="240">
        <v>1359.4179831818619</v>
      </c>
      <c r="R153" s="89">
        <f t="shared" si="40"/>
        <v>4.0627064820564315E-2</v>
      </c>
      <c r="S153" s="89">
        <f t="shared" si="40"/>
        <v>2.9177910950746129E-2</v>
      </c>
      <c r="T153" s="91">
        <v>30903</v>
      </c>
      <c r="U153" s="190">
        <v>761749</v>
      </c>
      <c r="V153" s="190">
        <v>24923.894905604815</v>
      </c>
      <c r="W153" s="196"/>
      <c r="X153" s="88">
        <v>0</v>
      </c>
      <c r="Y153" s="88">
        <f t="shared" si="41"/>
        <v>0</v>
      </c>
    </row>
    <row r="154" spans="2:25">
      <c r="B154" s="206">
        <v>3411</v>
      </c>
      <c r="C154" t="s">
        <v>169</v>
      </c>
      <c r="D154" s="190">
        <v>889316.79</v>
      </c>
      <c r="E154" s="85">
        <f t="shared" si="35"/>
        <v>24972.391047961362</v>
      </c>
      <c r="F154" s="86">
        <f t="shared" si="28"/>
        <v>0.79440332737351105</v>
      </c>
      <c r="G154" s="187">
        <f t="shared" si="29"/>
        <v>3879.7676531577276</v>
      </c>
      <c r="H154" s="187">
        <f t="shared" si="30"/>
        <v>138166.285664253</v>
      </c>
      <c r="I154" s="187">
        <f t="shared" si="31"/>
        <v>1162.8443312291599</v>
      </c>
      <c r="J154" s="87">
        <f t="shared" si="32"/>
        <v>41411.212323732849</v>
      </c>
      <c r="K154" s="187">
        <f t="shared" si="36"/>
        <v>772.58229733158214</v>
      </c>
      <c r="L154" s="87">
        <f t="shared" si="33"/>
        <v>27513.200772572302</v>
      </c>
      <c r="M154" s="88">
        <f t="shared" si="37"/>
        <v>165679.4864368253</v>
      </c>
      <c r="N154" s="88">
        <f t="shared" si="38"/>
        <v>1054996.2764368253</v>
      </c>
      <c r="O154" s="88">
        <f t="shared" si="39"/>
        <v>29624.74099845067</v>
      </c>
      <c r="P154" s="89">
        <f t="shared" si="34"/>
        <v>0.94240046043444037</v>
      </c>
      <c r="Q154" s="240">
        <v>908.78834488455323</v>
      </c>
      <c r="R154" s="89">
        <f t="shared" si="40"/>
        <v>5.2240438257618378E-2</v>
      </c>
      <c r="S154" s="89">
        <f t="shared" si="40"/>
        <v>4.8192450499522976E-2</v>
      </c>
      <c r="T154" s="91">
        <v>35612</v>
      </c>
      <c r="U154" s="190">
        <v>845165</v>
      </c>
      <c r="V154" s="190">
        <v>23824.242424242424</v>
      </c>
      <c r="W154" s="196"/>
      <c r="X154" s="88">
        <v>0</v>
      </c>
      <c r="Y154" s="88">
        <f t="shared" si="41"/>
        <v>0</v>
      </c>
    </row>
    <row r="155" spans="2:25">
      <c r="B155" s="206">
        <v>3412</v>
      </c>
      <c r="C155" t="s">
        <v>170</v>
      </c>
      <c r="D155" s="190">
        <v>171221.28200000001</v>
      </c>
      <c r="E155" s="85">
        <f t="shared" si="35"/>
        <v>21594.309749022574</v>
      </c>
      <c r="F155" s="86">
        <f t="shared" si="28"/>
        <v>0.68694229094887604</v>
      </c>
      <c r="G155" s="187">
        <f t="shared" si="29"/>
        <v>5906.6164325210011</v>
      </c>
      <c r="H155" s="187">
        <f t="shared" si="30"/>
        <v>46833.561693459022</v>
      </c>
      <c r="I155" s="187">
        <f t="shared" si="31"/>
        <v>2345.172785857736</v>
      </c>
      <c r="J155" s="87">
        <f t="shared" si="32"/>
        <v>18594.875019065988</v>
      </c>
      <c r="K155" s="187">
        <f t="shared" si="36"/>
        <v>1954.9107519601582</v>
      </c>
      <c r="L155" s="87">
        <f t="shared" si="33"/>
        <v>15500.487352292095</v>
      </c>
      <c r="M155" s="88">
        <f t="shared" si="37"/>
        <v>62334.049045751119</v>
      </c>
      <c r="N155" s="88">
        <f t="shared" si="38"/>
        <v>233555.33104575111</v>
      </c>
      <c r="O155" s="88">
        <f t="shared" si="39"/>
        <v>29455.836933503735</v>
      </c>
      <c r="P155" s="89">
        <f t="shared" si="34"/>
        <v>0.93702740861320877</v>
      </c>
      <c r="Q155" s="240">
        <v>379.66352623529383</v>
      </c>
      <c r="R155" s="89">
        <f t="shared" si="40"/>
        <v>2.9091554925141733E-2</v>
      </c>
      <c r="S155" s="89">
        <f t="shared" si="40"/>
        <v>1.7021241568093048E-2</v>
      </c>
      <c r="T155" s="91">
        <v>7929</v>
      </c>
      <c r="U155" s="190">
        <v>166381</v>
      </c>
      <c r="V155" s="190">
        <v>21232.899438489025</v>
      </c>
      <c r="W155" s="196"/>
      <c r="X155" s="88">
        <v>0</v>
      </c>
      <c r="Y155" s="88">
        <f t="shared" si="41"/>
        <v>0</v>
      </c>
    </row>
    <row r="156" spans="2:25">
      <c r="B156" s="206">
        <v>3413</v>
      </c>
      <c r="C156" t="s">
        <v>171</v>
      </c>
      <c r="D156" s="190">
        <v>520210.87099999998</v>
      </c>
      <c r="E156" s="85">
        <f t="shared" si="35"/>
        <v>24078.262948391577</v>
      </c>
      <c r="F156" s="86">
        <f t="shared" si="28"/>
        <v>0.76595998223959061</v>
      </c>
      <c r="G156" s="187">
        <f t="shared" si="29"/>
        <v>4416.2445128995987</v>
      </c>
      <c r="H156" s="187">
        <f t="shared" si="30"/>
        <v>95412.962701195836</v>
      </c>
      <c r="I156" s="187">
        <f t="shared" si="31"/>
        <v>1475.7891660785847</v>
      </c>
      <c r="J156" s="87">
        <f t="shared" si="32"/>
        <v>31884.424933127819</v>
      </c>
      <c r="K156" s="187">
        <f t="shared" si="36"/>
        <v>1085.5271321810069</v>
      </c>
      <c r="L156" s="87">
        <f t="shared" si="33"/>
        <v>23452.813690770654</v>
      </c>
      <c r="M156" s="88">
        <f t="shared" si="37"/>
        <v>118865.77639196649</v>
      </c>
      <c r="N156" s="88">
        <f t="shared" si="38"/>
        <v>639076.64739196643</v>
      </c>
      <c r="O156" s="88">
        <f t="shared" si="39"/>
        <v>29580.034593472177</v>
      </c>
      <c r="P156" s="89">
        <f t="shared" si="34"/>
        <v>0.94097829317774417</v>
      </c>
      <c r="Q156" s="240">
        <v>193.52099416864803</v>
      </c>
      <c r="R156" s="89">
        <f t="shared" si="40"/>
        <v>6.7760686620224192E-2</v>
      </c>
      <c r="S156" s="89">
        <f t="shared" si="40"/>
        <v>5.5454627329854581E-2</v>
      </c>
      <c r="T156" s="91">
        <v>21605</v>
      </c>
      <c r="U156" s="190">
        <v>487198</v>
      </c>
      <c r="V156" s="190">
        <v>22813.167259786478</v>
      </c>
      <c r="W156" s="196"/>
      <c r="X156" s="88">
        <v>0</v>
      </c>
      <c r="Y156" s="88">
        <f t="shared" si="41"/>
        <v>0</v>
      </c>
    </row>
    <row r="157" spans="2:25">
      <c r="B157" s="206">
        <v>3414</v>
      </c>
      <c r="C157" t="s">
        <v>172</v>
      </c>
      <c r="D157" s="190">
        <v>111504.514</v>
      </c>
      <c r="E157" s="85">
        <f t="shared" si="35"/>
        <v>22336.641426282051</v>
      </c>
      <c r="F157" s="86">
        <f t="shared" si="28"/>
        <v>0.7105567999999759</v>
      </c>
      <c r="G157" s="187">
        <f t="shared" si="29"/>
        <v>5461.2174261653145</v>
      </c>
      <c r="H157" s="187">
        <f t="shared" si="30"/>
        <v>27262.397391417249</v>
      </c>
      <c r="I157" s="187">
        <f t="shared" si="31"/>
        <v>2085.3566988169191</v>
      </c>
      <c r="J157" s="87">
        <f t="shared" si="32"/>
        <v>10410.10064049406</v>
      </c>
      <c r="K157" s="187">
        <f t="shared" si="36"/>
        <v>1695.0946649193413</v>
      </c>
      <c r="L157" s="87">
        <f t="shared" si="33"/>
        <v>8461.9125672773516</v>
      </c>
      <c r="M157" s="88">
        <f t="shared" si="37"/>
        <v>35724.309958694605</v>
      </c>
      <c r="N157" s="88">
        <f t="shared" si="38"/>
        <v>147228.82395869459</v>
      </c>
      <c r="O157" s="88">
        <f t="shared" si="39"/>
        <v>29492.953517366703</v>
      </c>
      <c r="P157" s="89">
        <f t="shared" si="34"/>
        <v>0.93820813406576353</v>
      </c>
      <c r="Q157" s="240">
        <v>122.96601072852354</v>
      </c>
      <c r="R157" s="89">
        <f t="shared" si="40"/>
        <v>5.7626592303825282E-2</v>
      </c>
      <c r="S157" s="89">
        <f t="shared" si="40"/>
        <v>6.1440149727997793E-2</v>
      </c>
      <c r="T157" s="91">
        <v>4992</v>
      </c>
      <c r="U157" s="190">
        <v>105429</v>
      </c>
      <c r="V157" s="190">
        <v>21043.712574850299</v>
      </c>
      <c r="W157" s="196"/>
      <c r="X157" s="88">
        <v>0</v>
      </c>
      <c r="Y157" s="88">
        <f t="shared" si="41"/>
        <v>0</v>
      </c>
    </row>
    <row r="158" spans="2:25">
      <c r="B158" s="206">
        <v>3415</v>
      </c>
      <c r="C158" t="s">
        <v>173</v>
      </c>
      <c r="D158" s="190">
        <v>202771.63399999999</v>
      </c>
      <c r="E158" s="85">
        <f t="shared" si="35"/>
        <v>24996.503205128203</v>
      </c>
      <c r="F158" s="86">
        <f t="shared" si="28"/>
        <v>0.79517036557368592</v>
      </c>
      <c r="G158" s="187">
        <f t="shared" si="29"/>
        <v>3865.300358857623</v>
      </c>
      <c r="H158" s="187">
        <f t="shared" si="30"/>
        <v>31355.316511053035</v>
      </c>
      <c r="I158" s="187">
        <f t="shared" si="31"/>
        <v>1154.4050762207655</v>
      </c>
      <c r="J158" s="87">
        <f t="shared" si="32"/>
        <v>9364.5339783028503</v>
      </c>
      <c r="K158" s="187">
        <f t="shared" si="36"/>
        <v>764.14304232318773</v>
      </c>
      <c r="L158" s="87">
        <f t="shared" si="33"/>
        <v>6198.7283593256989</v>
      </c>
      <c r="M158" s="88">
        <f t="shared" si="37"/>
        <v>37554.044870378733</v>
      </c>
      <c r="N158" s="88">
        <f t="shared" si="38"/>
        <v>240325.67887037873</v>
      </c>
      <c r="O158" s="88">
        <f t="shared" si="39"/>
        <v>29625.946606309015</v>
      </c>
      <c r="P158" s="89">
        <f t="shared" si="34"/>
        <v>0.94243881234444915</v>
      </c>
      <c r="Q158" s="240">
        <v>-254.20779506613326</v>
      </c>
      <c r="R158" s="89">
        <f t="shared" si="40"/>
        <v>5.45643540669856E-2</v>
      </c>
      <c r="S158" s="89">
        <f t="shared" si="40"/>
        <v>4.8974330986995357E-2</v>
      </c>
      <c r="T158" s="91">
        <v>8112</v>
      </c>
      <c r="U158" s="190">
        <v>192280</v>
      </c>
      <c r="V158" s="190">
        <v>23829.47081422729</v>
      </c>
      <c r="W158" s="196"/>
      <c r="X158" s="88">
        <v>0</v>
      </c>
      <c r="Y158" s="88">
        <f t="shared" si="41"/>
        <v>0</v>
      </c>
    </row>
    <row r="159" spans="2:25">
      <c r="B159" s="206">
        <v>3416</v>
      </c>
      <c r="C159" t="s">
        <v>174</v>
      </c>
      <c r="D159" s="190">
        <v>134879.63399999999</v>
      </c>
      <c r="E159" s="85">
        <f t="shared" si="35"/>
        <v>22331.065231788078</v>
      </c>
      <c r="F159" s="86">
        <f t="shared" si="28"/>
        <v>0.71037941420413497</v>
      </c>
      <c r="G159" s="187">
        <f t="shared" si="29"/>
        <v>5464.5631428616989</v>
      </c>
      <c r="H159" s="187">
        <f t="shared" si="30"/>
        <v>33005.961382884663</v>
      </c>
      <c r="I159" s="187">
        <f t="shared" si="31"/>
        <v>2087.3083668898093</v>
      </c>
      <c r="J159" s="87">
        <f t="shared" si="32"/>
        <v>12607.342536014448</v>
      </c>
      <c r="K159" s="187">
        <f t="shared" si="36"/>
        <v>1697.0463329922316</v>
      </c>
      <c r="L159" s="87">
        <f t="shared" si="33"/>
        <v>10250.159851273078</v>
      </c>
      <c r="M159" s="88">
        <f t="shared" si="37"/>
        <v>43256.121234157741</v>
      </c>
      <c r="N159" s="88">
        <f t="shared" si="38"/>
        <v>178135.75523415772</v>
      </c>
      <c r="O159" s="88">
        <f t="shared" si="39"/>
        <v>29492.674707642007</v>
      </c>
      <c r="P159" s="89">
        <f t="shared" si="34"/>
        <v>0.9381992647759716</v>
      </c>
      <c r="Q159" s="240">
        <v>-263.60205224352103</v>
      </c>
      <c r="R159" s="89">
        <f t="shared" si="40"/>
        <v>9.8565166397888801E-2</v>
      </c>
      <c r="S159" s="89">
        <f t="shared" si="40"/>
        <v>9.6382586597098349E-2</v>
      </c>
      <c r="T159" s="91">
        <v>6040</v>
      </c>
      <c r="U159" s="190">
        <v>122778</v>
      </c>
      <c r="V159" s="190">
        <v>20367.949568679494</v>
      </c>
      <c r="W159" s="196"/>
      <c r="X159" s="88">
        <v>0</v>
      </c>
      <c r="Y159" s="88">
        <f t="shared" si="41"/>
        <v>0</v>
      </c>
    </row>
    <row r="160" spans="2:25">
      <c r="B160" s="206">
        <v>3417</v>
      </c>
      <c r="C160" t="s">
        <v>175</v>
      </c>
      <c r="D160" s="190">
        <v>115826.21799999999</v>
      </c>
      <c r="E160" s="85">
        <f t="shared" si="35"/>
        <v>25557.417917034421</v>
      </c>
      <c r="F160" s="86">
        <f t="shared" si="28"/>
        <v>0.81301377162380184</v>
      </c>
      <c r="G160" s="187">
        <f t="shared" si="29"/>
        <v>3528.7515317138923</v>
      </c>
      <c r="H160" s="187">
        <f t="shared" si="30"/>
        <v>15992.301941727361</v>
      </c>
      <c r="I160" s="187">
        <f t="shared" si="31"/>
        <v>958.08492705358924</v>
      </c>
      <c r="J160" s="87">
        <f t="shared" si="32"/>
        <v>4342.040889406866</v>
      </c>
      <c r="K160" s="187">
        <f t="shared" si="36"/>
        <v>567.82289315601145</v>
      </c>
      <c r="L160" s="87">
        <f t="shared" si="33"/>
        <v>2573.3733517830437</v>
      </c>
      <c r="M160" s="88">
        <f t="shared" si="37"/>
        <v>18565.675293510405</v>
      </c>
      <c r="N160" s="88">
        <f t="shared" si="38"/>
        <v>134391.89329351039</v>
      </c>
      <c r="O160" s="88">
        <f t="shared" si="39"/>
        <v>29653.992341904323</v>
      </c>
      <c r="P160" s="89">
        <f t="shared" si="34"/>
        <v>0.94333098264695481</v>
      </c>
      <c r="Q160" s="240">
        <v>-824.73211277610244</v>
      </c>
      <c r="R160" s="89">
        <f t="shared" si="40"/>
        <v>6.0446586830733111E-2</v>
      </c>
      <c r="S160" s="89">
        <f t="shared" si="40"/>
        <v>6.9806221312910866E-2</v>
      </c>
      <c r="T160" s="91">
        <v>4532</v>
      </c>
      <c r="U160" s="190">
        <v>109224</v>
      </c>
      <c r="V160" s="190">
        <v>23889.763779527559</v>
      </c>
      <c r="W160" s="196"/>
      <c r="X160" s="88">
        <v>0</v>
      </c>
      <c r="Y160" s="88">
        <f t="shared" si="41"/>
        <v>0</v>
      </c>
    </row>
    <row r="161" spans="2:25">
      <c r="B161" s="206">
        <v>3418</v>
      </c>
      <c r="C161" t="s">
        <v>176</v>
      </c>
      <c r="D161" s="190">
        <v>159740.36799999999</v>
      </c>
      <c r="E161" s="85">
        <f t="shared" si="35"/>
        <v>21765.958304946176</v>
      </c>
      <c r="F161" s="86">
        <f t="shared" si="28"/>
        <v>0.69240264849744571</v>
      </c>
      <c r="G161" s="187">
        <f t="shared" si="29"/>
        <v>5803.6272989668396</v>
      </c>
      <c r="H161" s="187">
        <f t="shared" si="30"/>
        <v>42592.820747117636</v>
      </c>
      <c r="I161" s="187">
        <f t="shared" si="31"/>
        <v>2285.0957912844751</v>
      </c>
      <c r="J161" s="87">
        <f t="shared" si="32"/>
        <v>16770.318012236763</v>
      </c>
      <c r="K161" s="187">
        <f t="shared" si="36"/>
        <v>1894.8337573868973</v>
      </c>
      <c r="L161" s="87">
        <f t="shared" si="33"/>
        <v>13906.184945462439</v>
      </c>
      <c r="M161" s="88">
        <f t="shared" si="37"/>
        <v>56499.005692580075</v>
      </c>
      <c r="N161" s="88">
        <f t="shared" si="38"/>
        <v>216239.37369258006</v>
      </c>
      <c r="O161" s="88">
        <f t="shared" si="39"/>
        <v>29464.419361299915</v>
      </c>
      <c r="P161" s="89">
        <f t="shared" si="34"/>
        <v>0.93730042649063716</v>
      </c>
      <c r="Q161" s="240">
        <v>276.22791130543919</v>
      </c>
      <c r="R161" s="89">
        <f t="shared" si="40"/>
        <v>7.0839682784418004E-2</v>
      </c>
      <c r="S161" s="89">
        <f t="shared" si="40"/>
        <v>6.0334102029481688E-2</v>
      </c>
      <c r="T161" s="91">
        <v>7339</v>
      </c>
      <c r="U161" s="190">
        <v>149173</v>
      </c>
      <c r="V161" s="190">
        <v>20527.452869134442</v>
      </c>
      <c r="W161" s="196"/>
      <c r="X161" s="88">
        <v>0</v>
      </c>
      <c r="Y161" s="88">
        <f t="shared" si="41"/>
        <v>0</v>
      </c>
    </row>
    <row r="162" spans="2:25">
      <c r="B162" s="206">
        <v>3419</v>
      </c>
      <c r="C162" t="s">
        <v>128</v>
      </c>
      <c r="D162" s="190">
        <v>78879.120999999999</v>
      </c>
      <c r="E162" s="85">
        <f t="shared" si="35"/>
        <v>21819.95048409405</v>
      </c>
      <c r="F162" s="86">
        <f t="shared" si="28"/>
        <v>0.69412020796881713</v>
      </c>
      <c r="G162" s="187">
        <f t="shared" si="29"/>
        <v>5771.2319914781156</v>
      </c>
      <c r="H162" s="187">
        <f t="shared" si="30"/>
        <v>20863.003649193386</v>
      </c>
      <c r="I162" s="187">
        <f t="shared" si="31"/>
        <v>2266.1985285827191</v>
      </c>
      <c r="J162" s="87">
        <f t="shared" si="32"/>
        <v>8192.3076808265305</v>
      </c>
      <c r="K162" s="187">
        <f t="shared" si="36"/>
        <v>1875.9364946851413</v>
      </c>
      <c r="L162" s="87">
        <f t="shared" si="33"/>
        <v>6781.5104282867851</v>
      </c>
      <c r="M162" s="88">
        <f t="shared" si="37"/>
        <v>27644.514077480169</v>
      </c>
      <c r="N162" s="88">
        <f t="shared" si="38"/>
        <v>106523.63507748017</v>
      </c>
      <c r="O162" s="88">
        <f t="shared" si="39"/>
        <v>29467.118970257307</v>
      </c>
      <c r="P162" s="89">
        <f t="shared" si="34"/>
        <v>0.93738630446420568</v>
      </c>
      <c r="Q162" s="240">
        <v>-305.04265767554534</v>
      </c>
      <c r="R162" s="89">
        <f t="shared" si="40"/>
        <v>5.7545162025554042E-2</v>
      </c>
      <c r="S162" s="89">
        <f t="shared" si="40"/>
        <v>6.047059815840479E-2</v>
      </c>
      <c r="T162" s="91">
        <v>3615</v>
      </c>
      <c r="U162" s="190">
        <v>74587</v>
      </c>
      <c r="V162" s="190">
        <v>20575.724137931033</v>
      </c>
      <c r="W162" s="196"/>
      <c r="X162" s="88">
        <v>0</v>
      </c>
      <c r="Y162" s="88">
        <f t="shared" si="41"/>
        <v>0</v>
      </c>
    </row>
    <row r="163" spans="2:25">
      <c r="B163" s="206">
        <v>3420</v>
      </c>
      <c r="C163" t="s">
        <v>177</v>
      </c>
      <c r="D163" s="190">
        <v>533137.87699999998</v>
      </c>
      <c r="E163" s="85">
        <f t="shared" si="35"/>
        <v>24499.695648177934</v>
      </c>
      <c r="F163" s="86">
        <f t="shared" si="28"/>
        <v>0.77936628916195538</v>
      </c>
      <c r="G163" s="187">
        <f t="shared" si="29"/>
        <v>4163.3848930277845</v>
      </c>
      <c r="H163" s="187">
        <f t="shared" si="30"/>
        <v>90599.418657177608</v>
      </c>
      <c r="I163" s="187">
        <f t="shared" si="31"/>
        <v>1328.2877211533596</v>
      </c>
      <c r="J163" s="87">
        <f t="shared" si="32"/>
        <v>28904.869100018259</v>
      </c>
      <c r="K163" s="187">
        <f t="shared" si="36"/>
        <v>938.0256872557818</v>
      </c>
      <c r="L163" s="87">
        <f t="shared" si="33"/>
        <v>20412.376980373068</v>
      </c>
      <c r="M163" s="88">
        <f t="shared" si="37"/>
        <v>111011.79563755068</v>
      </c>
      <c r="N163" s="88">
        <f t="shared" si="38"/>
        <v>644149.67263755063</v>
      </c>
      <c r="O163" s="88">
        <f t="shared" si="39"/>
        <v>29601.106228461496</v>
      </c>
      <c r="P163" s="89">
        <f t="shared" si="34"/>
        <v>0.94164860852386245</v>
      </c>
      <c r="Q163" s="240">
        <v>1684.9248038788646</v>
      </c>
      <c r="R163" s="89">
        <f t="shared" si="40"/>
        <v>5.4430284187438276E-2</v>
      </c>
      <c r="S163" s="89">
        <f t="shared" si="40"/>
        <v>4.5078460059495125E-2</v>
      </c>
      <c r="T163" s="91">
        <v>21761</v>
      </c>
      <c r="U163" s="190">
        <v>505617</v>
      </c>
      <c r="V163" s="190">
        <v>23442.924703264092</v>
      </c>
      <c r="W163" s="196"/>
      <c r="X163" s="88">
        <v>0</v>
      </c>
      <c r="Y163" s="88">
        <f t="shared" si="41"/>
        <v>0</v>
      </c>
    </row>
    <row r="164" spans="2:25">
      <c r="B164" s="206">
        <v>3421</v>
      </c>
      <c r="C164" t="s">
        <v>178</v>
      </c>
      <c r="D164" s="190">
        <v>172208.22099999999</v>
      </c>
      <c r="E164" s="85">
        <f t="shared" si="35"/>
        <v>26227.264849223273</v>
      </c>
      <c r="F164" s="86">
        <f t="shared" si="28"/>
        <v>0.83432244930467625</v>
      </c>
      <c r="G164" s="187">
        <f t="shared" si="29"/>
        <v>3126.8433724005813</v>
      </c>
      <c r="H164" s="187">
        <f t="shared" si="30"/>
        <v>20530.853583182216</v>
      </c>
      <c r="I164" s="187">
        <f t="shared" si="31"/>
        <v>723.63850078749124</v>
      </c>
      <c r="J164" s="87">
        <f t="shared" si="32"/>
        <v>4751.4103961706678</v>
      </c>
      <c r="K164" s="187">
        <f t="shared" si="36"/>
        <v>333.37646688991344</v>
      </c>
      <c r="L164" s="87">
        <f t="shared" si="33"/>
        <v>2188.9498815991715</v>
      </c>
      <c r="M164" s="88">
        <f t="shared" si="37"/>
        <v>22719.803464781387</v>
      </c>
      <c r="N164" s="88">
        <f t="shared" si="38"/>
        <v>194928.02446478137</v>
      </c>
      <c r="O164" s="88">
        <f t="shared" si="39"/>
        <v>29687.484688513763</v>
      </c>
      <c r="P164" s="89">
        <f t="shared" si="34"/>
        <v>0.94439641653099848</v>
      </c>
      <c r="Q164" s="240">
        <v>-179.54943232303413</v>
      </c>
      <c r="R164" s="89">
        <f t="shared" si="40"/>
        <v>3.8493719282375938E-2</v>
      </c>
      <c r="S164" s="89">
        <f t="shared" si="40"/>
        <v>4.1024316222448912E-2</v>
      </c>
      <c r="T164" s="91">
        <v>6566</v>
      </c>
      <c r="U164" s="190">
        <v>165825</v>
      </c>
      <c r="V164" s="190">
        <v>25193.710118505012</v>
      </c>
      <c r="W164" s="196"/>
      <c r="X164" s="88">
        <v>0</v>
      </c>
      <c r="Y164" s="88">
        <f t="shared" si="41"/>
        <v>0</v>
      </c>
    </row>
    <row r="165" spans="2:25">
      <c r="B165" s="206">
        <v>3422</v>
      </c>
      <c r="C165" t="s">
        <v>179</v>
      </c>
      <c r="D165" s="190">
        <v>128334.22199999999</v>
      </c>
      <c r="E165" s="85">
        <f t="shared" si="35"/>
        <v>29921.711820937278</v>
      </c>
      <c r="F165" s="86">
        <f t="shared" si="28"/>
        <v>0.95184747770495792</v>
      </c>
      <c r="G165" s="187">
        <f t="shared" si="29"/>
        <v>910.17518937217824</v>
      </c>
      <c r="H165" s="187">
        <f t="shared" si="30"/>
        <v>3903.7413872172724</v>
      </c>
      <c r="I165" s="187">
        <f t="shared" si="31"/>
        <v>0</v>
      </c>
      <c r="J165" s="87">
        <f t="shared" si="32"/>
        <v>0</v>
      </c>
      <c r="K165" s="187">
        <f t="shared" si="36"/>
        <v>-390.26203389757779</v>
      </c>
      <c r="L165" s="87">
        <f t="shared" si="33"/>
        <v>-1673.8338633867111</v>
      </c>
      <c r="M165" s="88">
        <f t="shared" si="37"/>
        <v>2229.9075238305613</v>
      </c>
      <c r="N165" s="88">
        <f t="shared" si="38"/>
        <v>130564.12952383056</v>
      </c>
      <c r="O165" s="88">
        <f t="shared" si="39"/>
        <v>30441.62497641188</v>
      </c>
      <c r="P165" s="89">
        <f t="shared" si="34"/>
        <v>0.9683865724140327</v>
      </c>
      <c r="Q165" s="240">
        <v>54.306117226166862</v>
      </c>
      <c r="R165" s="89">
        <f t="shared" si="40"/>
        <v>0.21737278858649764</v>
      </c>
      <c r="S165" s="89">
        <f t="shared" si="40"/>
        <v>0.19580124931567119</v>
      </c>
      <c r="T165" s="91">
        <v>4289</v>
      </c>
      <c r="U165" s="190">
        <v>105419</v>
      </c>
      <c r="V165" s="190">
        <v>25022.311891763591</v>
      </c>
      <c r="W165" s="196"/>
      <c r="X165" s="88">
        <v>0</v>
      </c>
      <c r="Y165" s="88">
        <f t="shared" si="41"/>
        <v>0</v>
      </c>
    </row>
    <row r="166" spans="2:25">
      <c r="B166" s="206">
        <v>3423</v>
      </c>
      <c r="C166" t="s">
        <v>180</v>
      </c>
      <c r="D166" s="190">
        <v>50899.673000000003</v>
      </c>
      <c r="E166" s="85">
        <f t="shared" si="35"/>
        <v>22363.652460456942</v>
      </c>
      <c r="F166" s="86">
        <f t="shared" si="28"/>
        <v>0.71141605514230977</v>
      </c>
      <c r="G166" s="187">
        <f t="shared" si="29"/>
        <v>5445.0108056603794</v>
      </c>
      <c r="H166" s="187">
        <f t="shared" si="30"/>
        <v>12392.844593683023</v>
      </c>
      <c r="I166" s="187">
        <f t="shared" si="31"/>
        <v>2075.9028368557069</v>
      </c>
      <c r="J166" s="87">
        <f t="shared" si="32"/>
        <v>4724.7548566835885</v>
      </c>
      <c r="K166" s="187">
        <f t="shared" si="36"/>
        <v>1685.6408029581291</v>
      </c>
      <c r="L166" s="87">
        <f t="shared" si="33"/>
        <v>3836.5184675327018</v>
      </c>
      <c r="M166" s="88">
        <f t="shared" si="37"/>
        <v>16229.363061215725</v>
      </c>
      <c r="N166" s="88">
        <f t="shared" si="38"/>
        <v>67129.036061215724</v>
      </c>
      <c r="O166" s="88">
        <f t="shared" si="39"/>
        <v>29494.30406907545</v>
      </c>
      <c r="P166" s="89">
        <f t="shared" si="34"/>
        <v>0.93825109682288033</v>
      </c>
      <c r="Q166" s="240">
        <v>145.50965064465345</v>
      </c>
      <c r="R166" s="89">
        <f t="shared" si="40"/>
        <v>4.3304015413942291E-2</v>
      </c>
      <c r="S166" s="89">
        <f t="shared" si="40"/>
        <v>4.5595983813357714E-2</v>
      </c>
      <c r="T166" s="91">
        <v>2276</v>
      </c>
      <c r="U166" s="190">
        <v>48787</v>
      </c>
      <c r="V166" s="190">
        <v>21388.426128890838</v>
      </c>
      <c r="W166" s="196"/>
      <c r="X166" s="88">
        <v>0</v>
      </c>
      <c r="Y166" s="88">
        <f t="shared" si="41"/>
        <v>0</v>
      </c>
    </row>
    <row r="167" spans="2:25">
      <c r="B167" s="206">
        <v>3424</v>
      </c>
      <c r="C167" t="s">
        <v>181</v>
      </c>
      <c r="D167" s="190">
        <v>43014.133000000002</v>
      </c>
      <c r="E167" s="85">
        <f t="shared" si="35"/>
        <v>23415.423516603158</v>
      </c>
      <c r="F167" s="86">
        <f t="shared" si="28"/>
        <v>0.74487422200478626</v>
      </c>
      <c r="G167" s="187">
        <f t="shared" si="29"/>
        <v>4813.9481719726509</v>
      </c>
      <c r="H167" s="187">
        <f t="shared" si="30"/>
        <v>8843.2227919137586</v>
      </c>
      <c r="I167" s="187">
        <f t="shared" si="31"/>
        <v>1707.7829672045316</v>
      </c>
      <c r="J167" s="87">
        <f t="shared" si="32"/>
        <v>3137.1973107547242</v>
      </c>
      <c r="K167" s="187">
        <f t="shared" si="36"/>
        <v>1317.5209333069538</v>
      </c>
      <c r="L167" s="87">
        <f t="shared" si="33"/>
        <v>2420.2859544848739</v>
      </c>
      <c r="M167" s="88">
        <f t="shared" si="37"/>
        <v>11263.508746398633</v>
      </c>
      <c r="N167" s="88">
        <f t="shared" si="38"/>
        <v>54277.641746398636</v>
      </c>
      <c r="O167" s="88">
        <f t="shared" si="39"/>
        <v>29546.892621882762</v>
      </c>
      <c r="P167" s="89">
        <f t="shared" si="34"/>
        <v>0.93992400516600416</v>
      </c>
      <c r="Q167" s="240">
        <v>-289.11500809128665</v>
      </c>
      <c r="R167" s="89">
        <f t="shared" si="40"/>
        <v>5.235927484464456E-2</v>
      </c>
      <c r="S167" s="89">
        <f t="shared" si="40"/>
        <v>1.3404222754586989E-2</v>
      </c>
      <c r="T167" s="91">
        <v>1837</v>
      </c>
      <c r="U167" s="190">
        <v>40874</v>
      </c>
      <c r="V167" s="190">
        <v>23105.709440361785</v>
      </c>
      <c r="W167" s="196"/>
      <c r="X167" s="88">
        <v>0</v>
      </c>
      <c r="Y167" s="88">
        <f t="shared" si="41"/>
        <v>0</v>
      </c>
    </row>
    <row r="168" spans="2:25">
      <c r="B168" s="206">
        <v>3425</v>
      </c>
      <c r="C168" t="s">
        <v>182</v>
      </c>
      <c r="D168" s="190">
        <v>28863.065999999999</v>
      </c>
      <c r="E168" s="85">
        <f t="shared" si="35"/>
        <v>21207.249081557678</v>
      </c>
      <c r="F168" s="86">
        <f t="shared" si="28"/>
        <v>0.67462940182508402</v>
      </c>
      <c r="G168" s="187">
        <f t="shared" si="29"/>
        <v>6138.8528329999381</v>
      </c>
      <c r="H168" s="187">
        <f t="shared" si="30"/>
        <v>8354.9787057129161</v>
      </c>
      <c r="I168" s="187">
        <f t="shared" si="31"/>
        <v>2480.6440194704492</v>
      </c>
      <c r="J168" s="87">
        <f t="shared" si="32"/>
        <v>3376.1565104992815</v>
      </c>
      <c r="K168" s="187">
        <f t="shared" si="36"/>
        <v>2090.3819855728716</v>
      </c>
      <c r="L168" s="87">
        <f t="shared" si="33"/>
        <v>2845.0098823646781</v>
      </c>
      <c r="M168" s="88">
        <f t="shared" si="37"/>
        <v>11199.988588077595</v>
      </c>
      <c r="N168" s="88">
        <f t="shared" si="38"/>
        <v>40063.05458807759</v>
      </c>
      <c r="O168" s="88">
        <f t="shared" si="39"/>
        <v>29436.483900130486</v>
      </c>
      <c r="P168" s="89">
        <f t="shared" si="34"/>
        <v>0.93641176415701899</v>
      </c>
      <c r="Q168" s="240">
        <v>-95.77909284825364</v>
      </c>
      <c r="R168" s="89">
        <f t="shared" si="40"/>
        <v>0.12927211549747639</v>
      </c>
      <c r="S168" s="89">
        <f t="shared" si="40"/>
        <v>0.10189079307909547</v>
      </c>
      <c r="T168" s="91">
        <v>1361</v>
      </c>
      <c r="U168" s="190">
        <v>25559</v>
      </c>
      <c r="V168" s="190">
        <v>19246.234939759033</v>
      </c>
      <c r="W168" s="196"/>
      <c r="X168" s="88">
        <v>0</v>
      </c>
      <c r="Y168" s="88">
        <f t="shared" si="41"/>
        <v>0</v>
      </c>
    </row>
    <row r="169" spans="2:25">
      <c r="B169" s="206">
        <v>3426</v>
      </c>
      <c r="C169" t="s">
        <v>183</v>
      </c>
      <c r="D169" s="190">
        <v>33666.112999999998</v>
      </c>
      <c r="E169" s="85">
        <f t="shared" si="35"/>
        <v>20988.84850374065</v>
      </c>
      <c r="F169" s="86">
        <f t="shared" si="28"/>
        <v>0.66768180335984584</v>
      </c>
      <c r="G169" s="187">
        <f t="shared" si="29"/>
        <v>6269.8931796901552</v>
      </c>
      <c r="H169" s="187">
        <f t="shared" si="30"/>
        <v>10056.908660223009</v>
      </c>
      <c r="I169" s="187">
        <f t="shared" si="31"/>
        <v>2557.0842217064092</v>
      </c>
      <c r="J169" s="87">
        <f t="shared" si="32"/>
        <v>4101.5630916170803</v>
      </c>
      <c r="K169" s="187">
        <f t="shared" si="36"/>
        <v>2166.8221878088316</v>
      </c>
      <c r="L169" s="87">
        <f t="shared" si="33"/>
        <v>3475.5827892453658</v>
      </c>
      <c r="M169" s="88">
        <f t="shared" si="37"/>
        <v>13532.491449468374</v>
      </c>
      <c r="N169" s="88">
        <f t="shared" si="38"/>
        <v>47198.604449468374</v>
      </c>
      <c r="O169" s="88">
        <f t="shared" si="39"/>
        <v>29425.563871239636</v>
      </c>
      <c r="P169" s="89">
        <f t="shared" si="34"/>
        <v>0.93606438423375715</v>
      </c>
      <c r="Q169" s="240">
        <v>146.35837804658331</v>
      </c>
      <c r="R169" s="89">
        <f t="shared" si="40"/>
        <v>5.8150396027156069E-2</v>
      </c>
      <c r="S169" s="89">
        <f t="shared" si="40"/>
        <v>2.5825352757000018E-2</v>
      </c>
      <c r="T169" s="91">
        <v>1604</v>
      </c>
      <c r="U169" s="190">
        <v>31816</v>
      </c>
      <c r="V169" s="190">
        <v>20460.450160771703</v>
      </c>
      <c r="W169" s="196"/>
      <c r="X169" s="88">
        <v>0</v>
      </c>
      <c r="Y169" s="88">
        <f t="shared" si="41"/>
        <v>0</v>
      </c>
    </row>
    <row r="170" spans="2:25">
      <c r="B170" s="206">
        <v>3427</v>
      </c>
      <c r="C170" t="s">
        <v>184</v>
      </c>
      <c r="D170" s="190">
        <v>138557.69</v>
      </c>
      <c r="E170" s="85">
        <f t="shared" si="35"/>
        <v>24342.531623330993</v>
      </c>
      <c r="F170" s="86">
        <f t="shared" si="28"/>
        <v>0.77436670285714237</v>
      </c>
      <c r="G170" s="187">
        <f t="shared" si="29"/>
        <v>4257.6833079359494</v>
      </c>
      <c r="H170" s="187">
        <f t="shared" si="30"/>
        <v>24234.733388771423</v>
      </c>
      <c r="I170" s="187">
        <f t="shared" si="31"/>
        <v>1383.2951298497892</v>
      </c>
      <c r="J170" s="87">
        <f t="shared" si="32"/>
        <v>7873.7158791049997</v>
      </c>
      <c r="K170" s="187">
        <f t="shared" si="36"/>
        <v>993.0330959522114</v>
      </c>
      <c r="L170" s="87">
        <f t="shared" si="33"/>
        <v>5652.3443821599876</v>
      </c>
      <c r="M170" s="88">
        <f t="shared" si="37"/>
        <v>29887.07777093141</v>
      </c>
      <c r="N170" s="88">
        <f t="shared" si="38"/>
        <v>168444.76777093142</v>
      </c>
      <c r="O170" s="88">
        <f t="shared" si="39"/>
        <v>29593.248027219153</v>
      </c>
      <c r="P170" s="89">
        <f t="shared" si="34"/>
        <v>0.94139862920862194</v>
      </c>
      <c r="Q170" s="240">
        <v>339.50430301816959</v>
      </c>
      <c r="R170" s="89">
        <f t="shared" si="40"/>
        <v>5.7627702125061082E-2</v>
      </c>
      <c r="S170" s="89">
        <f t="shared" si="40"/>
        <v>4.573589380882713E-2</v>
      </c>
      <c r="T170" s="91">
        <v>5692</v>
      </c>
      <c r="U170" s="190">
        <v>131008</v>
      </c>
      <c r="V170" s="190">
        <v>23277.896233120115</v>
      </c>
      <c r="W170" s="196"/>
      <c r="X170" s="88">
        <v>0</v>
      </c>
      <c r="Y170" s="88">
        <f t="shared" si="41"/>
        <v>0</v>
      </c>
    </row>
    <row r="171" spans="2:25">
      <c r="B171" s="206">
        <v>3428</v>
      </c>
      <c r="C171" t="s">
        <v>185</v>
      </c>
      <c r="D171" s="190">
        <v>61518.694000000003</v>
      </c>
      <c r="E171" s="85">
        <f t="shared" si="35"/>
        <v>24354.193982581157</v>
      </c>
      <c r="F171" s="86">
        <f t="shared" si="28"/>
        <v>0.77473769724752972</v>
      </c>
      <c r="G171" s="187">
        <f t="shared" si="29"/>
        <v>4250.6858923858508</v>
      </c>
      <c r="H171" s="187">
        <f t="shared" si="30"/>
        <v>10737.232564166659</v>
      </c>
      <c r="I171" s="187">
        <f t="shared" si="31"/>
        <v>1379.2133041122318</v>
      </c>
      <c r="J171" s="87">
        <f t="shared" si="32"/>
        <v>3483.8928061874976</v>
      </c>
      <c r="K171" s="187">
        <f t="shared" si="36"/>
        <v>988.95127021465396</v>
      </c>
      <c r="L171" s="87">
        <f t="shared" si="33"/>
        <v>2498.0909085622161</v>
      </c>
      <c r="M171" s="88">
        <f t="shared" si="37"/>
        <v>13235.323472728876</v>
      </c>
      <c r="N171" s="88">
        <f t="shared" si="38"/>
        <v>74754.017472728883</v>
      </c>
      <c r="O171" s="88">
        <f t="shared" si="39"/>
        <v>29593.831145181663</v>
      </c>
      <c r="P171" s="89">
        <f t="shared" si="34"/>
        <v>0.94141717892814136</v>
      </c>
      <c r="Q171" s="240">
        <v>-79.147623537621257</v>
      </c>
      <c r="R171" s="89">
        <f t="shared" si="40"/>
        <v>5.5734310377374731E-2</v>
      </c>
      <c r="S171" s="89">
        <f t="shared" si="40"/>
        <v>4.1942056916387659E-2</v>
      </c>
      <c r="T171" s="91">
        <v>2526</v>
      </c>
      <c r="U171" s="190">
        <v>58271</v>
      </c>
      <c r="V171" s="190">
        <v>23373.846770958684</v>
      </c>
      <c r="W171" s="196"/>
      <c r="X171" s="88">
        <v>0</v>
      </c>
      <c r="Y171" s="88">
        <f t="shared" si="41"/>
        <v>0</v>
      </c>
    </row>
    <row r="172" spans="2:25">
      <c r="B172" s="206">
        <v>3429</v>
      </c>
      <c r="C172" t="s">
        <v>186</v>
      </c>
      <c r="D172" s="190">
        <v>35182.283000000003</v>
      </c>
      <c r="E172" s="85">
        <f t="shared" si="35"/>
        <v>22964.936684073109</v>
      </c>
      <c r="F172" s="86">
        <f t="shared" si="28"/>
        <v>0.73054366639188917</v>
      </c>
      <c r="G172" s="187">
        <f t="shared" si="29"/>
        <v>5084.2402714906793</v>
      </c>
      <c r="H172" s="187">
        <f t="shared" si="30"/>
        <v>7789.0560959237209</v>
      </c>
      <c r="I172" s="187">
        <f t="shared" si="31"/>
        <v>1865.4533585900485</v>
      </c>
      <c r="J172" s="87">
        <f t="shared" si="32"/>
        <v>2857.874545359954</v>
      </c>
      <c r="K172" s="187">
        <f t="shared" si="36"/>
        <v>1475.1913246924707</v>
      </c>
      <c r="L172" s="87">
        <f t="shared" si="33"/>
        <v>2259.9931094288654</v>
      </c>
      <c r="M172" s="88">
        <f t="shared" si="37"/>
        <v>10049.049205352587</v>
      </c>
      <c r="N172" s="88">
        <f t="shared" si="38"/>
        <v>45231.332205352592</v>
      </c>
      <c r="O172" s="88">
        <f t="shared" si="39"/>
        <v>29524.368280256262</v>
      </c>
      <c r="P172" s="89">
        <f t="shared" si="34"/>
        <v>0.93920747738535937</v>
      </c>
      <c r="Q172" s="240">
        <v>-14.895972588927179</v>
      </c>
      <c r="R172" s="89">
        <f t="shared" si="40"/>
        <v>7.0183513307984891E-2</v>
      </c>
      <c r="S172" s="89">
        <f t="shared" si="40"/>
        <v>6.1102321615423734E-2</v>
      </c>
      <c r="T172" s="91">
        <v>1532</v>
      </c>
      <c r="U172" s="190">
        <v>32875</v>
      </c>
      <c r="V172" s="190">
        <v>21642.527978933507</v>
      </c>
      <c r="W172" s="196"/>
      <c r="X172" s="88">
        <v>0</v>
      </c>
      <c r="Y172" s="88">
        <f t="shared" si="41"/>
        <v>0</v>
      </c>
    </row>
    <row r="173" spans="2:25">
      <c r="B173" s="206">
        <v>3430</v>
      </c>
      <c r="C173" t="s">
        <v>187</v>
      </c>
      <c r="D173" s="190">
        <v>44781.199000000001</v>
      </c>
      <c r="E173" s="85">
        <f t="shared" si="35"/>
        <v>23681.226335272342</v>
      </c>
      <c r="F173" s="86">
        <f t="shared" si="28"/>
        <v>0.75332974567372613</v>
      </c>
      <c r="G173" s="187">
        <f t="shared" si="29"/>
        <v>4654.4664807711397</v>
      </c>
      <c r="H173" s="187">
        <f t="shared" si="30"/>
        <v>8801.5961151382253</v>
      </c>
      <c r="I173" s="187">
        <f t="shared" si="31"/>
        <v>1614.7519806703169</v>
      </c>
      <c r="J173" s="87">
        <f t="shared" si="32"/>
        <v>3053.4959954475694</v>
      </c>
      <c r="K173" s="187">
        <f t="shared" si="36"/>
        <v>1224.4899467727391</v>
      </c>
      <c r="L173" s="87">
        <f t="shared" si="33"/>
        <v>2315.5104893472499</v>
      </c>
      <c r="M173" s="88">
        <f t="shared" si="37"/>
        <v>11117.106604485474</v>
      </c>
      <c r="N173" s="88">
        <f t="shared" si="38"/>
        <v>55898.305604485475</v>
      </c>
      <c r="O173" s="88">
        <f t="shared" si="39"/>
        <v>29560.182762816221</v>
      </c>
      <c r="P173" s="89">
        <f t="shared" si="34"/>
        <v>0.94034678134945116</v>
      </c>
      <c r="Q173" s="240">
        <v>-192.82057011465076</v>
      </c>
      <c r="R173" s="89">
        <f t="shared" si="40"/>
        <v>7.5514542354156167E-2</v>
      </c>
      <c r="S173" s="89">
        <f t="shared" si="40"/>
        <v>4.8783086251223587E-2</v>
      </c>
      <c r="T173" s="91">
        <v>1891</v>
      </c>
      <c r="U173" s="190">
        <v>41637</v>
      </c>
      <c r="V173" s="190">
        <v>22579.718004338396</v>
      </c>
      <c r="W173" s="196"/>
      <c r="X173" s="88">
        <v>0</v>
      </c>
      <c r="Y173" s="88">
        <f t="shared" si="41"/>
        <v>0</v>
      </c>
    </row>
    <row r="174" spans="2:25">
      <c r="B174" s="206">
        <v>3431</v>
      </c>
      <c r="C174" t="s">
        <v>188</v>
      </c>
      <c r="D174" s="190">
        <v>57215.584999999999</v>
      </c>
      <c r="E174" s="85">
        <f t="shared" si="35"/>
        <v>22858.803435876947</v>
      </c>
      <c r="F174" s="86">
        <f t="shared" si="28"/>
        <v>0.7271674336014422</v>
      </c>
      <c r="G174" s="187">
        <f t="shared" si="29"/>
        <v>5147.9202204083767</v>
      </c>
      <c r="H174" s="187">
        <f t="shared" si="30"/>
        <v>12885.244311682167</v>
      </c>
      <c r="I174" s="187">
        <f t="shared" si="31"/>
        <v>1902.5999954587051</v>
      </c>
      <c r="J174" s="87">
        <f t="shared" si="32"/>
        <v>4762.207788633139</v>
      </c>
      <c r="K174" s="187">
        <f t="shared" si="36"/>
        <v>1512.3379615611273</v>
      </c>
      <c r="L174" s="87">
        <f t="shared" si="33"/>
        <v>3785.3819177875016</v>
      </c>
      <c r="M174" s="88">
        <f t="shared" si="37"/>
        <v>16670.626229469668</v>
      </c>
      <c r="N174" s="88">
        <f t="shared" si="38"/>
        <v>73886.211229469671</v>
      </c>
      <c r="O174" s="88">
        <f t="shared" si="39"/>
        <v>29519.061617846455</v>
      </c>
      <c r="P174" s="89">
        <f t="shared" si="34"/>
        <v>0.93903866574583705</v>
      </c>
      <c r="Q174" s="240">
        <v>106.87696028716891</v>
      </c>
      <c r="R174" s="89">
        <f t="shared" si="40"/>
        <v>5.5482308884297504E-2</v>
      </c>
      <c r="S174" s="89">
        <f t="shared" si="40"/>
        <v>3.9879893611137703E-2</v>
      </c>
      <c r="T174" s="91">
        <v>2503</v>
      </c>
      <c r="U174" s="190">
        <v>54208</v>
      </c>
      <c r="V174" s="190">
        <v>21982.157339821573</v>
      </c>
      <c r="W174" s="196"/>
      <c r="X174" s="88">
        <v>0</v>
      </c>
      <c r="Y174" s="88">
        <f t="shared" si="41"/>
        <v>0</v>
      </c>
    </row>
    <row r="175" spans="2:25">
      <c r="B175" s="206">
        <v>3432</v>
      </c>
      <c r="C175" t="s">
        <v>189</v>
      </c>
      <c r="D175" s="190">
        <v>50048.233999999997</v>
      </c>
      <c r="E175" s="85">
        <f t="shared" si="35"/>
        <v>25238.645486636407</v>
      </c>
      <c r="F175" s="86">
        <f t="shared" si="28"/>
        <v>0.80287321764573993</v>
      </c>
      <c r="G175" s="187">
        <f t="shared" si="29"/>
        <v>3720.0149899527005</v>
      </c>
      <c r="H175" s="187">
        <f t="shared" si="30"/>
        <v>7376.7897250762053</v>
      </c>
      <c r="I175" s="187">
        <f t="shared" si="31"/>
        <v>1069.6552776928941</v>
      </c>
      <c r="J175" s="87">
        <f t="shared" si="32"/>
        <v>2121.1264156650091</v>
      </c>
      <c r="K175" s="187">
        <f t="shared" si="36"/>
        <v>679.39324379531627</v>
      </c>
      <c r="L175" s="87">
        <f t="shared" si="33"/>
        <v>1347.2368024461123</v>
      </c>
      <c r="M175" s="88">
        <f t="shared" si="37"/>
        <v>8724.0265275223173</v>
      </c>
      <c r="N175" s="88">
        <f t="shared" si="38"/>
        <v>58772.260527522318</v>
      </c>
      <c r="O175" s="88">
        <f t="shared" si="39"/>
        <v>29638.053720384429</v>
      </c>
      <c r="P175" s="89">
        <f t="shared" si="34"/>
        <v>0.94282395494805193</v>
      </c>
      <c r="Q175" s="240">
        <v>-37.837955413730015</v>
      </c>
      <c r="R175" s="89">
        <f t="shared" si="40"/>
        <v>3.0987022083058601E-2</v>
      </c>
      <c r="S175" s="89">
        <f t="shared" si="40"/>
        <v>2.2148505000147822E-2</v>
      </c>
      <c r="T175" s="91">
        <v>1983</v>
      </c>
      <c r="U175" s="190">
        <v>48544</v>
      </c>
      <c r="V175" s="190">
        <v>24691.759918616481</v>
      </c>
      <c r="W175" s="196"/>
      <c r="X175" s="88">
        <v>0</v>
      </c>
      <c r="Y175" s="88">
        <f t="shared" si="41"/>
        <v>0</v>
      </c>
    </row>
    <row r="176" spans="2:25">
      <c r="B176" s="206">
        <v>3433</v>
      </c>
      <c r="C176" t="s">
        <v>190</v>
      </c>
      <c r="D176" s="190">
        <v>64133.434000000001</v>
      </c>
      <c r="E176" s="85">
        <f t="shared" si="35"/>
        <v>29954.896777206912</v>
      </c>
      <c r="F176" s="86">
        <f t="shared" si="28"/>
        <v>0.95290313311371355</v>
      </c>
      <c r="G176" s="187">
        <f t="shared" si="29"/>
        <v>890.2642156103982</v>
      </c>
      <c r="H176" s="187">
        <f t="shared" si="30"/>
        <v>1906.0556856218625</v>
      </c>
      <c r="I176" s="187">
        <f t="shared" si="31"/>
        <v>0</v>
      </c>
      <c r="J176" s="87">
        <f t="shared" si="32"/>
        <v>0</v>
      </c>
      <c r="K176" s="187">
        <f t="shared" si="36"/>
        <v>-390.26203389757779</v>
      </c>
      <c r="L176" s="87">
        <f t="shared" si="33"/>
        <v>-835.55101457471403</v>
      </c>
      <c r="M176" s="88">
        <f t="shared" si="37"/>
        <v>1070.5046710471483</v>
      </c>
      <c r="N176" s="88">
        <f t="shared" si="38"/>
        <v>65203.938671047152</v>
      </c>
      <c r="O176" s="88">
        <f t="shared" si="39"/>
        <v>30454.898958919734</v>
      </c>
      <c r="P176" s="89">
        <f t="shared" si="34"/>
        <v>0.96880883457753497</v>
      </c>
      <c r="Q176" s="240">
        <v>174.96193112175695</v>
      </c>
      <c r="R176" s="89">
        <f t="shared" si="40"/>
        <v>6.5357132178275407E-2</v>
      </c>
      <c r="S176" s="89">
        <f t="shared" si="40"/>
        <v>6.8342719657523185E-2</v>
      </c>
      <c r="T176" s="91">
        <v>2141</v>
      </c>
      <c r="U176" s="190">
        <v>60199</v>
      </c>
      <c r="V176" s="190">
        <v>28038.658593386121</v>
      </c>
      <c r="W176" s="196"/>
      <c r="X176" s="88">
        <v>0</v>
      </c>
      <c r="Y176" s="88">
        <f t="shared" si="41"/>
        <v>0</v>
      </c>
    </row>
    <row r="177" spans="2:25">
      <c r="B177" s="206">
        <v>3434</v>
      </c>
      <c r="C177" t="s">
        <v>191</v>
      </c>
      <c r="D177" s="190">
        <v>54815.264999999999</v>
      </c>
      <c r="E177" s="85">
        <f t="shared" si="35"/>
        <v>24780.861211573236</v>
      </c>
      <c r="F177" s="86">
        <f t="shared" si="28"/>
        <v>0.78831052116100975</v>
      </c>
      <c r="G177" s="187">
        <f t="shared" si="29"/>
        <v>3994.6855549906036</v>
      </c>
      <c r="H177" s="187">
        <f t="shared" si="30"/>
        <v>8836.2444476392157</v>
      </c>
      <c r="I177" s="187">
        <f t="shared" si="31"/>
        <v>1229.8797739650042</v>
      </c>
      <c r="J177" s="87">
        <f t="shared" si="32"/>
        <v>2720.4940600105892</v>
      </c>
      <c r="K177" s="187">
        <f t="shared" si="36"/>
        <v>839.61774006742644</v>
      </c>
      <c r="L177" s="87">
        <f t="shared" si="33"/>
        <v>1857.2344410291473</v>
      </c>
      <c r="M177" s="88">
        <f t="shared" si="37"/>
        <v>10693.478888668364</v>
      </c>
      <c r="N177" s="88">
        <f t="shared" si="38"/>
        <v>65508.743888668367</v>
      </c>
      <c r="O177" s="88">
        <f t="shared" si="39"/>
        <v>29615.16450663127</v>
      </c>
      <c r="P177" s="89">
        <f t="shared" si="34"/>
        <v>0.94209582012381543</v>
      </c>
      <c r="Q177" s="240">
        <v>-54.296394364679145</v>
      </c>
      <c r="R177" s="89">
        <f t="shared" si="40"/>
        <v>0.14955257528730809</v>
      </c>
      <c r="S177" s="89">
        <f t="shared" si="40"/>
        <v>0.14955257528730814</v>
      </c>
      <c r="T177" s="91">
        <v>2212</v>
      </c>
      <c r="U177" s="190">
        <v>47684</v>
      </c>
      <c r="V177" s="190">
        <v>21556.962025316454</v>
      </c>
      <c r="W177" s="196"/>
      <c r="X177" s="88">
        <v>0</v>
      </c>
      <c r="Y177" s="88">
        <f t="shared" si="41"/>
        <v>0</v>
      </c>
    </row>
    <row r="178" spans="2:25">
      <c r="B178" s="206">
        <v>3435</v>
      </c>
      <c r="C178" t="s">
        <v>192</v>
      </c>
      <c r="D178" s="190">
        <v>83109.236000000004</v>
      </c>
      <c r="E178" s="85">
        <f t="shared" si="35"/>
        <v>23537.025205324273</v>
      </c>
      <c r="F178" s="86">
        <f t="shared" si="28"/>
        <v>0.74874252544232101</v>
      </c>
      <c r="G178" s="187">
        <f t="shared" si="29"/>
        <v>4740.9871587399812</v>
      </c>
      <c r="H178" s="187">
        <f t="shared" si="30"/>
        <v>16740.425657510874</v>
      </c>
      <c r="I178" s="187">
        <f t="shared" si="31"/>
        <v>1665.2223761521411</v>
      </c>
      <c r="J178" s="87">
        <f t="shared" si="32"/>
        <v>5879.9002101932101</v>
      </c>
      <c r="K178" s="187">
        <f t="shared" si="36"/>
        <v>1274.9603422545633</v>
      </c>
      <c r="L178" s="87">
        <f t="shared" si="33"/>
        <v>4501.8849685008627</v>
      </c>
      <c r="M178" s="88">
        <f t="shared" si="37"/>
        <v>21242.310626011735</v>
      </c>
      <c r="N178" s="88">
        <f t="shared" si="38"/>
        <v>104351.54662601174</v>
      </c>
      <c r="O178" s="88">
        <f t="shared" si="39"/>
        <v>29552.972706318815</v>
      </c>
      <c r="P178" s="89">
        <f t="shared" si="34"/>
        <v>0.94011742033788082</v>
      </c>
      <c r="Q178" s="240">
        <v>-651.26856675033196</v>
      </c>
      <c r="R178" s="89">
        <f t="shared" si="40"/>
        <v>4.4400774102744602E-2</v>
      </c>
      <c r="S178" s="89">
        <f t="shared" si="40"/>
        <v>4.4696554554204043E-2</v>
      </c>
      <c r="T178" s="91">
        <v>3531</v>
      </c>
      <c r="U178" s="190">
        <v>79576</v>
      </c>
      <c r="V178" s="190">
        <v>22530.01132502831</v>
      </c>
      <c r="W178" s="196"/>
      <c r="X178" s="88">
        <v>0</v>
      </c>
      <c r="Y178" s="88">
        <f t="shared" si="41"/>
        <v>0</v>
      </c>
    </row>
    <row r="179" spans="2:25">
      <c r="B179" s="206">
        <v>3436</v>
      </c>
      <c r="C179" t="s">
        <v>193</v>
      </c>
      <c r="D179" s="190">
        <v>153339.47099999999</v>
      </c>
      <c r="E179" s="85">
        <f t="shared" si="35"/>
        <v>27450.675080558536</v>
      </c>
      <c r="F179" s="86">
        <f t="shared" si="28"/>
        <v>0.87324067530269778</v>
      </c>
      <c r="G179" s="187">
        <f t="shared" si="29"/>
        <v>2392.7972335994236</v>
      </c>
      <c r="H179" s="187">
        <f t="shared" si="30"/>
        <v>13366.165346886379</v>
      </c>
      <c r="I179" s="187">
        <f t="shared" si="31"/>
        <v>295.44491982014915</v>
      </c>
      <c r="J179" s="87">
        <f t="shared" si="32"/>
        <v>1650.3553221153531</v>
      </c>
      <c r="K179" s="187">
        <f t="shared" si="36"/>
        <v>-94.817114077428641</v>
      </c>
      <c r="L179" s="87">
        <f t="shared" si="33"/>
        <v>-529.64839923651641</v>
      </c>
      <c r="M179" s="88">
        <f t="shared" si="37"/>
        <v>12836.516947649863</v>
      </c>
      <c r="N179" s="88">
        <f t="shared" si="38"/>
        <v>166175.98794764985</v>
      </c>
      <c r="O179" s="88">
        <f t="shared" si="39"/>
        <v>29748.655200080531</v>
      </c>
      <c r="P179" s="89">
        <f t="shared" si="34"/>
        <v>0.94634232783089978</v>
      </c>
      <c r="Q179" s="240">
        <v>458.08537847148</v>
      </c>
      <c r="R179" s="89">
        <f t="shared" si="40"/>
        <v>2.768933971368821E-2</v>
      </c>
      <c r="S179" s="89">
        <f t="shared" si="40"/>
        <v>2.8241267393448378E-2</v>
      </c>
      <c r="T179" s="91">
        <v>5586</v>
      </c>
      <c r="U179" s="190">
        <v>149208</v>
      </c>
      <c r="V179" s="190">
        <v>26696.725711218467</v>
      </c>
      <c r="W179" s="196"/>
      <c r="X179" s="88">
        <v>0</v>
      </c>
      <c r="Y179" s="88">
        <f t="shared" si="41"/>
        <v>0</v>
      </c>
    </row>
    <row r="180" spans="2:25">
      <c r="B180" s="206">
        <v>3437</v>
      </c>
      <c r="C180" t="s">
        <v>194</v>
      </c>
      <c r="D180" s="190">
        <v>120379.192</v>
      </c>
      <c r="E180" s="85">
        <f t="shared" si="35"/>
        <v>20913.688672689368</v>
      </c>
      <c r="F180" s="86">
        <f t="shared" si="28"/>
        <v>0.66529087412294186</v>
      </c>
      <c r="G180" s="187">
        <f t="shared" si="29"/>
        <v>6314.9890783209239</v>
      </c>
      <c r="H180" s="187">
        <f t="shared" si="30"/>
        <v>36349.077134815241</v>
      </c>
      <c r="I180" s="187">
        <f t="shared" si="31"/>
        <v>2583.3901625743579</v>
      </c>
      <c r="J180" s="87">
        <f t="shared" si="32"/>
        <v>14869.993775778003</v>
      </c>
      <c r="K180" s="187">
        <f t="shared" si="36"/>
        <v>2193.1281286767799</v>
      </c>
      <c r="L180" s="87">
        <f t="shared" si="33"/>
        <v>12623.645508663545</v>
      </c>
      <c r="M180" s="88">
        <f t="shared" si="37"/>
        <v>48972.722643478788</v>
      </c>
      <c r="N180" s="88">
        <f t="shared" si="38"/>
        <v>169351.91464347878</v>
      </c>
      <c r="O180" s="88">
        <f t="shared" si="39"/>
        <v>29421.805879687072</v>
      </c>
      <c r="P180" s="89">
        <f t="shared" si="34"/>
        <v>0.93594483777191195</v>
      </c>
      <c r="Q180" s="240">
        <v>269.42104802751419</v>
      </c>
      <c r="R180" s="89">
        <f t="shared" si="40"/>
        <v>9.0164114360232875E-2</v>
      </c>
      <c r="S180" s="89">
        <f t="shared" si="40"/>
        <v>5.4368246115951507E-2</v>
      </c>
      <c r="T180" s="91">
        <v>5756</v>
      </c>
      <c r="U180" s="190">
        <v>110423</v>
      </c>
      <c r="V180" s="190">
        <v>19835.279324591342</v>
      </c>
      <c r="W180" s="196"/>
      <c r="X180" s="88">
        <v>0</v>
      </c>
      <c r="Y180" s="88">
        <f t="shared" si="41"/>
        <v>0</v>
      </c>
    </row>
    <row r="181" spans="2:25">
      <c r="B181" s="206">
        <v>3438</v>
      </c>
      <c r="C181" t="s">
        <v>195</v>
      </c>
      <c r="D181" s="190">
        <v>84943.129000000001</v>
      </c>
      <c r="E181" s="85">
        <f t="shared" si="35"/>
        <v>27234.090734209683</v>
      </c>
      <c r="F181" s="86">
        <f t="shared" si="28"/>
        <v>0.86635085345639962</v>
      </c>
      <c r="G181" s="187">
        <f t="shared" si="29"/>
        <v>2522.747841408735</v>
      </c>
      <c r="H181" s="187">
        <f t="shared" si="30"/>
        <v>7868.4505173538446</v>
      </c>
      <c r="I181" s="187">
        <f t="shared" si="31"/>
        <v>371.24944104224755</v>
      </c>
      <c r="J181" s="87">
        <f t="shared" si="32"/>
        <v>1157.9270066107699</v>
      </c>
      <c r="K181" s="187">
        <f t="shared" si="36"/>
        <v>-19.01259285533024</v>
      </c>
      <c r="L181" s="87">
        <f t="shared" si="33"/>
        <v>-59.300277115775017</v>
      </c>
      <c r="M181" s="88">
        <f t="shared" si="37"/>
        <v>7809.1502402380693</v>
      </c>
      <c r="N181" s="88">
        <f t="shared" si="38"/>
        <v>92752.279240238073</v>
      </c>
      <c r="O181" s="88">
        <f t="shared" si="39"/>
        <v>29737.825982763086</v>
      </c>
      <c r="P181" s="89">
        <f t="shared" si="34"/>
        <v>0.94599783673858473</v>
      </c>
      <c r="Q181" s="240">
        <v>-136.10100649794367</v>
      </c>
      <c r="R181" s="89">
        <f t="shared" si="40"/>
        <v>4.2362089065050137E-2</v>
      </c>
      <c r="S181" s="89">
        <f t="shared" si="40"/>
        <v>8.2799989923296818E-2</v>
      </c>
      <c r="T181" s="91">
        <v>3119</v>
      </c>
      <c r="U181" s="190">
        <v>81491</v>
      </c>
      <c r="V181" s="190">
        <v>25151.543209876541</v>
      </c>
      <c r="W181" s="196"/>
      <c r="X181" s="88">
        <v>0</v>
      </c>
      <c r="Y181" s="88">
        <f t="shared" si="41"/>
        <v>0</v>
      </c>
    </row>
    <row r="182" spans="2:25">
      <c r="B182" s="206">
        <v>3439</v>
      </c>
      <c r="C182" t="s">
        <v>196</v>
      </c>
      <c r="D182" s="190">
        <v>116642.607</v>
      </c>
      <c r="E182" s="85">
        <f t="shared" si="35"/>
        <v>26431.590074779062</v>
      </c>
      <c r="F182" s="86">
        <f t="shared" si="28"/>
        <v>0.84082229302152822</v>
      </c>
      <c r="G182" s="187">
        <f t="shared" si="29"/>
        <v>3004.2482370671082</v>
      </c>
      <c r="H182" s="187">
        <f t="shared" si="30"/>
        <v>13257.74747017715</v>
      </c>
      <c r="I182" s="187">
        <f t="shared" si="31"/>
        <v>652.12467184296509</v>
      </c>
      <c r="J182" s="87">
        <f t="shared" si="32"/>
        <v>2877.8261768430048</v>
      </c>
      <c r="K182" s="187">
        <f t="shared" si="36"/>
        <v>261.86263794538729</v>
      </c>
      <c r="L182" s="87">
        <f t="shared" si="33"/>
        <v>1155.5998212529939</v>
      </c>
      <c r="M182" s="88">
        <f t="shared" si="37"/>
        <v>14413.347291430144</v>
      </c>
      <c r="N182" s="88">
        <f t="shared" si="38"/>
        <v>131055.95429143014</v>
      </c>
      <c r="O182" s="88">
        <f t="shared" si="39"/>
        <v>29697.700949791557</v>
      </c>
      <c r="P182" s="89">
        <f t="shared" si="34"/>
        <v>0.94472140871684129</v>
      </c>
      <c r="Q182" s="240">
        <v>-264.97109646535682</v>
      </c>
      <c r="R182" s="89">
        <f t="shared" si="40"/>
        <v>4.6009460865198394E-2</v>
      </c>
      <c r="S182" s="89">
        <f t="shared" si="40"/>
        <v>4.6720548194134549E-2</v>
      </c>
      <c r="T182" s="91">
        <v>4413</v>
      </c>
      <c r="U182" s="190">
        <v>111512</v>
      </c>
      <c r="V182" s="190">
        <v>25251.8115942029</v>
      </c>
      <c r="W182" s="196"/>
      <c r="X182" s="88">
        <v>0</v>
      </c>
      <c r="Y182" s="88">
        <f t="shared" si="41"/>
        <v>0</v>
      </c>
    </row>
    <row r="183" spans="2:25">
      <c r="B183" s="206">
        <v>3440</v>
      </c>
      <c r="C183" t="s">
        <v>197</v>
      </c>
      <c r="D183" s="190">
        <v>145565.06299999999</v>
      </c>
      <c r="E183" s="85">
        <f t="shared" si="35"/>
        <v>28408.482240437155</v>
      </c>
      <c r="F183" s="86">
        <f t="shared" si="28"/>
        <v>0.9037097318431152</v>
      </c>
      <c r="G183" s="187">
        <f t="shared" si="29"/>
        <v>1818.1129376722522</v>
      </c>
      <c r="H183" s="187">
        <f t="shared" si="30"/>
        <v>9316.0106926326207</v>
      </c>
      <c r="I183" s="187">
        <f t="shared" si="31"/>
        <v>0</v>
      </c>
      <c r="J183" s="87">
        <f t="shared" si="32"/>
        <v>0</v>
      </c>
      <c r="K183" s="187">
        <f t="shared" si="36"/>
        <v>-390.26203389757779</v>
      </c>
      <c r="L183" s="87">
        <f t="shared" si="33"/>
        <v>-1999.7026616911885</v>
      </c>
      <c r="M183" s="88">
        <f t="shared" si="37"/>
        <v>7316.3080309414327</v>
      </c>
      <c r="N183" s="88">
        <f t="shared" si="38"/>
        <v>152881.37103094143</v>
      </c>
      <c r="O183" s="88">
        <f t="shared" si="39"/>
        <v>29836.333144211832</v>
      </c>
      <c r="P183" s="89">
        <f t="shared" si="34"/>
        <v>0.94913147406929566</v>
      </c>
      <c r="Q183" s="240">
        <v>108.24964729934345</v>
      </c>
      <c r="R183" s="89">
        <f t="shared" si="40"/>
        <v>6.7854188568582602E-3</v>
      </c>
      <c r="S183" s="89">
        <f t="shared" si="40"/>
        <v>1.4055336986776985E-2</v>
      </c>
      <c r="T183" s="91">
        <v>5124</v>
      </c>
      <c r="U183" s="190">
        <v>144584</v>
      </c>
      <c r="V183" s="190">
        <v>28014.725828327842</v>
      </c>
      <c r="W183" s="196"/>
      <c r="X183" s="88">
        <v>0</v>
      </c>
      <c r="Y183" s="88">
        <f t="shared" si="41"/>
        <v>0</v>
      </c>
    </row>
    <row r="184" spans="2:25">
      <c r="B184" s="206">
        <v>3441</v>
      </c>
      <c r="C184" t="s">
        <v>198</v>
      </c>
      <c r="D184" s="190">
        <v>163592.83499999999</v>
      </c>
      <c r="E184" s="85">
        <f t="shared" si="35"/>
        <v>26484.188926663428</v>
      </c>
      <c r="F184" s="86">
        <f t="shared" si="28"/>
        <v>0.84249552899131253</v>
      </c>
      <c r="G184" s="187">
        <f t="shared" si="29"/>
        <v>2972.6889259364884</v>
      </c>
      <c r="H184" s="187">
        <f t="shared" si="30"/>
        <v>18362.299495509687</v>
      </c>
      <c r="I184" s="187">
        <f t="shared" si="31"/>
        <v>633.71507368343691</v>
      </c>
      <c r="J184" s="87">
        <f t="shared" si="32"/>
        <v>3914.45801014259</v>
      </c>
      <c r="K184" s="187">
        <f t="shared" si="36"/>
        <v>243.45303978585912</v>
      </c>
      <c r="L184" s="87">
        <f t="shared" si="33"/>
        <v>1503.8094267572519</v>
      </c>
      <c r="M184" s="88">
        <f t="shared" si="37"/>
        <v>19866.10892226694</v>
      </c>
      <c r="N184" s="88">
        <f t="shared" si="38"/>
        <v>183458.94392226695</v>
      </c>
      <c r="O184" s="88">
        <f t="shared" si="39"/>
        <v>29700.33089238578</v>
      </c>
      <c r="P184" s="89">
        <f t="shared" si="34"/>
        <v>0.94480507051533058</v>
      </c>
      <c r="Q184" s="240">
        <v>-248.08785589541731</v>
      </c>
      <c r="R184" s="89">
        <f t="shared" si="40"/>
        <v>5.5498932196062944E-2</v>
      </c>
      <c r="S184" s="89">
        <f t="shared" si="40"/>
        <v>4.7296900668555832E-2</v>
      </c>
      <c r="T184" s="91">
        <v>6177</v>
      </c>
      <c r="U184" s="190">
        <v>154991</v>
      </c>
      <c r="V184" s="190">
        <v>25288.138358622942</v>
      </c>
      <c r="W184" s="196"/>
      <c r="X184" s="88">
        <v>0</v>
      </c>
      <c r="Y184" s="88">
        <f t="shared" si="41"/>
        <v>0</v>
      </c>
    </row>
    <row r="185" spans="2:25">
      <c r="B185" s="206">
        <v>3442</v>
      </c>
      <c r="C185" t="s">
        <v>199</v>
      </c>
      <c r="D185" s="190">
        <v>370989.98</v>
      </c>
      <c r="E185" s="85">
        <f t="shared" si="35"/>
        <v>24999.324797843663</v>
      </c>
      <c r="F185" s="86">
        <f t="shared" si="28"/>
        <v>0.79526012400480095</v>
      </c>
      <c r="G185" s="187">
        <f t="shared" si="29"/>
        <v>3863.6074032283473</v>
      </c>
      <c r="H185" s="187">
        <f t="shared" si="30"/>
        <v>57335.933863908671</v>
      </c>
      <c r="I185" s="187">
        <f t="shared" si="31"/>
        <v>1153.4175187703547</v>
      </c>
      <c r="J185" s="87">
        <f t="shared" si="32"/>
        <v>17116.715978552067</v>
      </c>
      <c r="K185" s="187">
        <f t="shared" si="36"/>
        <v>763.15548487277692</v>
      </c>
      <c r="L185" s="87">
        <f t="shared" si="33"/>
        <v>11325.227395512009</v>
      </c>
      <c r="M185" s="88">
        <f t="shared" si="37"/>
        <v>68661.161259420682</v>
      </c>
      <c r="N185" s="88">
        <f t="shared" si="38"/>
        <v>439651.14125942066</v>
      </c>
      <c r="O185" s="88">
        <f t="shared" si="39"/>
        <v>29626.087685944789</v>
      </c>
      <c r="P185" s="89">
        <f t="shared" si="34"/>
        <v>0.94244330026600498</v>
      </c>
      <c r="Q185" s="240">
        <v>-205.60456345924467</v>
      </c>
      <c r="R185" s="89">
        <f t="shared" si="40"/>
        <v>4.7378884723100499E-2</v>
      </c>
      <c r="S185" s="89">
        <f t="shared" si="40"/>
        <v>5.1331257872999032E-2</v>
      </c>
      <c r="T185" s="91">
        <v>14840</v>
      </c>
      <c r="U185" s="190">
        <v>354208</v>
      </c>
      <c r="V185" s="190">
        <v>23778.732545649837</v>
      </c>
      <c r="W185" s="196"/>
      <c r="X185" s="88">
        <v>0</v>
      </c>
      <c r="Y185" s="88">
        <f t="shared" si="41"/>
        <v>0</v>
      </c>
    </row>
    <row r="186" spans="2:25">
      <c r="B186" s="206">
        <v>3443</v>
      </c>
      <c r="C186" t="s">
        <v>200</v>
      </c>
      <c r="D186" s="190">
        <v>319478.59999999998</v>
      </c>
      <c r="E186" s="85">
        <f t="shared" si="35"/>
        <v>23334.935358994957</v>
      </c>
      <c r="F186" s="86">
        <f t="shared" si="28"/>
        <v>0.74231379196445424</v>
      </c>
      <c r="G186" s="187">
        <f t="shared" si="29"/>
        <v>4862.241066537571</v>
      </c>
      <c r="H186" s="187">
        <f t="shared" si="30"/>
        <v>66568.94244196589</v>
      </c>
      <c r="I186" s="187">
        <f t="shared" si="31"/>
        <v>1735.9538223674017</v>
      </c>
      <c r="J186" s="87">
        <f t="shared" si="32"/>
        <v>23766.943782032096</v>
      </c>
      <c r="K186" s="187">
        <f t="shared" si="36"/>
        <v>1345.6917884698239</v>
      </c>
      <c r="L186" s="87">
        <f t="shared" si="33"/>
        <v>18423.86627594036</v>
      </c>
      <c r="M186" s="88">
        <f t="shared" si="37"/>
        <v>84992.808717906242</v>
      </c>
      <c r="N186" s="88">
        <f t="shared" si="38"/>
        <v>404471.40871790622</v>
      </c>
      <c r="O186" s="88">
        <f t="shared" si="39"/>
        <v>29542.868214002356</v>
      </c>
      <c r="P186" s="89">
        <f t="shared" si="34"/>
        <v>0.93979598366398764</v>
      </c>
      <c r="Q186" s="240">
        <v>1009.3767784824304</v>
      </c>
      <c r="R186" s="89">
        <f t="shared" si="40"/>
        <v>5.9071998514879306E-2</v>
      </c>
      <c r="S186" s="89">
        <f t="shared" si="40"/>
        <v>5.4740099317097259E-2</v>
      </c>
      <c r="T186" s="91">
        <v>13691</v>
      </c>
      <c r="U186" s="190">
        <v>301659</v>
      </c>
      <c r="V186" s="190">
        <v>22123.872387238724</v>
      </c>
      <c r="W186" s="196"/>
      <c r="X186" s="88">
        <v>0</v>
      </c>
      <c r="Y186" s="88">
        <f t="shared" si="41"/>
        <v>0</v>
      </c>
    </row>
    <row r="187" spans="2:25">
      <c r="B187" s="206">
        <v>3446</v>
      </c>
      <c r="C187" t="s">
        <v>201</v>
      </c>
      <c r="D187" s="190">
        <v>361335.58600000001</v>
      </c>
      <c r="E187" s="85">
        <f t="shared" si="35"/>
        <v>26582.4752446112</v>
      </c>
      <c r="F187" s="86">
        <f t="shared" si="28"/>
        <v>0.84562214101108446</v>
      </c>
      <c r="G187" s="187">
        <f t="shared" si="29"/>
        <v>2913.7171351678253</v>
      </c>
      <c r="H187" s="187">
        <f t="shared" si="30"/>
        <v>39606.157018336249</v>
      </c>
      <c r="I187" s="187">
        <f t="shared" si="31"/>
        <v>599.31486240171682</v>
      </c>
      <c r="J187" s="87">
        <f t="shared" si="32"/>
        <v>8146.4869246265371</v>
      </c>
      <c r="K187" s="187">
        <f t="shared" si="36"/>
        <v>209.05282850413903</v>
      </c>
      <c r="L187" s="87">
        <f t="shared" si="33"/>
        <v>2841.655097856762</v>
      </c>
      <c r="M187" s="88">
        <f t="shared" si="37"/>
        <v>42447.81211619301</v>
      </c>
      <c r="N187" s="88">
        <f t="shared" si="38"/>
        <v>403783.39811619301</v>
      </c>
      <c r="O187" s="88">
        <f t="shared" si="39"/>
        <v>29705.245208283162</v>
      </c>
      <c r="P187" s="89">
        <f t="shared" si="34"/>
        <v>0.94496140111631899</v>
      </c>
      <c r="Q187" s="240">
        <v>-78.887690438168647</v>
      </c>
      <c r="R187" s="89">
        <f t="shared" si="40"/>
        <v>3.3624785099876736E-2</v>
      </c>
      <c r="S187" s="89">
        <f t="shared" si="40"/>
        <v>3.1723761070781217E-2</v>
      </c>
      <c r="T187" s="91">
        <v>13593</v>
      </c>
      <c r="U187" s="190">
        <v>349581</v>
      </c>
      <c r="V187" s="190">
        <v>25765.109080188678</v>
      </c>
      <c r="W187" s="196"/>
      <c r="X187" s="88">
        <v>0</v>
      </c>
      <c r="Y187" s="88">
        <f t="shared" si="41"/>
        <v>0</v>
      </c>
    </row>
    <row r="188" spans="2:25">
      <c r="B188" s="206">
        <v>3447</v>
      </c>
      <c r="C188" t="s">
        <v>202</v>
      </c>
      <c r="D188" s="190">
        <v>119304.053</v>
      </c>
      <c r="E188" s="85">
        <f t="shared" si="35"/>
        <v>21353.866654734204</v>
      </c>
      <c r="F188" s="86">
        <f t="shared" si="28"/>
        <v>0.67929349217026425</v>
      </c>
      <c r="G188" s="187">
        <f t="shared" si="29"/>
        <v>6050.8822890940228</v>
      </c>
      <c r="H188" s="187">
        <f t="shared" si="30"/>
        <v>33806.279349168311</v>
      </c>
      <c r="I188" s="187">
        <f t="shared" si="31"/>
        <v>2429.3278688586652</v>
      </c>
      <c r="J188" s="87">
        <f t="shared" si="32"/>
        <v>13572.654803313362</v>
      </c>
      <c r="K188" s="187">
        <f t="shared" si="36"/>
        <v>2039.0658349610874</v>
      </c>
      <c r="L188" s="87">
        <f t="shared" si="33"/>
        <v>11392.260819927596</v>
      </c>
      <c r="M188" s="88">
        <f t="shared" si="37"/>
        <v>45198.540169095912</v>
      </c>
      <c r="N188" s="88">
        <f t="shared" si="38"/>
        <v>164502.59316909593</v>
      </c>
      <c r="O188" s="88">
        <f t="shared" si="39"/>
        <v>29443.814778789321</v>
      </c>
      <c r="P188" s="89">
        <f t="shared" si="34"/>
        <v>0.93664496867427827</v>
      </c>
      <c r="Q188" s="240">
        <v>-143.59887082526984</v>
      </c>
      <c r="R188" s="89">
        <f t="shared" si="40"/>
        <v>7.4201606295525968E-2</v>
      </c>
      <c r="S188" s="89">
        <f t="shared" si="40"/>
        <v>6.9779441100466452E-2</v>
      </c>
      <c r="T188" s="91">
        <v>5587</v>
      </c>
      <c r="U188" s="190">
        <v>111063</v>
      </c>
      <c r="V188" s="190">
        <v>19960.99928109274</v>
      </c>
      <c r="W188" s="196"/>
      <c r="X188" s="88">
        <v>0</v>
      </c>
      <c r="Y188" s="88">
        <f t="shared" si="41"/>
        <v>0</v>
      </c>
    </row>
    <row r="189" spans="2:25">
      <c r="B189" s="206">
        <v>3448</v>
      </c>
      <c r="C189" t="s">
        <v>203</v>
      </c>
      <c r="D189" s="190">
        <v>145573.00700000001</v>
      </c>
      <c r="E189" s="85">
        <f t="shared" si="35"/>
        <v>22361.445007680493</v>
      </c>
      <c r="F189" s="86">
        <f t="shared" si="28"/>
        <v>0.71134583327900225</v>
      </c>
      <c r="G189" s="187">
        <f t="shared" si="29"/>
        <v>5446.3352773262495</v>
      </c>
      <c r="H189" s="187">
        <f t="shared" si="30"/>
        <v>35455.64265539388</v>
      </c>
      <c r="I189" s="187">
        <f t="shared" si="31"/>
        <v>2076.6754453274639</v>
      </c>
      <c r="J189" s="87">
        <f t="shared" si="32"/>
        <v>13519.15714908179</v>
      </c>
      <c r="K189" s="187">
        <f t="shared" si="36"/>
        <v>1686.4134114298861</v>
      </c>
      <c r="L189" s="87">
        <f t="shared" si="33"/>
        <v>10978.551308408558</v>
      </c>
      <c r="M189" s="88">
        <f t="shared" si="37"/>
        <v>46434.193963802434</v>
      </c>
      <c r="N189" s="88">
        <f t="shared" si="38"/>
        <v>192007.20096380246</v>
      </c>
      <c r="O189" s="88">
        <f t="shared" si="39"/>
        <v>29494.193696436629</v>
      </c>
      <c r="P189" s="89">
        <f t="shared" si="34"/>
        <v>0.93824758572971489</v>
      </c>
      <c r="Q189" s="240">
        <v>401.20942829379055</v>
      </c>
      <c r="R189" s="89">
        <f t="shared" si="40"/>
        <v>7.3080348520923877E-2</v>
      </c>
      <c r="S189" s="89">
        <f t="shared" si="40"/>
        <v>7.5882555268213525E-2</v>
      </c>
      <c r="T189" s="91">
        <v>6510</v>
      </c>
      <c r="U189" s="190">
        <v>135659</v>
      </c>
      <c r="V189" s="190">
        <v>20784.280680251264</v>
      </c>
      <c r="W189" s="196"/>
      <c r="X189" s="88">
        <v>0</v>
      </c>
      <c r="Y189" s="88">
        <f t="shared" si="41"/>
        <v>0</v>
      </c>
    </row>
    <row r="190" spans="2:25">
      <c r="B190" s="206">
        <v>3449</v>
      </c>
      <c r="C190" t="s">
        <v>204</v>
      </c>
      <c r="D190" s="190">
        <v>73625.284</v>
      </c>
      <c r="E190" s="85">
        <f t="shared" si="35"/>
        <v>25960.960507757405</v>
      </c>
      <c r="F190" s="86">
        <f t="shared" si="28"/>
        <v>0.82585097156158815</v>
      </c>
      <c r="G190" s="187">
        <f t="shared" si="29"/>
        <v>3286.6259772801022</v>
      </c>
      <c r="H190" s="187">
        <f t="shared" si="30"/>
        <v>9320.8712715663696</v>
      </c>
      <c r="I190" s="187">
        <f t="shared" si="31"/>
        <v>816.845020300545</v>
      </c>
      <c r="J190" s="87">
        <f t="shared" si="32"/>
        <v>2316.5724775723456</v>
      </c>
      <c r="K190" s="187">
        <f t="shared" si="36"/>
        <v>426.58298640296721</v>
      </c>
      <c r="L190" s="87">
        <f t="shared" si="33"/>
        <v>1209.789349438815</v>
      </c>
      <c r="M190" s="88">
        <f t="shared" si="37"/>
        <v>10530.660621005185</v>
      </c>
      <c r="N190" s="88">
        <f t="shared" si="38"/>
        <v>84155.944621005183</v>
      </c>
      <c r="O190" s="88">
        <f t="shared" si="39"/>
        <v>29674.169471440477</v>
      </c>
      <c r="P190" s="89">
        <f t="shared" si="34"/>
        <v>0.94397284264384429</v>
      </c>
      <c r="Q190" s="240">
        <v>137.22359447637973</v>
      </c>
      <c r="R190" s="89">
        <f t="shared" si="40"/>
        <v>7.2424291850159916E-4</v>
      </c>
      <c r="S190" s="89">
        <f t="shared" si="40"/>
        <v>1.1310183428922973E-2</v>
      </c>
      <c r="T190" s="91">
        <v>2836</v>
      </c>
      <c r="U190" s="190">
        <v>73572</v>
      </c>
      <c r="V190" s="190">
        <v>25670.621074668528</v>
      </c>
      <c r="W190" s="196"/>
      <c r="X190" s="88">
        <v>0</v>
      </c>
      <c r="Y190" s="88">
        <f t="shared" si="41"/>
        <v>0</v>
      </c>
    </row>
    <row r="191" spans="2:25">
      <c r="B191" s="206">
        <v>3450</v>
      </c>
      <c r="C191" t="s">
        <v>205</v>
      </c>
      <c r="D191" s="190">
        <v>29785.061000000002</v>
      </c>
      <c r="E191" s="85">
        <f t="shared" si="35"/>
        <v>21804.583455344073</v>
      </c>
      <c r="F191" s="86">
        <f t="shared" si="28"/>
        <v>0.69363136335848807</v>
      </c>
      <c r="G191" s="187">
        <f t="shared" si="29"/>
        <v>5780.4522087281011</v>
      </c>
      <c r="H191" s="187">
        <f t="shared" si="30"/>
        <v>7896.0977171225868</v>
      </c>
      <c r="I191" s="187">
        <f t="shared" si="31"/>
        <v>2271.5769886452113</v>
      </c>
      <c r="J191" s="87">
        <f t="shared" si="32"/>
        <v>3102.9741664893586</v>
      </c>
      <c r="K191" s="187">
        <f t="shared" si="36"/>
        <v>1881.3149547476335</v>
      </c>
      <c r="L191" s="87">
        <f t="shared" si="33"/>
        <v>2569.8762281852673</v>
      </c>
      <c r="M191" s="88">
        <f t="shared" si="37"/>
        <v>10465.973945307855</v>
      </c>
      <c r="N191" s="88">
        <f t="shared" si="38"/>
        <v>40251.034945307852</v>
      </c>
      <c r="O191" s="88">
        <f t="shared" si="39"/>
        <v>29466.350618819804</v>
      </c>
      <c r="P191" s="89">
        <f t="shared" si="34"/>
        <v>0.93736186223368911</v>
      </c>
      <c r="Q191" s="240">
        <v>57.318910668096578</v>
      </c>
      <c r="R191" s="89">
        <f t="shared" si="40"/>
        <v>3.7337129523212532E-2</v>
      </c>
      <c r="S191" s="89">
        <f t="shared" si="40"/>
        <v>-5.9106366413425794E-2</v>
      </c>
      <c r="T191" s="91">
        <v>1366</v>
      </c>
      <c r="U191" s="190">
        <v>28713</v>
      </c>
      <c r="V191" s="190">
        <v>23174.334140435836</v>
      </c>
      <c r="W191" s="196"/>
      <c r="X191" s="88">
        <v>0</v>
      </c>
      <c r="Y191" s="88">
        <f t="shared" si="41"/>
        <v>0</v>
      </c>
    </row>
    <row r="192" spans="2:25">
      <c r="B192" s="206">
        <v>3451</v>
      </c>
      <c r="C192" t="s">
        <v>206</v>
      </c>
      <c r="D192" s="190">
        <v>174404.519</v>
      </c>
      <c r="E192" s="85">
        <f t="shared" si="35"/>
        <v>26577.951691557453</v>
      </c>
      <c r="F192" s="86">
        <f t="shared" si="28"/>
        <v>0.84547824107012381</v>
      </c>
      <c r="G192" s="187">
        <f t="shared" si="29"/>
        <v>2916.4312670000731</v>
      </c>
      <c r="H192" s="187">
        <f t="shared" si="30"/>
        <v>19137.62197405448</v>
      </c>
      <c r="I192" s="187">
        <f t="shared" si="31"/>
        <v>600.89810597052815</v>
      </c>
      <c r="J192" s="87">
        <f t="shared" si="32"/>
        <v>3943.0933713786058</v>
      </c>
      <c r="K192" s="187">
        <f t="shared" si="36"/>
        <v>210.63607207295036</v>
      </c>
      <c r="L192" s="87">
        <f t="shared" si="33"/>
        <v>1382.1939049427001</v>
      </c>
      <c r="M192" s="88">
        <f t="shared" si="37"/>
        <v>20519.815878997179</v>
      </c>
      <c r="N192" s="88">
        <f t="shared" si="38"/>
        <v>194924.33487899718</v>
      </c>
      <c r="O192" s="88">
        <f t="shared" si="39"/>
        <v>29705.019030630476</v>
      </c>
      <c r="P192" s="89">
        <f t="shared" si="34"/>
        <v>0.94495420611927095</v>
      </c>
      <c r="Q192" s="240">
        <v>-757.35713513611699</v>
      </c>
      <c r="R192" s="89">
        <f t="shared" si="40"/>
        <v>6.0068069923779194E-2</v>
      </c>
      <c r="S192" s="89">
        <f t="shared" si="40"/>
        <v>3.4059084971367212E-2</v>
      </c>
      <c r="T192" s="91">
        <v>6562</v>
      </c>
      <c r="U192" s="190">
        <v>164522</v>
      </c>
      <c r="V192" s="190">
        <v>25702.546477112948</v>
      </c>
      <c r="W192" s="196"/>
      <c r="X192" s="88">
        <v>0</v>
      </c>
      <c r="Y192" s="88">
        <f t="shared" si="41"/>
        <v>0</v>
      </c>
    </row>
    <row r="193" spans="2:28">
      <c r="B193" s="206">
        <v>3452</v>
      </c>
      <c r="C193" t="s">
        <v>207</v>
      </c>
      <c r="D193" s="190">
        <v>63644.732000000004</v>
      </c>
      <c r="E193" s="85">
        <f t="shared" si="35"/>
        <v>30134.816287878788</v>
      </c>
      <c r="F193" s="86">
        <f t="shared" si="28"/>
        <v>0.95862660018831791</v>
      </c>
      <c r="G193" s="187">
        <f t="shared" si="29"/>
        <v>782.31250920727246</v>
      </c>
      <c r="H193" s="187">
        <f t="shared" si="30"/>
        <v>1652.2440194457595</v>
      </c>
      <c r="I193" s="187">
        <f t="shared" si="31"/>
        <v>0</v>
      </c>
      <c r="J193" s="87">
        <f t="shared" si="32"/>
        <v>0</v>
      </c>
      <c r="K193" s="187">
        <f t="shared" si="36"/>
        <v>-390.26203389757779</v>
      </c>
      <c r="L193" s="87">
        <f t="shared" si="33"/>
        <v>-824.23341559168432</v>
      </c>
      <c r="M193" s="88">
        <f t="shared" si="37"/>
        <v>828.01060385407516</v>
      </c>
      <c r="N193" s="88">
        <f t="shared" si="38"/>
        <v>64472.74260385408</v>
      </c>
      <c r="O193" s="88">
        <f t="shared" si="39"/>
        <v>30526.866763188482</v>
      </c>
      <c r="P193" s="89">
        <f t="shared" si="34"/>
        <v>0.97109822140737667</v>
      </c>
      <c r="Q193" s="240">
        <v>-748.53758237779095</v>
      </c>
      <c r="R193" s="89">
        <f t="shared" si="40"/>
        <v>3.2808074907096432E-2</v>
      </c>
      <c r="S193" s="89">
        <f t="shared" si="40"/>
        <v>2.2538676435008856E-2</v>
      </c>
      <c r="T193" s="91">
        <v>2112</v>
      </c>
      <c r="U193" s="190">
        <v>61623</v>
      </c>
      <c r="V193" s="190">
        <v>29470.588235294115</v>
      </c>
      <c r="W193" s="196"/>
      <c r="X193" s="88">
        <v>0</v>
      </c>
      <c r="Y193" s="88">
        <f t="shared" si="41"/>
        <v>0</v>
      </c>
    </row>
    <row r="194" spans="2:28">
      <c r="B194" s="206">
        <v>3453</v>
      </c>
      <c r="C194" t="s">
        <v>208</v>
      </c>
      <c r="D194" s="190">
        <v>100741.595</v>
      </c>
      <c r="E194" s="85">
        <f t="shared" si="35"/>
        <v>30546.268950879319</v>
      </c>
      <c r="F194" s="86">
        <f t="shared" si="28"/>
        <v>0.97171542952454593</v>
      </c>
      <c r="G194" s="187">
        <f t="shared" si="29"/>
        <v>535.44091140695377</v>
      </c>
      <c r="H194" s="187">
        <f t="shared" si="30"/>
        <v>1765.8841258201337</v>
      </c>
      <c r="I194" s="187">
        <f t="shared" si="31"/>
        <v>0</v>
      </c>
      <c r="J194" s="87">
        <f t="shared" si="32"/>
        <v>0</v>
      </c>
      <c r="K194" s="187">
        <f t="shared" si="36"/>
        <v>-390.26203389757779</v>
      </c>
      <c r="L194" s="87">
        <f t="shared" si="33"/>
        <v>-1287.0841877942116</v>
      </c>
      <c r="M194" s="88">
        <f t="shared" si="37"/>
        <v>478.79993802592207</v>
      </c>
      <c r="N194" s="88">
        <f t="shared" si="38"/>
        <v>101220.39493802593</v>
      </c>
      <c r="O194" s="88">
        <f t="shared" si="39"/>
        <v>30691.4478283887</v>
      </c>
      <c r="P194" s="89">
        <f t="shared" si="34"/>
        <v>0.9763337531418681</v>
      </c>
      <c r="Q194" s="240">
        <v>-115.53240960319818</v>
      </c>
      <c r="R194" s="89">
        <f t="shared" si="40"/>
        <v>5.767674911809173E-2</v>
      </c>
      <c r="S194" s="89">
        <f t="shared" si="40"/>
        <v>5.5431831821600885E-2</v>
      </c>
      <c r="T194" s="91">
        <v>3298</v>
      </c>
      <c r="U194" s="190">
        <v>95248</v>
      </c>
      <c r="V194" s="190">
        <v>28941.96292920085</v>
      </c>
      <c r="W194" s="196"/>
      <c r="X194" s="88">
        <v>0</v>
      </c>
      <c r="Y194" s="88">
        <f t="shared" si="41"/>
        <v>0</v>
      </c>
    </row>
    <row r="195" spans="2:28" ht="32.15" customHeight="1">
      <c r="B195" s="206">
        <v>3454</v>
      </c>
      <c r="C195" t="s">
        <v>209</v>
      </c>
      <c r="D195" s="190">
        <v>50401.881000000001</v>
      </c>
      <c r="E195" s="85">
        <f t="shared" si="35"/>
        <v>30639.441337386019</v>
      </c>
      <c r="F195" s="86">
        <f t="shared" si="28"/>
        <v>0.97467936092054641</v>
      </c>
      <c r="G195" s="187">
        <f t="shared" si="29"/>
        <v>479.53747950293399</v>
      </c>
      <c r="H195" s="187">
        <f t="shared" si="30"/>
        <v>788.83915378232643</v>
      </c>
      <c r="I195" s="187">
        <f t="shared" si="31"/>
        <v>0</v>
      </c>
      <c r="J195" s="87">
        <f t="shared" si="32"/>
        <v>0</v>
      </c>
      <c r="K195" s="187">
        <f t="shared" si="36"/>
        <v>-390.26203389757779</v>
      </c>
      <c r="L195" s="87">
        <f t="shared" si="33"/>
        <v>-641.98104576151547</v>
      </c>
      <c r="M195" s="88">
        <f t="shared" si="37"/>
        <v>146.85810802081096</v>
      </c>
      <c r="N195" s="88">
        <f t="shared" si="38"/>
        <v>50548.739108020811</v>
      </c>
      <c r="O195" s="88">
        <f t="shared" si="39"/>
        <v>30728.716782991374</v>
      </c>
      <c r="P195" s="89">
        <f t="shared" si="34"/>
        <v>0.977519325700268</v>
      </c>
      <c r="Q195" s="240">
        <v>-57.184679077397163</v>
      </c>
      <c r="R195" s="92">
        <f t="shared" si="40"/>
        <v>6.553382520823646E-2</v>
      </c>
      <c r="S195" s="92">
        <f t="shared" si="40"/>
        <v>5.9704156863632035E-2</v>
      </c>
      <c r="T195" s="91">
        <v>1645</v>
      </c>
      <c r="U195" s="190">
        <v>47302</v>
      </c>
      <c r="V195" s="190">
        <v>28913.202933985332</v>
      </c>
      <c r="W195" s="196"/>
      <c r="X195" s="88">
        <v>0</v>
      </c>
      <c r="Y195" s="88">
        <f t="shared" si="41"/>
        <v>0</v>
      </c>
      <c r="Z195" s="188"/>
      <c r="AB195" s="45"/>
    </row>
    <row r="196" spans="2:28">
      <c r="B196" s="206">
        <v>3901</v>
      </c>
      <c r="C196" t="s">
        <v>210</v>
      </c>
      <c r="D196" s="190">
        <v>710919.86899999995</v>
      </c>
      <c r="E196" s="85">
        <f t="shared" si="35"/>
        <v>25445.430008232219</v>
      </c>
      <c r="F196" s="86">
        <f t="shared" si="28"/>
        <v>0.8094512946784741</v>
      </c>
      <c r="G196" s="187">
        <f t="shared" si="29"/>
        <v>3595.9442769952138</v>
      </c>
      <c r="H196" s="187">
        <f t="shared" si="30"/>
        <v>100467.08715496928</v>
      </c>
      <c r="I196" s="187">
        <f t="shared" si="31"/>
        <v>997.28069513436014</v>
      </c>
      <c r="J196" s="87">
        <f t="shared" si="32"/>
        <v>27863.025341358887</v>
      </c>
      <c r="K196" s="187">
        <f t="shared" si="36"/>
        <v>607.01866123678235</v>
      </c>
      <c r="L196" s="87">
        <f t="shared" si="33"/>
        <v>16959.494376294464</v>
      </c>
      <c r="M196" s="88">
        <f t="shared" si="37"/>
        <v>117426.58153126374</v>
      </c>
      <c r="N196" s="88">
        <f t="shared" si="38"/>
        <v>828346.45053126372</v>
      </c>
      <c r="O196" s="88">
        <f t="shared" si="39"/>
        <v>29648.392946464217</v>
      </c>
      <c r="P196" s="89">
        <f t="shared" si="34"/>
        <v>0.94315285879968858</v>
      </c>
      <c r="Q196" s="240">
        <v>1476.8064486868243</v>
      </c>
      <c r="R196" s="92">
        <f t="shared" si="40"/>
        <v>4.9882992045981414E-2</v>
      </c>
      <c r="S196" s="93">
        <f t="shared" si="40"/>
        <v>4.022552653340708E-2</v>
      </c>
      <c r="T196" s="91">
        <v>27939</v>
      </c>
      <c r="U196" s="190">
        <v>677142</v>
      </c>
      <c r="V196" s="190">
        <v>24461.455097175058</v>
      </c>
      <c r="W196" s="196"/>
      <c r="X196" s="88">
        <v>0</v>
      </c>
      <c r="Y196" s="88">
        <f t="shared" si="41"/>
        <v>0</v>
      </c>
      <c r="Z196" s="1"/>
      <c r="AA196" s="1"/>
    </row>
    <row r="197" spans="2:28">
      <c r="B197" s="206">
        <v>3903</v>
      </c>
      <c r="C197" t="s">
        <v>211</v>
      </c>
      <c r="D197" s="190">
        <v>736156.41500000004</v>
      </c>
      <c r="E197" s="85">
        <f t="shared" si="35"/>
        <v>27394.924642750819</v>
      </c>
      <c r="F197" s="86">
        <f t="shared" si="28"/>
        <v>0.87146718340070406</v>
      </c>
      <c r="G197" s="187">
        <f t="shared" si="29"/>
        <v>2426.2474962840538</v>
      </c>
      <c r="H197" s="187">
        <f t="shared" si="30"/>
        <v>65198.122720145089</v>
      </c>
      <c r="I197" s="187">
        <f t="shared" si="31"/>
        <v>314.95757305285019</v>
      </c>
      <c r="J197" s="87">
        <f t="shared" si="32"/>
        <v>8463.539903076191</v>
      </c>
      <c r="K197" s="187">
        <f t="shared" si="36"/>
        <v>-75.3044608447276</v>
      </c>
      <c r="L197" s="87">
        <f t="shared" si="33"/>
        <v>-2023.5814718195199</v>
      </c>
      <c r="M197" s="88">
        <f t="shared" si="37"/>
        <v>63174.541248325571</v>
      </c>
      <c r="N197" s="88">
        <f t="shared" si="38"/>
        <v>799330.95624832564</v>
      </c>
      <c r="O197" s="88">
        <f t="shared" si="39"/>
        <v>29745.867678190149</v>
      </c>
      <c r="P197" s="89">
        <f t="shared" si="34"/>
        <v>0.94625365323580013</v>
      </c>
      <c r="Q197" s="240">
        <v>397.48744829669158</v>
      </c>
      <c r="R197" s="92">
        <f t="shared" si="40"/>
        <v>4.4617270268506141E-2</v>
      </c>
      <c r="S197" s="92">
        <f t="shared" si="40"/>
        <v>1.8727306663310159E-2</v>
      </c>
      <c r="T197" s="91">
        <v>26872</v>
      </c>
      <c r="U197" s="190">
        <v>704714</v>
      </c>
      <c r="V197" s="190">
        <v>26891.322597878348</v>
      </c>
      <c r="W197" s="196"/>
      <c r="X197" s="88">
        <v>0</v>
      </c>
      <c r="Y197" s="88">
        <f t="shared" si="41"/>
        <v>0</v>
      </c>
      <c r="Z197" s="1"/>
      <c r="AA197" s="1"/>
    </row>
    <row r="198" spans="2:28">
      <c r="B198" s="206">
        <v>3905</v>
      </c>
      <c r="C198" t="s">
        <v>212</v>
      </c>
      <c r="D198" s="190">
        <v>1753016.7169999999</v>
      </c>
      <c r="E198" s="85">
        <f t="shared" si="35"/>
        <v>29624.779751242098</v>
      </c>
      <c r="F198" s="86">
        <f t="shared" si="28"/>
        <v>0.94240169320972389</v>
      </c>
      <c r="G198" s="187">
        <f t="shared" si="29"/>
        <v>1088.3344311892863</v>
      </c>
      <c r="H198" s="187">
        <f t="shared" si="30"/>
        <v>64401.101631194833</v>
      </c>
      <c r="I198" s="187">
        <f t="shared" si="31"/>
        <v>0</v>
      </c>
      <c r="J198" s="87">
        <f t="shared" si="32"/>
        <v>0</v>
      </c>
      <c r="K198" s="187">
        <f t="shared" si="36"/>
        <v>-390.26203389757779</v>
      </c>
      <c r="L198" s="87">
        <f t="shared" si="33"/>
        <v>-23093.365593855269</v>
      </c>
      <c r="M198" s="88">
        <f t="shared" si="37"/>
        <v>41307.736037339564</v>
      </c>
      <c r="N198" s="88">
        <f t="shared" si="38"/>
        <v>1794324.4530373395</v>
      </c>
      <c r="O198" s="88">
        <f t="shared" si="39"/>
        <v>30322.85214853381</v>
      </c>
      <c r="P198" s="89">
        <f t="shared" si="34"/>
        <v>0.96460825861593913</v>
      </c>
      <c r="Q198" s="240">
        <v>1428.0146490419866</v>
      </c>
      <c r="R198" s="92">
        <f t="shared" si="40"/>
        <v>1.4442630141679159E-2</v>
      </c>
      <c r="S198" s="92">
        <f t="shared" si="40"/>
        <v>3.9337354873233716E-3</v>
      </c>
      <c r="T198" s="91">
        <v>59174</v>
      </c>
      <c r="U198" s="190">
        <v>1728059</v>
      </c>
      <c r="V198" s="190">
        <v>29508.700329570875</v>
      </c>
      <c r="W198" s="196"/>
      <c r="X198" s="88">
        <v>0</v>
      </c>
      <c r="Y198" s="88">
        <f t="shared" si="41"/>
        <v>0</v>
      </c>
    </row>
    <row r="199" spans="2:28">
      <c r="B199" s="206">
        <v>3907</v>
      </c>
      <c r="C199" t="s">
        <v>213</v>
      </c>
      <c r="D199" s="190">
        <v>1841947.1669999999</v>
      </c>
      <c r="E199" s="85">
        <f t="shared" si="35"/>
        <v>27810.952076822028</v>
      </c>
      <c r="F199" s="86">
        <f t="shared" ref="F199:F262" si="42">E199/E$365</f>
        <v>0.88470154198775708</v>
      </c>
      <c r="G199" s="187">
        <f t="shared" ref="G199:G262" si="43">($E$365+$Y$365-E199-Y199)*0.6</f>
        <v>2176.6310358413284</v>
      </c>
      <c r="H199" s="187">
        <f t="shared" ref="H199:H262" si="44">G199*T199/1000</f>
        <v>144160.45013480703</v>
      </c>
      <c r="I199" s="187">
        <f t="shared" ref="I199:I262" si="45">IF(E199+Y199&lt;(E$365+Y$365)*0.9,((E$365+Y$365)*0.9-E199-Y199)*0.35,0)</f>
        <v>169.34797112792694</v>
      </c>
      <c r="J199" s="87">
        <f t="shared" ref="J199:J262" si="46">I199*T199/1000</f>
        <v>11216.085475773729</v>
      </c>
      <c r="K199" s="187">
        <f t="shared" si="36"/>
        <v>-220.91406276965085</v>
      </c>
      <c r="L199" s="87">
        <f t="shared" ref="L199:L262" si="47">K199*T199/1000</f>
        <v>-14631.359291296747</v>
      </c>
      <c r="M199" s="88">
        <f t="shared" si="37"/>
        <v>129529.09084351029</v>
      </c>
      <c r="N199" s="88">
        <f t="shared" si="38"/>
        <v>1971476.2578435102</v>
      </c>
      <c r="O199" s="88">
        <f t="shared" si="39"/>
        <v>29766.66904989371</v>
      </c>
      <c r="P199" s="89">
        <f t="shared" ref="P199:P262" si="48">O199/O$365</f>
        <v>0.94691537116515279</v>
      </c>
      <c r="Q199" s="240">
        <v>2459.99607833763</v>
      </c>
      <c r="R199" s="92">
        <f t="shared" si="40"/>
        <v>3.8468506496252157E-2</v>
      </c>
      <c r="S199" s="92">
        <f t="shared" si="40"/>
        <v>2.816707953956956E-2</v>
      </c>
      <c r="T199" s="91">
        <v>66231</v>
      </c>
      <c r="U199" s="190">
        <v>1773715</v>
      </c>
      <c r="V199" s="190">
        <v>27049.059078293227</v>
      </c>
      <c r="W199" s="196"/>
      <c r="X199" s="88">
        <v>0</v>
      </c>
      <c r="Y199" s="88">
        <f t="shared" si="41"/>
        <v>0</v>
      </c>
    </row>
    <row r="200" spans="2:28">
      <c r="B200" s="206">
        <v>3909</v>
      </c>
      <c r="C200" t="s">
        <v>214</v>
      </c>
      <c r="D200" s="190">
        <v>1333950.9310000001</v>
      </c>
      <c r="E200" s="85">
        <f t="shared" ref="E200:E263" si="49">D200/T200*1000</f>
        <v>27382.755434671046</v>
      </c>
      <c r="F200" s="86">
        <f t="shared" si="42"/>
        <v>0.87108006550832828</v>
      </c>
      <c r="G200" s="187">
        <f t="shared" si="43"/>
        <v>2433.5490211319179</v>
      </c>
      <c r="H200" s="187">
        <f t="shared" si="44"/>
        <v>118550.34056444139</v>
      </c>
      <c r="I200" s="187">
        <f t="shared" si="45"/>
        <v>319.21679588077075</v>
      </c>
      <c r="J200" s="87">
        <f t="shared" si="46"/>
        <v>15550.646211331747</v>
      </c>
      <c r="K200" s="187">
        <f t="shared" ref="K200:K263" si="50">I200+J$367</f>
        <v>-71.045238016807048</v>
      </c>
      <c r="L200" s="87">
        <f t="shared" si="47"/>
        <v>-3460.9687699887554</v>
      </c>
      <c r="M200" s="88">
        <f t="shared" ref="M200:M263" si="51">H200+L200</f>
        <v>115089.37179445263</v>
      </c>
      <c r="N200" s="88">
        <f t="shared" ref="N200:N263" si="52">D200+M200</f>
        <v>1449040.3027944528</v>
      </c>
      <c r="O200" s="88">
        <f t="shared" ref="O200:O263" si="53">N200/T200*1000</f>
        <v>29745.259217786159</v>
      </c>
      <c r="P200" s="89">
        <f t="shared" si="48"/>
        <v>0.94623429734118136</v>
      </c>
      <c r="Q200" s="240">
        <v>544.58455984375905</v>
      </c>
      <c r="R200" s="92">
        <f t="shared" ref="R200:S263" si="54">(D200-U200)/U200</f>
        <v>1.5909337799234077E-2</v>
      </c>
      <c r="S200" s="92">
        <f t="shared" si="54"/>
        <v>6.128747027852678E-3</v>
      </c>
      <c r="T200" s="91">
        <v>48715</v>
      </c>
      <c r="U200" s="190">
        <v>1313061</v>
      </c>
      <c r="V200" s="190">
        <v>27215.95572689964</v>
      </c>
      <c r="W200" s="196"/>
      <c r="X200" s="88">
        <v>0</v>
      </c>
      <c r="Y200" s="88">
        <f t="shared" ref="Y200:Y263" si="55">X200*1000/T200</f>
        <v>0</v>
      </c>
    </row>
    <row r="201" spans="2:28">
      <c r="B201" s="206">
        <v>3911</v>
      </c>
      <c r="C201" t="s">
        <v>218</v>
      </c>
      <c r="D201" s="190">
        <v>863329.40899999999</v>
      </c>
      <c r="E201" s="85">
        <f t="shared" si="49"/>
        <v>31392.655139813098</v>
      </c>
      <c r="F201" s="86">
        <f t="shared" si="42"/>
        <v>0.99864004412955665</v>
      </c>
      <c r="G201" s="187">
        <f t="shared" si="43"/>
        <v>27.60919804668665</v>
      </c>
      <c r="H201" s="187">
        <f t="shared" si="44"/>
        <v>759.28055548192958</v>
      </c>
      <c r="I201" s="187">
        <f t="shared" si="45"/>
        <v>0</v>
      </c>
      <c r="J201" s="87">
        <f t="shared" si="46"/>
        <v>0</v>
      </c>
      <c r="K201" s="187">
        <f t="shared" si="50"/>
        <v>-390.26203389757779</v>
      </c>
      <c r="L201" s="87">
        <f t="shared" si="47"/>
        <v>-10732.596194217287</v>
      </c>
      <c r="M201" s="88">
        <f t="shared" si="51"/>
        <v>-9973.3156387353574</v>
      </c>
      <c r="N201" s="88">
        <f t="shared" si="52"/>
        <v>853356.09336126468</v>
      </c>
      <c r="O201" s="88">
        <f t="shared" si="53"/>
        <v>31030.002303962206</v>
      </c>
      <c r="P201" s="89">
        <f t="shared" si="48"/>
        <v>0.98710359898387223</v>
      </c>
      <c r="Q201" s="240">
        <v>-303.33016030854014</v>
      </c>
      <c r="R201" s="92">
        <f t="shared" si="54"/>
        <v>1.8808801367963531E-2</v>
      </c>
      <c r="S201" s="92">
        <f t="shared" si="54"/>
        <v>1.084385855518903E-2</v>
      </c>
      <c r="T201" s="91">
        <v>27501</v>
      </c>
      <c r="U201" s="190">
        <v>847391</v>
      </c>
      <c r="V201" s="190">
        <v>31055.889467125999</v>
      </c>
      <c r="W201" s="196"/>
      <c r="X201" s="88">
        <v>0</v>
      </c>
      <c r="Y201" s="88">
        <f t="shared" si="55"/>
        <v>0</v>
      </c>
    </row>
    <row r="202" spans="2:28">
      <c r="B202" s="206">
        <v>4001</v>
      </c>
      <c r="C202" t="s">
        <v>215</v>
      </c>
      <c r="D202" s="190">
        <v>1023374.713</v>
      </c>
      <c r="E202" s="85">
        <f t="shared" si="49"/>
        <v>27515.250531013902</v>
      </c>
      <c r="F202" s="86">
        <f t="shared" si="42"/>
        <v>0.87529490201290205</v>
      </c>
      <c r="G202" s="187">
        <f t="shared" si="43"/>
        <v>2354.0519633262038</v>
      </c>
      <c r="H202" s="187">
        <f t="shared" si="44"/>
        <v>87554.254671991497</v>
      </c>
      <c r="I202" s="187">
        <f t="shared" si="45"/>
        <v>272.84351216077101</v>
      </c>
      <c r="J202" s="87">
        <f t="shared" si="46"/>
        <v>10147.868747795555</v>
      </c>
      <c r="K202" s="187">
        <f t="shared" si="50"/>
        <v>-117.41852173680678</v>
      </c>
      <c r="L202" s="87">
        <f t="shared" si="47"/>
        <v>-4367.1470789570549</v>
      </c>
      <c r="M202" s="88">
        <f t="shared" si="51"/>
        <v>83187.107593034438</v>
      </c>
      <c r="N202" s="88">
        <f t="shared" si="52"/>
        <v>1106561.8205930344</v>
      </c>
      <c r="O202" s="88">
        <f t="shared" si="53"/>
        <v>29751.883972603297</v>
      </c>
      <c r="P202" s="89">
        <f t="shared" si="48"/>
        <v>0.94644503916640987</v>
      </c>
      <c r="Q202" s="240">
        <v>1282.098256755984</v>
      </c>
      <c r="R202" s="92">
        <f t="shared" si="54"/>
        <v>4.4007431876168714E-2</v>
      </c>
      <c r="S202" s="93">
        <f t="shared" si="54"/>
        <v>4.0161842163936957E-2</v>
      </c>
      <c r="T202" s="91">
        <v>37193</v>
      </c>
      <c r="U202" s="190">
        <v>980237</v>
      </c>
      <c r="V202" s="190">
        <v>26452.85513816926</v>
      </c>
      <c r="W202" s="196"/>
      <c r="X202" s="88">
        <v>0</v>
      </c>
      <c r="Y202" s="88">
        <f t="shared" si="55"/>
        <v>0</v>
      </c>
      <c r="Z202" s="1"/>
    </row>
    <row r="203" spans="2:28">
      <c r="B203" s="206">
        <v>4003</v>
      </c>
      <c r="C203" t="s">
        <v>216</v>
      </c>
      <c r="D203" s="190">
        <v>1435191.862</v>
      </c>
      <c r="E203" s="85">
        <f t="shared" si="49"/>
        <v>25348.237552764971</v>
      </c>
      <c r="F203" s="86">
        <f t="shared" si="42"/>
        <v>0.80635947980698286</v>
      </c>
      <c r="G203" s="187">
        <f t="shared" si="43"/>
        <v>3654.2597502755625</v>
      </c>
      <c r="H203" s="187">
        <f t="shared" si="44"/>
        <v>206900.53280085206</v>
      </c>
      <c r="I203" s="187">
        <f t="shared" si="45"/>
        <v>1031.298054547897</v>
      </c>
      <c r="J203" s="87">
        <f t="shared" si="46"/>
        <v>58391.06455044738</v>
      </c>
      <c r="K203" s="187">
        <f t="shared" si="50"/>
        <v>641.03602065031919</v>
      </c>
      <c r="L203" s="87">
        <f t="shared" si="47"/>
        <v>36294.818453200423</v>
      </c>
      <c r="M203" s="88">
        <f t="shared" si="51"/>
        <v>243195.35125405248</v>
      </c>
      <c r="N203" s="88">
        <f t="shared" si="52"/>
        <v>1678387.2132540524</v>
      </c>
      <c r="O203" s="88">
        <f t="shared" si="53"/>
        <v>29643.533323690852</v>
      </c>
      <c r="P203" s="89">
        <f t="shared" si="48"/>
        <v>0.94299826805611398</v>
      </c>
      <c r="Q203" s="240">
        <v>3854.6152684973204</v>
      </c>
      <c r="R203" s="92">
        <f t="shared" si="54"/>
        <v>3.9192117677299743E-2</v>
      </c>
      <c r="S203" s="92">
        <f t="shared" si="54"/>
        <v>2.6436001854241699E-2</v>
      </c>
      <c r="T203" s="91">
        <v>56619</v>
      </c>
      <c r="U203" s="190">
        <v>1381065</v>
      </c>
      <c r="V203" s="190">
        <v>24695.390172376796</v>
      </c>
      <c r="W203" s="196"/>
      <c r="X203" s="88">
        <v>0</v>
      </c>
      <c r="Y203" s="88">
        <f t="shared" si="55"/>
        <v>0</v>
      </c>
    </row>
    <row r="204" spans="2:28">
      <c r="B204" s="206">
        <v>4005</v>
      </c>
      <c r="C204" t="s">
        <v>217</v>
      </c>
      <c r="D204" s="190">
        <v>336354.53</v>
      </c>
      <c r="E204" s="85">
        <f t="shared" si="49"/>
        <v>25354.630634705263</v>
      </c>
      <c r="F204" s="86">
        <f t="shared" si="42"/>
        <v>0.80656285182513621</v>
      </c>
      <c r="G204" s="187">
        <f t="shared" si="43"/>
        <v>3650.4239011113873</v>
      </c>
      <c r="H204" s="187">
        <f t="shared" si="44"/>
        <v>48426.523472143665</v>
      </c>
      <c r="I204" s="187">
        <f t="shared" si="45"/>
        <v>1029.0604758687946</v>
      </c>
      <c r="J204" s="87">
        <f t="shared" si="46"/>
        <v>13651.516272875428</v>
      </c>
      <c r="K204" s="187">
        <f t="shared" si="50"/>
        <v>638.79844197121679</v>
      </c>
      <c r="L204" s="87">
        <f t="shared" si="47"/>
        <v>8474.3001311901626</v>
      </c>
      <c r="M204" s="88">
        <f t="shared" si="51"/>
        <v>56900.823603333825</v>
      </c>
      <c r="N204" s="88">
        <f t="shared" si="52"/>
        <v>393255.35360333388</v>
      </c>
      <c r="O204" s="88">
        <f t="shared" si="53"/>
        <v>29643.852977787868</v>
      </c>
      <c r="P204" s="89">
        <f t="shared" si="48"/>
        <v>0.94300843665702172</v>
      </c>
      <c r="Q204" s="240">
        <v>909.86672959222051</v>
      </c>
      <c r="R204" s="92">
        <f t="shared" si="54"/>
        <v>6.8043064084896229E-2</v>
      </c>
      <c r="S204" s="92">
        <f t="shared" si="54"/>
        <v>4.8640201244216183E-2</v>
      </c>
      <c r="T204" s="91">
        <v>13266</v>
      </c>
      <c r="U204" s="190">
        <v>314926</v>
      </c>
      <c r="V204" s="190">
        <v>24178.579654510559</v>
      </c>
      <c r="W204" s="196"/>
      <c r="X204" s="88">
        <v>0</v>
      </c>
      <c r="Y204" s="88">
        <f t="shared" si="55"/>
        <v>0</v>
      </c>
    </row>
    <row r="205" spans="2:28">
      <c r="B205" s="206">
        <v>4010</v>
      </c>
      <c r="C205" t="s">
        <v>219</v>
      </c>
      <c r="D205" s="190">
        <v>59325.938000000002</v>
      </c>
      <c r="E205" s="85">
        <f t="shared" si="49"/>
        <v>24905.935348446681</v>
      </c>
      <c r="F205" s="86">
        <f t="shared" si="42"/>
        <v>0.79228928756386674</v>
      </c>
      <c r="G205" s="187">
        <f t="shared" si="43"/>
        <v>3919.6410728665364</v>
      </c>
      <c r="H205" s="187">
        <f t="shared" si="44"/>
        <v>9336.5850355680905</v>
      </c>
      <c r="I205" s="187">
        <f t="shared" si="45"/>
        <v>1186.1038260592984</v>
      </c>
      <c r="J205" s="87">
        <f t="shared" si="46"/>
        <v>2825.2993136732489</v>
      </c>
      <c r="K205" s="187">
        <f t="shared" si="50"/>
        <v>795.8417921617206</v>
      </c>
      <c r="L205" s="87">
        <f t="shared" si="47"/>
        <v>1895.6951489292185</v>
      </c>
      <c r="M205" s="88">
        <f t="shared" si="51"/>
        <v>11232.280184497309</v>
      </c>
      <c r="N205" s="88">
        <f t="shared" si="52"/>
        <v>70558.218184497309</v>
      </c>
      <c r="O205" s="88">
        <f t="shared" si="53"/>
        <v>29621.418213474939</v>
      </c>
      <c r="P205" s="89">
        <f t="shared" si="48"/>
        <v>0.94229475844395816</v>
      </c>
      <c r="Q205" s="240">
        <v>105.73487519138871</v>
      </c>
      <c r="R205" s="92">
        <f t="shared" si="54"/>
        <v>-1.1563845384871678E-2</v>
      </c>
      <c r="S205" s="92">
        <f t="shared" si="54"/>
        <v>-1.4468569600785379E-2</v>
      </c>
      <c r="T205" s="91">
        <v>2382</v>
      </c>
      <c r="U205" s="190">
        <v>60020</v>
      </c>
      <c r="V205" s="190">
        <v>25271.578947368424</v>
      </c>
      <c r="W205" s="196"/>
      <c r="X205" s="88">
        <v>0</v>
      </c>
      <c r="Y205" s="88">
        <f t="shared" si="55"/>
        <v>0</v>
      </c>
    </row>
    <row r="206" spans="2:28">
      <c r="B206" s="206">
        <v>4012</v>
      </c>
      <c r="C206" t="s">
        <v>220</v>
      </c>
      <c r="D206" s="190">
        <v>397624.20199999999</v>
      </c>
      <c r="E206" s="85">
        <f t="shared" si="49"/>
        <v>27866.297708318732</v>
      </c>
      <c r="F206" s="86">
        <f t="shared" si="42"/>
        <v>0.88646215648927307</v>
      </c>
      <c r="G206" s="187">
        <f t="shared" si="43"/>
        <v>2143.4236569433056</v>
      </c>
      <c r="H206" s="187">
        <f t="shared" si="44"/>
        <v>30584.512160924027</v>
      </c>
      <c r="I206" s="187">
        <f t="shared" si="45"/>
        <v>149.97700010408042</v>
      </c>
      <c r="J206" s="87">
        <f t="shared" si="46"/>
        <v>2140.0218144851233</v>
      </c>
      <c r="K206" s="187">
        <f t="shared" si="50"/>
        <v>-240.28503379349738</v>
      </c>
      <c r="L206" s="87">
        <f t="shared" si="47"/>
        <v>-3428.6271471994141</v>
      </c>
      <c r="M206" s="88">
        <f t="shared" si="51"/>
        <v>27155.885013724612</v>
      </c>
      <c r="N206" s="88">
        <f t="shared" si="52"/>
        <v>424780.08701372461</v>
      </c>
      <c r="O206" s="88">
        <f t="shared" si="53"/>
        <v>29769.43633146854</v>
      </c>
      <c r="P206" s="89">
        <f t="shared" si="48"/>
        <v>0.94700340189022847</v>
      </c>
      <c r="Q206" s="240">
        <v>-396.21501502702085</v>
      </c>
      <c r="R206" s="92">
        <f t="shared" si="54"/>
        <v>3.4482925306345426E-2</v>
      </c>
      <c r="S206" s="92">
        <f t="shared" si="54"/>
        <v>2.7450558374204719E-2</v>
      </c>
      <c r="T206" s="91">
        <v>14269</v>
      </c>
      <c r="U206" s="190">
        <v>384370</v>
      </c>
      <c r="V206" s="190">
        <v>27121.789443974034</v>
      </c>
      <c r="W206" s="196"/>
      <c r="X206" s="88">
        <v>0</v>
      </c>
      <c r="Y206" s="88">
        <f t="shared" si="55"/>
        <v>0</v>
      </c>
    </row>
    <row r="207" spans="2:28">
      <c r="B207" s="206">
        <v>4014</v>
      </c>
      <c r="C207" t="s">
        <v>221</v>
      </c>
      <c r="D207" s="190">
        <v>280360.397</v>
      </c>
      <c r="E207" s="85">
        <f t="shared" si="49"/>
        <v>26841.588989947344</v>
      </c>
      <c r="F207" s="86">
        <f t="shared" si="42"/>
        <v>0.85386487680149847</v>
      </c>
      <c r="G207" s="187">
        <f t="shared" si="43"/>
        <v>2758.2488879661387</v>
      </c>
      <c r="H207" s="187">
        <f t="shared" si="44"/>
        <v>28809.909634806321</v>
      </c>
      <c r="I207" s="187">
        <f t="shared" si="45"/>
        <v>508.62505153406636</v>
      </c>
      <c r="J207" s="87">
        <f t="shared" si="46"/>
        <v>5312.5886632733236</v>
      </c>
      <c r="K207" s="187">
        <f t="shared" si="50"/>
        <v>118.36301763648856</v>
      </c>
      <c r="L207" s="87">
        <f t="shared" si="47"/>
        <v>1236.3017192131231</v>
      </c>
      <c r="M207" s="88">
        <f t="shared" si="51"/>
        <v>30046.211354019444</v>
      </c>
      <c r="N207" s="88">
        <f t="shared" si="52"/>
        <v>310406.60835401947</v>
      </c>
      <c r="O207" s="88">
        <f t="shared" si="53"/>
        <v>29718.200895549973</v>
      </c>
      <c r="P207" s="89">
        <f t="shared" si="48"/>
        <v>0.94537353790583978</v>
      </c>
      <c r="Q207" s="240">
        <v>-136.22055433508285</v>
      </c>
      <c r="R207" s="92">
        <f t="shared" si="54"/>
        <v>3.24904691056132E-2</v>
      </c>
      <c r="S207" s="92">
        <f t="shared" si="54"/>
        <v>2.9327262307013002E-2</v>
      </c>
      <c r="T207" s="91">
        <v>10445</v>
      </c>
      <c r="U207" s="190">
        <v>271538</v>
      </c>
      <c r="V207" s="190">
        <v>26076.827043119178</v>
      </c>
      <c r="W207" s="196"/>
      <c r="X207" s="88">
        <v>0</v>
      </c>
      <c r="Y207" s="88">
        <f t="shared" si="55"/>
        <v>0</v>
      </c>
    </row>
    <row r="208" spans="2:28">
      <c r="B208" s="206">
        <v>4016</v>
      </c>
      <c r="C208" t="s">
        <v>222</v>
      </c>
      <c r="D208" s="190">
        <v>91699.763000000006</v>
      </c>
      <c r="E208" s="85">
        <f t="shared" si="49"/>
        <v>22442.428536465981</v>
      </c>
      <c r="F208" s="86">
        <f t="shared" si="42"/>
        <v>0.71392202170269314</v>
      </c>
      <c r="G208" s="187">
        <f t="shared" si="43"/>
        <v>5397.7451600549566</v>
      </c>
      <c r="H208" s="187">
        <f t="shared" si="44"/>
        <v>22055.186723984556</v>
      </c>
      <c r="I208" s="187">
        <f t="shared" si="45"/>
        <v>2048.3312102525433</v>
      </c>
      <c r="J208" s="87">
        <f t="shared" si="46"/>
        <v>8369.4813250918924</v>
      </c>
      <c r="K208" s="187">
        <f t="shared" si="50"/>
        <v>1658.0691763549655</v>
      </c>
      <c r="L208" s="87">
        <f t="shared" si="47"/>
        <v>6774.8706545863888</v>
      </c>
      <c r="M208" s="88">
        <f t="shared" si="51"/>
        <v>28830.057378570946</v>
      </c>
      <c r="N208" s="88">
        <f t="shared" si="52"/>
        <v>120529.82037857095</v>
      </c>
      <c r="O208" s="88">
        <f t="shared" si="53"/>
        <v>29498.242872875908</v>
      </c>
      <c r="P208" s="89">
        <f t="shared" si="48"/>
        <v>0.93837639515089966</v>
      </c>
      <c r="Q208" s="240">
        <v>89.931923565050965</v>
      </c>
      <c r="R208" s="92">
        <f t="shared" si="54"/>
        <v>3.4892594348140196E-2</v>
      </c>
      <c r="S208" s="92">
        <f t="shared" si="54"/>
        <v>3.61589827406366E-2</v>
      </c>
      <c r="T208" s="91">
        <v>4086</v>
      </c>
      <c r="U208" s="190">
        <v>88608</v>
      </c>
      <c r="V208" s="190">
        <v>21659.252016621853</v>
      </c>
      <c r="W208" s="196"/>
      <c r="X208" s="88">
        <v>0</v>
      </c>
      <c r="Y208" s="88">
        <f t="shared" si="55"/>
        <v>0</v>
      </c>
    </row>
    <row r="209" spans="2:27">
      <c r="B209" s="206">
        <v>4018</v>
      </c>
      <c r="C209" t="s">
        <v>223</v>
      </c>
      <c r="D209" s="190">
        <v>162909.36900000001</v>
      </c>
      <c r="E209" s="85">
        <f t="shared" si="49"/>
        <v>24913.498853035635</v>
      </c>
      <c r="F209" s="86">
        <f t="shared" si="42"/>
        <v>0.79252989220603054</v>
      </c>
      <c r="G209" s="187">
        <f t="shared" si="43"/>
        <v>3915.1029701131642</v>
      </c>
      <c r="H209" s="187">
        <f t="shared" si="44"/>
        <v>25600.85832156998</v>
      </c>
      <c r="I209" s="187">
        <f t="shared" si="45"/>
        <v>1183.4565994531645</v>
      </c>
      <c r="J209" s="87">
        <f t="shared" si="46"/>
        <v>7738.6227038242423</v>
      </c>
      <c r="K209" s="187">
        <f t="shared" si="50"/>
        <v>793.19456555558668</v>
      </c>
      <c r="L209" s="87">
        <f t="shared" si="47"/>
        <v>5186.6992641679808</v>
      </c>
      <c r="M209" s="88">
        <f t="shared" si="51"/>
        <v>30787.557585737959</v>
      </c>
      <c r="N209" s="88">
        <f t="shared" si="52"/>
        <v>193696.92658573797</v>
      </c>
      <c r="O209" s="88">
        <f t="shared" si="53"/>
        <v>29621.796388704381</v>
      </c>
      <c r="P209" s="89">
        <f t="shared" si="48"/>
        <v>0.94230678867606621</v>
      </c>
      <c r="Q209" s="240">
        <v>235.256398688638</v>
      </c>
      <c r="R209" s="92">
        <f t="shared" si="54"/>
        <v>6.6028236017772704E-2</v>
      </c>
      <c r="S209" s="93">
        <f t="shared" si="54"/>
        <v>6.9288759755401552E-2</v>
      </c>
      <c r="T209" s="91">
        <v>6539</v>
      </c>
      <c r="U209" s="190">
        <v>152819</v>
      </c>
      <c r="V209" s="190">
        <v>23299.130965086144</v>
      </c>
      <c r="W209" s="196"/>
      <c r="X209" s="88">
        <v>0</v>
      </c>
      <c r="Y209" s="88">
        <f t="shared" si="55"/>
        <v>0</v>
      </c>
      <c r="Z209" s="1"/>
      <c r="AA209" s="1"/>
    </row>
    <row r="210" spans="2:27">
      <c r="B210" s="206">
        <v>4020</v>
      </c>
      <c r="C210" t="s">
        <v>224</v>
      </c>
      <c r="D210" s="190">
        <v>250974.91500000001</v>
      </c>
      <c r="E210" s="85">
        <f t="shared" si="49"/>
        <v>23016.775036683786</v>
      </c>
      <c r="F210" s="86">
        <f t="shared" si="42"/>
        <v>0.73219270991841379</v>
      </c>
      <c r="G210" s="187">
        <f t="shared" si="43"/>
        <v>5053.1372599242732</v>
      </c>
      <c r="H210" s="187">
        <f t="shared" si="44"/>
        <v>55099.408682214278</v>
      </c>
      <c r="I210" s="187">
        <f t="shared" si="45"/>
        <v>1847.3099351763115</v>
      </c>
      <c r="J210" s="87">
        <f t="shared" si="46"/>
        <v>20143.067533162503</v>
      </c>
      <c r="K210" s="187">
        <f t="shared" si="50"/>
        <v>1457.0479012787337</v>
      </c>
      <c r="L210" s="87">
        <f t="shared" si="47"/>
        <v>15887.650315543313</v>
      </c>
      <c r="M210" s="88">
        <f t="shared" si="51"/>
        <v>70987.058997757587</v>
      </c>
      <c r="N210" s="88">
        <f t="shared" si="52"/>
        <v>321961.9739977576</v>
      </c>
      <c r="O210" s="88">
        <f t="shared" si="53"/>
        <v>29526.960197886794</v>
      </c>
      <c r="P210" s="89">
        <f t="shared" si="48"/>
        <v>0.93928992956168555</v>
      </c>
      <c r="Q210" s="240">
        <v>713.19801846629707</v>
      </c>
      <c r="R210" s="89">
        <f t="shared" si="54"/>
        <v>5.3069585065896888E-2</v>
      </c>
      <c r="S210" s="89">
        <f t="shared" si="54"/>
        <v>3.6748165414747208E-2</v>
      </c>
      <c r="T210" s="91">
        <v>10904</v>
      </c>
      <c r="U210" s="190">
        <v>238327</v>
      </c>
      <c r="V210" s="190">
        <v>22200.931532370749</v>
      </c>
      <c r="W210" s="196"/>
      <c r="X210" s="88">
        <v>0</v>
      </c>
      <c r="Y210" s="88">
        <f t="shared" si="55"/>
        <v>0</v>
      </c>
    </row>
    <row r="211" spans="2:27">
      <c r="B211" s="206">
        <v>4022</v>
      </c>
      <c r="C211" t="s">
        <v>227</v>
      </c>
      <c r="D211" s="190">
        <v>82507.532000000007</v>
      </c>
      <c r="E211" s="85">
        <f t="shared" si="49"/>
        <v>27696.385364216185</v>
      </c>
      <c r="F211" s="86">
        <f t="shared" si="42"/>
        <v>0.88105703003351399</v>
      </c>
      <c r="G211" s="187">
        <f t="shared" si="43"/>
        <v>2245.3710634048343</v>
      </c>
      <c r="H211" s="187">
        <f t="shared" si="44"/>
        <v>6688.9603978830019</v>
      </c>
      <c r="I211" s="187">
        <f t="shared" si="45"/>
        <v>209.44632053997211</v>
      </c>
      <c r="J211" s="87">
        <f t="shared" si="46"/>
        <v>623.94058888857694</v>
      </c>
      <c r="K211" s="187">
        <f t="shared" si="50"/>
        <v>-180.81571335760569</v>
      </c>
      <c r="L211" s="87">
        <f t="shared" si="47"/>
        <v>-538.6500100923073</v>
      </c>
      <c r="M211" s="88">
        <f t="shared" si="51"/>
        <v>6150.3103877906942</v>
      </c>
      <c r="N211" s="88">
        <f t="shared" si="52"/>
        <v>88657.842387790704</v>
      </c>
      <c r="O211" s="88">
        <f t="shared" si="53"/>
        <v>29760.940714263412</v>
      </c>
      <c r="P211" s="89">
        <f t="shared" si="48"/>
        <v>0.94673314556744048</v>
      </c>
      <c r="Q211" s="240">
        <v>2.955045044108374</v>
      </c>
      <c r="R211" s="89">
        <f t="shared" si="54"/>
        <v>2.8926173492293192E-2</v>
      </c>
      <c r="S211" s="89">
        <f t="shared" si="54"/>
        <v>1.5110447765642833E-2</v>
      </c>
      <c r="T211" s="91">
        <v>2979</v>
      </c>
      <c r="U211" s="190">
        <v>80188</v>
      </c>
      <c r="V211" s="190">
        <v>27284.110241578768</v>
      </c>
      <c r="W211" s="196"/>
      <c r="X211" s="88">
        <v>0</v>
      </c>
      <c r="Y211" s="88">
        <f t="shared" si="55"/>
        <v>0</v>
      </c>
    </row>
    <row r="212" spans="2:27">
      <c r="B212" s="206">
        <v>4024</v>
      </c>
      <c r="C212" t="s">
        <v>226</v>
      </c>
      <c r="D212" s="190">
        <v>49808.874000000003</v>
      </c>
      <c r="E212" s="85">
        <f t="shared" si="49"/>
        <v>30557.591411042948</v>
      </c>
      <c r="F212" s="86">
        <f t="shared" si="42"/>
        <v>0.97207561129531694</v>
      </c>
      <c r="G212" s="187">
        <f t="shared" si="43"/>
        <v>528.64743530877672</v>
      </c>
      <c r="H212" s="187">
        <f t="shared" si="44"/>
        <v>861.69531955330615</v>
      </c>
      <c r="I212" s="187">
        <f t="shared" si="45"/>
        <v>0</v>
      </c>
      <c r="J212" s="87">
        <f t="shared" si="46"/>
        <v>0</v>
      </c>
      <c r="K212" s="187">
        <f t="shared" si="50"/>
        <v>-390.26203389757779</v>
      </c>
      <c r="L212" s="87">
        <f t="shared" si="47"/>
        <v>-636.1271152530519</v>
      </c>
      <c r="M212" s="88">
        <f t="shared" si="51"/>
        <v>225.56820430025425</v>
      </c>
      <c r="N212" s="88">
        <f t="shared" si="52"/>
        <v>50034.442204300256</v>
      </c>
      <c r="O212" s="88">
        <f t="shared" si="53"/>
        <v>30695.976812454144</v>
      </c>
      <c r="P212" s="89">
        <f t="shared" si="48"/>
        <v>0.97647782585017628</v>
      </c>
      <c r="Q212" s="240">
        <v>18.088117388347655</v>
      </c>
      <c r="R212" s="89">
        <f t="shared" si="54"/>
        <v>7.0054008765145726E-2</v>
      </c>
      <c r="S212" s="89">
        <f t="shared" si="54"/>
        <v>4.2482064981013215E-2</v>
      </c>
      <c r="T212" s="91">
        <v>1630</v>
      </c>
      <c r="U212" s="190">
        <v>46548</v>
      </c>
      <c r="V212" s="190">
        <v>29312.34256926952</v>
      </c>
      <c r="W212" s="196"/>
      <c r="X212" s="88">
        <v>0</v>
      </c>
      <c r="Y212" s="88">
        <f t="shared" si="55"/>
        <v>0</v>
      </c>
    </row>
    <row r="213" spans="2:27">
      <c r="B213" s="206">
        <v>4026</v>
      </c>
      <c r="C213" t="s">
        <v>225</v>
      </c>
      <c r="D213" s="190">
        <v>199144.80499999999</v>
      </c>
      <c r="E213" s="85">
        <f t="shared" si="49"/>
        <v>35992.193204409901</v>
      </c>
      <c r="F213" s="86">
        <f t="shared" si="42"/>
        <v>1.1449571643396019</v>
      </c>
      <c r="G213" s="187">
        <f t="shared" si="43"/>
        <v>-2732.1136407113954</v>
      </c>
      <c r="H213" s="187">
        <f t="shared" si="44"/>
        <v>-15116.784774056152</v>
      </c>
      <c r="I213" s="187">
        <f t="shared" si="45"/>
        <v>0</v>
      </c>
      <c r="J213" s="87">
        <f t="shared" si="46"/>
        <v>0</v>
      </c>
      <c r="K213" s="187">
        <f t="shared" si="50"/>
        <v>-390.26203389757779</v>
      </c>
      <c r="L213" s="87">
        <f t="shared" si="47"/>
        <v>-2159.3198335552979</v>
      </c>
      <c r="M213" s="88">
        <f t="shared" si="51"/>
        <v>-17276.104607611451</v>
      </c>
      <c r="N213" s="88">
        <f t="shared" si="52"/>
        <v>181868.70039238853</v>
      </c>
      <c r="O213" s="88">
        <f t="shared" si="53"/>
        <v>32869.817529800923</v>
      </c>
      <c r="P213" s="89">
        <f t="shared" si="48"/>
        <v>1.0456304470678901</v>
      </c>
      <c r="Q213" s="240">
        <v>-39.279283000134456</v>
      </c>
      <c r="R213" s="89">
        <f t="shared" si="54"/>
        <v>2.3696532757601425E-2</v>
      </c>
      <c r="S213" s="89">
        <f t="shared" si="54"/>
        <v>2.6101747817396818E-2</v>
      </c>
      <c r="T213" s="91">
        <v>5533</v>
      </c>
      <c r="U213" s="190">
        <v>194535</v>
      </c>
      <c r="V213" s="190">
        <v>35076.631806707541</v>
      </c>
      <c r="W213" s="196"/>
      <c r="X213" s="88">
        <v>0</v>
      </c>
      <c r="Y213" s="88">
        <f t="shared" si="55"/>
        <v>0</v>
      </c>
    </row>
    <row r="214" spans="2:27">
      <c r="B214" s="206">
        <v>4028</v>
      </c>
      <c r="C214" t="s">
        <v>228</v>
      </c>
      <c r="D214" s="190">
        <v>69346.02</v>
      </c>
      <c r="E214" s="85">
        <f t="shared" si="49"/>
        <v>28212.375915378361</v>
      </c>
      <c r="F214" s="86">
        <f t="shared" si="42"/>
        <v>0.89747134174076193</v>
      </c>
      <c r="G214" s="187">
        <f t="shared" si="43"/>
        <v>1935.7767327075285</v>
      </c>
      <c r="H214" s="187">
        <f t="shared" si="44"/>
        <v>4758.139208995105</v>
      </c>
      <c r="I214" s="187">
        <f t="shared" si="45"/>
        <v>28.849627633210364</v>
      </c>
      <c r="J214" s="87">
        <f t="shared" si="46"/>
        <v>70.912384722431071</v>
      </c>
      <c r="K214" s="187">
        <f t="shared" si="50"/>
        <v>-361.41240626436741</v>
      </c>
      <c r="L214" s="87">
        <f t="shared" si="47"/>
        <v>-888.35169459781503</v>
      </c>
      <c r="M214" s="88">
        <f t="shared" si="51"/>
        <v>3869.7875143972901</v>
      </c>
      <c r="N214" s="88">
        <f t="shared" si="52"/>
        <v>73215.807514397296</v>
      </c>
      <c r="O214" s="88">
        <f t="shared" si="53"/>
        <v>29786.740241821521</v>
      </c>
      <c r="P214" s="89">
        <f t="shared" si="48"/>
        <v>0.94755386115280293</v>
      </c>
      <c r="Q214" s="240">
        <v>-69.625571360043523</v>
      </c>
      <c r="R214" s="89">
        <f t="shared" si="54"/>
        <v>6.7502347562383644E-2</v>
      </c>
      <c r="S214" s="89">
        <f t="shared" si="54"/>
        <v>5.4039136506877715E-2</v>
      </c>
      <c r="T214" s="91">
        <v>2458</v>
      </c>
      <c r="U214" s="190">
        <v>64961</v>
      </c>
      <c r="V214" s="190">
        <v>26765.966213432221</v>
      </c>
      <c r="W214" s="196"/>
      <c r="X214" s="88">
        <v>0</v>
      </c>
      <c r="Y214" s="88">
        <f t="shared" si="55"/>
        <v>0</v>
      </c>
    </row>
    <row r="215" spans="2:27">
      <c r="B215" s="206">
        <v>4030</v>
      </c>
      <c r="C215" t="s">
        <v>229</v>
      </c>
      <c r="D215" s="190">
        <v>42246.766000000003</v>
      </c>
      <c r="E215" s="85">
        <f t="shared" si="49"/>
        <v>28719.759347382733</v>
      </c>
      <c r="F215" s="86">
        <f t="shared" si="42"/>
        <v>0.91361185010715518</v>
      </c>
      <c r="G215" s="187">
        <f t="shared" si="43"/>
        <v>1631.3466735049055</v>
      </c>
      <c r="H215" s="187">
        <f t="shared" si="44"/>
        <v>2399.7109567257162</v>
      </c>
      <c r="I215" s="187">
        <f t="shared" si="45"/>
        <v>0</v>
      </c>
      <c r="J215" s="87">
        <f t="shared" si="46"/>
        <v>0</v>
      </c>
      <c r="K215" s="187">
        <f t="shared" si="50"/>
        <v>-390.26203389757779</v>
      </c>
      <c r="L215" s="87">
        <f t="shared" si="47"/>
        <v>-574.07545186333698</v>
      </c>
      <c r="M215" s="88">
        <f t="shared" si="51"/>
        <v>1825.6355048623791</v>
      </c>
      <c r="N215" s="88">
        <f t="shared" si="52"/>
        <v>44072.401504862384</v>
      </c>
      <c r="O215" s="88">
        <f t="shared" si="53"/>
        <v>29960.843986990065</v>
      </c>
      <c r="P215" s="89">
        <f t="shared" si="48"/>
        <v>0.95309232137491173</v>
      </c>
      <c r="Q215" s="240">
        <v>-10.439960074685132</v>
      </c>
      <c r="R215" s="89">
        <f t="shared" si="54"/>
        <v>5.5351252779096284E-2</v>
      </c>
      <c r="S215" s="89">
        <f t="shared" si="54"/>
        <v>3.4545551670602734E-2</v>
      </c>
      <c r="T215" s="91">
        <v>1471</v>
      </c>
      <c r="U215" s="190">
        <v>40031</v>
      </c>
      <c r="V215" s="190">
        <v>27760.748959778088</v>
      </c>
      <c r="W215" s="196"/>
      <c r="X215" s="88">
        <v>0</v>
      </c>
      <c r="Y215" s="88">
        <f t="shared" si="55"/>
        <v>0</v>
      </c>
    </row>
    <row r="216" spans="2:27">
      <c r="B216" s="206">
        <v>4032</v>
      </c>
      <c r="C216" t="s">
        <v>230</v>
      </c>
      <c r="D216" s="190">
        <v>34999.214</v>
      </c>
      <c r="E216" s="85">
        <f t="shared" si="49"/>
        <v>27865.616242038217</v>
      </c>
      <c r="F216" s="86">
        <f t="shared" si="42"/>
        <v>0.8864404781854337</v>
      </c>
      <c r="G216" s="187">
        <f t="shared" si="43"/>
        <v>2143.8325367116149</v>
      </c>
      <c r="H216" s="187">
        <f t="shared" si="44"/>
        <v>2692.6536661097884</v>
      </c>
      <c r="I216" s="187">
        <f t="shared" si="45"/>
        <v>150.21551330226083</v>
      </c>
      <c r="J216" s="87">
        <f t="shared" si="46"/>
        <v>188.67068470763959</v>
      </c>
      <c r="K216" s="187">
        <f t="shared" si="50"/>
        <v>-240.04652059531696</v>
      </c>
      <c r="L216" s="87">
        <f t="shared" si="47"/>
        <v>-301.49842986771807</v>
      </c>
      <c r="M216" s="88">
        <f t="shared" si="51"/>
        <v>2391.1552362420703</v>
      </c>
      <c r="N216" s="88">
        <f t="shared" si="52"/>
        <v>37390.36923624207</v>
      </c>
      <c r="O216" s="88">
        <f t="shared" si="53"/>
        <v>29769.402258154514</v>
      </c>
      <c r="P216" s="89">
        <f t="shared" si="48"/>
        <v>0.94700231797503653</v>
      </c>
      <c r="Q216" s="240">
        <v>61.621983308299605</v>
      </c>
      <c r="R216" s="89">
        <f t="shared" si="54"/>
        <v>9.6569665068772126E-2</v>
      </c>
      <c r="S216" s="89">
        <f t="shared" si="54"/>
        <v>6.8631584430077427E-2</v>
      </c>
      <c r="T216" s="91">
        <v>1256</v>
      </c>
      <c r="U216" s="190">
        <v>31917</v>
      </c>
      <c r="V216" s="190">
        <v>26075.98039215686</v>
      </c>
      <c r="W216" s="196"/>
      <c r="X216" s="88">
        <v>0</v>
      </c>
      <c r="Y216" s="88">
        <f t="shared" si="55"/>
        <v>0</v>
      </c>
    </row>
    <row r="217" spans="2:27">
      <c r="B217" s="206">
        <v>4034</v>
      </c>
      <c r="C217" t="s">
        <v>231</v>
      </c>
      <c r="D217" s="190">
        <v>80813.805999999997</v>
      </c>
      <c r="E217" s="85">
        <f t="shared" si="49"/>
        <v>36534.270343580465</v>
      </c>
      <c r="F217" s="86">
        <f t="shared" si="42"/>
        <v>1.1622013233880149</v>
      </c>
      <c r="G217" s="187">
        <f t="shared" si="43"/>
        <v>-3057.3599242137338</v>
      </c>
      <c r="H217" s="187">
        <f t="shared" si="44"/>
        <v>-6762.880152360779</v>
      </c>
      <c r="I217" s="187">
        <f t="shared" si="45"/>
        <v>0</v>
      </c>
      <c r="J217" s="87">
        <f t="shared" si="46"/>
        <v>0</v>
      </c>
      <c r="K217" s="187">
        <f t="shared" si="50"/>
        <v>-390.26203389757779</v>
      </c>
      <c r="L217" s="87">
        <f t="shared" si="47"/>
        <v>-863.25961898144203</v>
      </c>
      <c r="M217" s="88">
        <f t="shared" si="51"/>
        <v>-7626.1397713422211</v>
      </c>
      <c r="N217" s="88">
        <f t="shared" si="52"/>
        <v>73187.666228657778</v>
      </c>
      <c r="O217" s="88">
        <f t="shared" si="53"/>
        <v>33086.648385469161</v>
      </c>
      <c r="P217" s="89">
        <f t="shared" si="48"/>
        <v>1.0525281106872557</v>
      </c>
      <c r="Q217" s="240">
        <v>-84.572625482795047</v>
      </c>
      <c r="R217" s="89">
        <f t="shared" si="54"/>
        <v>2.8165470737913447E-2</v>
      </c>
      <c r="S217" s="89">
        <f t="shared" si="54"/>
        <v>2.1658094340837875E-2</v>
      </c>
      <c r="T217" s="91">
        <v>2212</v>
      </c>
      <c r="U217" s="190">
        <v>78600</v>
      </c>
      <c r="V217" s="190">
        <v>35759.781619654234</v>
      </c>
      <c r="W217" s="196"/>
      <c r="X217" s="88">
        <v>0</v>
      </c>
      <c r="Y217" s="88">
        <f t="shared" si="55"/>
        <v>0</v>
      </c>
    </row>
    <row r="218" spans="2:27" ht="28.5" customHeight="1">
      <c r="B218" s="206">
        <v>4036</v>
      </c>
      <c r="C218" t="s">
        <v>232</v>
      </c>
      <c r="D218" s="190">
        <v>154616.13399999999</v>
      </c>
      <c r="E218" s="85">
        <f t="shared" si="49"/>
        <v>40149.606336016615</v>
      </c>
      <c r="F218" s="86">
        <f t="shared" si="42"/>
        <v>1.2772097315315736</v>
      </c>
      <c r="G218" s="187">
        <f t="shared" si="43"/>
        <v>-5226.5615196754234</v>
      </c>
      <c r="H218" s="187">
        <f t="shared" si="44"/>
        <v>-20127.488412270053</v>
      </c>
      <c r="I218" s="187">
        <f t="shared" si="45"/>
        <v>0</v>
      </c>
      <c r="J218" s="87">
        <f t="shared" si="46"/>
        <v>0</v>
      </c>
      <c r="K218" s="187">
        <f t="shared" si="50"/>
        <v>-390.26203389757779</v>
      </c>
      <c r="L218" s="87">
        <f t="shared" si="47"/>
        <v>-1502.8990925395722</v>
      </c>
      <c r="M218" s="88">
        <f t="shared" si="51"/>
        <v>-21630.387504809627</v>
      </c>
      <c r="N218" s="88">
        <f t="shared" si="52"/>
        <v>132985.74649519037</v>
      </c>
      <c r="O218" s="88">
        <f t="shared" si="53"/>
        <v>34532.782782443617</v>
      </c>
      <c r="P218" s="89">
        <f t="shared" si="48"/>
        <v>1.098531473944679</v>
      </c>
      <c r="Q218" s="240">
        <v>-14.478065973889898</v>
      </c>
      <c r="R218" s="89">
        <f t="shared" si="54"/>
        <v>3.2109087753494456E-2</v>
      </c>
      <c r="S218" s="89">
        <f t="shared" si="54"/>
        <v>2.7016885035417066E-2</v>
      </c>
      <c r="T218" s="91">
        <v>3851</v>
      </c>
      <c r="U218" s="190">
        <v>149806</v>
      </c>
      <c r="V218" s="190">
        <v>39093.423799582459</v>
      </c>
      <c r="W218" s="196"/>
      <c r="X218" s="88">
        <v>0</v>
      </c>
      <c r="Y218" s="88">
        <f t="shared" si="55"/>
        <v>0</v>
      </c>
    </row>
    <row r="219" spans="2:27">
      <c r="B219" s="206">
        <v>4201</v>
      </c>
      <c r="C219" t="s">
        <v>233</v>
      </c>
      <c r="D219" s="190">
        <v>172763.93700000001</v>
      </c>
      <c r="E219" s="85">
        <f t="shared" si="49"/>
        <v>25313.397362637363</v>
      </c>
      <c r="F219" s="86">
        <f t="shared" si="42"/>
        <v>0.8052511693167882</v>
      </c>
      <c r="G219" s="187">
        <f t="shared" si="43"/>
        <v>3675.1638643521278</v>
      </c>
      <c r="H219" s="187">
        <f t="shared" si="44"/>
        <v>25082.993374203274</v>
      </c>
      <c r="I219" s="187">
        <f t="shared" si="45"/>
        <v>1043.4921210925597</v>
      </c>
      <c r="J219" s="87">
        <f t="shared" si="46"/>
        <v>7121.8337264567208</v>
      </c>
      <c r="K219" s="187">
        <f t="shared" si="50"/>
        <v>653.23008719498193</v>
      </c>
      <c r="L219" s="87">
        <f t="shared" si="47"/>
        <v>4458.295345105751</v>
      </c>
      <c r="M219" s="88">
        <f t="shared" si="51"/>
        <v>29541.288719309025</v>
      </c>
      <c r="N219" s="88">
        <f t="shared" si="52"/>
        <v>202305.22571930903</v>
      </c>
      <c r="O219" s="88">
        <f t="shared" si="53"/>
        <v>29641.791314184473</v>
      </c>
      <c r="P219" s="89">
        <f t="shared" si="48"/>
        <v>0.94294285253160426</v>
      </c>
      <c r="Q219" s="240">
        <v>324.80089982414574</v>
      </c>
      <c r="R219" s="89">
        <f t="shared" si="54"/>
        <v>4.5943411516852411E-5</v>
      </c>
      <c r="S219" s="89">
        <f t="shared" si="54"/>
        <v>-2.7380672734383413E-3</v>
      </c>
      <c r="T219" s="91">
        <v>6825</v>
      </c>
      <c r="U219" s="190">
        <v>172756</v>
      </c>
      <c r="V219" s="190">
        <v>25382.897443432266</v>
      </c>
      <c r="W219" s="196"/>
      <c r="X219" s="88">
        <v>0</v>
      </c>
      <c r="Y219" s="88">
        <f t="shared" si="55"/>
        <v>0</v>
      </c>
    </row>
    <row r="220" spans="2:27">
      <c r="B220" s="206">
        <v>4202</v>
      </c>
      <c r="C220" t="s">
        <v>234</v>
      </c>
      <c r="D220" s="190">
        <v>672586.72400000005</v>
      </c>
      <c r="E220" s="85">
        <f t="shared" si="49"/>
        <v>26936.870679642758</v>
      </c>
      <c r="F220" s="86">
        <f t="shared" si="42"/>
        <v>0.85689590779834746</v>
      </c>
      <c r="G220" s="187">
        <f t="shared" si="43"/>
        <v>2701.0798741488907</v>
      </c>
      <c r="H220" s="187">
        <f t="shared" si="44"/>
        <v>67443.263377623647</v>
      </c>
      <c r="I220" s="187">
        <f t="shared" si="45"/>
        <v>475.27646014067153</v>
      </c>
      <c r="J220" s="87">
        <f t="shared" si="46"/>
        <v>11867.177933252427</v>
      </c>
      <c r="K220" s="187">
        <f t="shared" si="50"/>
        <v>85.014426243093737</v>
      </c>
      <c r="L220" s="87">
        <f t="shared" si="47"/>
        <v>2122.7252088638074</v>
      </c>
      <c r="M220" s="88">
        <f t="shared" si="51"/>
        <v>69565.988586487452</v>
      </c>
      <c r="N220" s="88">
        <f t="shared" si="52"/>
        <v>742152.71258648753</v>
      </c>
      <c r="O220" s="88">
        <f t="shared" si="53"/>
        <v>29722.964980034743</v>
      </c>
      <c r="P220" s="89">
        <f t="shared" si="48"/>
        <v>0.94552508945568225</v>
      </c>
      <c r="Q220" s="240">
        <v>-5490.8983900279854</v>
      </c>
      <c r="R220" s="89">
        <f t="shared" si="54"/>
        <v>9.0823865608366139E-2</v>
      </c>
      <c r="S220" s="89">
        <f t="shared" si="54"/>
        <v>7.4135383223713311E-2</v>
      </c>
      <c r="T220" s="91">
        <v>24969</v>
      </c>
      <c r="U220" s="190">
        <v>616586</v>
      </c>
      <c r="V220" s="190">
        <v>25077.724000488062</v>
      </c>
      <c r="W220" s="196"/>
      <c r="X220" s="88">
        <v>0</v>
      </c>
      <c r="Y220" s="88">
        <f t="shared" si="55"/>
        <v>0</v>
      </c>
    </row>
    <row r="221" spans="2:27">
      <c r="B221" s="206">
        <v>4203</v>
      </c>
      <c r="C221" t="s">
        <v>235</v>
      </c>
      <c r="D221" s="190">
        <v>1206488.4380000001</v>
      </c>
      <c r="E221" s="85">
        <f t="shared" si="49"/>
        <v>26027.147837342251</v>
      </c>
      <c r="F221" s="86">
        <f t="shared" si="42"/>
        <v>0.82795647418451224</v>
      </c>
      <c r="G221" s="187">
        <f t="shared" si="43"/>
        <v>3246.913579529195</v>
      </c>
      <c r="H221" s="187">
        <f t="shared" si="44"/>
        <v>150510.6789790758</v>
      </c>
      <c r="I221" s="187">
        <f t="shared" si="45"/>
        <v>793.6794549458491</v>
      </c>
      <c r="J221" s="87">
        <f t="shared" si="46"/>
        <v>36791.011134014836</v>
      </c>
      <c r="K221" s="187">
        <f t="shared" si="50"/>
        <v>403.41742104827131</v>
      </c>
      <c r="L221" s="87">
        <f t="shared" si="47"/>
        <v>18700.414552692619</v>
      </c>
      <c r="M221" s="88">
        <f t="shared" si="51"/>
        <v>169211.09353176842</v>
      </c>
      <c r="N221" s="88">
        <f t="shared" si="52"/>
        <v>1375699.5315317684</v>
      </c>
      <c r="O221" s="88">
        <f t="shared" si="53"/>
        <v>29677.478837919716</v>
      </c>
      <c r="P221" s="89">
        <f t="shared" si="48"/>
        <v>0.9440781177749904</v>
      </c>
      <c r="Q221" s="240">
        <v>3240.0372501242382</v>
      </c>
      <c r="R221" s="89">
        <f t="shared" si="54"/>
        <v>6.007789911898035E-2</v>
      </c>
      <c r="S221" s="89">
        <f t="shared" si="54"/>
        <v>4.9466829219482915E-2</v>
      </c>
      <c r="T221" s="91">
        <v>46355</v>
      </c>
      <c r="U221" s="190">
        <v>1138113</v>
      </c>
      <c r="V221" s="190">
        <v>24800.353010394192</v>
      </c>
      <c r="W221" s="196"/>
      <c r="X221" s="88">
        <v>0</v>
      </c>
      <c r="Y221" s="88">
        <f t="shared" si="55"/>
        <v>0</v>
      </c>
      <c r="Z221" s="1"/>
      <c r="AA221" s="1"/>
    </row>
    <row r="222" spans="2:27">
      <c r="B222" s="206">
        <v>4204</v>
      </c>
      <c r="C222" t="s">
        <v>236</v>
      </c>
      <c r="D222" s="190">
        <v>3157243.9739999999</v>
      </c>
      <c r="E222" s="85">
        <f t="shared" si="49"/>
        <v>26988.220590498007</v>
      </c>
      <c r="F222" s="86">
        <f t="shared" si="42"/>
        <v>0.85852941337518229</v>
      </c>
      <c r="G222" s="187">
        <f t="shared" si="43"/>
        <v>2670.2699276357407</v>
      </c>
      <c r="H222" s="187">
        <f t="shared" si="44"/>
        <v>312384.19775439479</v>
      </c>
      <c r="I222" s="187">
        <f t="shared" si="45"/>
        <v>457.30399134133421</v>
      </c>
      <c r="J222" s="87">
        <f t="shared" si="46"/>
        <v>53498.164731057324</v>
      </c>
      <c r="K222" s="187">
        <f t="shared" si="50"/>
        <v>67.041957443756417</v>
      </c>
      <c r="L222" s="87">
        <f t="shared" si="47"/>
        <v>7842.9704335152883</v>
      </c>
      <c r="M222" s="88">
        <f t="shared" si="51"/>
        <v>320227.16818791005</v>
      </c>
      <c r="N222" s="88">
        <f t="shared" si="52"/>
        <v>3477471.1421879102</v>
      </c>
      <c r="O222" s="88">
        <f t="shared" si="53"/>
        <v>29725.532475577507</v>
      </c>
      <c r="P222" s="89">
        <f t="shared" si="48"/>
        <v>0.9456067647345241</v>
      </c>
      <c r="Q222" s="240">
        <v>-1161.5041271458031</v>
      </c>
      <c r="R222" s="89">
        <f t="shared" si="54"/>
        <v>4.3504520732307053E-2</v>
      </c>
      <c r="S222" s="89">
        <f t="shared" si="54"/>
        <v>3.0865009116578034E-2</v>
      </c>
      <c r="T222" s="91">
        <v>116986</v>
      </c>
      <c r="U222" s="190">
        <v>3025616</v>
      </c>
      <c r="V222" s="190">
        <v>26180.169422596024</v>
      </c>
      <c r="W222" s="196"/>
      <c r="X222" s="88">
        <v>0</v>
      </c>
      <c r="Y222" s="88">
        <f t="shared" si="55"/>
        <v>0</v>
      </c>
      <c r="Z222" s="1"/>
      <c r="AA222" s="1"/>
    </row>
    <row r="223" spans="2:27">
      <c r="B223" s="206">
        <v>4205</v>
      </c>
      <c r="C223" t="s">
        <v>237</v>
      </c>
      <c r="D223" s="190">
        <v>590423.76300000004</v>
      </c>
      <c r="E223" s="85">
        <f t="shared" si="49"/>
        <v>24922.911059518785</v>
      </c>
      <c r="F223" s="86">
        <f t="shared" si="42"/>
        <v>0.79282930639243265</v>
      </c>
      <c r="G223" s="187">
        <f t="shared" si="43"/>
        <v>3909.455646223274</v>
      </c>
      <c r="H223" s="187">
        <f t="shared" si="44"/>
        <v>92615.00425902936</v>
      </c>
      <c r="I223" s="187">
        <f t="shared" si="45"/>
        <v>1180.162327184062</v>
      </c>
      <c r="J223" s="87">
        <f t="shared" si="46"/>
        <v>27958.045530990428</v>
      </c>
      <c r="K223" s="187">
        <f t="shared" si="50"/>
        <v>789.90029328648416</v>
      </c>
      <c r="L223" s="87">
        <f t="shared" si="47"/>
        <v>18712.737947956808</v>
      </c>
      <c r="M223" s="88">
        <f t="shared" si="51"/>
        <v>111327.74220698616</v>
      </c>
      <c r="N223" s="88">
        <f t="shared" si="52"/>
        <v>701751.50520698621</v>
      </c>
      <c r="O223" s="88">
        <f t="shared" si="53"/>
        <v>29622.266999028543</v>
      </c>
      <c r="P223" s="89">
        <f t="shared" si="48"/>
        <v>0.94232175938538643</v>
      </c>
      <c r="Q223" s="240">
        <v>1405.7103104885173</v>
      </c>
      <c r="R223" s="89">
        <f t="shared" si="54"/>
        <v>5.8389718760027381E-2</v>
      </c>
      <c r="S223" s="89">
        <f t="shared" si="54"/>
        <v>4.8962946676516746E-2</v>
      </c>
      <c r="T223" s="91">
        <v>23690</v>
      </c>
      <c r="U223" s="190">
        <v>557851</v>
      </c>
      <c r="V223" s="190">
        <v>23759.572383832361</v>
      </c>
      <c r="W223" s="196"/>
      <c r="X223" s="88">
        <v>0</v>
      </c>
      <c r="Y223" s="88">
        <f t="shared" si="55"/>
        <v>0</v>
      </c>
    </row>
    <row r="224" spans="2:27">
      <c r="B224" s="206">
        <v>4206</v>
      </c>
      <c r="C224" t="s">
        <v>238</v>
      </c>
      <c r="D224" s="190">
        <v>247661.731</v>
      </c>
      <c r="E224" s="85">
        <f t="shared" si="49"/>
        <v>25077.129505872821</v>
      </c>
      <c r="F224" s="86">
        <f t="shared" si="42"/>
        <v>0.79773519012181715</v>
      </c>
      <c r="G224" s="187">
        <f t="shared" si="43"/>
        <v>3816.9245784108525</v>
      </c>
      <c r="H224" s="187">
        <f t="shared" si="44"/>
        <v>37695.947136385585</v>
      </c>
      <c r="I224" s="187">
        <f t="shared" si="45"/>
        <v>1126.1858709601493</v>
      </c>
      <c r="J224" s="87">
        <f t="shared" si="46"/>
        <v>11122.211661602434</v>
      </c>
      <c r="K224" s="187">
        <f t="shared" si="50"/>
        <v>735.92383706257147</v>
      </c>
      <c r="L224" s="87">
        <f t="shared" si="47"/>
        <v>7267.9838148299559</v>
      </c>
      <c r="M224" s="88">
        <f t="shared" si="51"/>
        <v>44963.930951215538</v>
      </c>
      <c r="N224" s="88">
        <f t="shared" si="52"/>
        <v>292625.66195121553</v>
      </c>
      <c r="O224" s="88">
        <f t="shared" si="53"/>
        <v>29629.977921346246</v>
      </c>
      <c r="P224" s="89">
        <f t="shared" si="48"/>
        <v>0.94256705357185577</v>
      </c>
      <c r="Q224" s="240">
        <v>606.39989550376777</v>
      </c>
      <c r="R224" s="89">
        <f t="shared" si="54"/>
        <v>3.4518797149516701E-2</v>
      </c>
      <c r="S224" s="89">
        <f t="shared" si="54"/>
        <v>3.2842784517439647E-2</v>
      </c>
      <c r="T224" s="91">
        <v>9876</v>
      </c>
      <c r="U224" s="190">
        <v>239398</v>
      </c>
      <c r="V224" s="190">
        <v>24279.716024340771</v>
      </c>
      <c r="W224" s="196"/>
      <c r="X224" s="88">
        <v>0</v>
      </c>
      <c r="Y224" s="88">
        <f t="shared" si="55"/>
        <v>0</v>
      </c>
    </row>
    <row r="225" spans="2:27">
      <c r="B225" s="206">
        <v>4207</v>
      </c>
      <c r="C225" t="s">
        <v>239</v>
      </c>
      <c r="D225" s="190">
        <v>245260.77100000001</v>
      </c>
      <c r="E225" s="85">
        <f t="shared" si="49"/>
        <v>26431.810647699105</v>
      </c>
      <c r="F225" s="86">
        <f t="shared" si="42"/>
        <v>0.84082930972494585</v>
      </c>
      <c r="G225" s="187">
        <f t="shared" si="43"/>
        <v>3004.1158933150823</v>
      </c>
      <c r="H225" s="187">
        <f t="shared" si="44"/>
        <v>27875.191374070648</v>
      </c>
      <c r="I225" s="187">
        <f t="shared" si="45"/>
        <v>652.04747132094997</v>
      </c>
      <c r="J225" s="87">
        <f t="shared" si="46"/>
        <v>6050.3484863870945</v>
      </c>
      <c r="K225" s="187">
        <f t="shared" si="50"/>
        <v>261.78543742337217</v>
      </c>
      <c r="L225" s="87">
        <f t="shared" si="47"/>
        <v>2429.1070738514704</v>
      </c>
      <c r="M225" s="88">
        <f t="shared" si="51"/>
        <v>30304.29844792212</v>
      </c>
      <c r="N225" s="88">
        <f t="shared" si="52"/>
        <v>275565.06944792211</v>
      </c>
      <c r="O225" s="88">
        <f t="shared" si="53"/>
        <v>29697.711978437561</v>
      </c>
      <c r="P225" s="89">
        <f t="shared" si="48"/>
        <v>0.94472175955201221</v>
      </c>
      <c r="Q225" s="240">
        <v>276.32742565101216</v>
      </c>
      <c r="R225" s="89">
        <f t="shared" si="54"/>
        <v>7.2623695086484044E-2</v>
      </c>
      <c r="S225" s="89">
        <f t="shared" si="54"/>
        <v>6.5341089979204389E-2</v>
      </c>
      <c r="T225" s="91">
        <v>9279</v>
      </c>
      <c r="U225" s="190">
        <v>228655</v>
      </c>
      <c r="V225" s="190">
        <v>24810.655381944442</v>
      </c>
      <c r="W225" s="196"/>
      <c r="X225" s="88">
        <v>0</v>
      </c>
      <c r="Y225" s="88">
        <f t="shared" si="55"/>
        <v>0</v>
      </c>
    </row>
    <row r="226" spans="2:27">
      <c r="B226" s="206">
        <v>4211</v>
      </c>
      <c r="C226" t="s">
        <v>240</v>
      </c>
      <c r="D226" s="190">
        <v>51345.089</v>
      </c>
      <c r="E226" s="85">
        <f t="shared" si="49"/>
        <v>21008.628887070376</v>
      </c>
      <c r="F226" s="86">
        <f t="shared" si="42"/>
        <v>0.66831104235837335</v>
      </c>
      <c r="G226" s="187">
        <f t="shared" si="43"/>
        <v>6258.0249496923198</v>
      </c>
      <c r="H226" s="187">
        <f t="shared" si="44"/>
        <v>15294.612977048029</v>
      </c>
      <c r="I226" s="187">
        <f t="shared" si="45"/>
        <v>2550.1610875410051</v>
      </c>
      <c r="J226" s="87">
        <f t="shared" si="46"/>
        <v>6232.5936979502167</v>
      </c>
      <c r="K226" s="187">
        <f t="shared" si="50"/>
        <v>2159.8990536434276</v>
      </c>
      <c r="L226" s="87">
        <f t="shared" si="47"/>
        <v>5278.7932871045368</v>
      </c>
      <c r="M226" s="88">
        <f t="shared" si="51"/>
        <v>20573.406264152567</v>
      </c>
      <c r="N226" s="88">
        <f t="shared" si="52"/>
        <v>71918.49526415256</v>
      </c>
      <c r="O226" s="88">
        <f t="shared" si="53"/>
        <v>29426.552890406121</v>
      </c>
      <c r="P226" s="89">
        <f t="shared" si="48"/>
        <v>0.93609584618368347</v>
      </c>
      <c r="Q226" s="240">
        <v>301.54776879417113</v>
      </c>
      <c r="R226" s="89">
        <f t="shared" si="54"/>
        <v>5.8836282273364675E-2</v>
      </c>
      <c r="S226" s="89">
        <f t="shared" si="54"/>
        <v>4.887178370859898E-2</v>
      </c>
      <c r="T226" s="91">
        <v>2444</v>
      </c>
      <c r="U226" s="190">
        <v>48492</v>
      </c>
      <c r="V226" s="190">
        <v>20029.739776951672</v>
      </c>
      <c r="W226" s="196"/>
      <c r="X226" s="88">
        <v>0</v>
      </c>
      <c r="Y226" s="88">
        <f t="shared" si="55"/>
        <v>0</v>
      </c>
    </row>
    <row r="227" spans="2:27">
      <c r="B227" s="206">
        <v>4212</v>
      </c>
      <c r="C227" t="s">
        <v>241</v>
      </c>
      <c r="D227" s="190">
        <v>46938.572</v>
      </c>
      <c r="E227" s="85">
        <f t="shared" si="49"/>
        <v>20696.019400352732</v>
      </c>
      <c r="F227" s="86">
        <f t="shared" si="42"/>
        <v>0.65836653940949397</v>
      </c>
      <c r="G227" s="187">
        <f t="shared" si="43"/>
        <v>6445.5906417229062</v>
      </c>
      <c r="H227" s="187">
        <f t="shared" si="44"/>
        <v>14618.59957542755</v>
      </c>
      <c r="I227" s="187">
        <f t="shared" si="45"/>
        <v>2659.5744078921803</v>
      </c>
      <c r="J227" s="87">
        <f t="shared" si="46"/>
        <v>6031.9147570994646</v>
      </c>
      <c r="K227" s="187">
        <f t="shared" si="50"/>
        <v>2269.3123739946022</v>
      </c>
      <c r="L227" s="87">
        <f t="shared" si="47"/>
        <v>5146.8004642197584</v>
      </c>
      <c r="M227" s="88">
        <f t="shared" si="51"/>
        <v>19765.400039647309</v>
      </c>
      <c r="N227" s="88">
        <f t="shared" si="52"/>
        <v>66703.972039647313</v>
      </c>
      <c r="O227" s="88">
        <f t="shared" si="53"/>
        <v>29410.922416070243</v>
      </c>
      <c r="P227" s="89">
        <f t="shared" si="48"/>
        <v>0.93559862103623959</v>
      </c>
      <c r="Q227" s="240">
        <v>300.60639501849073</v>
      </c>
      <c r="R227" s="89">
        <f t="shared" si="54"/>
        <v>5.7627633446745229E-2</v>
      </c>
      <c r="S227" s="89">
        <f t="shared" si="54"/>
        <v>-6.6313118325623838E-4</v>
      </c>
      <c r="T227" s="91">
        <v>2268</v>
      </c>
      <c r="U227" s="190">
        <v>44381</v>
      </c>
      <c r="V227" s="190">
        <v>20709.752683154456</v>
      </c>
      <c r="W227" s="196"/>
      <c r="X227" s="88">
        <v>0</v>
      </c>
      <c r="Y227" s="88">
        <f t="shared" si="55"/>
        <v>0</v>
      </c>
    </row>
    <row r="228" spans="2:27">
      <c r="B228" s="206">
        <v>4213</v>
      </c>
      <c r="C228" t="s">
        <v>242</v>
      </c>
      <c r="D228" s="190">
        <v>157491.97200000001</v>
      </c>
      <c r="E228" s="85">
        <f t="shared" si="49"/>
        <v>24907.792503558441</v>
      </c>
      <c r="F228" s="86">
        <f t="shared" si="42"/>
        <v>0.79234836601564163</v>
      </c>
      <c r="G228" s="187">
        <f t="shared" si="43"/>
        <v>3918.5267797994802</v>
      </c>
      <c r="H228" s="187">
        <f t="shared" si="44"/>
        <v>24776.844828672114</v>
      </c>
      <c r="I228" s="187">
        <f t="shared" si="45"/>
        <v>1185.4538217701822</v>
      </c>
      <c r="J228" s="87">
        <f t="shared" si="46"/>
        <v>7495.6245150528621</v>
      </c>
      <c r="K228" s="187">
        <f t="shared" si="50"/>
        <v>795.19178787260444</v>
      </c>
      <c r="L228" s="87">
        <f t="shared" si="47"/>
        <v>5027.9976747184774</v>
      </c>
      <c r="M228" s="88">
        <f t="shared" si="51"/>
        <v>29804.842503390591</v>
      </c>
      <c r="N228" s="88">
        <f t="shared" si="52"/>
        <v>187296.8145033906</v>
      </c>
      <c r="O228" s="88">
        <f t="shared" si="53"/>
        <v>29621.511071230525</v>
      </c>
      <c r="P228" s="89">
        <f t="shared" si="48"/>
        <v>0.94229771236654691</v>
      </c>
      <c r="Q228" s="240">
        <v>425.90499678211199</v>
      </c>
      <c r="R228" s="89">
        <f t="shared" si="54"/>
        <v>8.9849503141694639E-2</v>
      </c>
      <c r="S228" s="89">
        <f t="shared" si="54"/>
        <v>6.5891084521309512E-2</v>
      </c>
      <c r="T228" s="91">
        <v>6323</v>
      </c>
      <c r="U228" s="190">
        <v>144508</v>
      </c>
      <c r="V228" s="190">
        <v>23368.04657179819</v>
      </c>
      <c r="W228" s="196"/>
      <c r="X228" s="88">
        <v>0</v>
      </c>
      <c r="Y228" s="88">
        <f t="shared" si="55"/>
        <v>0</v>
      </c>
    </row>
    <row r="229" spans="2:27">
      <c r="B229" s="206">
        <v>4214</v>
      </c>
      <c r="C229" t="s">
        <v>243</v>
      </c>
      <c r="D229" s="190">
        <v>146988.45600000001</v>
      </c>
      <c r="E229" s="85">
        <f t="shared" si="49"/>
        <v>23570.951892238616</v>
      </c>
      <c r="F229" s="86">
        <f t="shared" si="42"/>
        <v>0.7498217762405226</v>
      </c>
      <c r="G229" s="187">
        <f t="shared" si="43"/>
        <v>4720.6311465913759</v>
      </c>
      <c r="H229" s="187">
        <f t="shared" si="44"/>
        <v>29437.855830143821</v>
      </c>
      <c r="I229" s="187">
        <f t="shared" si="45"/>
        <v>1653.3480357321212</v>
      </c>
      <c r="J229" s="87">
        <f t="shared" si="46"/>
        <v>10310.278350825507</v>
      </c>
      <c r="K229" s="187">
        <f t="shared" si="50"/>
        <v>1263.0860018345434</v>
      </c>
      <c r="L229" s="87">
        <f t="shared" si="47"/>
        <v>7876.6043074402123</v>
      </c>
      <c r="M229" s="88">
        <f t="shared" si="51"/>
        <v>37314.460137584036</v>
      </c>
      <c r="N229" s="88">
        <f t="shared" si="52"/>
        <v>184302.91613758405</v>
      </c>
      <c r="O229" s="88">
        <f t="shared" si="53"/>
        <v>29554.669040664536</v>
      </c>
      <c r="P229" s="89">
        <f t="shared" si="48"/>
        <v>0.94017138287779101</v>
      </c>
      <c r="Q229" s="240">
        <v>585.02258559753682</v>
      </c>
      <c r="R229" s="89">
        <f t="shared" si="54"/>
        <v>7.9123242616235143E-2</v>
      </c>
      <c r="S229" s="89">
        <f t="shared" si="54"/>
        <v>6.8394307234226459E-2</v>
      </c>
      <c r="T229" s="91">
        <v>6236</v>
      </c>
      <c r="U229" s="190">
        <v>136211</v>
      </c>
      <c r="V229" s="190">
        <v>22062.034337544541</v>
      </c>
      <c r="W229" s="196"/>
      <c r="X229" s="88">
        <v>0</v>
      </c>
      <c r="Y229" s="88">
        <f t="shared" si="55"/>
        <v>0</v>
      </c>
    </row>
    <row r="230" spans="2:27">
      <c r="B230" s="206">
        <v>4215</v>
      </c>
      <c r="C230" t="s">
        <v>244</v>
      </c>
      <c r="D230" s="190">
        <v>327741.37199999997</v>
      </c>
      <c r="E230" s="85">
        <f t="shared" si="49"/>
        <v>28442.365009112207</v>
      </c>
      <c r="F230" s="86">
        <f t="shared" si="42"/>
        <v>0.90478758554660688</v>
      </c>
      <c r="G230" s="187">
        <f t="shared" si="43"/>
        <v>1797.783276467221</v>
      </c>
      <c r="H230" s="187">
        <f t="shared" si="44"/>
        <v>20715.856694731789</v>
      </c>
      <c r="I230" s="187">
        <f t="shared" si="45"/>
        <v>0</v>
      </c>
      <c r="J230" s="87">
        <f t="shared" si="46"/>
        <v>0</v>
      </c>
      <c r="K230" s="187">
        <f t="shared" si="50"/>
        <v>-390.26203389757779</v>
      </c>
      <c r="L230" s="87">
        <f t="shared" si="47"/>
        <v>-4496.9894166017893</v>
      </c>
      <c r="M230" s="88">
        <f t="shared" si="51"/>
        <v>16218.867278129999</v>
      </c>
      <c r="N230" s="88">
        <f t="shared" si="52"/>
        <v>343960.23927813</v>
      </c>
      <c r="O230" s="88">
        <f t="shared" si="53"/>
        <v>29849.886251681855</v>
      </c>
      <c r="P230" s="89">
        <f t="shared" si="48"/>
        <v>0.94956261555069243</v>
      </c>
      <c r="Q230" s="240">
        <v>-820.47900499018397</v>
      </c>
      <c r="R230" s="89">
        <f t="shared" si="54"/>
        <v>3.5723926089553291E-2</v>
      </c>
      <c r="S230" s="89">
        <f t="shared" si="54"/>
        <v>2.6376074981915163E-2</v>
      </c>
      <c r="T230" s="91">
        <v>11523</v>
      </c>
      <c r="U230" s="190">
        <v>316437</v>
      </c>
      <c r="V230" s="190">
        <v>27711.445835887556</v>
      </c>
      <c r="W230" s="196"/>
      <c r="X230" s="88">
        <v>0</v>
      </c>
      <c r="Y230" s="88">
        <f t="shared" si="55"/>
        <v>0</v>
      </c>
    </row>
    <row r="231" spans="2:27">
      <c r="B231" s="206">
        <v>4216</v>
      </c>
      <c r="C231" t="s">
        <v>245</v>
      </c>
      <c r="D231" s="190">
        <v>118293.81</v>
      </c>
      <c r="E231" s="85">
        <f t="shared" si="49"/>
        <v>21586.461678832115</v>
      </c>
      <c r="F231" s="86">
        <f t="shared" si="42"/>
        <v>0.68669263391520285</v>
      </c>
      <c r="G231" s="187">
        <f t="shared" si="43"/>
        <v>5911.3252746352764</v>
      </c>
      <c r="H231" s="187">
        <f t="shared" si="44"/>
        <v>32394.062505001315</v>
      </c>
      <c r="I231" s="187">
        <f t="shared" si="45"/>
        <v>2347.9196104243965</v>
      </c>
      <c r="J231" s="87">
        <f t="shared" si="46"/>
        <v>12866.599465125693</v>
      </c>
      <c r="K231" s="187">
        <f t="shared" si="50"/>
        <v>1957.6575765268187</v>
      </c>
      <c r="L231" s="87">
        <f t="shared" si="47"/>
        <v>10727.963519366967</v>
      </c>
      <c r="M231" s="88">
        <f t="shared" si="51"/>
        <v>43122.026024368286</v>
      </c>
      <c r="N231" s="88">
        <f t="shared" si="52"/>
        <v>161415.8360243683</v>
      </c>
      <c r="O231" s="88">
        <f t="shared" si="53"/>
        <v>29455.444529994213</v>
      </c>
      <c r="P231" s="89">
        <f t="shared" si="48"/>
        <v>0.93701492576152512</v>
      </c>
      <c r="Q231" s="240">
        <v>508.68635392474243</v>
      </c>
      <c r="R231" s="89">
        <f t="shared" si="54"/>
        <v>6.3621086514772773E-2</v>
      </c>
      <c r="S231" s="89">
        <f t="shared" si="54"/>
        <v>4.6152856991719816E-2</v>
      </c>
      <c r="T231" s="91">
        <v>5480</v>
      </c>
      <c r="U231" s="190">
        <v>111218</v>
      </c>
      <c r="V231" s="190">
        <v>20634.137291280149</v>
      </c>
      <c r="W231" s="196"/>
      <c r="X231" s="88">
        <v>0</v>
      </c>
      <c r="Y231" s="88">
        <f t="shared" si="55"/>
        <v>0</v>
      </c>
    </row>
    <row r="232" spans="2:27">
      <c r="B232" s="206">
        <v>4217</v>
      </c>
      <c r="C232" t="s">
        <v>246</v>
      </c>
      <c r="D232" s="190">
        <v>44247.788999999997</v>
      </c>
      <c r="E232" s="85">
        <f t="shared" si="49"/>
        <v>24554.821864594891</v>
      </c>
      <c r="F232" s="86">
        <f t="shared" si="42"/>
        <v>0.78111992379241735</v>
      </c>
      <c r="G232" s="187">
        <f t="shared" si="43"/>
        <v>4130.3091631776106</v>
      </c>
      <c r="H232" s="187">
        <f t="shared" si="44"/>
        <v>7442.8171120460547</v>
      </c>
      <c r="I232" s="187">
        <f t="shared" si="45"/>
        <v>1308.9935454074248</v>
      </c>
      <c r="J232" s="87">
        <f t="shared" si="46"/>
        <v>2358.8063688241791</v>
      </c>
      <c r="K232" s="187">
        <f t="shared" si="50"/>
        <v>918.731511509847</v>
      </c>
      <c r="L232" s="87">
        <f t="shared" si="47"/>
        <v>1655.5541837407443</v>
      </c>
      <c r="M232" s="88">
        <f t="shared" si="51"/>
        <v>9098.3712957867992</v>
      </c>
      <c r="N232" s="88">
        <f t="shared" si="52"/>
        <v>53346.160295786794</v>
      </c>
      <c r="O232" s="88">
        <f t="shared" si="53"/>
        <v>29603.862539282349</v>
      </c>
      <c r="P232" s="89">
        <f t="shared" si="48"/>
        <v>0.94173629025538574</v>
      </c>
      <c r="Q232" s="240">
        <v>259.30901729423749</v>
      </c>
      <c r="R232" s="89">
        <f t="shared" si="54"/>
        <v>-3.9949033391915703E-2</v>
      </c>
      <c r="S232" s="89">
        <f t="shared" si="54"/>
        <v>-4.8473348300755649E-2</v>
      </c>
      <c r="T232" s="91">
        <v>1802</v>
      </c>
      <c r="U232" s="190">
        <v>46089</v>
      </c>
      <c r="V232" s="190">
        <v>25805.711086226205</v>
      </c>
      <c r="W232" s="196"/>
      <c r="X232" s="88">
        <v>0</v>
      </c>
      <c r="Y232" s="88">
        <f t="shared" si="55"/>
        <v>0</v>
      </c>
    </row>
    <row r="233" spans="2:27">
      <c r="B233" s="206">
        <v>4218</v>
      </c>
      <c r="C233" t="s">
        <v>247</v>
      </c>
      <c r="D233" s="190">
        <v>31465.592000000001</v>
      </c>
      <c r="E233" s="85">
        <f t="shared" si="49"/>
        <v>22801.153623188406</v>
      </c>
      <c r="F233" s="86">
        <f t="shared" si="42"/>
        <v>0.72533352018344877</v>
      </c>
      <c r="G233" s="187">
        <f t="shared" si="43"/>
        <v>5182.5101080215018</v>
      </c>
      <c r="H233" s="187">
        <f t="shared" si="44"/>
        <v>7151.8639490696723</v>
      </c>
      <c r="I233" s="187">
        <f t="shared" si="45"/>
        <v>1922.7774298996947</v>
      </c>
      <c r="J233" s="87">
        <f t="shared" si="46"/>
        <v>2653.4328532615787</v>
      </c>
      <c r="K233" s="187">
        <f t="shared" si="50"/>
        <v>1532.5153960021169</v>
      </c>
      <c r="L233" s="87">
        <f t="shared" si="47"/>
        <v>2114.8712464829214</v>
      </c>
      <c r="M233" s="88">
        <f t="shared" si="51"/>
        <v>9266.7351955525937</v>
      </c>
      <c r="N233" s="88">
        <f t="shared" si="52"/>
        <v>40732.327195552592</v>
      </c>
      <c r="O233" s="88">
        <f t="shared" si="53"/>
        <v>29516.179127212024</v>
      </c>
      <c r="P233" s="89">
        <f t="shared" si="48"/>
        <v>0.93894697007493733</v>
      </c>
      <c r="Q233" s="240">
        <v>187.17557051389304</v>
      </c>
      <c r="R233" s="89">
        <f t="shared" si="54"/>
        <v>7.7847155139930818E-2</v>
      </c>
      <c r="S233" s="89">
        <f t="shared" si="54"/>
        <v>4.9729403266715287E-2</v>
      </c>
      <c r="T233" s="91">
        <v>1380</v>
      </c>
      <c r="U233" s="190">
        <v>29193</v>
      </c>
      <c r="V233" s="190">
        <v>21720.982142857141</v>
      </c>
      <c r="W233" s="196"/>
      <c r="X233" s="88">
        <v>0</v>
      </c>
      <c r="Y233" s="88">
        <f t="shared" si="55"/>
        <v>0</v>
      </c>
    </row>
    <row r="234" spans="2:27">
      <c r="B234" s="206">
        <v>4219</v>
      </c>
      <c r="C234" t="s">
        <v>248</v>
      </c>
      <c r="D234" s="190">
        <v>87790.77</v>
      </c>
      <c r="E234" s="85">
        <f t="shared" si="49"/>
        <v>22130.267204436601</v>
      </c>
      <c r="F234" s="86">
        <f t="shared" si="42"/>
        <v>0.70399177512096944</v>
      </c>
      <c r="G234" s="187">
        <f t="shared" si="43"/>
        <v>5585.0419592725848</v>
      </c>
      <c r="H234" s="187">
        <f t="shared" si="44"/>
        <v>22155.861452434343</v>
      </c>
      <c r="I234" s="187">
        <f t="shared" si="45"/>
        <v>2157.5876764628265</v>
      </c>
      <c r="J234" s="87">
        <f t="shared" si="46"/>
        <v>8559.1503125280324</v>
      </c>
      <c r="K234" s="187">
        <f t="shared" si="50"/>
        <v>1767.3256425652487</v>
      </c>
      <c r="L234" s="87">
        <f t="shared" si="47"/>
        <v>7010.9808240563416</v>
      </c>
      <c r="M234" s="88">
        <f t="shared" si="51"/>
        <v>29166.842276490686</v>
      </c>
      <c r="N234" s="88">
        <f t="shared" si="52"/>
        <v>116957.61227649069</v>
      </c>
      <c r="O234" s="88">
        <f t="shared" si="53"/>
        <v>29482.634806274436</v>
      </c>
      <c r="P234" s="89">
        <f t="shared" si="48"/>
        <v>0.93787988282181334</v>
      </c>
      <c r="Q234" s="240">
        <v>149.40583987582795</v>
      </c>
      <c r="R234" s="89">
        <f t="shared" si="54"/>
        <v>6.8885466255950767E-2</v>
      </c>
      <c r="S234" s="89">
        <f t="shared" si="54"/>
        <v>5.1910476496907422E-2</v>
      </c>
      <c r="T234" s="91">
        <v>3967</v>
      </c>
      <c r="U234" s="190">
        <v>82133</v>
      </c>
      <c r="V234" s="190">
        <v>21038.165983606556</v>
      </c>
      <c r="W234" s="196"/>
      <c r="X234" s="88">
        <v>0</v>
      </c>
      <c r="Y234" s="88">
        <f t="shared" si="55"/>
        <v>0</v>
      </c>
    </row>
    <row r="235" spans="2:27">
      <c r="B235" s="206">
        <v>4220</v>
      </c>
      <c r="C235" t="s">
        <v>249</v>
      </c>
      <c r="D235" s="190">
        <v>31945.22</v>
      </c>
      <c r="E235" s="85">
        <f t="shared" si="49"/>
        <v>27072.22033898305</v>
      </c>
      <c r="F235" s="86">
        <f t="shared" si="42"/>
        <v>0.86120155156038436</v>
      </c>
      <c r="G235" s="187">
        <f t="shared" si="43"/>
        <v>2619.8700785447149</v>
      </c>
      <c r="H235" s="187">
        <f t="shared" si="44"/>
        <v>3091.4466926827636</v>
      </c>
      <c r="I235" s="187">
        <f t="shared" si="45"/>
        <v>427.9040793715692</v>
      </c>
      <c r="J235" s="87">
        <f t="shared" si="46"/>
        <v>504.92681365845164</v>
      </c>
      <c r="K235" s="187">
        <f t="shared" si="50"/>
        <v>37.642045473991402</v>
      </c>
      <c r="L235" s="87">
        <f t="shared" si="47"/>
        <v>44.417613659309858</v>
      </c>
      <c r="M235" s="88">
        <f t="shared" si="51"/>
        <v>3135.8643063420736</v>
      </c>
      <c r="N235" s="88">
        <f t="shared" si="52"/>
        <v>35081.084306342076</v>
      </c>
      <c r="O235" s="88">
        <f t="shared" si="53"/>
        <v>29729.732463001761</v>
      </c>
      <c r="P235" s="89">
        <f t="shared" si="48"/>
        <v>0.94574037164378422</v>
      </c>
      <c r="Q235" s="240">
        <v>-126.95117014029029</v>
      </c>
      <c r="R235" s="89">
        <f t="shared" si="54"/>
        <v>0.10882401943769529</v>
      </c>
      <c r="S235" s="89">
        <f t="shared" si="54"/>
        <v>6.7478039051882752E-2</v>
      </c>
      <c r="T235" s="91">
        <v>1180</v>
      </c>
      <c r="U235" s="190">
        <v>28810</v>
      </c>
      <c r="V235" s="190">
        <v>25360.915492957749</v>
      </c>
      <c r="W235" s="196"/>
      <c r="X235" s="88">
        <v>0</v>
      </c>
      <c r="Y235" s="88">
        <f t="shared" si="55"/>
        <v>0</v>
      </c>
    </row>
    <row r="236" spans="2:27">
      <c r="B236" s="206">
        <v>4221</v>
      </c>
      <c r="C236" t="s">
        <v>250</v>
      </c>
      <c r="D236" s="190">
        <v>49396.813000000002</v>
      </c>
      <c r="E236" s="85">
        <f t="shared" si="49"/>
        <v>40993.205809128631</v>
      </c>
      <c r="F236" s="86">
        <f t="shared" si="42"/>
        <v>1.3040456971835463</v>
      </c>
      <c r="G236" s="187">
        <f t="shared" si="43"/>
        <v>-5732.7212035426328</v>
      </c>
      <c r="H236" s="187">
        <f t="shared" si="44"/>
        <v>-6907.9290502688727</v>
      </c>
      <c r="I236" s="187">
        <f t="shared" si="45"/>
        <v>0</v>
      </c>
      <c r="J236" s="87">
        <f t="shared" si="46"/>
        <v>0</v>
      </c>
      <c r="K236" s="187">
        <f t="shared" si="50"/>
        <v>-390.26203389757779</v>
      </c>
      <c r="L236" s="87">
        <f t="shared" si="47"/>
        <v>-470.26575084658123</v>
      </c>
      <c r="M236" s="88">
        <f t="shared" si="51"/>
        <v>-7378.1948011154536</v>
      </c>
      <c r="N236" s="88">
        <f t="shared" si="52"/>
        <v>42018.618198884549</v>
      </c>
      <c r="O236" s="88">
        <f t="shared" si="53"/>
        <v>34870.22257168842</v>
      </c>
      <c r="P236" s="89">
        <f t="shared" si="48"/>
        <v>1.1092658602054681</v>
      </c>
      <c r="Q236" s="240">
        <v>-23.065049415360591</v>
      </c>
      <c r="R236" s="89">
        <f t="shared" si="54"/>
        <v>2.8072198634698675E-2</v>
      </c>
      <c r="S236" s="89">
        <f t="shared" si="54"/>
        <v>6.7428999078376906E-3</v>
      </c>
      <c r="T236" s="91">
        <v>1205</v>
      </c>
      <c r="U236" s="190">
        <v>48048</v>
      </c>
      <c r="V236" s="190">
        <v>40718.644067796609</v>
      </c>
      <c r="W236" s="196"/>
      <c r="X236" s="88">
        <v>0</v>
      </c>
      <c r="Y236" s="88">
        <f t="shared" si="55"/>
        <v>0</v>
      </c>
    </row>
    <row r="237" spans="2:27">
      <c r="B237" s="206">
        <v>4222</v>
      </c>
      <c r="C237" t="s">
        <v>251</v>
      </c>
      <c r="D237" s="190">
        <v>75437.94</v>
      </c>
      <c r="E237" s="85">
        <f t="shared" si="49"/>
        <v>74617.151335311573</v>
      </c>
      <c r="F237" s="86">
        <f t="shared" si="42"/>
        <v>2.3736659091258057</v>
      </c>
      <c r="G237" s="187">
        <f t="shared" si="43"/>
        <v>-25907.088519252397</v>
      </c>
      <c r="H237" s="187">
        <f t="shared" si="44"/>
        <v>-26192.066492964175</v>
      </c>
      <c r="I237" s="187">
        <f t="shared" si="45"/>
        <v>0</v>
      </c>
      <c r="J237" s="87">
        <f t="shared" si="46"/>
        <v>0</v>
      </c>
      <c r="K237" s="187">
        <f t="shared" si="50"/>
        <v>-390.26203389757779</v>
      </c>
      <c r="L237" s="87">
        <f t="shared" si="47"/>
        <v>-394.55491627045114</v>
      </c>
      <c r="M237" s="88">
        <f t="shared" si="51"/>
        <v>-26586.621409234627</v>
      </c>
      <c r="N237" s="88">
        <f t="shared" si="52"/>
        <v>48851.318590765375</v>
      </c>
      <c r="O237" s="88">
        <f t="shared" si="53"/>
        <v>48319.800782161597</v>
      </c>
      <c r="P237" s="89">
        <f t="shared" si="48"/>
        <v>1.5371139449823719</v>
      </c>
      <c r="Q237" s="240">
        <v>1621.4925982083623</v>
      </c>
      <c r="R237" s="89">
        <f t="shared" si="54"/>
        <v>-4.7837380723986439E-2</v>
      </c>
      <c r="S237" s="89">
        <f t="shared" si="54"/>
        <v>-6.2906225341608807E-2</v>
      </c>
      <c r="T237" s="91">
        <v>1011</v>
      </c>
      <c r="U237" s="190">
        <v>79228</v>
      </c>
      <c r="V237" s="190">
        <v>79626.130653266329</v>
      </c>
      <c r="W237" s="196"/>
      <c r="X237" s="88">
        <v>0</v>
      </c>
      <c r="Y237" s="88">
        <f t="shared" si="55"/>
        <v>0</v>
      </c>
    </row>
    <row r="238" spans="2:27">
      <c r="B238" s="206">
        <v>4223</v>
      </c>
      <c r="C238" t="s">
        <v>252</v>
      </c>
      <c r="D238" s="190">
        <v>332787.68300000002</v>
      </c>
      <c r="E238" s="85">
        <f t="shared" si="49"/>
        <v>21536.867913538703</v>
      </c>
      <c r="F238" s="86">
        <f t="shared" si="42"/>
        <v>0.68511499354867156</v>
      </c>
      <c r="G238" s="187">
        <f t="shared" si="43"/>
        <v>5941.0815338113234</v>
      </c>
      <c r="H238" s="187">
        <f t="shared" si="44"/>
        <v>91801.591860452565</v>
      </c>
      <c r="I238" s="187">
        <f t="shared" si="45"/>
        <v>2365.2774282770906</v>
      </c>
      <c r="J238" s="87">
        <f t="shared" si="46"/>
        <v>36548.266821737605</v>
      </c>
      <c r="K238" s="187">
        <f t="shared" si="50"/>
        <v>1975.0153943795128</v>
      </c>
      <c r="L238" s="87">
        <f t="shared" si="47"/>
        <v>30517.937873952233</v>
      </c>
      <c r="M238" s="88">
        <f t="shared" si="51"/>
        <v>122319.5297344048</v>
      </c>
      <c r="N238" s="88">
        <f t="shared" si="52"/>
        <v>455107.21273440483</v>
      </c>
      <c r="O238" s="88">
        <f t="shared" si="53"/>
        <v>29452.964841729539</v>
      </c>
      <c r="P238" s="89">
        <f t="shared" si="48"/>
        <v>0.93693604374319839</v>
      </c>
      <c r="Q238" s="240">
        <v>1788.5918169425131</v>
      </c>
      <c r="R238" s="89">
        <f t="shared" si="54"/>
        <v>6.0911190030636282E-2</v>
      </c>
      <c r="S238" s="89">
        <f t="shared" si="54"/>
        <v>5.0063146539512847E-2</v>
      </c>
      <c r="T238" s="91">
        <v>15452</v>
      </c>
      <c r="U238" s="190">
        <v>313681</v>
      </c>
      <c r="V238" s="190">
        <v>20510.069308225447</v>
      </c>
      <c r="W238" s="196"/>
      <c r="X238" s="88">
        <v>0</v>
      </c>
      <c r="Y238" s="88">
        <f t="shared" si="55"/>
        <v>0</v>
      </c>
    </row>
    <row r="239" spans="2:27">
      <c r="B239" s="206">
        <v>4224</v>
      </c>
      <c r="C239" t="s">
        <v>253</v>
      </c>
      <c r="D239" s="190">
        <v>40254.811000000002</v>
      </c>
      <c r="E239" s="85">
        <f t="shared" si="49"/>
        <v>43613.013001083425</v>
      </c>
      <c r="F239" s="86">
        <f t="shared" si="42"/>
        <v>1.3873850757143757</v>
      </c>
      <c r="G239" s="187">
        <f t="shared" si="43"/>
        <v>-7304.6055187155098</v>
      </c>
      <c r="H239" s="187">
        <f t="shared" si="44"/>
        <v>-6742.1508937744156</v>
      </c>
      <c r="I239" s="187">
        <f t="shared" si="45"/>
        <v>0</v>
      </c>
      <c r="J239" s="87">
        <f t="shared" si="46"/>
        <v>0</v>
      </c>
      <c r="K239" s="187">
        <f t="shared" si="50"/>
        <v>-390.26203389757779</v>
      </c>
      <c r="L239" s="87">
        <f t="shared" si="47"/>
        <v>-360.21185728746434</v>
      </c>
      <c r="M239" s="88">
        <f t="shared" si="51"/>
        <v>-7102.3627510618799</v>
      </c>
      <c r="N239" s="88">
        <f t="shared" si="52"/>
        <v>33152.448248938119</v>
      </c>
      <c r="O239" s="88">
        <f t="shared" si="53"/>
        <v>35918.145448470335</v>
      </c>
      <c r="P239" s="89">
        <f t="shared" si="48"/>
        <v>1.1426016116177997</v>
      </c>
      <c r="Q239" s="240">
        <v>50.265764140764077</v>
      </c>
      <c r="R239" s="89">
        <f t="shared" si="54"/>
        <v>-1.2176118377463093E-2</v>
      </c>
      <c r="S239" s="89">
        <f t="shared" si="54"/>
        <v>-2.5018899070280459E-2</v>
      </c>
      <c r="T239" s="91">
        <v>923</v>
      </c>
      <c r="U239" s="190">
        <v>40751</v>
      </c>
      <c r="V239" s="190">
        <v>44732.162458836443</v>
      </c>
      <c r="W239" s="196"/>
      <c r="X239" s="88">
        <v>0</v>
      </c>
      <c r="Y239" s="88">
        <f t="shared" si="55"/>
        <v>0</v>
      </c>
      <c r="Z239" s="1"/>
      <c r="AA239" s="1"/>
    </row>
    <row r="240" spans="2:27">
      <c r="B240" s="206">
        <v>4225</v>
      </c>
      <c r="C240" t="s">
        <v>254</v>
      </c>
      <c r="D240" s="190">
        <v>247243.62299999999</v>
      </c>
      <c r="E240" s="85">
        <f t="shared" si="49"/>
        <v>22818.977664974616</v>
      </c>
      <c r="F240" s="86">
        <f t="shared" si="42"/>
        <v>0.72590052548442352</v>
      </c>
      <c r="G240" s="187">
        <f t="shared" si="43"/>
        <v>5171.8156829497757</v>
      </c>
      <c r="H240" s="187">
        <f t="shared" si="44"/>
        <v>56036.622924760821</v>
      </c>
      <c r="I240" s="187">
        <f t="shared" si="45"/>
        <v>1916.539015274521</v>
      </c>
      <c r="J240" s="87">
        <f t="shared" si="46"/>
        <v>20765.700230499435</v>
      </c>
      <c r="K240" s="187">
        <f t="shared" si="50"/>
        <v>1526.2769813769432</v>
      </c>
      <c r="L240" s="87">
        <f t="shared" si="47"/>
        <v>16537.211093219179</v>
      </c>
      <c r="M240" s="88">
        <f t="shared" si="51"/>
        <v>72573.83401798</v>
      </c>
      <c r="N240" s="88">
        <f t="shared" si="52"/>
        <v>319817.45701797999</v>
      </c>
      <c r="O240" s="88">
        <f t="shared" si="53"/>
        <v>29517.070329301336</v>
      </c>
      <c r="P240" s="89">
        <f t="shared" si="48"/>
        <v>0.9389753203399861</v>
      </c>
      <c r="Q240" s="240">
        <v>903.58851994064753</v>
      </c>
      <c r="R240" s="89">
        <f t="shared" si="54"/>
        <v>4.4531007211568899E-2</v>
      </c>
      <c r="S240" s="89">
        <f t="shared" si="54"/>
        <v>3.6433120307482705E-2</v>
      </c>
      <c r="T240" s="91">
        <v>10835</v>
      </c>
      <c r="U240" s="190">
        <v>236703</v>
      </c>
      <c r="V240" s="190">
        <v>22016.835643195984</v>
      </c>
      <c r="W240" s="196"/>
      <c r="X240" s="88">
        <v>0</v>
      </c>
      <c r="Y240" s="88">
        <f t="shared" si="55"/>
        <v>0</v>
      </c>
    </row>
    <row r="241" spans="2:27">
      <c r="B241" s="206">
        <v>4226</v>
      </c>
      <c r="C241" t="s">
        <v>255</v>
      </c>
      <c r="D241" s="190">
        <v>43682.754000000001</v>
      </c>
      <c r="E241" s="85">
        <f t="shared" si="49"/>
        <v>24596.14527027027</v>
      </c>
      <c r="F241" s="86">
        <f t="shared" si="42"/>
        <v>0.78243447356475904</v>
      </c>
      <c r="G241" s="187">
        <f t="shared" si="43"/>
        <v>4105.5151197723835</v>
      </c>
      <c r="H241" s="187">
        <f t="shared" si="44"/>
        <v>7291.3948527157527</v>
      </c>
      <c r="I241" s="187">
        <f t="shared" si="45"/>
        <v>1294.5303534210423</v>
      </c>
      <c r="J241" s="87">
        <f t="shared" si="46"/>
        <v>2299.0859076757711</v>
      </c>
      <c r="K241" s="187">
        <f t="shared" si="50"/>
        <v>904.26831952346447</v>
      </c>
      <c r="L241" s="87">
        <f t="shared" si="47"/>
        <v>1605.9805354736729</v>
      </c>
      <c r="M241" s="88">
        <f t="shared" si="51"/>
        <v>8897.3753881894263</v>
      </c>
      <c r="N241" s="88">
        <f t="shared" si="52"/>
        <v>52580.129388189423</v>
      </c>
      <c r="O241" s="88">
        <f t="shared" si="53"/>
        <v>29605.928709566117</v>
      </c>
      <c r="P241" s="89">
        <f t="shared" si="48"/>
        <v>0.94180201774400274</v>
      </c>
      <c r="Q241" s="240">
        <v>-88.342650990809489</v>
      </c>
      <c r="R241" s="89">
        <f t="shared" si="54"/>
        <v>1.0706941230911635E-2</v>
      </c>
      <c r="S241" s="89">
        <f t="shared" si="54"/>
        <v>-4.0894441699914448E-3</v>
      </c>
      <c r="T241" s="91">
        <v>1776</v>
      </c>
      <c r="U241" s="190">
        <v>43220</v>
      </c>
      <c r="V241" s="190">
        <v>24697.142857142859</v>
      </c>
      <c r="W241" s="196"/>
      <c r="X241" s="88">
        <v>0</v>
      </c>
      <c r="Y241" s="88">
        <f t="shared" si="55"/>
        <v>0</v>
      </c>
    </row>
    <row r="242" spans="2:27">
      <c r="B242" s="206">
        <v>4227</v>
      </c>
      <c r="C242" t="s">
        <v>256</v>
      </c>
      <c r="D242" s="190">
        <v>170920.524</v>
      </c>
      <c r="E242" s="85">
        <f t="shared" si="49"/>
        <v>27603.443798449614</v>
      </c>
      <c r="F242" s="86">
        <f t="shared" si="42"/>
        <v>0.87810044133704257</v>
      </c>
      <c r="G242" s="187">
        <f t="shared" si="43"/>
        <v>2301.1360028647764</v>
      </c>
      <c r="H242" s="187">
        <f t="shared" si="44"/>
        <v>14248.634129738695</v>
      </c>
      <c r="I242" s="187">
        <f t="shared" si="45"/>
        <v>241.97586855827174</v>
      </c>
      <c r="J242" s="87">
        <f t="shared" si="46"/>
        <v>1498.3145781128185</v>
      </c>
      <c r="K242" s="187">
        <f t="shared" si="50"/>
        <v>-148.28616533930605</v>
      </c>
      <c r="L242" s="87">
        <f t="shared" si="47"/>
        <v>-918.18793578098303</v>
      </c>
      <c r="M242" s="88">
        <f t="shared" si="51"/>
        <v>13330.446193957712</v>
      </c>
      <c r="N242" s="88">
        <f t="shared" si="52"/>
        <v>184250.97019395771</v>
      </c>
      <c r="O242" s="88">
        <f t="shared" si="53"/>
        <v>29756.293635975078</v>
      </c>
      <c r="P242" s="89">
        <f t="shared" si="48"/>
        <v>0.94658531613261676</v>
      </c>
      <c r="Q242" s="240">
        <v>-124.81264534634465</v>
      </c>
      <c r="R242" s="89">
        <f t="shared" si="54"/>
        <v>4.3528179203985599E-2</v>
      </c>
      <c r="S242" s="89">
        <f t="shared" si="54"/>
        <v>1.5215399148063474E-2</v>
      </c>
      <c r="T242" s="91">
        <v>6192</v>
      </c>
      <c r="U242" s="190">
        <v>163791</v>
      </c>
      <c r="V242" s="190">
        <v>27189.741035856576</v>
      </c>
      <c r="W242" s="196"/>
      <c r="X242" s="88">
        <v>0</v>
      </c>
      <c r="Y242" s="88">
        <f t="shared" si="55"/>
        <v>0</v>
      </c>
    </row>
    <row r="243" spans="2:27" ht="30.65" customHeight="1">
      <c r="B243" s="206">
        <v>4228</v>
      </c>
      <c r="C243" t="s">
        <v>257</v>
      </c>
      <c r="D243" s="190">
        <v>101067.07</v>
      </c>
      <c r="E243" s="85">
        <f t="shared" si="49"/>
        <v>53959.994660971708</v>
      </c>
      <c r="F243" s="86">
        <f t="shared" si="42"/>
        <v>1.7165356421579909</v>
      </c>
      <c r="G243" s="187">
        <f t="shared" si="43"/>
        <v>-13512.79451464848</v>
      </c>
      <c r="H243" s="187">
        <f t="shared" si="44"/>
        <v>-25309.4641259366</v>
      </c>
      <c r="I243" s="187">
        <f t="shared" si="45"/>
        <v>0</v>
      </c>
      <c r="J243" s="87">
        <f t="shared" si="46"/>
        <v>0</v>
      </c>
      <c r="K243" s="187">
        <f t="shared" si="50"/>
        <v>-390.26203389757779</v>
      </c>
      <c r="L243" s="87">
        <f t="shared" si="47"/>
        <v>-730.96078949016317</v>
      </c>
      <c r="M243" s="88">
        <f t="shared" si="51"/>
        <v>-26040.424915426764</v>
      </c>
      <c r="N243" s="88">
        <f t="shared" si="52"/>
        <v>75026.645084573247</v>
      </c>
      <c r="O243" s="88">
        <f t="shared" si="53"/>
        <v>40056.938112425654</v>
      </c>
      <c r="P243" s="89">
        <f t="shared" si="48"/>
        <v>1.274261838195246</v>
      </c>
      <c r="Q243" s="240">
        <v>-74.100745356819971</v>
      </c>
      <c r="R243" s="89">
        <f t="shared" si="54"/>
        <v>-2.5126649432826539E-2</v>
      </c>
      <c r="S243" s="89">
        <f t="shared" si="54"/>
        <v>-4.3864204489109708E-2</v>
      </c>
      <c r="T243" s="91">
        <v>1873</v>
      </c>
      <c r="U243" s="190">
        <v>103672</v>
      </c>
      <c r="V243" s="190">
        <v>56435.492651061519</v>
      </c>
      <c r="W243" s="196"/>
      <c r="X243" s="88">
        <v>0</v>
      </c>
      <c r="Y243" s="88">
        <f t="shared" si="55"/>
        <v>0</v>
      </c>
    </row>
    <row r="244" spans="2:27">
      <c r="B244" s="206">
        <v>4601</v>
      </c>
      <c r="C244" t="s">
        <v>258</v>
      </c>
      <c r="D244" s="190">
        <v>9652165.3210000005</v>
      </c>
      <c r="E244" s="85">
        <f t="shared" si="49"/>
        <v>33062.154281701725</v>
      </c>
      <c r="F244" s="86">
        <f t="shared" si="42"/>
        <v>1.0517489222828891</v>
      </c>
      <c r="G244" s="187">
        <f t="shared" si="43"/>
        <v>-974.09028708648975</v>
      </c>
      <c r="H244" s="187">
        <f t="shared" si="44"/>
        <v>-284375.9184120298</v>
      </c>
      <c r="I244" s="187">
        <f t="shared" si="45"/>
        <v>0</v>
      </c>
      <c r="J244" s="87">
        <f t="shared" si="46"/>
        <v>0</v>
      </c>
      <c r="K244" s="187">
        <f t="shared" si="50"/>
        <v>-390.26203389757779</v>
      </c>
      <c r="L244" s="87">
        <f t="shared" si="47"/>
        <v>-113933.09817605886</v>
      </c>
      <c r="M244" s="88">
        <f t="shared" si="51"/>
        <v>-398309.01658808865</v>
      </c>
      <c r="N244" s="88">
        <f t="shared" si="52"/>
        <v>9253856.3044119123</v>
      </c>
      <c r="O244" s="88">
        <f t="shared" si="53"/>
        <v>31697.801960717654</v>
      </c>
      <c r="P244" s="89">
        <f t="shared" si="48"/>
        <v>1.008347150245205</v>
      </c>
      <c r="Q244" s="240">
        <v>2855.2039192350348</v>
      </c>
      <c r="R244" s="92">
        <f t="shared" si="54"/>
        <v>3.2433750913472205E-2</v>
      </c>
      <c r="S244" s="92">
        <f t="shared" si="54"/>
        <v>2.3203593724035555E-2</v>
      </c>
      <c r="T244" s="91">
        <v>291940</v>
      </c>
      <c r="U244" s="190">
        <v>9348944</v>
      </c>
      <c r="V244" s="190">
        <v>32312.390695745344</v>
      </c>
      <c r="W244" s="196"/>
      <c r="X244" s="88">
        <v>0</v>
      </c>
      <c r="Y244" s="88">
        <f t="shared" si="55"/>
        <v>0</v>
      </c>
      <c r="Z244" s="1"/>
      <c r="AA244" s="1"/>
    </row>
    <row r="245" spans="2:27">
      <c r="B245" s="206">
        <v>4602</v>
      </c>
      <c r="C245" t="s">
        <v>259</v>
      </c>
      <c r="D245" s="190">
        <v>548335.05599999998</v>
      </c>
      <c r="E245" s="85">
        <f t="shared" si="49"/>
        <v>31606.147674217533</v>
      </c>
      <c r="F245" s="86">
        <f t="shared" si="42"/>
        <v>1.0054315115294767</v>
      </c>
      <c r="G245" s="187">
        <f t="shared" si="43"/>
        <v>-100.48632259597434</v>
      </c>
      <c r="H245" s="187">
        <f t="shared" si="44"/>
        <v>-1743.3372107175589</v>
      </c>
      <c r="I245" s="187">
        <f t="shared" si="45"/>
        <v>0</v>
      </c>
      <c r="J245" s="87">
        <f t="shared" si="46"/>
        <v>0</v>
      </c>
      <c r="K245" s="187">
        <f t="shared" si="50"/>
        <v>-390.26203389757779</v>
      </c>
      <c r="L245" s="87">
        <f t="shared" si="47"/>
        <v>-6770.6560260890765</v>
      </c>
      <c r="M245" s="88">
        <f t="shared" si="51"/>
        <v>-8513.9932368066347</v>
      </c>
      <c r="N245" s="88">
        <f t="shared" si="52"/>
        <v>539821.06276319339</v>
      </c>
      <c r="O245" s="88">
        <f t="shared" si="53"/>
        <v>31115.399317723983</v>
      </c>
      <c r="P245" s="89">
        <f t="shared" si="48"/>
        <v>0.98982018594384036</v>
      </c>
      <c r="Q245" s="240">
        <v>-3651.2522722880303</v>
      </c>
      <c r="R245" s="92">
        <f t="shared" si="54"/>
        <v>9.9520068016298216E-2</v>
      </c>
      <c r="S245" s="92">
        <f t="shared" si="54"/>
        <v>8.8746051556400182E-2</v>
      </c>
      <c r="T245" s="91">
        <v>17349</v>
      </c>
      <c r="U245" s="190">
        <v>498704</v>
      </c>
      <c r="V245" s="190">
        <v>29029.862040863845</v>
      </c>
      <c r="W245" s="196"/>
      <c r="X245" s="88">
        <v>0</v>
      </c>
      <c r="Y245" s="88">
        <f t="shared" si="55"/>
        <v>0</v>
      </c>
      <c r="Z245" s="1"/>
    </row>
    <row r="246" spans="2:27">
      <c r="B246" s="206">
        <v>4611</v>
      </c>
      <c r="C246" t="s">
        <v>260</v>
      </c>
      <c r="D246" s="190">
        <v>111532.88400000001</v>
      </c>
      <c r="E246" s="85">
        <f t="shared" si="49"/>
        <v>27390.197445972495</v>
      </c>
      <c r="F246" s="86">
        <f t="shared" si="42"/>
        <v>0.8713168052954342</v>
      </c>
      <c r="G246" s="187">
        <f t="shared" si="43"/>
        <v>2429.0838143510482</v>
      </c>
      <c r="H246" s="187">
        <f t="shared" si="44"/>
        <v>9891.2292920374675</v>
      </c>
      <c r="I246" s="187">
        <f t="shared" si="45"/>
        <v>316.61209192526348</v>
      </c>
      <c r="J246" s="87">
        <f t="shared" si="46"/>
        <v>1289.2444383196728</v>
      </c>
      <c r="K246" s="187">
        <f t="shared" si="50"/>
        <v>-73.649941972314309</v>
      </c>
      <c r="L246" s="87">
        <f t="shared" si="47"/>
        <v>-299.90256371126389</v>
      </c>
      <c r="M246" s="88">
        <f t="shared" si="51"/>
        <v>9591.326728326203</v>
      </c>
      <c r="N246" s="88">
        <f t="shared" si="52"/>
        <v>121124.2107283262</v>
      </c>
      <c r="O246" s="88">
        <f t="shared" si="53"/>
        <v>29745.631318351228</v>
      </c>
      <c r="P246" s="89">
        <f t="shared" si="48"/>
        <v>0.9462461343305365</v>
      </c>
      <c r="Q246" s="240">
        <v>45.905863719252011</v>
      </c>
      <c r="R246" s="92">
        <f t="shared" si="54"/>
        <v>2.0203758939160302E-3</v>
      </c>
      <c r="S246" s="92">
        <f t="shared" si="54"/>
        <v>2.2664516247347358E-3</v>
      </c>
      <c r="T246" s="91">
        <v>4072</v>
      </c>
      <c r="U246" s="190">
        <v>111308</v>
      </c>
      <c r="V246" s="190">
        <v>27328.259268352565</v>
      </c>
      <c r="W246" s="196"/>
      <c r="X246" s="88">
        <v>0</v>
      </c>
      <c r="Y246" s="88">
        <f t="shared" si="55"/>
        <v>0</v>
      </c>
      <c r="Z246" s="1"/>
    </row>
    <row r="247" spans="2:27">
      <c r="B247" s="206">
        <v>4612</v>
      </c>
      <c r="C247" t="s">
        <v>261</v>
      </c>
      <c r="D247" s="190">
        <v>150604.182</v>
      </c>
      <c r="E247" s="85">
        <f t="shared" si="49"/>
        <v>26228.523510971787</v>
      </c>
      <c r="F247" s="86">
        <f t="shared" si="42"/>
        <v>0.83436248892599796</v>
      </c>
      <c r="G247" s="187">
        <f t="shared" si="43"/>
        <v>3126.0881753514732</v>
      </c>
      <c r="H247" s="187">
        <f t="shared" si="44"/>
        <v>17949.998302868156</v>
      </c>
      <c r="I247" s="187">
        <f t="shared" si="45"/>
        <v>723.19796917551139</v>
      </c>
      <c r="J247" s="87">
        <f t="shared" si="46"/>
        <v>4152.6027390057861</v>
      </c>
      <c r="K247" s="187">
        <f t="shared" si="50"/>
        <v>332.93593527793359</v>
      </c>
      <c r="L247" s="87">
        <f t="shared" si="47"/>
        <v>1911.7181403658947</v>
      </c>
      <c r="M247" s="88">
        <f t="shared" si="51"/>
        <v>19861.716443234051</v>
      </c>
      <c r="N247" s="88">
        <f t="shared" si="52"/>
        <v>170465.89844323404</v>
      </c>
      <c r="O247" s="88">
        <f t="shared" si="53"/>
        <v>29687.547621601192</v>
      </c>
      <c r="P247" s="89">
        <f t="shared" si="48"/>
        <v>0.94439841851206474</v>
      </c>
      <c r="Q247" s="240">
        <v>708.11943818171858</v>
      </c>
      <c r="R247" s="92">
        <f t="shared" si="54"/>
        <v>0.12171024034916544</v>
      </c>
      <c r="S247" s="92">
        <f t="shared" si="54"/>
        <v>0.1197567219925839</v>
      </c>
      <c r="T247" s="91">
        <v>5742</v>
      </c>
      <c r="U247" s="190">
        <v>134263</v>
      </c>
      <c r="V247" s="190">
        <v>23423.412421493369</v>
      </c>
      <c r="W247" s="196"/>
      <c r="X247" s="88">
        <v>0</v>
      </c>
      <c r="Y247" s="88">
        <f t="shared" si="55"/>
        <v>0</v>
      </c>
      <c r="Z247" s="1"/>
    </row>
    <row r="248" spans="2:27">
      <c r="B248" s="206">
        <v>4613</v>
      </c>
      <c r="C248" t="s">
        <v>262</v>
      </c>
      <c r="D248" s="190">
        <v>358025.598</v>
      </c>
      <c r="E248" s="85">
        <f t="shared" si="49"/>
        <v>29183.697261167265</v>
      </c>
      <c r="F248" s="86">
        <f t="shared" si="42"/>
        <v>0.92837030161855916</v>
      </c>
      <c r="G248" s="187">
        <f t="shared" si="43"/>
        <v>1352.9839252341865</v>
      </c>
      <c r="H248" s="187">
        <f t="shared" si="44"/>
        <v>16598.406794773</v>
      </c>
      <c r="I248" s="187">
        <f t="shared" si="45"/>
        <v>0</v>
      </c>
      <c r="J248" s="87">
        <f t="shared" si="46"/>
        <v>0</v>
      </c>
      <c r="K248" s="187">
        <f t="shared" si="50"/>
        <v>-390.26203389757779</v>
      </c>
      <c r="L248" s="87">
        <f t="shared" si="47"/>
        <v>-4787.7346318554837</v>
      </c>
      <c r="M248" s="88">
        <f t="shared" si="51"/>
        <v>11810.672162917515</v>
      </c>
      <c r="N248" s="88">
        <f t="shared" si="52"/>
        <v>369836.2701629175</v>
      </c>
      <c r="O248" s="88">
        <f t="shared" si="53"/>
        <v>30146.41915250387</v>
      </c>
      <c r="P248" s="89">
        <f t="shared" si="48"/>
        <v>0.95899570197947315</v>
      </c>
      <c r="Q248" s="240">
        <v>794.2451038774816</v>
      </c>
      <c r="R248" s="92">
        <f t="shared" si="54"/>
        <v>6.6409311053525155E-2</v>
      </c>
      <c r="S248" s="92">
        <f t="shared" si="54"/>
        <v>5.4587362381917817E-2</v>
      </c>
      <c r="T248" s="91">
        <v>12268</v>
      </c>
      <c r="U248" s="190">
        <v>335730</v>
      </c>
      <c r="V248" s="190">
        <v>27673.095944609297</v>
      </c>
      <c r="W248" s="196"/>
      <c r="X248" s="88">
        <v>0</v>
      </c>
      <c r="Y248" s="88">
        <f t="shared" si="55"/>
        <v>0</v>
      </c>
      <c r="Z248" s="1"/>
    </row>
    <row r="249" spans="2:27">
      <c r="B249" s="206">
        <v>4614</v>
      </c>
      <c r="C249" t="s">
        <v>263</v>
      </c>
      <c r="D249" s="190">
        <v>619267.74300000002</v>
      </c>
      <c r="E249" s="85">
        <f t="shared" si="49"/>
        <v>32108.038730751283</v>
      </c>
      <c r="F249" s="86">
        <f t="shared" si="42"/>
        <v>1.0213973004891193</v>
      </c>
      <c r="G249" s="187">
        <f t="shared" si="43"/>
        <v>-401.6209565162244</v>
      </c>
      <c r="H249" s="187">
        <f t="shared" si="44"/>
        <v>-7746.0633883284199</v>
      </c>
      <c r="I249" s="187">
        <f t="shared" si="45"/>
        <v>0</v>
      </c>
      <c r="J249" s="87">
        <f t="shared" si="46"/>
        <v>0</v>
      </c>
      <c r="K249" s="187">
        <f t="shared" si="50"/>
        <v>-390.26203389757779</v>
      </c>
      <c r="L249" s="87">
        <f t="shared" si="47"/>
        <v>-7526.9838477825833</v>
      </c>
      <c r="M249" s="88">
        <f t="shared" si="51"/>
        <v>-15273.047236111004</v>
      </c>
      <c r="N249" s="88">
        <f t="shared" si="52"/>
        <v>603994.695763889</v>
      </c>
      <c r="O249" s="88">
        <f t="shared" si="53"/>
        <v>31316.155740337483</v>
      </c>
      <c r="P249" s="89">
        <f t="shared" si="48"/>
        <v>0.9962065015276973</v>
      </c>
      <c r="Q249" s="240">
        <v>1593.512864336928</v>
      </c>
      <c r="R249" s="92">
        <f t="shared" si="54"/>
        <v>0.10513073451389028</v>
      </c>
      <c r="S249" s="92">
        <f t="shared" si="54"/>
        <v>9.4301175286269287E-2</v>
      </c>
      <c r="T249" s="91">
        <v>19287</v>
      </c>
      <c r="U249" s="190">
        <v>560357</v>
      </c>
      <c r="V249" s="190">
        <v>29341.135197402869</v>
      </c>
      <c r="W249" s="196"/>
      <c r="X249" s="88">
        <v>0</v>
      </c>
      <c r="Y249" s="88">
        <f t="shared" si="55"/>
        <v>0</v>
      </c>
      <c r="Z249" s="1"/>
    </row>
    <row r="250" spans="2:27">
      <c r="B250" s="206">
        <v>4615</v>
      </c>
      <c r="C250" t="s">
        <v>264</v>
      </c>
      <c r="D250" s="190">
        <v>87714.520999999993</v>
      </c>
      <c r="E250" s="85">
        <f t="shared" si="49"/>
        <v>27385.114267873865</v>
      </c>
      <c r="F250" s="86">
        <f t="shared" si="42"/>
        <v>0.87115510297436183</v>
      </c>
      <c r="G250" s="187">
        <f t="shared" si="43"/>
        <v>2432.1337212102262</v>
      </c>
      <c r="H250" s="187">
        <f t="shared" si="44"/>
        <v>7790.1243090363541</v>
      </c>
      <c r="I250" s="187">
        <f t="shared" si="45"/>
        <v>318.39120425978399</v>
      </c>
      <c r="J250" s="87">
        <f t="shared" si="46"/>
        <v>1019.8070272440881</v>
      </c>
      <c r="K250" s="187">
        <f t="shared" si="50"/>
        <v>-71.870829637793804</v>
      </c>
      <c r="L250" s="87">
        <f t="shared" si="47"/>
        <v>-230.20226732985356</v>
      </c>
      <c r="M250" s="88">
        <f t="shared" si="51"/>
        <v>7559.9220417065007</v>
      </c>
      <c r="N250" s="88">
        <f t="shared" si="52"/>
        <v>95274.443041706487</v>
      </c>
      <c r="O250" s="88">
        <f t="shared" si="53"/>
        <v>29745.377159446296</v>
      </c>
      <c r="P250" s="89">
        <f t="shared" si="48"/>
        <v>0.94623804921448285</v>
      </c>
      <c r="Q250" s="240">
        <v>424.34325257682667</v>
      </c>
      <c r="R250" s="92">
        <f t="shared" si="54"/>
        <v>4.7537690782716621E-2</v>
      </c>
      <c r="S250" s="92">
        <f t="shared" si="54"/>
        <v>4.0342614542560461E-2</v>
      </c>
      <c r="T250" s="91">
        <v>3203</v>
      </c>
      <c r="U250" s="190">
        <v>83734</v>
      </c>
      <c r="V250" s="190">
        <v>26323.168814838104</v>
      </c>
      <c r="W250" s="196"/>
      <c r="X250" s="88">
        <v>0</v>
      </c>
      <c r="Y250" s="88">
        <f t="shared" si="55"/>
        <v>0</v>
      </c>
      <c r="Z250" s="1"/>
    </row>
    <row r="251" spans="2:27">
      <c r="B251" s="206">
        <v>4616</v>
      </c>
      <c r="C251" t="s">
        <v>265</v>
      </c>
      <c r="D251" s="190">
        <v>106457.586</v>
      </c>
      <c r="E251" s="85">
        <f t="shared" si="49"/>
        <v>36433.123203285417</v>
      </c>
      <c r="F251" s="86">
        <f t="shared" si="42"/>
        <v>1.1589837049929488</v>
      </c>
      <c r="G251" s="187">
        <f t="shared" si="43"/>
        <v>-2996.6716400367045</v>
      </c>
      <c r="H251" s="187">
        <f t="shared" si="44"/>
        <v>-8756.2745321872517</v>
      </c>
      <c r="I251" s="187">
        <f t="shared" si="45"/>
        <v>0</v>
      </c>
      <c r="J251" s="87">
        <f t="shared" si="46"/>
        <v>0</v>
      </c>
      <c r="K251" s="187">
        <f t="shared" si="50"/>
        <v>-390.26203389757779</v>
      </c>
      <c r="L251" s="87">
        <f t="shared" si="47"/>
        <v>-1140.3456630487224</v>
      </c>
      <c r="M251" s="88">
        <f t="shared" si="51"/>
        <v>-9896.6201952359734</v>
      </c>
      <c r="N251" s="88">
        <f t="shared" si="52"/>
        <v>96560.965804764026</v>
      </c>
      <c r="O251" s="88">
        <f t="shared" si="53"/>
        <v>33046.189529351141</v>
      </c>
      <c r="P251" s="89">
        <f t="shared" si="48"/>
        <v>1.0512410633292293</v>
      </c>
      <c r="Q251" s="240">
        <v>151.4458084716407</v>
      </c>
      <c r="R251" s="92">
        <f t="shared" si="54"/>
        <v>0.17356482532823295</v>
      </c>
      <c r="S251" s="92">
        <f t="shared" si="54"/>
        <v>0.1687452572570696</v>
      </c>
      <c r="T251" s="91">
        <v>2922</v>
      </c>
      <c r="U251" s="190">
        <v>90713</v>
      </c>
      <c r="V251" s="190">
        <v>31172.852233676978</v>
      </c>
      <c r="W251" s="196"/>
      <c r="X251" s="88">
        <v>0</v>
      </c>
      <c r="Y251" s="88">
        <f t="shared" si="55"/>
        <v>0</v>
      </c>
      <c r="Z251" s="1"/>
    </row>
    <row r="252" spans="2:27">
      <c r="B252" s="206">
        <v>4617</v>
      </c>
      <c r="C252" t="s">
        <v>266</v>
      </c>
      <c r="D252" s="190">
        <v>394810.76899999997</v>
      </c>
      <c r="E252" s="85">
        <f t="shared" si="49"/>
        <v>30163.554817021926</v>
      </c>
      <c r="F252" s="86">
        <f t="shared" si="42"/>
        <v>0.95954080912935535</v>
      </c>
      <c r="G252" s="187">
        <f t="shared" si="43"/>
        <v>765.06939172138948</v>
      </c>
      <c r="H252" s="187">
        <f t="shared" si="44"/>
        <v>10013.993268241267</v>
      </c>
      <c r="I252" s="187">
        <f t="shared" si="45"/>
        <v>0</v>
      </c>
      <c r="J252" s="87">
        <f t="shared" si="46"/>
        <v>0</v>
      </c>
      <c r="K252" s="187">
        <f t="shared" si="50"/>
        <v>-390.26203389757779</v>
      </c>
      <c r="L252" s="87">
        <f t="shared" si="47"/>
        <v>-5108.1397616853956</v>
      </c>
      <c r="M252" s="88">
        <f t="shared" si="51"/>
        <v>4905.8535065558717</v>
      </c>
      <c r="N252" s="88">
        <f t="shared" si="52"/>
        <v>399716.62250655587</v>
      </c>
      <c r="O252" s="88">
        <f t="shared" si="53"/>
        <v>30538.362174845737</v>
      </c>
      <c r="P252" s="89">
        <f t="shared" si="48"/>
        <v>0.97146390498379165</v>
      </c>
      <c r="Q252" s="240">
        <v>532.80132398534352</v>
      </c>
      <c r="R252" s="92">
        <f t="shared" si="54"/>
        <v>3.3343983186371044E-2</v>
      </c>
      <c r="S252" s="92">
        <f t="shared" si="54"/>
        <v>3.0896610317643368E-2</v>
      </c>
      <c r="T252" s="91">
        <v>13089</v>
      </c>
      <c r="U252" s="190">
        <v>382071</v>
      </c>
      <c r="V252" s="190">
        <v>29259.534385051309</v>
      </c>
      <c r="W252" s="196"/>
      <c r="X252" s="88">
        <v>0</v>
      </c>
      <c r="Y252" s="88">
        <f t="shared" si="55"/>
        <v>0</v>
      </c>
      <c r="Z252" s="1"/>
      <c r="AA252" s="1"/>
    </row>
    <row r="253" spans="2:27">
      <c r="B253" s="206">
        <v>4618</v>
      </c>
      <c r="C253" t="s">
        <v>267</v>
      </c>
      <c r="D253" s="190">
        <v>368795.647</v>
      </c>
      <c r="E253" s="85">
        <f t="shared" si="49"/>
        <v>33475.142688572203</v>
      </c>
      <c r="F253" s="86">
        <f t="shared" si="42"/>
        <v>1.0648866055729869</v>
      </c>
      <c r="G253" s="187">
        <f t="shared" si="43"/>
        <v>-1221.8833312087766</v>
      </c>
      <c r="H253" s="187">
        <f t="shared" si="44"/>
        <v>-13461.48865992709</v>
      </c>
      <c r="I253" s="187">
        <f t="shared" si="45"/>
        <v>0</v>
      </c>
      <c r="J253" s="87">
        <f t="shared" si="46"/>
        <v>0</v>
      </c>
      <c r="K253" s="187">
        <f t="shared" si="50"/>
        <v>-390.26203389757779</v>
      </c>
      <c r="L253" s="87">
        <f t="shared" si="47"/>
        <v>-4299.5168274496145</v>
      </c>
      <c r="M253" s="88">
        <f t="shared" si="51"/>
        <v>-17761.005487376704</v>
      </c>
      <c r="N253" s="88">
        <f t="shared" si="52"/>
        <v>351034.64151262329</v>
      </c>
      <c r="O253" s="88">
        <f t="shared" si="53"/>
        <v>31862.99732346585</v>
      </c>
      <c r="P253" s="89">
        <f t="shared" si="48"/>
        <v>1.0136022235612443</v>
      </c>
      <c r="Q253" s="240">
        <v>584.056649121183</v>
      </c>
      <c r="R253" s="92">
        <f t="shared" si="54"/>
        <v>0.10551248062782338</v>
      </c>
      <c r="S253" s="92">
        <f t="shared" si="54"/>
        <v>0.11865781374593565</v>
      </c>
      <c r="T253" s="91">
        <v>11017</v>
      </c>
      <c r="U253" s="190">
        <v>333597</v>
      </c>
      <c r="V253" s="190">
        <v>29924.381054897742</v>
      </c>
      <c r="W253" s="196"/>
      <c r="X253" s="88">
        <v>0</v>
      </c>
      <c r="Y253" s="88">
        <f t="shared" si="55"/>
        <v>0</v>
      </c>
      <c r="Z253" s="1"/>
    </row>
    <row r="254" spans="2:27">
      <c r="B254" s="206">
        <v>4619</v>
      </c>
      <c r="C254" t="s">
        <v>268</v>
      </c>
      <c r="D254" s="190">
        <v>56184.084000000003</v>
      </c>
      <c r="E254" s="85">
        <f t="shared" si="49"/>
        <v>58041.409090909088</v>
      </c>
      <c r="F254" s="86">
        <f t="shared" si="42"/>
        <v>1.8463705945782638</v>
      </c>
      <c r="G254" s="187">
        <f t="shared" si="43"/>
        <v>-15961.643172610908</v>
      </c>
      <c r="H254" s="187">
        <f t="shared" si="44"/>
        <v>-15450.870591087358</v>
      </c>
      <c r="I254" s="187">
        <f t="shared" si="45"/>
        <v>0</v>
      </c>
      <c r="J254" s="87">
        <f t="shared" si="46"/>
        <v>0</v>
      </c>
      <c r="K254" s="187">
        <f t="shared" si="50"/>
        <v>-390.26203389757779</v>
      </c>
      <c r="L254" s="87">
        <f t="shared" si="47"/>
        <v>-377.7736488128553</v>
      </c>
      <c r="M254" s="88">
        <f t="shared" si="51"/>
        <v>-15828.644239900214</v>
      </c>
      <c r="N254" s="88">
        <f t="shared" si="52"/>
        <v>40355.439760099791</v>
      </c>
      <c r="O254" s="88">
        <f t="shared" si="53"/>
        <v>41689.503884400605</v>
      </c>
      <c r="P254" s="89">
        <f t="shared" si="48"/>
        <v>1.3261958191633552</v>
      </c>
      <c r="Q254" s="240">
        <v>-11.303825256485652</v>
      </c>
      <c r="R254" s="92">
        <f t="shared" si="54"/>
        <v>-4.7162147036377472E-2</v>
      </c>
      <c r="S254" s="92">
        <f t="shared" si="54"/>
        <v>-5.3068166786152032E-2</v>
      </c>
      <c r="T254" s="91">
        <v>968</v>
      </c>
      <c r="U254" s="190">
        <v>58965</v>
      </c>
      <c r="V254" s="190">
        <v>61294.178794178792</v>
      </c>
      <c r="W254" s="196"/>
      <c r="X254" s="88">
        <v>0</v>
      </c>
      <c r="Y254" s="88">
        <f t="shared" si="55"/>
        <v>0</v>
      </c>
      <c r="Z254" s="1"/>
    </row>
    <row r="255" spans="2:27">
      <c r="B255" s="206">
        <v>4620</v>
      </c>
      <c r="C255" t="s">
        <v>269</v>
      </c>
      <c r="D255" s="190">
        <v>36302.775999999998</v>
      </c>
      <c r="E255" s="85">
        <f t="shared" si="49"/>
        <v>33335.882460973364</v>
      </c>
      <c r="F255" s="86">
        <f t="shared" si="42"/>
        <v>1.0604565616912121</v>
      </c>
      <c r="G255" s="187">
        <f t="shared" si="43"/>
        <v>-1138.3271946494729</v>
      </c>
      <c r="H255" s="187">
        <f t="shared" si="44"/>
        <v>-1239.6383149732758</v>
      </c>
      <c r="I255" s="187">
        <f t="shared" si="45"/>
        <v>0</v>
      </c>
      <c r="J255" s="87">
        <f t="shared" si="46"/>
        <v>0</v>
      </c>
      <c r="K255" s="187">
        <f t="shared" si="50"/>
        <v>-390.26203389757779</v>
      </c>
      <c r="L255" s="87">
        <f t="shared" si="47"/>
        <v>-424.99535491446221</v>
      </c>
      <c r="M255" s="88">
        <f t="shared" si="51"/>
        <v>-1664.6336698877381</v>
      </c>
      <c r="N255" s="88">
        <f t="shared" si="52"/>
        <v>34638.142330112263</v>
      </c>
      <c r="O255" s="88">
        <f t="shared" si="53"/>
        <v>31807.29323242632</v>
      </c>
      <c r="P255" s="89">
        <f t="shared" si="48"/>
        <v>1.0118302060085347</v>
      </c>
      <c r="Q255" s="240">
        <v>43.874296586455557</v>
      </c>
      <c r="R255" s="92">
        <f t="shared" si="54"/>
        <v>0.12689045475710067</v>
      </c>
      <c r="S255" s="92">
        <f t="shared" si="54"/>
        <v>9.2742259158400495E-2</v>
      </c>
      <c r="T255" s="91">
        <v>1089</v>
      </c>
      <c r="U255" s="190">
        <v>32215</v>
      </c>
      <c r="V255" s="190">
        <v>30506.628787878788</v>
      </c>
      <c r="W255" s="196"/>
      <c r="X255" s="88">
        <v>0</v>
      </c>
      <c r="Y255" s="88">
        <f t="shared" si="55"/>
        <v>0</v>
      </c>
      <c r="Z255" s="1"/>
      <c r="AA255" s="1"/>
    </row>
    <row r="256" spans="2:27">
      <c r="B256" s="206">
        <v>4621</v>
      </c>
      <c r="C256" t="s">
        <v>270</v>
      </c>
      <c r="D256" s="190">
        <v>449934.51199999999</v>
      </c>
      <c r="E256" s="85">
        <f t="shared" si="49"/>
        <v>27316.769595045836</v>
      </c>
      <c r="F256" s="86">
        <f t="shared" si="42"/>
        <v>0.86898097253572792</v>
      </c>
      <c r="G256" s="187">
        <f t="shared" si="43"/>
        <v>2473.1405249070435</v>
      </c>
      <c r="H256" s="187">
        <f t="shared" si="44"/>
        <v>40735.097585743912</v>
      </c>
      <c r="I256" s="187">
        <f t="shared" si="45"/>
        <v>342.31183974959401</v>
      </c>
      <c r="J256" s="87">
        <f t="shared" si="46"/>
        <v>5638.2183125155634</v>
      </c>
      <c r="K256" s="187">
        <f t="shared" si="50"/>
        <v>-47.95019414798378</v>
      </c>
      <c r="L256" s="87">
        <f t="shared" si="47"/>
        <v>-789.78764781144082</v>
      </c>
      <c r="M256" s="88">
        <f t="shared" si="51"/>
        <v>39945.30993793247</v>
      </c>
      <c r="N256" s="88">
        <f t="shared" si="52"/>
        <v>489879.82193793246</v>
      </c>
      <c r="O256" s="88">
        <f t="shared" si="53"/>
        <v>29741.959925804895</v>
      </c>
      <c r="P256" s="89">
        <f t="shared" si="48"/>
        <v>0.94612934269255122</v>
      </c>
      <c r="Q256" s="240">
        <v>1965.9593335756726</v>
      </c>
      <c r="R256" s="89">
        <f t="shared" si="54"/>
        <v>5.4936206928891611E-2</v>
      </c>
      <c r="S256" s="89">
        <f t="shared" si="54"/>
        <v>3.3992479185236277E-2</v>
      </c>
      <c r="T256" s="91">
        <v>16471</v>
      </c>
      <c r="U256" s="190">
        <v>426504</v>
      </c>
      <c r="V256" s="190">
        <v>26418.731417244795</v>
      </c>
      <c r="W256" s="196"/>
      <c r="X256" s="88">
        <v>0</v>
      </c>
      <c r="Y256" s="88">
        <f t="shared" si="55"/>
        <v>0</v>
      </c>
    </row>
    <row r="257" spans="2:27">
      <c r="B257" s="206">
        <v>4622</v>
      </c>
      <c r="C257" t="s">
        <v>271</v>
      </c>
      <c r="D257" s="190">
        <v>237074.883</v>
      </c>
      <c r="E257" s="85">
        <f t="shared" si="49"/>
        <v>27904.294138418081</v>
      </c>
      <c r="F257" s="86">
        <f t="shared" si="42"/>
        <v>0.88767087096283981</v>
      </c>
      <c r="G257" s="187">
        <f t="shared" si="43"/>
        <v>2120.6257988836965</v>
      </c>
      <c r="H257" s="187">
        <f t="shared" si="44"/>
        <v>18016.836787315886</v>
      </c>
      <c r="I257" s="187">
        <f t="shared" si="45"/>
        <v>136.67824956930835</v>
      </c>
      <c r="J257" s="87">
        <f t="shared" si="46"/>
        <v>1161.2184083408436</v>
      </c>
      <c r="K257" s="187">
        <f t="shared" si="50"/>
        <v>-253.58378432826945</v>
      </c>
      <c r="L257" s="87">
        <f t="shared" si="47"/>
        <v>-2154.4478316529771</v>
      </c>
      <c r="M257" s="88">
        <f t="shared" si="51"/>
        <v>15862.388955662909</v>
      </c>
      <c r="N257" s="88">
        <f t="shared" si="52"/>
        <v>252937.2719556629</v>
      </c>
      <c r="O257" s="88">
        <f t="shared" si="53"/>
        <v>29771.336152973505</v>
      </c>
      <c r="P257" s="89">
        <f t="shared" si="48"/>
        <v>0.94706383761390667</v>
      </c>
      <c r="Q257" s="240">
        <v>726.31752498989226</v>
      </c>
      <c r="R257" s="89">
        <f t="shared" si="54"/>
        <v>4.6896217791614236E-2</v>
      </c>
      <c r="S257" s="89">
        <f t="shared" si="54"/>
        <v>5.1208996466603283E-2</v>
      </c>
      <c r="T257" s="91">
        <v>8496</v>
      </c>
      <c r="U257" s="190">
        <v>226455</v>
      </c>
      <c r="V257" s="190">
        <v>26544.953698276873</v>
      </c>
      <c r="W257" s="196"/>
      <c r="X257" s="88">
        <v>0</v>
      </c>
      <c r="Y257" s="88">
        <f t="shared" si="55"/>
        <v>0</v>
      </c>
    </row>
    <row r="258" spans="2:27">
      <c r="B258" s="206">
        <v>4623</v>
      </c>
      <c r="C258" t="s">
        <v>272</v>
      </c>
      <c r="D258" s="190">
        <v>68308.027000000002</v>
      </c>
      <c r="E258" s="85">
        <f t="shared" si="49"/>
        <v>27301.369704236611</v>
      </c>
      <c r="F258" s="86">
        <f t="shared" si="42"/>
        <v>0.86849108254175256</v>
      </c>
      <c r="G258" s="187">
        <f t="shared" si="43"/>
        <v>2482.3804593925784</v>
      </c>
      <c r="H258" s="187">
        <f t="shared" si="44"/>
        <v>6210.9159094002316</v>
      </c>
      <c r="I258" s="187">
        <f t="shared" si="45"/>
        <v>347.70180153282286</v>
      </c>
      <c r="J258" s="87">
        <f t="shared" si="46"/>
        <v>869.94990743512278</v>
      </c>
      <c r="K258" s="187">
        <f t="shared" si="50"/>
        <v>-42.560232364754938</v>
      </c>
      <c r="L258" s="87">
        <f t="shared" si="47"/>
        <v>-106.48570137661686</v>
      </c>
      <c r="M258" s="88">
        <f t="shared" si="51"/>
        <v>6104.4302080236148</v>
      </c>
      <c r="N258" s="88">
        <f t="shared" si="52"/>
        <v>74412.45720802361</v>
      </c>
      <c r="O258" s="88">
        <f t="shared" si="53"/>
        <v>29741.189931264435</v>
      </c>
      <c r="P258" s="89">
        <f t="shared" si="48"/>
        <v>0.94610484819285245</v>
      </c>
      <c r="Q258" s="240">
        <v>225.93840958388864</v>
      </c>
      <c r="R258" s="89">
        <f t="shared" si="54"/>
        <v>8.7707436305732508E-2</v>
      </c>
      <c r="S258" s="89">
        <f t="shared" si="54"/>
        <v>8.466429000112026E-2</v>
      </c>
      <c r="T258" s="91">
        <v>2502</v>
      </c>
      <c r="U258" s="190">
        <v>62800</v>
      </c>
      <c r="V258" s="190">
        <v>25170.340681362723</v>
      </c>
      <c r="W258" s="196"/>
      <c r="X258" s="88">
        <v>0</v>
      </c>
      <c r="Y258" s="88">
        <f t="shared" si="55"/>
        <v>0</v>
      </c>
      <c r="Z258" s="1"/>
      <c r="AA258" s="1"/>
    </row>
    <row r="259" spans="2:27">
      <c r="B259" s="206">
        <v>4624</v>
      </c>
      <c r="C259" t="s">
        <v>273</v>
      </c>
      <c r="D259" s="190">
        <v>743784.06499999994</v>
      </c>
      <c r="E259" s="85">
        <f t="shared" si="49"/>
        <v>28519.327645705518</v>
      </c>
      <c r="F259" s="86">
        <f t="shared" si="42"/>
        <v>0.90723586430676817</v>
      </c>
      <c r="G259" s="187">
        <f t="shared" si="43"/>
        <v>1751.6056945112343</v>
      </c>
      <c r="H259" s="187">
        <f t="shared" si="44"/>
        <v>45681.876512852992</v>
      </c>
      <c r="I259" s="187">
        <f t="shared" si="45"/>
        <v>0</v>
      </c>
      <c r="J259" s="87">
        <f t="shared" si="46"/>
        <v>0</v>
      </c>
      <c r="K259" s="187">
        <f t="shared" si="50"/>
        <v>-390.26203389757779</v>
      </c>
      <c r="L259" s="87">
        <f t="shared" si="47"/>
        <v>-10178.03384404883</v>
      </c>
      <c r="M259" s="88">
        <f t="shared" si="51"/>
        <v>35503.842668804165</v>
      </c>
      <c r="N259" s="88">
        <f t="shared" si="52"/>
        <v>779287.90766880405</v>
      </c>
      <c r="O259" s="88">
        <f t="shared" si="53"/>
        <v>29880.671306319171</v>
      </c>
      <c r="P259" s="89">
        <f t="shared" si="48"/>
        <v>0.95054192705475671</v>
      </c>
      <c r="Q259" s="240">
        <v>586.36127821369882</v>
      </c>
      <c r="R259" s="89">
        <f t="shared" si="54"/>
        <v>7.3132819984533082E-2</v>
      </c>
      <c r="S259" s="89">
        <f t="shared" si="54"/>
        <v>5.3217318263961193E-2</v>
      </c>
      <c r="T259" s="91">
        <v>26080</v>
      </c>
      <c r="U259" s="190">
        <v>693096</v>
      </c>
      <c r="V259" s="190">
        <v>27078.293483356774</v>
      </c>
      <c r="W259" s="196"/>
      <c r="X259" s="88">
        <v>0</v>
      </c>
      <c r="Y259" s="88">
        <f t="shared" si="55"/>
        <v>0</v>
      </c>
    </row>
    <row r="260" spans="2:27">
      <c r="B260" s="206">
        <v>4625</v>
      </c>
      <c r="C260" t="s">
        <v>274</v>
      </c>
      <c r="D260" s="190">
        <v>263570.93</v>
      </c>
      <c r="E260" s="85">
        <f t="shared" si="49"/>
        <v>49730.364150943395</v>
      </c>
      <c r="F260" s="86">
        <f t="shared" si="42"/>
        <v>1.5819857488668831</v>
      </c>
      <c r="G260" s="187">
        <f t="shared" si="43"/>
        <v>-10975.01620863149</v>
      </c>
      <c r="H260" s="187">
        <f t="shared" si="44"/>
        <v>-58167.585905746899</v>
      </c>
      <c r="I260" s="187">
        <f t="shared" si="45"/>
        <v>0</v>
      </c>
      <c r="J260" s="87">
        <f t="shared" si="46"/>
        <v>0</v>
      </c>
      <c r="K260" s="187">
        <f t="shared" si="50"/>
        <v>-390.26203389757779</v>
      </c>
      <c r="L260" s="87">
        <f t="shared" si="47"/>
        <v>-2068.3887796571621</v>
      </c>
      <c r="M260" s="88">
        <f t="shared" si="51"/>
        <v>-60235.974685404064</v>
      </c>
      <c r="N260" s="88">
        <f t="shared" si="52"/>
        <v>203334.95531459592</v>
      </c>
      <c r="O260" s="88">
        <f t="shared" si="53"/>
        <v>38365.085908414323</v>
      </c>
      <c r="P260" s="89">
        <f t="shared" si="48"/>
        <v>1.2204418808788027</v>
      </c>
      <c r="Q260" s="240">
        <v>-600.46208456548629</v>
      </c>
      <c r="R260" s="89">
        <f t="shared" si="54"/>
        <v>6.3116088462950165E-2</v>
      </c>
      <c r="S260" s="89">
        <f t="shared" si="54"/>
        <v>6.2514324639291935E-2</v>
      </c>
      <c r="T260" s="91">
        <v>5300</v>
      </c>
      <c r="U260" s="190">
        <v>247923</v>
      </c>
      <c r="V260" s="190">
        <v>46804.417594865015</v>
      </c>
      <c r="W260" s="196"/>
      <c r="X260" s="88">
        <v>0</v>
      </c>
      <c r="Y260" s="88">
        <f t="shared" si="55"/>
        <v>0</v>
      </c>
      <c r="Z260" s="1"/>
      <c r="AA260" s="1"/>
    </row>
    <row r="261" spans="2:27">
      <c r="B261" s="206">
        <v>4626</v>
      </c>
      <c r="C261" t="s">
        <v>275</v>
      </c>
      <c r="D261" s="190">
        <v>1137509.7</v>
      </c>
      <c r="E261" s="85">
        <f t="shared" si="49"/>
        <v>28603.643633071817</v>
      </c>
      <c r="F261" s="86">
        <f t="shared" si="42"/>
        <v>0.9099180624505474</v>
      </c>
      <c r="G261" s="187">
        <f t="shared" si="43"/>
        <v>1701.016102091455</v>
      </c>
      <c r="H261" s="187">
        <f t="shared" si="44"/>
        <v>67646.00834797298</v>
      </c>
      <c r="I261" s="187">
        <f t="shared" si="45"/>
        <v>0</v>
      </c>
      <c r="J261" s="87">
        <f t="shared" si="46"/>
        <v>0</v>
      </c>
      <c r="K261" s="187">
        <f t="shared" si="50"/>
        <v>-390.26203389757779</v>
      </c>
      <c r="L261" s="87">
        <f t="shared" si="47"/>
        <v>-15519.940564038874</v>
      </c>
      <c r="M261" s="88">
        <f t="shared" si="51"/>
        <v>52126.067783934108</v>
      </c>
      <c r="N261" s="88">
        <f t="shared" si="52"/>
        <v>1189635.767783934</v>
      </c>
      <c r="O261" s="88">
        <f t="shared" si="53"/>
        <v>29914.397701265691</v>
      </c>
      <c r="P261" s="89">
        <f t="shared" si="48"/>
        <v>0.95161480631226836</v>
      </c>
      <c r="Q261" s="240">
        <v>1890.7570499999783</v>
      </c>
      <c r="R261" s="89">
        <f t="shared" si="54"/>
        <v>6.6803059987114027E-2</v>
      </c>
      <c r="S261" s="89">
        <f t="shared" si="54"/>
        <v>5.607279384361058E-2</v>
      </c>
      <c r="T261" s="91">
        <v>39768</v>
      </c>
      <c r="U261" s="190">
        <v>1066279</v>
      </c>
      <c r="V261" s="190">
        <v>27084.916683600895</v>
      </c>
      <c r="W261" s="196"/>
      <c r="X261" s="88">
        <v>0</v>
      </c>
      <c r="Y261" s="88">
        <f t="shared" si="55"/>
        <v>0</v>
      </c>
    </row>
    <row r="262" spans="2:27">
      <c r="B262" s="206">
        <v>4627</v>
      </c>
      <c r="C262" t="s">
        <v>276</v>
      </c>
      <c r="D262" s="190">
        <v>785857.04200000002</v>
      </c>
      <c r="E262" s="85">
        <f t="shared" si="49"/>
        <v>26069.233438381158</v>
      </c>
      <c r="F262" s="86">
        <f t="shared" si="42"/>
        <v>0.82929527035487538</v>
      </c>
      <c r="G262" s="187">
        <f t="shared" si="43"/>
        <v>3221.6622189058508</v>
      </c>
      <c r="H262" s="187">
        <f t="shared" si="44"/>
        <v>97117.007588916866</v>
      </c>
      <c r="I262" s="187">
        <f t="shared" si="45"/>
        <v>778.94949458223164</v>
      </c>
      <c r="J262" s="87">
        <f t="shared" si="46"/>
        <v>23481.432514181372</v>
      </c>
      <c r="K262" s="187">
        <f t="shared" si="50"/>
        <v>388.68746068465384</v>
      </c>
      <c r="L262" s="87">
        <f t="shared" si="47"/>
        <v>11716.98350233889</v>
      </c>
      <c r="M262" s="88">
        <f t="shared" si="51"/>
        <v>108833.99109125575</v>
      </c>
      <c r="N262" s="88">
        <f t="shared" si="52"/>
        <v>894691.03309125581</v>
      </c>
      <c r="O262" s="88">
        <f t="shared" si="53"/>
        <v>29679.583117971662</v>
      </c>
      <c r="P262" s="89">
        <f t="shared" si="48"/>
        <v>0.94414505758350864</v>
      </c>
      <c r="Q262" s="240">
        <v>2151.8355501024198</v>
      </c>
      <c r="R262" s="89">
        <f t="shared" si="54"/>
        <v>5.5459358765666905E-2</v>
      </c>
      <c r="S262" s="89">
        <f t="shared" si="54"/>
        <v>4.9997369713835928E-2</v>
      </c>
      <c r="T262" s="91">
        <v>30145</v>
      </c>
      <c r="U262" s="190">
        <v>744564</v>
      </c>
      <c r="V262" s="190">
        <v>24827.903564640368</v>
      </c>
      <c r="W262" s="196"/>
      <c r="X262" s="88">
        <v>0</v>
      </c>
      <c r="Y262" s="88">
        <f t="shared" si="55"/>
        <v>0</v>
      </c>
    </row>
    <row r="263" spans="2:27">
      <c r="B263" s="206">
        <v>4628</v>
      </c>
      <c r="C263" t="s">
        <v>277</v>
      </c>
      <c r="D263" s="190">
        <v>106134.38400000001</v>
      </c>
      <c r="E263" s="85">
        <f t="shared" si="49"/>
        <v>27553.059190031152</v>
      </c>
      <c r="F263" s="86">
        <f t="shared" ref="F263:F326" si="56">E263/E$365</f>
        <v>0.87649764325098167</v>
      </c>
      <c r="G263" s="187">
        <f t="shared" ref="G263:G326" si="57">($E$365+$Y$365-E263-Y263)*0.6</f>
        <v>2331.3667679158539</v>
      </c>
      <c r="H263" s="187">
        <f t="shared" ref="H263:H326" si="58">G263*T263/1000</f>
        <v>8980.4247900118698</v>
      </c>
      <c r="I263" s="187">
        <f t="shared" ref="I263:I326" si="59">IF(E263+Y263&lt;(E$365+Y$365)*0.9,((E$365+Y$365)*0.9-E263-Y263)*0.35,0)</f>
        <v>259.61048150473363</v>
      </c>
      <c r="J263" s="87">
        <f t="shared" ref="J263:J326" si="60">I263*T263/1000</f>
        <v>1000.019574756234</v>
      </c>
      <c r="K263" s="187">
        <f t="shared" si="50"/>
        <v>-130.65155239284417</v>
      </c>
      <c r="L263" s="87">
        <f t="shared" ref="L263:L326" si="61">K263*T263/1000</f>
        <v>-503.2697798172357</v>
      </c>
      <c r="M263" s="88">
        <f t="shared" si="51"/>
        <v>8477.1550101946341</v>
      </c>
      <c r="N263" s="88">
        <f t="shared" si="52"/>
        <v>114611.53901019464</v>
      </c>
      <c r="O263" s="88">
        <f t="shared" si="53"/>
        <v>29753.774405554166</v>
      </c>
      <c r="P263" s="89">
        <f t="shared" ref="P263:P326" si="62">O263/O$365</f>
        <v>0.94650517622831409</v>
      </c>
      <c r="Q263" s="240">
        <v>354.52770899965708</v>
      </c>
      <c r="R263" s="89">
        <f t="shared" si="54"/>
        <v>8.840150132288703E-2</v>
      </c>
      <c r="S263" s="89">
        <f t="shared" si="54"/>
        <v>9.4900264181253122E-2</v>
      </c>
      <c r="T263" s="91">
        <v>3852</v>
      </c>
      <c r="U263" s="190">
        <v>97514</v>
      </c>
      <c r="V263" s="190">
        <v>25164.903225806451</v>
      </c>
      <c r="W263" s="196"/>
      <c r="X263" s="88">
        <v>0</v>
      </c>
      <c r="Y263" s="88">
        <f t="shared" si="55"/>
        <v>0</v>
      </c>
    </row>
    <row r="264" spans="2:27">
      <c r="B264" s="206">
        <v>4629</v>
      </c>
      <c r="C264" t="s">
        <v>278</v>
      </c>
      <c r="D264" s="190">
        <v>25847.031999999999</v>
      </c>
      <c r="E264" s="85">
        <f t="shared" ref="E264:E327" si="63">D264/T264*1000</f>
        <v>67309.979166666672</v>
      </c>
      <c r="F264" s="86">
        <f t="shared" si="56"/>
        <v>2.1412155252873504</v>
      </c>
      <c r="G264" s="187">
        <f t="shared" si="57"/>
        <v>-21522.785218065455</v>
      </c>
      <c r="H264" s="187">
        <f t="shared" si="58"/>
        <v>-8264.749523737135</v>
      </c>
      <c r="I264" s="187">
        <f t="shared" si="59"/>
        <v>0</v>
      </c>
      <c r="J264" s="87">
        <f t="shared" si="60"/>
        <v>0</v>
      </c>
      <c r="K264" s="187">
        <f t="shared" ref="K264:K327" si="64">I264+J$367</f>
        <v>-390.26203389757779</v>
      </c>
      <c r="L264" s="87">
        <f t="shared" si="61"/>
        <v>-149.86062101666988</v>
      </c>
      <c r="M264" s="88">
        <f t="shared" ref="M264:M327" si="65">H264+L264</f>
        <v>-8414.610144753804</v>
      </c>
      <c r="N264" s="88">
        <f t="shared" ref="N264:N327" si="66">D264+M264</f>
        <v>17432.421855246197</v>
      </c>
      <c r="O264" s="88">
        <f t="shared" ref="O264:O327" si="67">N264/T264*1000</f>
        <v>45396.931914703637</v>
      </c>
      <c r="P264" s="89">
        <f t="shared" si="62"/>
        <v>1.4441337914469896</v>
      </c>
      <c r="Q264" s="240">
        <v>48.544730476767654</v>
      </c>
      <c r="R264" s="89">
        <f t="shared" ref="R264:S327" si="68">(D264-U264)/U264</f>
        <v>4.6226755717466067E-2</v>
      </c>
      <c r="S264" s="89">
        <f t="shared" si="68"/>
        <v>3.532856034540939E-2</v>
      </c>
      <c r="T264" s="91">
        <v>384</v>
      </c>
      <c r="U264" s="190">
        <v>24705</v>
      </c>
      <c r="V264" s="190">
        <v>65013.157894736833</v>
      </c>
      <c r="W264" s="196"/>
      <c r="X264" s="88">
        <v>0</v>
      </c>
      <c r="Y264" s="88">
        <f t="shared" ref="Y264:Y327" si="69">X264*1000/T264</f>
        <v>0</v>
      </c>
    </row>
    <row r="265" spans="2:27">
      <c r="B265" s="206">
        <v>4630</v>
      </c>
      <c r="C265" t="s">
        <v>279</v>
      </c>
      <c r="D265" s="190">
        <v>205387.80900000001</v>
      </c>
      <c r="E265" s="85">
        <f t="shared" si="63"/>
        <v>25047.293780487806</v>
      </c>
      <c r="F265" s="86">
        <f t="shared" si="56"/>
        <v>0.79678607798133616</v>
      </c>
      <c r="G265" s="187">
        <f t="shared" si="57"/>
        <v>3834.8260136418617</v>
      </c>
      <c r="H265" s="187">
        <f t="shared" si="58"/>
        <v>31445.573311863267</v>
      </c>
      <c r="I265" s="187">
        <f t="shared" si="59"/>
        <v>1136.6283748449048</v>
      </c>
      <c r="J265" s="87">
        <f t="shared" si="60"/>
        <v>9320.3526737282191</v>
      </c>
      <c r="K265" s="187">
        <f t="shared" si="64"/>
        <v>746.36634094732699</v>
      </c>
      <c r="L265" s="87">
        <f t="shared" si="61"/>
        <v>6120.2039957680818</v>
      </c>
      <c r="M265" s="88">
        <f t="shared" si="65"/>
        <v>37565.777307631346</v>
      </c>
      <c r="N265" s="88">
        <f t="shared" si="66"/>
        <v>242953.58630763134</v>
      </c>
      <c r="O265" s="88">
        <f t="shared" si="67"/>
        <v>29628.486135076993</v>
      </c>
      <c r="P265" s="89">
        <f t="shared" si="62"/>
        <v>0.94251959796483165</v>
      </c>
      <c r="Q265" s="240">
        <v>648.3672168216799</v>
      </c>
      <c r="R265" s="89">
        <f t="shared" si="68"/>
        <v>6.4974613314528418E-2</v>
      </c>
      <c r="S265" s="89">
        <f t="shared" si="68"/>
        <v>5.8740615578053115E-2</v>
      </c>
      <c r="T265" s="91">
        <v>8200</v>
      </c>
      <c r="U265" s="190">
        <v>192857</v>
      </c>
      <c r="V265" s="190">
        <v>23657.630029440628</v>
      </c>
      <c r="W265" s="196"/>
      <c r="X265" s="88">
        <v>0</v>
      </c>
      <c r="Y265" s="88">
        <f t="shared" si="69"/>
        <v>0</v>
      </c>
      <c r="Z265" s="1"/>
      <c r="AA265" s="1"/>
    </row>
    <row r="266" spans="2:27">
      <c r="B266" s="206">
        <v>4631</v>
      </c>
      <c r="C266" t="s">
        <v>280</v>
      </c>
      <c r="D266" s="190">
        <v>802652.73600000003</v>
      </c>
      <c r="E266" s="85">
        <f t="shared" si="63"/>
        <v>26767.582738611352</v>
      </c>
      <c r="F266" s="86">
        <f t="shared" si="56"/>
        <v>0.8515106443936028</v>
      </c>
      <c r="G266" s="187">
        <f t="shared" si="57"/>
        <v>2802.6526387677336</v>
      </c>
      <c r="H266" s="187">
        <f t="shared" si="58"/>
        <v>84040.34202608926</v>
      </c>
      <c r="I266" s="187">
        <f t="shared" si="59"/>
        <v>534.52723950166342</v>
      </c>
      <c r="J266" s="87">
        <f t="shared" si="60"/>
        <v>16028.33380369688</v>
      </c>
      <c r="K266" s="187">
        <f t="shared" si="64"/>
        <v>144.26520560408562</v>
      </c>
      <c r="L266" s="87">
        <f t="shared" si="61"/>
        <v>4325.936455244112</v>
      </c>
      <c r="M266" s="88">
        <f t="shared" si="65"/>
        <v>88366.278481333371</v>
      </c>
      <c r="N266" s="88">
        <f t="shared" si="66"/>
        <v>891019.01448133343</v>
      </c>
      <c r="O266" s="88">
        <f t="shared" si="67"/>
        <v>29714.500582983175</v>
      </c>
      <c r="P266" s="89">
        <f t="shared" si="62"/>
        <v>0.94525582628544513</v>
      </c>
      <c r="Q266" s="240">
        <v>3614.5607882823242</v>
      </c>
      <c r="R266" s="89">
        <f t="shared" si="68"/>
        <v>5.1159442002755455E-2</v>
      </c>
      <c r="S266" s="89">
        <f t="shared" si="68"/>
        <v>4.8845811536131684E-2</v>
      </c>
      <c r="T266" s="91">
        <v>29986</v>
      </c>
      <c r="U266" s="190">
        <v>763588</v>
      </c>
      <c r="V266" s="190">
        <v>25520.989304812832</v>
      </c>
      <c r="W266" s="196"/>
      <c r="X266" s="88">
        <v>0</v>
      </c>
      <c r="Y266" s="88">
        <f t="shared" si="69"/>
        <v>0</v>
      </c>
    </row>
    <row r="267" spans="2:27">
      <c r="B267" s="206">
        <v>4632</v>
      </c>
      <c r="C267" t="s">
        <v>281</v>
      </c>
      <c r="D267" s="190">
        <v>111480.827</v>
      </c>
      <c r="E267" s="85">
        <f t="shared" si="63"/>
        <v>38695.18465810483</v>
      </c>
      <c r="F267" s="86">
        <f t="shared" si="56"/>
        <v>1.2309427393914032</v>
      </c>
      <c r="G267" s="187">
        <f t="shared" si="57"/>
        <v>-4353.908512928353</v>
      </c>
      <c r="H267" s="187">
        <f t="shared" si="58"/>
        <v>-12543.610425746585</v>
      </c>
      <c r="I267" s="187">
        <f t="shared" si="59"/>
        <v>0</v>
      </c>
      <c r="J267" s="87">
        <f t="shared" si="60"/>
        <v>0</v>
      </c>
      <c r="K267" s="187">
        <f t="shared" si="64"/>
        <v>-390.26203389757779</v>
      </c>
      <c r="L267" s="87">
        <f t="shared" si="61"/>
        <v>-1124.3449196589218</v>
      </c>
      <c r="M267" s="88">
        <f t="shared" si="65"/>
        <v>-13667.955345405506</v>
      </c>
      <c r="N267" s="88">
        <f t="shared" si="66"/>
        <v>97812.871654594492</v>
      </c>
      <c r="O267" s="88">
        <f t="shared" si="67"/>
        <v>33951.014111278892</v>
      </c>
      <c r="P267" s="89">
        <f t="shared" si="62"/>
        <v>1.0800246770886106</v>
      </c>
      <c r="Q267" s="240">
        <v>188.67537214468393</v>
      </c>
      <c r="R267" s="89">
        <f t="shared" si="68"/>
        <v>4.8106756045278525E-2</v>
      </c>
      <c r="S267" s="89">
        <f t="shared" si="68"/>
        <v>3.9011765104240183E-2</v>
      </c>
      <c r="T267" s="91">
        <v>2881</v>
      </c>
      <c r="U267" s="190">
        <v>106364</v>
      </c>
      <c r="V267" s="190">
        <v>37242.296918767504</v>
      </c>
      <c r="W267" s="196"/>
      <c r="X267" s="88">
        <v>0</v>
      </c>
      <c r="Y267" s="88">
        <f t="shared" si="69"/>
        <v>0</v>
      </c>
    </row>
    <row r="268" spans="2:27">
      <c r="B268" s="206">
        <v>4633</v>
      </c>
      <c r="C268" t="s">
        <v>282</v>
      </c>
      <c r="D268" s="190">
        <v>14049.856</v>
      </c>
      <c r="E268" s="85">
        <f t="shared" si="63"/>
        <v>27071.013487475917</v>
      </c>
      <c r="F268" s="86">
        <f t="shared" si="56"/>
        <v>0.86116316008833538</v>
      </c>
      <c r="G268" s="187">
        <f t="shared" si="57"/>
        <v>2620.5941894489952</v>
      </c>
      <c r="H268" s="187">
        <f t="shared" si="58"/>
        <v>1360.0883843240283</v>
      </c>
      <c r="I268" s="187">
        <f t="shared" si="59"/>
        <v>428.32647739906588</v>
      </c>
      <c r="J268" s="87">
        <f t="shared" si="60"/>
        <v>222.30144177011519</v>
      </c>
      <c r="K268" s="187">
        <f t="shared" si="64"/>
        <v>38.064443501488086</v>
      </c>
      <c r="L268" s="87">
        <f t="shared" si="61"/>
        <v>19.755446177272315</v>
      </c>
      <c r="M268" s="88">
        <f t="shared" si="65"/>
        <v>1379.8438305013005</v>
      </c>
      <c r="N268" s="88">
        <f t="shared" si="66"/>
        <v>15429.6998305013</v>
      </c>
      <c r="O268" s="88">
        <f t="shared" si="67"/>
        <v>29729.672120426396</v>
      </c>
      <c r="P268" s="89">
        <f t="shared" si="62"/>
        <v>0.94573845207018148</v>
      </c>
      <c r="Q268" s="240">
        <v>-46.933485002384487</v>
      </c>
      <c r="R268" s="89">
        <f t="shared" si="68"/>
        <v>7.7856233218258519E-2</v>
      </c>
      <c r="S268" s="89">
        <f t="shared" si="68"/>
        <v>6.5395467516313324E-2</v>
      </c>
      <c r="T268" s="91">
        <v>519</v>
      </c>
      <c r="U268" s="190">
        <v>13035</v>
      </c>
      <c r="V268" s="190">
        <v>25409.356725146201</v>
      </c>
      <c r="W268" s="196"/>
      <c r="X268" s="88">
        <v>0</v>
      </c>
      <c r="Y268" s="88">
        <f t="shared" si="69"/>
        <v>0</v>
      </c>
    </row>
    <row r="269" spans="2:27">
      <c r="B269" s="206">
        <v>4634</v>
      </c>
      <c r="C269" t="s">
        <v>283</v>
      </c>
      <c r="D269" s="190">
        <v>60245.586000000003</v>
      </c>
      <c r="E269" s="85">
        <f t="shared" si="63"/>
        <v>35564.100354191265</v>
      </c>
      <c r="F269" s="86">
        <f t="shared" si="56"/>
        <v>1.1313389896127466</v>
      </c>
      <c r="G269" s="187">
        <f t="shared" si="57"/>
        <v>-2475.2579305802137</v>
      </c>
      <c r="H269" s="187">
        <f t="shared" si="58"/>
        <v>-4193.0869344028824</v>
      </c>
      <c r="I269" s="187">
        <f t="shared" si="59"/>
        <v>0</v>
      </c>
      <c r="J269" s="87">
        <f t="shared" si="60"/>
        <v>0</v>
      </c>
      <c r="K269" s="187">
        <f t="shared" si="64"/>
        <v>-390.26203389757779</v>
      </c>
      <c r="L269" s="87">
        <f t="shared" si="61"/>
        <v>-661.10388542249677</v>
      </c>
      <c r="M269" s="88">
        <f t="shared" si="65"/>
        <v>-4854.1908198253795</v>
      </c>
      <c r="N269" s="88">
        <f t="shared" si="66"/>
        <v>55391.395180174623</v>
      </c>
      <c r="O269" s="88">
        <f t="shared" si="67"/>
        <v>32698.580389713468</v>
      </c>
      <c r="P269" s="89">
        <f t="shared" si="62"/>
        <v>1.0401831771771479</v>
      </c>
      <c r="Q269" s="240">
        <v>11.154905801150562</v>
      </c>
      <c r="R269" s="89">
        <f t="shared" si="68"/>
        <v>6.9872422794835881E-2</v>
      </c>
      <c r="S269" s="89">
        <f t="shared" si="68"/>
        <v>4.460979179613847E-2</v>
      </c>
      <c r="T269" s="91">
        <v>1694</v>
      </c>
      <c r="U269" s="190">
        <v>56311</v>
      </c>
      <c r="V269" s="190">
        <v>34045.344619105199</v>
      </c>
      <c r="W269" s="196"/>
      <c r="X269" s="88">
        <v>0</v>
      </c>
      <c r="Y269" s="88">
        <f t="shared" si="69"/>
        <v>0</v>
      </c>
    </row>
    <row r="270" spans="2:27">
      <c r="B270" s="206">
        <v>4635</v>
      </c>
      <c r="C270" t="s">
        <v>284</v>
      </c>
      <c r="D270" s="190">
        <v>75575.926000000007</v>
      </c>
      <c r="E270" s="85">
        <f t="shared" si="63"/>
        <v>33829.868397493286</v>
      </c>
      <c r="F270" s="86">
        <f t="shared" si="56"/>
        <v>1.076170878790182</v>
      </c>
      <c r="G270" s="187">
        <f t="shared" si="57"/>
        <v>-1434.7187565614265</v>
      </c>
      <c r="H270" s="187">
        <f t="shared" si="58"/>
        <v>-3205.1617021582265</v>
      </c>
      <c r="I270" s="187">
        <f t="shared" si="59"/>
        <v>0</v>
      </c>
      <c r="J270" s="87">
        <f t="shared" si="60"/>
        <v>0</v>
      </c>
      <c r="K270" s="187">
        <f t="shared" si="64"/>
        <v>-390.26203389757779</v>
      </c>
      <c r="L270" s="87">
        <f t="shared" si="61"/>
        <v>-871.84538372718885</v>
      </c>
      <c r="M270" s="88">
        <f t="shared" si="65"/>
        <v>-4077.0070858854151</v>
      </c>
      <c r="N270" s="88">
        <f t="shared" si="66"/>
        <v>71498.918914114591</v>
      </c>
      <c r="O270" s="88">
        <f t="shared" si="67"/>
        <v>32004.887607034285</v>
      </c>
      <c r="P270" s="89">
        <f t="shared" si="62"/>
        <v>1.0181159328481224</v>
      </c>
      <c r="Q270" s="240">
        <v>-319.7185669659043</v>
      </c>
      <c r="R270" s="89">
        <f t="shared" si="68"/>
        <v>-2.1544199896426634E-2</v>
      </c>
      <c r="S270" s="89">
        <f t="shared" si="68"/>
        <v>-2.4172102671995939E-2</v>
      </c>
      <c r="T270" s="91">
        <v>2234</v>
      </c>
      <c r="U270" s="190">
        <v>77240</v>
      </c>
      <c r="V270" s="190">
        <v>34667.863554757634</v>
      </c>
      <c r="W270" s="196"/>
      <c r="X270" s="88">
        <v>0</v>
      </c>
      <c r="Y270" s="88">
        <f t="shared" si="69"/>
        <v>0</v>
      </c>
    </row>
    <row r="271" spans="2:27">
      <c r="B271" s="206">
        <v>4636</v>
      </c>
      <c r="C271" t="s">
        <v>285</v>
      </c>
      <c r="D271" s="190">
        <v>24347.992999999999</v>
      </c>
      <c r="E271" s="85">
        <f t="shared" si="63"/>
        <v>32463.990666666668</v>
      </c>
      <c r="F271" s="86">
        <f t="shared" si="56"/>
        <v>1.0327205815371032</v>
      </c>
      <c r="G271" s="187">
        <f t="shared" si="57"/>
        <v>-615.1921180654557</v>
      </c>
      <c r="H271" s="187">
        <f t="shared" si="58"/>
        <v>-461.39408854909175</v>
      </c>
      <c r="I271" s="187">
        <f t="shared" si="59"/>
        <v>0</v>
      </c>
      <c r="J271" s="87">
        <f t="shared" si="60"/>
        <v>0</v>
      </c>
      <c r="K271" s="187">
        <f t="shared" si="64"/>
        <v>-390.26203389757779</v>
      </c>
      <c r="L271" s="87">
        <f t="shared" si="61"/>
        <v>-292.69652542318335</v>
      </c>
      <c r="M271" s="88">
        <f t="shared" si="65"/>
        <v>-754.09061397227515</v>
      </c>
      <c r="N271" s="88">
        <f t="shared" si="66"/>
        <v>23593.902386027723</v>
      </c>
      <c r="O271" s="88">
        <f t="shared" si="67"/>
        <v>31458.536514703632</v>
      </c>
      <c r="P271" s="89">
        <f t="shared" si="62"/>
        <v>1.0007358139468907</v>
      </c>
      <c r="Q271" s="240">
        <v>36.374376712430831</v>
      </c>
      <c r="R271" s="89">
        <f t="shared" si="68"/>
        <v>6.3277566705969637E-2</v>
      </c>
      <c r="S271" s="89">
        <f t="shared" si="68"/>
        <v>7.1783787239617466E-2</v>
      </c>
      <c r="T271" s="91">
        <v>750</v>
      </c>
      <c r="U271" s="190">
        <v>22899</v>
      </c>
      <c r="V271" s="190">
        <v>30289.682539682541</v>
      </c>
      <c r="W271" s="196"/>
      <c r="X271" s="88">
        <v>0</v>
      </c>
      <c r="Y271" s="88">
        <f t="shared" si="69"/>
        <v>0</v>
      </c>
    </row>
    <row r="272" spans="2:27">
      <c r="B272" s="206">
        <v>4637</v>
      </c>
      <c r="C272" t="s">
        <v>286</v>
      </c>
      <c r="D272" s="190">
        <v>34966.173000000003</v>
      </c>
      <c r="E272" s="85">
        <f t="shared" si="63"/>
        <v>27575.846214511042</v>
      </c>
      <c r="F272" s="86">
        <f t="shared" si="56"/>
        <v>0.87722252730525585</v>
      </c>
      <c r="G272" s="187">
        <f t="shared" si="57"/>
        <v>2317.6945532279196</v>
      </c>
      <c r="H272" s="187">
        <f t="shared" si="58"/>
        <v>2938.8366934930023</v>
      </c>
      <c r="I272" s="187">
        <f t="shared" si="59"/>
        <v>251.63502293677192</v>
      </c>
      <c r="J272" s="87">
        <f t="shared" si="60"/>
        <v>319.07320908382678</v>
      </c>
      <c r="K272" s="187">
        <f t="shared" si="64"/>
        <v>-138.62701096080588</v>
      </c>
      <c r="L272" s="87">
        <f t="shared" si="61"/>
        <v>-175.77904989830185</v>
      </c>
      <c r="M272" s="88">
        <f t="shared" si="65"/>
        <v>2763.0576435947005</v>
      </c>
      <c r="N272" s="88">
        <f t="shared" si="66"/>
        <v>37729.230643594703</v>
      </c>
      <c r="O272" s="88">
        <f t="shared" si="67"/>
        <v>29754.913756778158</v>
      </c>
      <c r="P272" s="89">
        <f t="shared" si="62"/>
        <v>0.94654142043102774</v>
      </c>
      <c r="Q272" s="240">
        <v>147.88474174754447</v>
      </c>
      <c r="R272" s="92">
        <f t="shared" si="68"/>
        <v>-1.6367362439518328E-2</v>
      </c>
      <c r="S272" s="92">
        <f t="shared" si="68"/>
        <v>-1.6367362439518307E-2</v>
      </c>
      <c r="T272" s="91">
        <v>1268</v>
      </c>
      <c r="U272" s="190">
        <v>35548</v>
      </c>
      <c r="V272" s="190">
        <v>28034.700315457412</v>
      </c>
      <c r="W272" s="196"/>
      <c r="X272" s="88">
        <v>0</v>
      </c>
      <c r="Y272" s="88">
        <f t="shared" si="69"/>
        <v>0</v>
      </c>
      <c r="Z272" s="1"/>
    </row>
    <row r="273" spans="2:28">
      <c r="B273" s="206">
        <v>4638</v>
      </c>
      <c r="C273" t="s">
        <v>287</v>
      </c>
      <c r="D273" s="190">
        <v>120241.352</v>
      </c>
      <c r="E273" s="85">
        <f t="shared" si="63"/>
        <v>30998.028357824183</v>
      </c>
      <c r="F273" s="86">
        <f t="shared" si="56"/>
        <v>0.9860864673382671</v>
      </c>
      <c r="G273" s="187">
        <f t="shared" si="57"/>
        <v>264.38526724003532</v>
      </c>
      <c r="H273" s="187">
        <f t="shared" si="58"/>
        <v>1025.5504516240969</v>
      </c>
      <c r="I273" s="187">
        <f t="shared" si="59"/>
        <v>0</v>
      </c>
      <c r="J273" s="87">
        <f t="shared" si="60"/>
        <v>0</v>
      </c>
      <c r="K273" s="187">
        <f t="shared" si="64"/>
        <v>-390.26203389757779</v>
      </c>
      <c r="L273" s="87">
        <f t="shared" si="61"/>
        <v>-1513.8264294887042</v>
      </c>
      <c r="M273" s="88">
        <f t="shared" si="65"/>
        <v>-488.27597786460728</v>
      </c>
      <c r="N273" s="88">
        <f t="shared" si="66"/>
        <v>119753.07602213538</v>
      </c>
      <c r="O273" s="88">
        <f t="shared" si="67"/>
        <v>30872.151591166639</v>
      </c>
      <c r="P273" s="89">
        <f t="shared" si="62"/>
        <v>0.98208216826735628</v>
      </c>
      <c r="Q273" s="240">
        <v>234.16975395668578</v>
      </c>
      <c r="R273" s="92">
        <f t="shared" si="68"/>
        <v>2.9155236016604604E-2</v>
      </c>
      <c r="S273" s="92">
        <f t="shared" si="68"/>
        <v>4.7727256259234907E-2</v>
      </c>
      <c r="T273" s="91">
        <v>3879</v>
      </c>
      <c r="U273" s="190">
        <v>116835</v>
      </c>
      <c r="V273" s="190">
        <v>29585.971131932132</v>
      </c>
      <c r="W273" s="196"/>
      <c r="X273" s="88">
        <v>0</v>
      </c>
      <c r="Y273" s="88">
        <f t="shared" si="69"/>
        <v>0</v>
      </c>
      <c r="Z273" s="1"/>
    </row>
    <row r="274" spans="2:28">
      <c r="B274" s="206">
        <v>4639</v>
      </c>
      <c r="C274" t="s">
        <v>288</v>
      </c>
      <c r="D274" s="190">
        <v>82630.686000000002</v>
      </c>
      <c r="E274" s="85">
        <f t="shared" si="63"/>
        <v>32391.488043904352</v>
      </c>
      <c r="F274" s="86">
        <f t="shared" si="56"/>
        <v>1.0304141814549055</v>
      </c>
      <c r="G274" s="187">
        <f t="shared" si="57"/>
        <v>-571.69054440806576</v>
      </c>
      <c r="H274" s="187">
        <f t="shared" si="58"/>
        <v>-1458.3825787849757</v>
      </c>
      <c r="I274" s="187">
        <f t="shared" si="59"/>
        <v>0</v>
      </c>
      <c r="J274" s="87">
        <f t="shared" si="60"/>
        <v>0</v>
      </c>
      <c r="K274" s="187">
        <f t="shared" si="64"/>
        <v>-390.26203389757779</v>
      </c>
      <c r="L274" s="87">
        <f t="shared" si="61"/>
        <v>-995.5584484727209</v>
      </c>
      <c r="M274" s="88">
        <f t="shared" si="65"/>
        <v>-2453.9410272576965</v>
      </c>
      <c r="N274" s="88">
        <f t="shared" si="66"/>
        <v>80176.744972742308</v>
      </c>
      <c r="O274" s="88">
        <f t="shared" si="67"/>
        <v>31429.53546559871</v>
      </c>
      <c r="P274" s="89">
        <f t="shared" si="62"/>
        <v>0.99981325391401188</v>
      </c>
      <c r="Q274" s="240">
        <v>-134.1309056087789</v>
      </c>
      <c r="R274" s="92">
        <f t="shared" si="68"/>
        <v>4.6567444334675905E-2</v>
      </c>
      <c r="S274" s="92">
        <f t="shared" si="68"/>
        <v>5.067002153708542E-2</v>
      </c>
      <c r="T274" s="91">
        <v>2551</v>
      </c>
      <c r="U274" s="190">
        <v>78954</v>
      </c>
      <c r="V274" s="190">
        <v>30829.363529871145</v>
      </c>
      <c r="W274" s="196"/>
      <c r="X274" s="88">
        <v>0</v>
      </c>
      <c r="Y274" s="88">
        <f t="shared" si="69"/>
        <v>0</v>
      </c>
      <c r="Z274" s="1"/>
      <c r="AA274" s="1"/>
    </row>
    <row r="275" spans="2:28">
      <c r="B275" s="206">
        <v>4640</v>
      </c>
      <c r="C275" t="s">
        <v>289</v>
      </c>
      <c r="D275" s="190">
        <v>324990.68900000001</v>
      </c>
      <c r="E275" s="85">
        <f t="shared" si="63"/>
        <v>26381.255702573264</v>
      </c>
      <c r="F275" s="86">
        <f t="shared" si="56"/>
        <v>0.83922109301289682</v>
      </c>
      <c r="G275" s="187">
        <f t="shared" si="57"/>
        <v>3034.448860390587</v>
      </c>
      <c r="H275" s="187">
        <f t="shared" si="58"/>
        <v>37381.375511151644</v>
      </c>
      <c r="I275" s="187">
        <f t="shared" si="59"/>
        <v>669.74170211499438</v>
      </c>
      <c r="J275" s="87">
        <f t="shared" si="60"/>
        <v>8250.5480283546167</v>
      </c>
      <c r="K275" s="187">
        <f t="shared" si="64"/>
        <v>279.47966821741659</v>
      </c>
      <c r="L275" s="87">
        <f t="shared" si="61"/>
        <v>3442.910032770355</v>
      </c>
      <c r="M275" s="88">
        <f t="shared" si="65"/>
        <v>40824.285543922</v>
      </c>
      <c r="N275" s="88">
        <f t="shared" si="66"/>
        <v>365814.974543922</v>
      </c>
      <c r="O275" s="88">
        <f t="shared" si="67"/>
        <v>29695.184231181265</v>
      </c>
      <c r="P275" s="89">
        <f t="shared" si="62"/>
        <v>0.94464134871640959</v>
      </c>
      <c r="Q275" s="240">
        <v>1388.5534635946315</v>
      </c>
      <c r="R275" s="92">
        <f t="shared" si="68"/>
        <v>4.3895250943547778E-2</v>
      </c>
      <c r="S275" s="92">
        <f t="shared" si="68"/>
        <v>3.3641876045896225E-2</v>
      </c>
      <c r="T275" s="91">
        <v>12319</v>
      </c>
      <c r="U275" s="190">
        <v>311325</v>
      </c>
      <c r="V275" s="190">
        <v>25522.626660108217</v>
      </c>
      <c r="W275" s="196"/>
      <c r="X275" s="88">
        <v>0</v>
      </c>
      <c r="Y275" s="88">
        <f t="shared" si="69"/>
        <v>0</v>
      </c>
    </row>
    <row r="276" spans="2:28">
      <c r="B276" s="206">
        <v>4641</v>
      </c>
      <c r="C276" t="s">
        <v>290</v>
      </c>
      <c r="D276" s="190">
        <v>83405.728000000003</v>
      </c>
      <c r="E276" s="85">
        <f t="shared" si="63"/>
        <v>46336.515555555554</v>
      </c>
      <c r="F276" s="86">
        <f t="shared" si="56"/>
        <v>1.4740231348104245</v>
      </c>
      <c r="G276" s="187">
        <f t="shared" si="57"/>
        <v>-8938.7070513987874</v>
      </c>
      <c r="H276" s="187">
        <f t="shared" si="58"/>
        <v>-16089.672692517817</v>
      </c>
      <c r="I276" s="187">
        <f t="shared" si="59"/>
        <v>0</v>
      </c>
      <c r="J276" s="87">
        <f t="shared" si="60"/>
        <v>0</v>
      </c>
      <c r="K276" s="187">
        <f t="shared" si="64"/>
        <v>-390.26203389757779</v>
      </c>
      <c r="L276" s="87">
        <f t="shared" si="61"/>
        <v>-702.47166101564005</v>
      </c>
      <c r="M276" s="88">
        <f t="shared" si="65"/>
        <v>-16792.144353533458</v>
      </c>
      <c r="N276" s="88">
        <f t="shared" si="66"/>
        <v>66613.583646466548</v>
      </c>
      <c r="O276" s="88">
        <f t="shared" si="67"/>
        <v>37007.546470259193</v>
      </c>
      <c r="P276" s="89">
        <f t="shared" si="62"/>
        <v>1.1772568352562194</v>
      </c>
      <c r="Q276" s="240">
        <v>-75.86837589015704</v>
      </c>
      <c r="R276" s="92">
        <f t="shared" si="68"/>
        <v>2.8075732176314008E-2</v>
      </c>
      <c r="S276" s="92">
        <f t="shared" si="68"/>
        <v>1.3796902562754126E-2</v>
      </c>
      <c r="T276" s="91">
        <v>1800</v>
      </c>
      <c r="U276" s="190">
        <v>81128</v>
      </c>
      <c r="V276" s="190">
        <v>45705.915492957742</v>
      </c>
      <c r="W276" s="196"/>
      <c r="X276" s="88">
        <v>0</v>
      </c>
      <c r="Y276" s="88">
        <f t="shared" si="69"/>
        <v>0</v>
      </c>
    </row>
    <row r="277" spans="2:28">
      <c r="B277" s="206">
        <v>4642</v>
      </c>
      <c r="C277" t="s">
        <v>291</v>
      </c>
      <c r="D277" s="190">
        <v>70994.509000000005</v>
      </c>
      <c r="E277" s="85">
        <f t="shared" si="63"/>
        <v>32867.828240740739</v>
      </c>
      <c r="F277" s="86">
        <f t="shared" si="56"/>
        <v>1.0455671652681824</v>
      </c>
      <c r="G277" s="187">
        <f t="shared" si="57"/>
        <v>-857.49466250989792</v>
      </c>
      <c r="H277" s="187">
        <f t="shared" si="58"/>
        <v>-1852.1884710213797</v>
      </c>
      <c r="I277" s="187">
        <f t="shared" si="59"/>
        <v>0</v>
      </c>
      <c r="J277" s="87">
        <f t="shared" si="60"/>
        <v>0</v>
      </c>
      <c r="K277" s="187">
        <f t="shared" si="64"/>
        <v>-390.26203389757779</v>
      </c>
      <c r="L277" s="87">
        <f t="shared" si="61"/>
        <v>-842.96599321876806</v>
      </c>
      <c r="M277" s="88">
        <f t="shared" si="65"/>
        <v>-2695.1544642401477</v>
      </c>
      <c r="N277" s="88">
        <f t="shared" si="66"/>
        <v>68299.354535759863</v>
      </c>
      <c r="O277" s="88">
        <f t="shared" si="67"/>
        <v>31620.07154433327</v>
      </c>
      <c r="P277" s="89">
        <f t="shared" si="62"/>
        <v>1.0058744474393229</v>
      </c>
      <c r="Q277" s="240">
        <v>423.01670893180744</v>
      </c>
      <c r="R277" s="92">
        <f t="shared" si="68"/>
        <v>5.2659416099521156E-2</v>
      </c>
      <c r="S277" s="92">
        <f t="shared" si="68"/>
        <v>3.7551804109203918E-2</v>
      </c>
      <c r="T277" s="91">
        <v>2160</v>
      </c>
      <c r="U277" s="190">
        <v>67443</v>
      </c>
      <c r="V277" s="190">
        <v>31678.252700798494</v>
      </c>
      <c r="W277" s="196"/>
      <c r="X277" s="88">
        <v>0</v>
      </c>
      <c r="Y277" s="88">
        <f t="shared" si="69"/>
        <v>0</v>
      </c>
    </row>
    <row r="278" spans="2:28">
      <c r="B278" s="206">
        <v>4643</v>
      </c>
      <c r="C278" t="s">
        <v>292</v>
      </c>
      <c r="D278" s="190">
        <v>175071.04399999999</v>
      </c>
      <c r="E278" s="85">
        <f t="shared" si="63"/>
        <v>33416.881847680852</v>
      </c>
      <c r="F278" s="86">
        <f t="shared" si="56"/>
        <v>1.0630332545754482</v>
      </c>
      <c r="G278" s="187">
        <f t="shared" si="57"/>
        <v>-1186.9268266739657</v>
      </c>
      <c r="H278" s="187">
        <f t="shared" si="58"/>
        <v>-6218.3096449449058</v>
      </c>
      <c r="I278" s="187">
        <f t="shared" si="59"/>
        <v>0</v>
      </c>
      <c r="J278" s="87">
        <f t="shared" si="60"/>
        <v>0</v>
      </c>
      <c r="K278" s="187">
        <f t="shared" si="64"/>
        <v>-390.26203389757779</v>
      </c>
      <c r="L278" s="87">
        <f t="shared" si="61"/>
        <v>-2044.5827955894099</v>
      </c>
      <c r="M278" s="88">
        <f t="shared" si="65"/>
        <v>-8262.892440534315</v>
      </c>
      <c r="N278" s="88">
        <f t="shared" si="66"/>
        <v>166808.15155946568</v>
      </c>
      <c r="O278" s="88">
        <f t="shared" si="67"/>
        <v>31839.692987109313</v>
      </c>
      <c r="P278" s="89">
        <f t="shared" si="62"/>
        <v>1.012860883162229</v>
      </c>
      <c r="Q278" s="240">
        <v>160.00180772858039</v>
      </c>
      <c r="R278" s="92">
        <f t="shared" si="68"/>
        <v>5.4619430857087745E-2</v>
      </c>
      <c r="S278" s="92">
        <f t="shared" si="68"/>
        <v>4.1132219200774409E-2</v>
      </c>
      <c r="T278" s="91">
        <v>5239</v>
      </c>
      <c r="U278" s="190">
        <v>166004</v>
      </c>
      <c r="V278" s="190">
        <v>32096.674400618718</v>
      </c>
      <c r="W278" s="196"/>
      <c r="X278" s="88">
        <v>0</v>
      </c>
      <c r="Y278" s="88">
        <f t="shared" si="69"/>
        <v>0</v>
      </c>
    </row>
    <row r="279" spans="2:28">
      <c r="B279" s="206">
        <v>4644</v>
      </c>
      <c r="C279" t="s">
        <v>293</v>
      </c>
      <c r="D279" s="190">
        <v>172692.40900000001</v>
      </c>
      <c r="E279" s="85">
        <f t="shared" si="63"/>
        <v>32152.747905417989</v>
      </c>
      <c r="F279" s="86">
        <f t="shared" si="56"/>
        <v>1.0228195558530988</v>
      </c>
      <c r="G279" s="187">
        <f t="shared" si="57"/>
        <v>-428.4464613162483</v>
      </c>
      <c r="H279" s="187">
        <f t="shared" si="58"/>
        <v>-2301.1859437295698</v>
      </c>
      <c r="I279" s="187">
        <f t="shared" si="59"/>
        <v>0</v>
      </c>
      <c r="J279" s="87">
        <f t="shared" si="60"/>
        <v>0</v>
      </c>
      <c r="K279" s="187">
        <f t="shared" si="64"/>
        <v>-390.26203389757779</v>
      </c>
      <c r="L279" s="87">
        <f t="shared" si="61"/>
        <v>-2096.0973840638903</v>
      </c>
      <c r="M279" s="88">
        <f t="shared" si="65"/>
        <v>-4397.2833277934606</v>
      </c>
      <c r="N279" s="88">
        <f t="shared" si="66"/>
        <v>168295.12567220654</v>
      </c>
      <c r="O279" s="88">
        <f t="shared" si="67"/>
        <v>31334.039410204161</v>
      </c>
      <c r="P279" s="89">
        <f t="shared" si="62"/>
        <v>0.99677540367328898</v>
      </c>
      <c r="Q279" s="240">
        <v>11.139158829939333</v>
      </c>
      <c r="R279" s="92">
        <f t="shared" si="68"/>
        <v>0.10627928533907326</v>
      </c>
      <c r="S279" s="92">
        <f t="shared" si="68"/>
        <v>9.2067170148532301E-2</v>
      </c>
      <c r="T279" s="91">
        <v>5371</v>
      </c>
      <c r="U279" s="190">
        <v>156102</v>
      </c>
      <c r="V279" s="190">
        <v>29442.09732176537</v>
      </c>
      <c r="W279" s="196"/>
      <c r="X279" s="88">
        <v>0</v>
      </c>
      <c r="Y279" s="88">
        <f t="shared" si="69"/>
        <v>0</v>
      </c>
    </row>
    <row r="280" spans="2:28">
      <c r="B280" s="206">
        <v>4645</v>
      </c>
      <c r="C280" t="s">
        <v>294</v>
      </c>
      <c r="D280" s="190">
        <v>81499.894</v>
      </c>
      <c r="E280" s="85">
        <f t="shared" si="63"/>
        <v>27294.003348961822</v>
      </c>
      <c r="F280" s="86">
        <f t="shared" si="56"/>
        <v>0.86825674946849296</v>
      </c>
      <c r="G280" s="187">
        <f t="shared" si="57"/>
        <v>2486.800272557452</v>
      </c>
      <c r="H280" s="187">
        <f t="shared" si="58"/>
        <v>7425.5856138565514</v>
      </c>
      <c r="I280" s="187">
        <f t="shared" si="59"/>
        <v>350.28002587899914</v>
      </c>
      <c r="J280" s="87">
        <f t="shared" si="60"/>
        <v>1045.9361572746914</v>
      </c>
      <c r="K280" s="187">
        <f t="shared" si="64"/>
        <v>-39.982008018578654</v>
      </c>
      <c r="L280" s="87">
        <f t="shared" si="61"/>
        <v>-119.38627594347587</v>
      </c>
      <c r="M280" s="88">
        <f t="shared" si="65"/>
        <v>7306.1993379130754</v>
      </c>
      <c r="N280" s="88">
        <f t="shared" si="66"/>
        <v>88806.093337913073</v>
      </c>
      <c r="O280" s="88">
        <f t="shared" si="67"/>
        <v>29740.821613500695</v>
      </c>
      <c r="P280" s="89">
        <f t="shared" si="62"/>
        <v>0.9460931315391895</v>
      </c>
      <c r="Q280" s="240">
        <v>198.8916999670173</v>
      </c>
      <c r="R280" s="92">
        <f t="shared" si="68"/>
        <v>4.6708886120493689E-2</v>
      </c>
      <c r="S280" s="92">
        <f t="shared" si="68"/>
        <v>3.373895015717869E-2</v>
      </c>
      <c r="T280" s="91">
        <v>2986</v>
      </c>
      <c r="U280" s="190">
        <v>77863</v>
      </c>
      <c r="V280" s="190">
        <v>26403.187521193628</v>
      </c>
      <c r="W280" s="196"/>
      <c r="X280" s="88">
        <v>0</v>
      </c>
      <c r="Y280" s="88">
        <f t="shared" si="69"/>
        <v>0</v>
      </c>
    </row>
    <row r="281" spans="2:28">
      <c r="B281" s="206">
        <v>4646</v>
      </c>
      <c r="C281" t="s">
        <v>295</v>
      </c>
      <c r="D281" s="190">
        <v>85115.777000000002</v>
      </c>
      <c r="E281" s="85">
        <f t="shared" si="63"/>
        <v>29667.402230742417</v>
      </c>
      <c r="F281" s="86">
        <f t="shared" si="56"/>
        <v>0.94375756816262413</v>
      </c>
      <c r="G281" s="187">
        <f t="shared" si="57"/>
        <v>1062.7609434890953</v>
      </c>
      <c r="H281" s="187">
        <f t="shared" si="58"/>
        <v>3049.0611468702145</v>
      </c>
      <c r="I281" s="187">
        <f t="shared" si="59"/>
        <v>0</v>
      </c>
      <c r="J281" s="87">
        <f t="shared" si="60"/>
        <v>0</v>
      </c>
      <c r="K281" s="187">
        <f t="shared" si="64"/>
        <v>-390.26203389757779</v>
      </c>
      <c r="L281" s="87">
        <f t="shared" si="61"/>
        <v>-1119.6617752521506</v>
      </c>
      <c r="M281" s="88">
        <f t="shared" si="65"/>
        <v>1929.3993716180639</v>
      </c>
      <c r="N281" s="88">
        <f t="shared" si="66"/>
        <v>87045.176371618072</v>
      </c>
      <c r="O281" s="88">
        <f t="shared" si="67"/>
        <v>30339.901140333939</v>
      </c>
      <c r="P281" s="89">
        <f t="shared" si="62"/>
        <v>0.96515060859709934</v>
      </c>
      <c r="Q281" s="240">
        <v>201.40024931729295</v>
      </c>
      <c r="R281" s="92">
        <f t="shared" si="68"/>
        <v>0.12043093711743259</v>
      </c>
      <c r="S281" s="92">
        <f t="shared" si="68"/>
        <v>0.13761426274767541</v>
      </c>
      <c r="T281" s="91">
        <v>2869</v>
      </c>
      <c r="U281" s="190">
        <v>75967</v>
      </c>
      <c r="V281" s="190">
        <v>26078.613113628562</v>
      </c>
      <c r="W281" s="196"/>
      <c r="X281" s="88">
        <v>0</v>
      </c>
      <c r="Y281" s="88">
        <f t="shared" si="69"/>
        <v>0</v>
      </c>
      <c r="Z281" s="1"/>
      <c r="AA281" s="1"/>
    </row>
    <row r="282" spans="2:28">
      <c r="B282" s="206">
        <v>4647</v>
      </c>
      <c r="C282" t="s">
        <v>296</v>
      </c>
      <c r="D282" s="190">
        <v>646486.92000000004</v>
      </c>
      <c r="E282" s="85">
        <f t="shared" si="63"/>
        <v>28796.744766146996</v>
      </c>
      <c r="F282" s="86">
        <f t="shared" si="56"/>
        <v>0.91606085359697387</v>
      </c>
      <c r="G282" s="187">
        <f t="shared" si="57"/>
        <v>1585.1554222463476</v>
      </c>
      <c r="H282" s="187">
        <f t="shared" si="58"/>
        <v>35586.739229430503</v>
      </c>
      <c r="I282" s="187">
        <f t="shared" si="59"/>
        <v>0</v>
      </c>
      <c r="J282" s="87">
        <f t="shared" si="60"/>
        <v>0</v>
      </c>
      <c r="K282" s="187">
        <f t="shared" si="64"/>
        <v>-390.26203389757779</v>
      </c>
      <c r="L282" s="87">
        <f t="shared" si="61"/>
        <v>-8761.3826610006199</v>
      </c>
      <c r="M282" s="88">
        <f t="shared" si="65"/>
        <v>26825.356568429881</v>
      </c>
      <c r="N282" s="88">
        <f t="shared" si="66"/>
        <v>673312.27656842989</v>
      </c>
      <c r="O282" s="88">
        <f t="shared" si="67"/>
        <v>29991.638154495762</v>
      </c>
      <c r="P282" s="89">
        <f t="shared" si="62"/>
        <v>0.95407192277083896</v>
      </c>
      <c r="Q282" s="240">
        <v>1560.4486229254253</v>
      </c>
      <c r="R282" s="92">
        <f t="shared" si="68"/>
        <v>2.5058420791427772E-2</v>
      </c>
      <c r="S282" s="92">
        <f t="shared" si="68"/>
        <v>1.4328410596061027E-2</v>
      </c>
      <c r="T282" s="91">
        <v>22450</v>
      </c>
      <c r="U282" s="190">
        <v>630683</v>
      </c>
      <c r="V282" s="190">
        <v>28389.961737564707</v>
      </c>
      <c r="W282" s="196"/>
      <c r="X282" s="88">
        <v>0</v>
      </c>
      <c r="Y282" s="88">
        <f t="shared" si="69"/>
        <v>0</v>
      </c>
    </row>
    <row r="283" spans="2:28">
      <c r="B283" s="206">
        <v>4648</v>
      </c>
      <c r="C283" t="s">
        <v>297</v>
      </c>
      <c r="D283" s="190">
        <v>104098.242</v>
      </c>
      <c r="E283" s="85">
        <f t="shared" si="63"/>
        <v>30689.340212264149</v>
      </c>
      <c r="F283" s="86">
        <f t="shared" si="56"/>
        <v>0.97626670720866315</v>
      </c>
      <c r="G283" s="187">
        <f t="shared" si="57"/>
        <v>449.59815457605583</v>
      </c>
      <c r="H283" s="187">
        <f t="shared" si="58"/>
        <v>1525.0369403219815</v>
      </c>
      <c r="I283" s="187">
        <f t="shared" si="59"/>
        <v>0</v>
      </c>
      <c r="J283" s="87">
        <f t="shared" si="60"/>
        <v>0</v>
      </c>
      <c r="K283" s="187">
        <f t="shared" si="64"/>
        <v>-390.26203389757779</v>
      </c>
      <c r="L283" s="87">
        <f t="shared" si="61"/>
        <v>-1323.768818980584</v>
      </c>
      <c r="M283" s="88">
        <f t="shared" si="65"/>
        <v>201.26812134139755</v>
      </c>
      <c r="N283" s="88">
        <f t="shared" si="66"/>
        <v>104299.5101213414</v>
      </c>
      <c r="O283" s="88">
        <f t="shared" si="67"/>
        <v>30748.676332942629</v>
      </c>
      <c r="P283" s="89">
        <f t="shared" si="62"/>
        <v>0.97815426421551488</v>
      </c>
      <c r="Q283" s="240">
        <v>483.63618587809447</v>
      </c>
      <c r="R283" s="92">
        <f t="shared" si="68"/>
        <v>-3.0909299853477904E-3</v>
      </c>
      <c r="S283" s="92">
        <f t="shared" si="68"/>
        <v>2.3360077178956048E-2</v>
      </c>
      <c r="T283" s="91">
        <v>3392</v>
      </c>
      <c r="U283" s="190">
        <v>104421</v>
      </c>
      <c r="V283" s="190">
        <v>29988.799540493968</v>
      </c>
      <c r="W283" s="196"/>
      <c r="X283" s="88">
        <v>0</v>
      </c>
      <c r="Y283" s="88">
        <f t="shared" si="69"/>
        <v>0</v>
      </c>
      <c r="Z283" s="1"/>
      <c r="AA283" s="1"/>
    </row>
    <row r="284" spans="2:28">
      <c r="B284" s="206">
        <v>4649</v>
      </c>
      <c r="C284" t="s">
        <v>298</v>
      </c>
      <c r="D284" s="190">
        <v>248896.75399999999</v>
      </c>
      <c r="E284" s="85">
        <f t="shared" si="63"/>
        <v>25899.766285119666</v>
      </c>
      <c r="F284" s="86">
        <f t="shared" si="56"/>
        <v>0.82390430598254571</v>
      </c>
      <c r="G284" s="187">
        <f t="shared" si="57"/>
        <v>3323.3425108627457</v>
      </c>
      <c r="H284" s="187">
        <f t="shared" si="58"/>
        <v>31937.321529390985</v>
      </c>
      <c r="I284" s="187">
        <f t="shared" si="59"/>
        <v>838.26299822375381</v>
      </c>
      <c r="J284" s="87">
        <f t="shared" si="60"/>
        <v>8055.7074129302746</v>
      </c>
      <c r="K284" s="187">
        <f t="shared" si="64"/>
        <v>448.00096432617602</v>
      </c>
      <c r="L284" s="87">
        <f t="shared" si="61"/>
        <v>4305.2892671745512</v>
      </c>
      <c r="M284" s="88">
        <f t="shared" si="65"/>
        <v>36242.610796565539</v>
      </c>
      <c r="N284" s="88">
        <f t="shared" si="66"/>
        <v>285139.3647965655</v>
      </c>
      <c r="O284" s="88">
        <f t="shared" si="67"/>
        <v>29671.109760308584</v>
      </c>
      <c r="P284" s="89">
        <f t="shared" si="62"/>
        <v>0.94387550936489195</v>
      </c>
      <c r="Q284" s="240">
        <v>305.96695843371708</v>
      </c>
      <c r="R284" s="92">
        <f t="shared" si="68"/>
        <v>4.0255591081018893E-2</v>
      </c>
      <c r="S284" s="92">
        <f t="shared" si="68"/>
        <v>3.300302868742603E-2</v>
      </c>
      <c r="T284" s="91">
        <v>9610</v>
      </c>
      <c r="U284" s="190">
        <v>239265</v>
      </c>
      <c r="V284" s="190">
        <v>25072.304306821752</v>
      </c>
      <c r="W284" s="196"/>
      <c r="X284" s="88">
        <v>0</v>
      </c>
      <c r="Y284" s="88">
        <f t="shared" si="69"/>
        <v>0</v>
      </c>
    </row>
    <row r="285" spans="2:28">
      <c r="B285" s="206">
        <v>4650</v>
      </c>
      <c r="C285" t="s">
        <v>299</v>
      </c>
      <c r="D285" s="190">
        <v>163739.76199999999</v>
      </c>
      <c r="E285" s="85">
        <f t="shared" si="63"/>
        <v>27630.739453256832</v>
      </c>
      <c r="F285" s="86">
        <f t="shared" si="56"/>
        <v>0.87896875062148583</v>
      </c>
      <c r="G285" s="187">
        <f t="shared" si="57"/>
        <v>2284.7586099804457</v>
      </c>
      <c r="H285" s="187">
        <f t="shared" si="58"/>
        <v>13539.479522744121</v>
      </c>
      <c r="I285" s="187">
        <f t="shared" si="59"/>
        <v>232.42238937574547</v>
      </c>
      <c r="J285" s="87">
        <f t="shared" si="60"/>
        <v>1377.3350794406674</v>
      </c>
      <c r="K285" s="187">
        <f t="shared" si="64"/>
        <v>-157.83964452183233</v>
      </c>
      <c r="L285" s="87">
        <f t="shared" si="61"/>
        <v>-935.35773343637845</v>
      </c>
      <c r="M285" s="88">
        <f t="shared" si="65"/>
        <v>12604.121789307743</v>
      </c>
      <c r="N285" s="88">
        <f t="shared" si="66"/>
        <v>176343.88378930773</v>
      </c>
      <c r="O285" s="88">
        <f t="shared" si="67"/>
        <v>29757.658418715444</v>
      </c>
      <c r="P285" s="89">
        <f t="shared" si="62"/>
        <v>0.94662873159683902</v>
      </c>
      <c r="Q285" s="240">
        <v>-822.54983241640366</v>
      </c>
      <c r="R285" s="92">
        <f t="shared" si="68"/>
        <v>0.12749794799757608</v>
      </c>
      <c r="S285" s="92">
        <f t="shared" si="68"/>
        <v>0.12102900938267275</v>
      </c>
      <c r="T285" s="91">
        <v>5926</v>
      </c>
      <c r="U285" s="190">
        <v>145224</v>
      </c>
      <c r="V285" s="190">
        <v>24647.657841140528</v>
      </c>
      <c r="W285" s="196"/>
      <c r="X285" s="88">
        <v>0</v>
      </c>
      <c r="Y285" s="88">
        <f t="shared" si="69"/>
        <v>0</v>
      </c>
    </row>
    <row r="286" spans="2:28" ht="28" customHeight="1">
      <c r="B286" s="206">
        <v>4651</v>
      </c>
      <c r="C286" t="s">
        <v>300</v>
      </c>
      <c r="D286" s="190">
        <v>199166</v>
      </c>
      <c r="E286" s="85">
        <f t="shared" si="63"/>
        <v>27391.830559757942</v>
      </c>
      <c r="F286" s="86">
        <f t="shared" si="56"/>
        <v>0.87136875670940361</v>
      </c>
      <c r="G286" s="187">
        <f t="shared" si="57"/>
        <v>2428.1039460797801</v>
      </c>
      <c r="H286" s="187">
        <f t="shared" si="58"/>
        <v>17654.743791946079</v>
      </c>
      <c r="I286" s="187">
        <f t="shared" si="59"/>
        <v>316.04050210035712</v>
      </c>
      <c r="J286" s="87">
        <f t="shared" si="60"/>
        <v>2297.9304907716964</v>
      </c>
      <c r="K286" s="187">
        <f t="shared" si="64"/>
        <v>-74.221531797220678</v>
      </c>
      <c r="L286" s="87">
        <f t="shared" si="61"/>
        <v>-539.66475769759154</v>
      </c>
      <c r="M286" s="88">
        <f t="shared" si="65"/>
        <v>17115.079034248487</v>
      </c>
      <c r="N286" s="88">
        <f t="shared" si="66"/>
        <v>216281.07903424848</v>
      </c>
      <c r="O286" s="88">
        <f t="shared" si="67"/>
        <v>29745.7129740405</v>
      </c>
      <c r="P286" s="89">
        <f t="shared" si="62"/>
        <v>0.94624873190123493</v>
      </c>
      <c r="Q286" s="240">
        <v>-195.24073651699291</v>
      </c>
      <c r="R286" s="92">
        <f t="shared" si="68"/>
        <v>8.4622631748054483E-2</v>
      </c>
      <c r="S286" s="92">
        <f t="shared" si="68"/>
        <v>8.059501366839586E-2</v>
      </c>
      <c r="T286" s="91">
        <v>7271</v>
      </c>
      <c r="U286" s="190">
        <v>183627</v>
      </c>
      <c r="V286" s="190">
        <v>25348.840419657648</v>
      </c>
      <c r="W286" s="196"/>
      <c r="X286" s="88">
        <v>0</v>
      </c>
      <c r="Y286" s="88">
        <f t="shared" si="69"/>
        <v>0</v>
      </c>
      <c r="Z286" s="1"/>
      <c r="AA286" s="1"/>
    </row>
    <row r="287" spans="2:28">
      <c r="B287" s="206">
        <v>5001</v>
      </c>
      <c r="C287" t="s">
        <v>301</v>
      </c>
      <c r="D287" s="190">
        <v>6804851.0060000001</v>
      </c>
      <c r="E287" s="85">
        <f t="shared" si="63"/>
        <v>31714.636618274184</v>
      </c>
      <c r="F287" s="86">
        <f t="shared" si="56"/>
        <v>1.0088826819831318</v>
      </c>
      <c r="G287" s="187">
        <f t="shared" si="57"/>
        <v>-165.57968902996507</v>
      </c>
      <c r="H287" s="187">
        <f t="shared" si="58"/>
        <v>-35527.605976714454</v>
      </c>
      <c r="I287" s="187">
        <f t="shared" si="59"/>
        <v>0</v>
      </c>
      <c r="J287" s="87">
        <f t="shared" si="60"/>
        <v>0</v>
      </c>
      <c r="K287" s="187">
        <f t="shared" si="64"/>
        <v>-390.26203389757779</v>
      </c>
      <c r="L287" s="87">
        <f t="shared" si="61"/>
        <v>-83736.573303233774</v>
      </c>
      <c r="M287" s="88">
        <f t="shared" si="65"/>
        <v>-119264.17927994824</v>
      </c>
      <c r="N287" s="88">
        <f t="shared" si="66"/>
        <v>6685586.8267200515</v>
      </c>
      <c r="O287" s="88">
        <f t="shared" si="67"/>
        <v>31158.794895346637</v>
      </c>
      <c r="P287" s="89">
        <f t="shared" si="62"/>
        <v>0.99120065412530212</v>
      </c>
      <c r="Q287" s="240">
        <v>3834.5030217365857</v>
      </c>
      <c r="R287" s="92">
        <f t="shared" si="68"/>
        <v>4.6355245153101049E-2</v>
      </c>
      <c r="S287" s="92">
        <f t="shared" si="68"/>
        <v>3.7065254977552163E-2</v>
      </c>
      <c r="T287" s="91">
        <v>214565</v>
      </c>
      <c r="U287" s="190">
        <v>6503385</v>
      </c>
      <c r="V287" s="190">
        <v>30581.138907175773</v>
      </c>
      <c r="W287" s="196"/>
      <c r="X287" s="88">
        <v>0</v>
      </c>
      <c r="Y287" s="88">
        <f t="shared" si="69"/>
        <v>0</v>
      </c>
      <c r="Z287" s="1"/>
      <c r="AA287" s="1"/>
      <c r="AB287" s="45"/>
    </row>
    <row r="288" spans="2:28">
      <c r="B288" s="206">
        <v>5006</v>
      </c>
      <c r="C288" t="s">
        <v>302</v>
      </c>
      <c r="D288" s="190">
        <v>562636.30900000001</v>
      </c>
      <c r="E288" s="85">
        <f t="shared" si="63"/>
        <v>23411.963590213047</v>
      </c>
      <c r="F288" s="86">
        <f t="shared" si="56"/>
        <v>0.74476415737254931</v>
      </c>
      <c r="G288" s="187">
        <f t="shared" si="57"/>
        <v>4816.0241278067169</v>
      </c>
      <c r="H288" s="187">
        <f t="shared" si="58"/>
        <v>115738.69183945101</v>
      </c>
      <c r="I288" s="187">
        <f t="shared" si="59"/>
        <v>1708.9939414410703</v>
      </c>
      <c r="J288" s="87">
        <f t="shared" si="60"/>
        <v>41070.542400711805</v>
      </c>
      <c r="K288" s="187">
        <f t="shared" si="64"/>
        <v>1318.7319075434925</v>
      </c>
      <c r="L288" s="87">
        <f t="shared" si="61"/>
        <v>31691.765202085211</v>
      </c>
      <c r="M288" s="88">
        <f t="shared" si="65"/>
        <v>147430.45704153623</v>
      </c>
      <c r="N288" s="88">
        <f t="shared" si="66"/>
        <v>710066.76604153623</v>
      </c>
      <c r="O288" s="88">
        <f t="shared" si="67"/>
        <v>29546.719625563259</v>
      </c>
      <c r="P288" s="89">
        <f t="shared" si="62"/>
        <v>0.93991850193439241</v>
      </c>
      <c r="Q288" s="240">
        <v>1315.6201510072569</v>
      </c>
      <c r="R288" s="92">
        <f t="shared" si="68"/>
        <v>6.250412434990503E-2</v>
      </c>
      <c r="S288" s="92">
        <f t="shared" si="68"/>
        <v>5.9099796055341672E-2</v>
      </c>
      <c r="T288" s="91">
        <v>24032</v>
      </c>
      <c r="U288" s="190">
        <v>529538</v>
      </c>
      <c r="V288" s="190">
        <v>22105.531204341474</v>
      </c>
      <c r="W288" s="196"/>
      <c r="X288" s="88">
        <v>0</v>
      </c>
      <c r="Y288" s="88">
        <f t="shared" si="69"/>
        <v>0</v>
      </c>
      <c r="Z288" s="1"/>
      <c r="AA288" s="1"/>
    </row>
    <row r="289" spans="2:25">
      <c r="B289" s="206">
        <v>5007</v>
      </c>
      <c r="C289" t="s">
        <v>303</v>
      </c>
      <c r="D289" s="190">
        <v>375084.23800000001</v>
      </c>
      <c r="E289" s="85">
        <f t="shared" si="63"/>
        <v>24868.012862162701</v>
      </c>
      <c r="F289" s="86">
        <f t="shared" si="56"/>
        <v>0.7910829253365409</v>
      </c>
      <c r="G289" s="187">
        <f t="shared" si="57"/>
        <v>3942.3945646369248</v>
      </c>
      <c r="H289" s="187">
        <f t="shared" si="58"/>
        <v>59463.137218418742</v>
      </c>
      <c r="I289" s="187">
        <f t="shared" si="59"/>
        <v>1199.3766962586915</v>
      </c>
      <c r="J289" s="87">
        <f t="shared" si="60"/>
        <v>18090.198709669843</v>
      </c>
      <c r="K289" s="187">
        <f t="shared" si="64"/>
        <v>809.11466236111369</v>
      </c>
      <c r="L289" s="87">
        <f t="shared" si="61"/>
        <v>12203.876452392677</v>
      </c>
      <c r="M289" s="88">
        <f t="shared" si="65"/>
        <v>71667.013670811415</v>
      </c>
      <c r="N289" s="88">
        <f t="shared" si="66"/>
        <v>446751.25167081144</v>
      </c>
      <c r="O289" s="88">
        <f t="shared" si="67"/>
        <v>29619.522089160739</v>
      </c>
      <c r="P289" s="89">
        <f t="shared" si="62"/>
        <v>0.94223444033259185</v>
      </c>
      <c r="Q289" s="240">
        <v>1302.6824574355269</v>
      </c>
      <c r="R289" s="89">
        <f t="shared" si="68"/>
        <v>6.6950282749439649E-2</v>
      </c>
      <c r="S289" s="89">
        <f t="shared" si="68"/>
        <v>5.5632106972743324E-2</v>
      </c>
      <c r="T289" s="91">
        <v>15083</v>
      </c>
      <c r="U289" s="190">
        <v>351548</v>
      </c>
      <c r="V289" s="190">
        <v>23557.461636400189</v>
      </c>
      <c r="W289" s="196"/>
      <c r="X289" s="88">
        <v>0</v>
      </c>
      <c r="Y289" s="88">
        <f t="shared" si="69"/>
        <v>0</v>
      </c>
    </row>
    <row r="290" spans="2:25">
      <c r="B290" s="206">
        <v>5014</v>
      </c>
      <c r="C290" t="s">
        <v>304</v>
      </c>
      <c r="D290" s="190">
        <v>241778.05100000001</v>
      </c>
      <c r="E290" s="85">
        <f t="shared" si="63"/>
        <v>44338.538602604072</v>
      </c>
      <c r="F290" s="86">
        <f t="shared" si="56"/>
        <v>1.4104649622513006</v>
      </c>
      <c r="G290" s="187">
        <f t="shared" si="57"/>
        <v>-7739.9208796278981</v>
      </c>
      <c r="H290" s="187">
        <f t="shared" si="58"/>
        <v>-42205.788556610925</v>
      </c>
      <c r="I290" s="187">
        <f t="shared" si="59"/>
        <v>0</v>
      </c>
      <c r="J290" s="87">
        <f t="shared" si="60"/>
        <v>0</v>
      </c>
      <c r="K290" s="187">
        <f t="shared" si="64"/>
        <v>-390.26203389757779</v>
      </c>
      <c r="L290" s="87">
        <f t="shared" si="61"/>
        <v>-2128.0988708434916</v>
      </c>
      <c r="M290" s="88">
        <f t="shared" si="65"/>
        <v>-44333.887427454414</v>
      </c>
      <c r="N290" s="88">
        <f t="shared" si="66"/>
        <v>197444.1635725456</v>
      </c>
      <c r="O290" s="88">
        <f t="shared" si="67"/>
        <v>36208.355689078599</v>
      </c>
      <c r="P290" s="89">
        <f t="shared" si="62"/>
        <v>1.1518335662325698</v>
      </c>
      <c r="Q290" s="240">
        <v>-1103.7943685161517</v>
      </c>
      <c r="R290" s="89">
        <f t="shared" si="68"/>
        <v>-0.38121610263838801</v>
      </c>
      <c r="S290" s="89">
        <f t="shared" si="68"/>
        <v>-0.38825160633111133</v>
      </c>
      <c r="T290" s="91">
        <v>5453</v>
      </c>
      <c r="U290" s="190">
        <v>390731</v>
      </c>
      <c r="V290" s="190">
        <v>72478.389909107776</v>
      </c>
      <c r="W290" s="196"/>
      <c r="X290" s="88">
        <v>0</v>
      </c>
      <c r="Y290" s="88">
        <f t="shared" si="69"/>
        <v>0</v>
      </c>
    </row>
    <row r="291" spans="2:25">
      <c r="B291" s="206">
        <v>5020</v>
      </c>
      <c r="C291" t="s">
        <v>305</v>
      </c>
      <c r="D291" s="190">
        <v>20935.671999999999</v>
      </c>
      <c r="E291" s="85">
        <f t="shared" si="63"/>
        <v>23313.665924276167</v>
      </c>
      <c r="F291" s="86">
        <f t="shared" si="56"/>
        <v>0.74163718435889858</v>
      </c>
      <c r="G291" s="187">
        <f t="shared" si="57"/>
        <v>4875.0027273688447</v>
      </c>
      <c r="H291" s="187">
        <f t="shared" si="58"/>
        <v>4377.7524491772219</v>
      </c>
      <c r="I291" s="187">
        <f t="shared" si="59"/>
        <v>1743.3981245189782</v>
      </c>
      <c r="J291" s="87">
        <f t="shared" si="60"/>
        <v>1565.5715158180424</v>
      </c>
      <c r="K291" s="187">
        <f t="shared" si="64"/>
        <v>1353.1360906214004</v>
      </c>
      <c r="L291" s="87">
        <f t="shared" si="61"/>
        <v>1215.1162093780176</v>
      </c>
      <c r="M291" s="88">
        <f t="shared" si="65"/>
        <v>5592.8686585552396</v>
      </c>
      <c r="N291" s="88">
        <f t="shared" si="66"/>
        <v>26528.540658555237</v>
      </c>
      <c r="O291" s="88">
        <f t="shared" si="67"/>
        <v>29541.804742266409</v>
      </c>
      <c r="P291" s="89">
        <f t="shared" si="62"/>
        <v>0.93976215328370971</v>
      </c>
      <c r="Q291" s="240">
        <v>33.25993153730542</v>
      </c>
      <c r="R291" s="89">
        <f t="shared" si="68"/>
        <v>3.6276126558005112E-3</v>
      </c>
      <c r="S291" s="89">
        <f t="shared" si="68"/>
        <v>1.0333365078890549E-2</v>
      </c>
      <c r="T291" s="91">
        <v>898</v>
      </c>
      <c r="U291" s="190">
        <v>20860</v>
      </c>
      <c r="V291" s="190">
        <v>23075.221238938051</v>
      </c>
      <c r="W291" s="196"/>
      <c r="X291" s="88">
        <v>0</v>
      </c>
      <c r="Y291" s="88">
        <f t="shared" si="69"/>
        <v>0</v>
      </c>
    </row>
    <row r="292" spans="2:25">
      <c r="B292" s="206">
        <v>5021</v>
      </c>
      <c r="C292" t="s">
        <v>306</v>
      </c>
      <c r="D292" s="190">
        <v>185885.93900000001</v>
      </c>
      <c r="E292" s="85">
        <f t="shared" si="63"/>
        <v>25157.117201245095</v>
      </c>
      <c r="F292" s="86">
        <f t="shared" si="56"/>
        <v>0.80027969982577918</v>
      </c>
      <c r="G292" s="187">
        <f t="shared" si="57"/>
        <v>3768.931961187488</v>
      </c>
      <c r="H292" s="187">
        <f t="shared" si="58"/>
        <v>27848.63826121435</v>
      </c>
      <c r="I292" s="187">
        <f t="shared" si="59"/>
        <v>1098.1901775798533</v>
      </c>
      <c r="J292" s="87">
        <f t="shared" si="60"/>
        <v>8114.5272221375362</v>
      </c>
      <c r="K292" s="187">
        <f t="shared" si="64"/>
        <v>707.9281436822755</v>
      </c>
      <c r="L292" s="87">
        <f t="shared" si="61"/>
        <v>5230.8810536683341</v>
      </c>
      <c r="M292" s="88">
        <f t="shared" si="65"/>
        <v>33079.51931488268</v>
      </c>
      <c r="N292" s="88">
        <f t="shared" si="66"/>
        <v>218965.45831488271</v>
      </c>
      <c r="O292" s="88">
        <f t="shared" si="67"/>
        <v>29633.977306114863</v>
      </c>
      <c r="P292" s="89">
        <f t="shared" si="62"/>
        <v>0.94269427905705394</v>
      </c>
      <c r="Q292" s="240">
        <v>-180.78200353105785</v>
      </c>
      <c r="R292" s="89">
        <f t="shared" si="68"/>
        <v>1.9379765508467213E-2</v>
      </c>
      <c r="S292" s="89">
        <f t="shared" si="68"/>
        <v>1.0312056475083075E-3</v>
      </c>
      <c r="T292" s="91">
        <v>7389</v>
      </c>
      <c r="U292" s="190">
        <v>182352</v>
      </c>
      <c r="V292" s="190">
        <v>25131.201764057329</v>
      </c>
      <c r="W292" s="196"/>
      <c r="X292" s="88">
        <v>0</v>
      </c>
      <c r="Y292" s="88">
        <f t="shared" si="69"/>
        <v>0</v>
      </c>
    </row>
    <row r="293" spans="2:25">
      <c r="B293" s="206">
        <v>5022</v>
      </c>
      <c r="C293" t="s">
        <v>307</v>
      </c>
      <c r="D293" s="190">
        <v>59030.694000000003</v>
      </c>
      <c r="E293" s="85">
        <f t="shared" si="63"/>
        <v>23764.369565217392</v>
      </c>
      <c r="F293" s="86">
        <f t="shared" si="56"/>
        <v>0.75597463692142741</v>
      </c>
      <c r="G293" s="187">
        <f t="shared" si="57"/>
        <v>4604.5805428041103</v>
      </c>
      <c r="H293" s="187">
        <f t="shared" si="58"/>
        <v>11437.77806832541</v>
      </c>
      <c r="I293" s="187">
        <f t="shared" si="59"/>
        <v>1585.6518501895496</v>
      </c>
      <c r="J293" s="87">
        <f t="shared" si="60"/>
        <v>3938.7591958708408</v>
      </c>
      <c r="K293" s="187">
        <f t="shared" si="64"/>
        <v>1195.3898162919718</v>
      </c>
      <c r="L293" s="87">
        <f t="shared" si="61"/>
        <v>2969.3483036692578</v>
      </c>
      <c r="M293" s="88">
        <f t="shared" si="65"/>
        <v>14407.126371994667</v>
      </c>
      <c r="N293" s="88">
        <f t="shared" si="66"/>
        <v>73437.820371994676</v>
      </c>
      <c r="O293" s="88">
        <f t="shared" si="67"/>
        <v>29564.339924313477</v>
      </c>
      <c r="P293" s="89">
        <f t="shared" si="62"/>
        <v>0.9404790259118363</v>
      </c>
      <c r="Q293" s="240">
        <v>-197.58095307499389</v>
      </c>
      <c r="R293" s="89">
        <f t="shared" si="68"/>
        <v>4.2576722006358231E-2</v>
      </c>
      <c r="S293" s="89">
        <f t="shared" si="68"/>
        <v>4.1317571375915636E-2</v>
      </c>
      <c r="T293" s="91">
        <v>2484</v>
      </c>
      <c r="U293" s="190">
        <v>56620</v>
      </c>
      <c r="V293" s="190">
        <v>22821.44296654575</v>
      </c>
      <c r="W293" s="196"/>
      <c r="X293" s="88">
        <v>0</v>
      </c>
      <c r="Y293" s="88">
        <f t="shared" si="69"/>
        <v>0</v>
      </c>
    </row>
    <row r="294" spans="2:25">
      <c r="B294" s="206">
        <v>5025</v>
      </c>
      <c r="C294" t="s">
        <v>308</v>
      </c>
      <c r="D294" s="190">
        <v>147308.10699999999</v>
      </c>
      <c r="E294" s="85">
        <f t="shared" si="63"/>
        <v>25911.716270888301</v>
      </c>
      <c r="F294" s="86">
        <f t="shared" si="56"/>
        <v>0.82428445013608054</v>
      </c>
      <c r="G294" s="187">
        <f t="shared" si="57"/>
        <v>3316.1725194015648</v>
      </c>
      <c r="H294" s="187">
        <f t="shared" si="58"/>
        <v>18852.440772797898</v>
      </c>
      <c r="I294" s="187">
        <f t="shared" si="59"/>
        <v>834.08050320473149</v>
      </c>
      <c r="J294" s="87">
        <f t="shared" si="60"/>
        <v>4741.7476607188983</v>
      </c>
      <c r="K294" s="187">
        <f t="shared" si="64"/>
        <v>443.81846930715369</v>
      </c>
      <c r="L294" s="87">
        <f t="shared" si="61"/>
        <v>2523.1079980111685</v>
      </c>
      <c r="M294" s="88">
        <f t="shared" si="65"/>
        <v>21375.548770809066</v>
      </c>
      <c r="N294" s="88">
        <f t="shared" si="66"/>
        <v>168683.65577080904</v>
      </c>
      <c r="O294" s="88">
        <f t="shared" si="67"/>
        <v>29671.707259597017</v>
      </c>
      <c r="P294" s="89">
        <f t="shared" si="62"/>
        <v>0.94389451657256884</v>
      </c>
      <c r="Q294" s="240">
        <v>446.82759809529307</v>
      </c>
      <c r="R294" s="89">
        <f t="shared" si="68"/>
        <v>7.322837450913243E-2</v>
      </c>
      <c r="S294" s="89">
        <f t="shared" si="68"/>
        <v>5.6804299120866035E-2</v>
      </c>
      <c r="T294" s="91">
        <v>5685</v>
      </c>
      <c r="U294" s="190">
        <v>137257</v>
      </c>
      <c r="V294" s="190">
        <v>24518.935334047874</v>
      </c>
      <c r="W294" s="196"/>
      <c r="X294" s="88">
        <v>0</v>
      </c>
      <c r="Y294" s="88">
        <f t="shared" si="69"/>
        <v>0</v>
      </c>
    </row>
    <row r="295" spans="2:25">
      <c r="B295" s="206">
        <v>5026</v>
      </c>
      <c r="C295" t="s">
        <v>309</v>
      </c>
      <c r="D295" s="190">
        <v>44170.843000000001</v>
      </c>
      <c r="E295" s="85">
        <f t="shared" si="63"/>
        <v>21705.573955773958</v>
      </c>
      <c r="F295" s="86">
        <f t="shared" si="56"/>
        <v>0.69048174601711987</v>
      </c>
      <c r="G295" s="187">
        <f t="shared" si="57"/>
        <v>5839.8579084701705</v>
      </c>
      <c r="H295" s="187">
        <f t="shared" si="58"/>
        <v>11884.110843736798</v>
      </c>
      <c r="I295" s="187">
        <f t="shared" si="59"/>
        <v>2306.2303134947515</v>
      </c>
      <c r="J295" s="87">
        <f t="shared" si="60"/>
        <v>4693.1786879618194</v>
      </c>
      <c r="K295" s="187">
        <f t="shared" si="64"/>
        <v>1915.9682795971737</v>
      </c>
      <c r="L295" s="87">
        <f t="shared" si="61"/>
        <v>3898.9954489802485</v>
      </c>
      <c r="M295" s="88">
        <f t="shared" si="65"/>
        <v>15783.106292717046</v>
      </c>
      <c r="N295" s="88">
        <f t="shared" si="66"/>
        <v>59953.94929271705</v>
      </c>
      <c r="O295" s="88">
        <f t="shared" si="67"/>
        <v>29461.400143841303</v>
      </c>
      <c r="P295" s="89">
        <f t="shared" si="62"/>
        <v>0.93720438136662088</v>
      </c>
      <c r="Q295" s="240">
        <v>213.30333115634858</v>
      </c>
      <c r="R295" s="89">
        <f t="shared" si="68"/>
        <v>6.0091751265989889E-2</v>
      </c>
      <c r="S295" s="89">
        <f t="shared" si="68"/>
        <v>4.0296426180924667E-2</v>
      </c>
      <c r="T295" s="91">
        <v>2035</v>
      </c>
      <c r="U295" s="190">
        <v>41667</v>
      </c>
      <c r="V295" s="190">
        <v>20864.797195793693</v>
      </c>
      <c r="W295" s="196"/>
      <c r="X295" s="88">
        <v>0</v>
      </c>
      <c r="Y295" s="88">
        <f t="shared" si="69"/>
        <v>0</v>
      </c>
    </row>
    <row r="296" spans="2:25">
      <c r="B296" s="206">
        <v>5027</v>
      </c>
      <c r="C296" t="s">
        <v>310</v>
      </c>
      <c r="D296" s="190">
        <v>135219.546</v>
      </c>
      <c r="E296" s="85">
        <f t="shared" si="63"/>
        <v>22022.727361563517</v>
      </c>
      <c r="F296" s="86">
        <f t="shared" si="56"/>
        <v>0.70057079677574297</v>
      </c>
      <c r="G296" s="187">
        <f t="shared" si="57"/>
        <v>5649.5658649964353</v>
      </c>
      <c r="H296" s="187">
        <f t="shared" si="58"/>
        <v>34688.334411078111</v>
      </c>
      <c r="I296" s="187">
        <f t="shared" si="59"/>
        <v>2195.2266214684059</v>
      </c>
      <c r="J296" s="87">
        <f t="shared" si="60"/>
        <v>13478.691455816012</v>
      </c>
      <c r="K296" s="187">
        <f t="shared" si="64"/>
        <v>1804.9645875708281</v>
      </c>
      <c r="L296" s="87">
        <f t="shared" si="61"/>
        <v>11082.482567684885</v>
      </c>
      <c r="M296" s="88">
        <f t="shared" si="65"/>
        <v>45770.816978762996</v>
      </c>
      <c r="N296" s="88">
        <f t="shared" si="66"/>
        <v>180990.36297876301</v>
      </c>
      <c r="O296" s="88">
        <f t="shared" si="67"/>
        <v>29477.257814130782</v>
      </c>
      <c r="P296" s="89">
        <f t="shared" si="62"/>
        <v>0.93770883390455206</v>
      </c>
      <c r="Q296" s="240">
        <v>150.69661808357341</v>
      </c>
      <c r="R296" s="89">
        <f t="shared" si="68"/>
        <v>5.9332419347257276E-2</v>
      </c>
      <c r="S296" s="89">
        <f t="shared" si="68"/>
        <v>5.8124711377317256E-2</v>
      </c>
      <c r="T296" s="91">
        <v>6140</v>
      </c>
      <c r="U296" s="190">
        <v>127646</v>
      </c>
      <c r="V296" s="190">
        <v>20812.978966248167</v>
      </c>
      <c r="W296" s="196"/>
      <c r="X296" s="88">
        <v>0</v>
      </c>
      <c r="Y296" s="88">
        <f t="shared" si="69"/>
        <v>0</v>
      </c>
    </row>
    <row r="297" spans="2:25">
      <c r="B297" s="206">
        <v>5028</v>
      </c>
      <c r="C297" t="s">
        <v>311</v>
      </c>
      <c r="D297" s="190">
        <v>434966.41800000001</v>
      </c>
      <c r="E297" s="85">
        <f t="shared" si="63"/>
        <v>24770.297152619591</v>
      </c>
      <c r="F297" s="86">
        <f t="shared" si="56"/>
        <v>0.78797446509143965</v>
      </c>
      <c r="G297" s="187">
        <f t="shared" si="57"/>
        <v>4001.0239903627908</v>
      </c>
      <c r="H297" s="187">
        <f t="shared" si="58"/>
        <v>70257.981270770615</v>
      </c>
      <c r="I297" s="187">
        <f t="shared" si="59"/>
        <v>1233.5771945987799</v>
      </c>
      <c r="J297" s="87">
        <f t="shared" si="60"/>
        <v>21661.615537154576</v>
      </c>
      <c r="K297" s="187">
        <f t="shared" si="64"/>
        <v>843.3151607012021</v>
      </c>
      <c r="L297" s="87">
        <f t="shared" si="61"/>
        <v>14808.614221913109</v>
      </c>
      <c r="M297" s="88">
        <f t="shared" si="65"/>
        <v>85066.595492683729</v>
      </c>
      <c r="N297" s="88">
        <f t="shared" si="66"/>
        <v>520033.01349268376</v>
      </c>
      <c r="O297" s="88">
        <f t="shared" si="67"/>
        <v>29614.636303683586</v>
      </c>
      <c r="P297" s="89">
        <f t="shared" si="62"/>
        <v>0.94207901732033694</v>
      </c>
      <c r="Q297" s="240">
        <v>474.20924943769933</v>
      </c>
      <c r="R297" s="89">
        <f t="shared" si="68"/>
        <v>6.76826013210831E-2</v>
      </c>
      <c r="S297" s="89">
        <f t="shared" si="68"/>
        <v>5.4306167819338252E-2</v>
      </c>
      <c r="T297" s="91">
        <v>17560</v>
      </c>
      <c r="U297" s="190">
        <v>407393</v>
      </c>
      <c r="V297" s="190">
        <v>23494.405997693197</v>
      </c>
      <c r="W297" s="196"/>
      <c r="X297" s="88">
        <v>0</v>
      </c>
      <c r="Y297" s="88">
        <f t="shared" si="69"/>
        <v>0</v>
      </c>
    </row>
    <row r="298" spans="2:25">
      <c r="B298" s="206">
        <v>5029</v>
      </c>
      <c r="C298" t="s">
        <v>312</v>
      </c>
      <c r="D298" s="190">
        <v>205583.88</v>
      </c>
      <c r="E298" s="85">
        <f t="shared" si="63"/>
        <v>24231.951909476662</v>
      </c>
      <c r="F298" s="86">
        <f t="shared" si="56"/>
        <v>0.77084902237323594</v>
      </c>
      <c r="G298" s="187">
        <f t="shared" si="57"/>
        <v>4324.0311362485481</v>
      </c>
      <c r="H298" s="187">
        <f t="shared" si="58"/>
        <v>36685.080159932681</v>
      </c>
      <c r="I298" s="187">
        <f t="shared" si="59"/>
        <v>1421.9980296988051</v>
      </c>
      <c r="J298" s="87">
        <f t="shared" si="60"/>
        <v>12064.231283964662</v>
      </c>
      <c r="K298" s="187">
        <f t="shared" si="64"/>
        <v>1031.7359958012273</v>
      </c>
      <c r="L298" s="87">
        <f t="shared" si="61"/>
        <v>8753.2481883776127</v>
      </c>
      <c r="M298" s="88">
        <f t="shared" si="65"/>
        <v>45438.328348310293</v>
      </c>
      <c r="N298" s="88">
        <f t="shared" si="66"/>
        <v>251022.20834831029</v>
      </c>
      <c r="O298" s="88">
        <f t="shared" si="67"/>
        <v>29587.719041526438</v>
      </c>
      <c r="P298" s="89">
        <f t="shared" si="62"/>
        <v>0.94122274518442661</v>
      </c>
      <c r="Q298" s="240">
        <v>579.29656655064173</v>
      </c>
      <c r="R298" s="89">
        <f t="shared" si="68"/>
        <v>6.8395566018615267E-2</v>
      </c>
      <c r="S298" s="89">
        <f t="shared" si="68"/>
        <v>6.2980548416210758E-2</v>
      </c>
      <c r="T298" s="91">
        <v>8484</v>
      </c>
      <c r="U298" s="190">
        <v>192423</v>
      </c>
      <c r="V298" s="190">
        <v>22796.232673853807</v>
      </c>
      <c r="W298" s="196"/>
      <c r="X298" s="88">
        <v>0</v>
      </c>
      <c r="Y298" s="88">
        <f t="shared" si="69"/>
        <v>0</v>
      </c>
    </row>
    <row r="299" spans="2:25">
      <c r="B299" s="206">
        <v>5031</v>
      </c>
      <c r="C299" t="s">
        <v>313</v>
      </c>
      <c r="D299" s="190">
        <v>425742.45299999998</v>
      </c>
      <c r="E299" s="85">
        <f t="shared" si="63"/>
        <v>28799.462423053505</v>
      </c>
      <c r="F299" s="86">
        <f t="shared" si="56"/>
        <v>0.91614730569861857</v>
      </c>
      <c r="G299" s="187">
        <f t="shared" si="57"/>
        <v>1583.5248281024426</v>
      </c>
      <c r="H299" s="187">
        <f t="shared" si="58"/>
        <v>23409.24753383841</v>
      </c>
      <c r="I299" s="187">
        <f t="shared" si="59"/>
        <v>0</v>
      </c>
      <c r="J299" s="87">
        <f t="shared" si="60"/>
        <v>0</v>
      </c>
      <c r="K299" s="187">
        <f t="shared" si="64"/>
        <v>-390.26203389757779</v>
      </c>
      <c r="L299" s="87">
        <f t="shared" si="61"/>
        <v>-5769.2436471078927</v>
      </c>
      <c r="M299" s="88">
        <f t="shared" si="65"/>
        <v>17640.003886730519</v>
      </c>
      <c r="N299" s="88">
        <f t="shared" si="66"/>
        <v>443382.45688673051</v>
      </c>
      <c r="O299" s="88">
        <f t="shared" si="67"/>
        <v>29992.725217258372</v>
      </c>
      <c r="P299" s="89">
        <f t="shared" si="62"/>
        <v>0.95410650361149707</v>
      </c>
      <c r="Q299" s="240">
        <v>358.4974297865374</v>
      </c>
      <c r="R299" s="89">
        <f t="shared" si="68"/>
        <v>4.857249501873051E-2</v>
      </c>
      <c r="S299" s="89">
        <f t="shared" si="68"/>
        <v>3.9989847931044188E-2</v>
      </c>
      <c r="T299" s="91">
        <v>14783</v>
      </c>
      <c r="U299" s="190">
        <v>406021</v>
      </c>
      <c r="V299" s="190">
        <v>27692.061110353294</v>
      </c>
      <c r="W299" s="196"/>
      <c r="X299" s="88">
        <v>0</v>
      </c>
      <c r="Y299" s="88">
        <f t="shared" si="69"/>
        <v>0</v>
      </c>
    </row>
    <row r="300" spans="2:25">
      <c r="B300" s="206">
        <v>5032</v>
      </c>
      <c r="C300" t="s">
        <v>314</v>
      </c>
      <c r="D300" s="190">
        <v>102495.261</v>
      </c>
      <c r="E300" s="85">
        <f t="shared" si="63"/>
        <v>24311.020161290322</v>
      </c>
      <c r="F300" s="86">
        <f t="shared" si="56"/>
        <v>0.77336428341531016</v>
      </c>
      <c r="G300" s="187">
        <f t="shared" si="57"/>
        <v>4276.5901851603521</v>
      </c>
      <c r="H300" s="187">
        <f t="shared" si="58"/>
        <v>18030.104220636043</v>
      </c>
      <c r="I300" s="187">
        <f t="shared" si="59"/>
        <v>1394.3241415640241</v>
      </c>
      <c r="J300" s="87">
        <f t="shared" si="60"/>
        <v>5878.4705808339259</v>
      </c>
      <c r="K300" s="187">
        <f t="shared" si="64"/>
        <v>1004.0621076664463</v>
      </c>
      <c r="L300" s="87">
        <f t="shared" si="61"/>
        <v>4233.1258459217379</v>
      </c>
      <c r="M300" s="88">
        <f t="shared" si="65"/>
        <v>22263.230066557782</v>
      </c>
      <c r="N300" s="88">
        <f t="shared" si="66"/>
        <v>124758.49106655778</v>
      </c>
      <c r="O300" s="88">
        <f t="shared" si="67"/>
        <v>29591.672454117121</v>
      </c>
      <c r="P300" s="89">
        <f t="shared" si="62"/>
        <v>0.94134850823653038</v>
      </c>
      <c r="Q300" s="240">
        <v>331.63341499028684</v>
      </c>
      <c r="R300" s="89">
        <f t="shared" si="68"/>
        <v>5.2042709776751329E-2</v>
      </c>
      <c r="S300" s="89">
        <f t="shared" si="68"/>
        <v>3.4076135985497434E-2</v>
      </c>
      <c r="T300" s="91">
        <v>4216</v>
      </c>
      <c r="U300" s="190">
        <v>97425</v>
      </c>
      <c r="V300" s="190">
        <v>23509.893822393824</v>
      </c>
      <c r="W300" s="196"/>
      <c r="X300" s="88">
        <v>0</v>
      </c>
      <c r="Y300" s="88">
        <f t="shared" si="69"/>
        <v>0</v>
      </c>
    </row>
    <row r="301" spans="2:25">
      <c r="B301" s="206">
        <v>5033</v>
      </c>
      <c r="C301" t="s">
        <v>315</v>
      </c>
      <c r="D301" s="190">
        <v>33893.567999999999</v>
      </c>
      <c r="E301" s="85">
        <f t="shared" si="63"/>
        <v>43846.789133247083</v>
      </c>
      <c r="F301" s="86">
        <f t="shared" si="56"/>
        <v>1.3948217899999498</v>
      </c>
      <c r="G301" s="187">
        <f t="shared" si="57"/>
        <v>-7444.8711980137041</v>
      </c>
      <c r="H301" s="187">
        <f t="shared" si="58"/>
        <v>-5754.8854360645937</v>
      </c>
      <c r="I301" s="187">
        <f t="shared" si="59"/>
        <v>0</v>
      </c>
      <c r="J301" s="87">
        <f t="shared" si="60"/>
        <v>0</v>
      </c>
      <c r="K301" s="187">
        <f t="shared" si="64"/>
        <v>-390.26203389757779</v>
      </c>
      <c r="L301" s="87">
        <f t="shared" si="61"/>
        <v>-301.67255220282766</v>
      </c>
      <c r="M301" s="88">
        <f t="shared" si="65"/>
        <v>-6056.557988267421</v>
      </c>
      <c r="N301" s="88">
        <f t="shared" si="66"/>
        <v>27837.010011732578</v>
      </c>
      <c r="O301" s="88">
        <f t="shared" si="67"/>
        <v>36011.655901335806</v>
      </c>
      <c r="P301" s="89">
        <f t="shared" si="62"/>
        <v>1.1455762973320296</v>
      </c>
      <c r="Q301" s="240">
        <v>39.89752879828211</v>
      </c>
      <c r="R301" s="89">
        <f t="shared" si="68"/>
        <v>6.3060816108898132E-2</v>
      </c>
      <c r="S301" s="89">
        <f t="shared" si="68"/>
        <v>3.5556008447607014E-2</v>
      </c>
      <c r="T301" s="91">
        <v>773</v>
      </c>
      <c r="U301" s="190">
        <v>31883</v>
      </c>
      <c r="V301" s="190">
        <v>42341.301460823372</v>
      </c>
      <c r="W301" s="196"/>
      <c r="X301" s="88">
        <v>0</v>
      </c>
      <c r="Y301" s="88">
        <f t="shared" si="69"/>
        <v>0</v>
      </c>
    </row>
    <row r="302" spans="2:25">
      <c r="B302" s="206">
        <v>5034</v>
      </c>
      <c r="C302" t="s">
        <v>316</v>
      </c>
      <c r="D302" s="190">
        <v>55713.788</v>
      </c>
      <c r="E302" s="85">
        <f t="shared" si="63"/>
        <v>22703.255093724532</v>
      </c>
      <c r="F302" s="86">
        <f t="shared" si="56"/>
        <v>0.72221924420556138</v>
      </c>
      <c r="G302" s="187">
        <f t="shared" si="57"/>
        <v>5241.2492256998257</v>
      </c>
      <c r="H302" s="187">
        <f t="shared" si="58"/>
        <v>12862.025599867371</v>
      </c>
      <c r="I302" s="187">
        <f t="shared" si="59"/>
        <v>1957.0419152120503</v>
      </c>
      <c r="J302" s="87">
        <f t="shared" si="60"/>
        <v>4802.5808599303718</v>
      </c>
      <c r="K302" s="187">
        <f t="shared" si="64"/>
        <v>1566.7798813144725</v>
      </c>
      <c r="L302" s="87">
        <f t="shared" si="61"/>
        <v>3844.8778287457153</v>
      </c>
      <c r="M302" s="88">
        <f t="shared" si="65"/>
        <v>16706.903428613085</v>
      </c>
      <c r="N302" s="88">
        <f t="shared" si="66"/>
        <v>72420.691428613092</v>
      </c>
      <c r="O302" s="88">
        <f t="shared" si="67"/>
        <v>29511.284200738832</v>
      </c>
      <c r="P302" s="89">
        <f t="shared" si="62"/>
        <v>0.93879125627604298</v>
      </c>
      <c r="Q302" s="240">
        <v>283.12022582688223</v>
      </c>
      <c r="R302" s="89">
        <f t="shared" si="68"/>
        <v>1.4121154756270713E-2</v>
      </c>
      <c r="S302" s="89">
        <f t="shared" si="68"/>
        <v>2.5500902358243718E-3</v>
      </c>
      <c r="T302" s="91">
        <v>2454</v>
      </c>
      <c r="U302" s="190">
        <v>54938</v>
      </c>
      <c r="V302" s="190">
        <v>22645.507007419619</v>
      </c>
      <c r="W302" s="196"/>
      <c r="X302" s="88">
        <v>0</v>
      </c>
      <c r="Y302" s="88">
        <f t="shared" si="69"/>
        <v>0</v>
      </c>
    </row>
    <row r="303" spans="2:25">
      <c r="B303" s="206">
        <v>5035</v>
      </c>
      <c r="C303" t="s">
        <v>317</v>
      </c>
      <c r="D303" s="190">
        <v>626546.35400000005</v>
      </c>
      <c r="E303" s="85">
        <f t="shared" si="63"/>
        <v>25348.802605494195</v>
      </c>
      <c r="F303" s="86">
        <f t="shared" si="56"/>
        <v>0.8063774548485948</v>
      </c>
      <c r="G303" s="187">
        <f t="shared" si="57"/>
        <v>3653.9207186380286</v>
      </c>
      <c r="H303" s="187">
        <f t="shared" si="58"/>
        <v>90313.958402576143</v>
      </c>
      <c r="I303" s="187">
        <f t="shared" si="59"/>
        <v>1031.1002860926685</v>
      </c>
      <c r="J303" s="87">
        <f t="shared" si="60"/>
        <v>25485.705771352488</v>
      </c>
      <c r="K303" s="187">
        <f t="shared" si="64"/>
        <v>640.83825219509072</v>
      </c>
      <c r="L303" s="87">
        <f t="shared" si="61"/>
        <v>15839.599079506057</v>
      </c>
      <c r="M303" s="88">
        <f t="shared" si="65"/>
        <v>106153.55748208219</v>
      </c>
      <c r="N303" s="88">
        <f t="shared" si="66"/>
        <v>732699.91148208221</v>
      </c>
      <c r="O303" s="88">
        <f t="shared" si="67"/>
        <v>29643.561576327316</v>
      </c>
      <c r="P303" s="89">
        <f t="shared" si="62"/>
        <v>0.94299916680819462</v>
      </c>
      <c r="Q303" s="240">
        <v>2357.4031327477715</v>
      </c>
      <c r="R303" s="89">
        <f t="shared" si="68"/>
        <v>6.6552649587198989E-2</v>
      </c>
      <c r="S303" s="89">
        <f t="shared" si="68"/>
        <v>5.8958149189604243E-2</v>
      </c>
      <c r="T303" s="91">
        <v>24717</v>
      </c>
      <c r="U303" s="190">
        <v>587450</v>
      </c>
      <c r="V303" s="190">
        <v>23937.492359724543</v>
      </c>
      <c r="W303" s="196"/>
      <c r="X303" s="88">
        <v>0</v>
      </c>
      <c r="Y303" s="88">
        <f t="shared" si="69"/>
        <v>0</v>
      </c>
    </row>
    <row r="304" spans="2:25">
      <c r="B304" s="206">
        <v>5036</v>
      </c>
      <c r="C304" t="s">
        <v>318</v>
      </c>
      <c r="D304" s="190">
        <v>61029.284</v>
      </c>
      <c r="E304" s="85">
        <f t="shared" si="63"/>
        <v>23073.453308128544</v>
      </c>
      <c r="F304" s="86">
        <f t="shared" si="56"/>
        <v>0.73399571738129632</v>
      </c>
      <c r="G304" s="187">
        <f t="shared" si="57"/>
        <v>5019.1302970574188</v>
      </c>
      <c r="H304" s="187">
        <f t="shared" si="58"/>
        <v>13275.599635716871</v>
      </c>
      <c r="I304" s="187">
        <f t="shared" si="59"/>
        <v>1827.4725401706462</v>
      </c>
      <c r="J304" s="87">
        <f t="shared" si="60"/>
        <v>4833.6648687513589</v>
      </c>
      <c r="K304" s="187">
        <f t="shared" si="64"/>
        <v>1437.2105062730684</v>
      </c>
      <c r="L304" s="87">
        <f t="shared" si="61"/>
        <v>3801.421789092266</v>
      </c>
      <c r="M304" s="88">
        <f t="shared" si="65"/>
        <v>17077.021424809136</v>
      </c>
      <c r="N304" s="88">
        <f t="shared" si="66"/>
        <v>78106.305424809136</v>
      </c>
      <c r="O304" s="88">
        <f t="shared" si="67"/>
        <v>29529.794111459028</v>
      </c>
      <c r="P304" s="89">
        <f t="shared" si="62"/>
        <v>0.93938007993482953</v>
      </c>
      <c r="Q304" s="240">
        <v>-356.73868984837463</v>
      </c>
      <c r="R304" s="89">
        <f t="shared" si="68"/>
        <v>3.4289462088601154E-2</v>
      </c>
      <c r="S304" s="89">
        <f t="shared" si="68"/>
        <v>3.4289462088601223E-2</v>
      </c>
      <c r="T304" s="91">
        <v>2645</v>
      </c>
      <c r="U304" s="190">
        <v>59006</v>
      </c>
      <c r="V304" s="190">
        <v>22308.506616257087</v>
      </c>
      <c r="W304" s="196"/>
      <c r="X304" s="88">
        <v>0</v>
      </c>
      <c r="Y304" s="88">
        <f t="shared" si="69"/>
        <v>0</v>
      </c>
    </row>
    <row r="305" spans="2:27">
      <c r="B305" s="206">
        <v>5037</v>
      </c>
      <c r="C305" t="s">
        <v>319</v>
      </c>
      <c r="D305" s="190">
        <v>504813.31300000002</v>
      </c>
      <c r="E305" s="85">
        <f t="shared" si="63"/>
        <v>24536.468989987363</v>
      </c>
      <c r="F305" s="86">
        <f t="shared" si="56"/>
        <v>0.78053609565088744</v>
      </c>
      <c r="G305" s="187">
        <f t="shared" si="57"/>
        <v>4141.3208879421272</v>
      </c>
      <c r="H305" s="187">
        <f t="shared" si="58"/>
        <v>85203.535948521327</v>
      </c>
      <c r="I305" s="187">
        <f t="shared" si="59"/>
        <v>1315.4170515200597</v>
      </c>
      <c r="J305" s="87">
        <f t="shared" si="60"/>
        <v>27063.390417973707</v>
      </c>
      <c r="K305" s="187">
        <f t="shared" si="64"/>
        <v>925.15501762248186</v>
      </c>
      <c r="L305" s="87">
        <f t="shared" si="61"/>
        <v>19034.139332564944</v>
      </c>
      <c r="M305" s="88">
        <f t="shared" si="65"/>
        <v>104237.67528108627</v>
      </c>
      <c r="N305" s="88">
        <f t="shared" si="66"/>
        <v>609050.98828108632</v>
      </c>
      <c r="O305" s="88">
        <f t="shared" si="67"/>
        <v>29602.944895551977</v>
      </c>
      <c r="P305" s="89">
        <f t="shared" si="62"/>
        <v>0.94170709884830939</v>
      </c>
      <c r="Q305" s="240">
        <v>1535.1722190962901</v>
      </c>
      <c r="R305" s="89">
        <f t="shared" si="68"/>
        <v>5.990201833783701E-2</v>
      </c>
      <c r="S305" s="89">
        <f t="shared" si="68"/>
        <v>4.8053206039902506E-2</v>
      </c>
      <c r="T305" s="91">
        <v>20574</v>
      </c>
      <c r="U305" s="190">
        <v>476283</v>
      </c>
      <c r="V305" s="190">
        <v>23411.472670074716</v>
      </c>
      <c r="W305" s="196"/>
      <c r="X305" s="88">
        <v>0</v>
      </c>
      <c r="Y305" s="88">
        <f t="shared" si="69"/>
        <v>0</v>
      </c>
    </row>
    <row r="306" spans="2:27">
      <c r="B306" s="206">
        <v>5038</v>
      </c>
      <c r="C306" t="s">
        <v>320</v>
      </c>
      <c r="D306" s="190">
        <v>357303.54200000002</v>
      </c>
      <c r="E306" s="85">
        <f t="shared" si="63"/>
        <v>23517.642466925558</v>
      </c>
      <c r="F306" s="86">
        <f t="shared" si="56"/>
        <v>0.74812593603172051</v>
      </c>
      <c r="G306" s="187">
        <f t="shared" si="57"/>
        <v>4752.6168017792106</v>
      </c>
      <c r="H306" s="187">
        <f t="shared" si="58"/>
        <v>72206.507069431536</v>
      </c>
      <c r="I306" s="187">
        <f t="shared" si="59"/>
        <v>1672.0063345916915</v>
      </c>
      <c r="J306" s="87">
        <f t="shared" si="60"/>
        <v>25402.792241451571</v>
      </c>
      <c r="K306" s="187">
        <f t="shared" si="64"/>
        <v>1281.7443006941137</v>
      </c>
      <c r="L306" s="87">
        <f t="shared" si="61"/>
        <v>19473.541160445668</v>
      </c>
      <c r="M306" s="88">
        <f t="shared" si="65"/>
        <v>91680.048229877197</v>
      </c>
      <c r="N306" s="88">
        <f t="shared" si="66"/>
        <v>448983.59022987721</v>
      </c>
      <c r="O306" s="88">
        <f t="shared" si="67"/>
        <v>29552.003569398879</v>
      </c>
      <c r="P306" s="89">
        <f t="shared" si="62"/>
        <v>0.9400865908673508</v>
      </c>
      <c r="Q306" s="240">
        <v>801.09523479540076</v>
      </c>
      <c r="R306" s="89">
        <f t="shared" si="68"/>
        <v>7.7923282067371855E-2</v>
      </c>
      <c r="S306" s="89">
        <f t="shared" si="68"/>
        <v>6.4372084352972384E-2</v>
      </c>
      <c r="T306" s="91">
        <v>15193</v>
      </c>
      <c r="U306" s="190">
        <v>331474</v>
      </c>
      <c r="V306" s="190">
        <v>22095.320623916814</v>
      </c>
      <c r="W306" s="196"/>
      <c r="X306" s="88">
        <v>0</v>
      </c>
      <c r="Y306" s="88">
        <f t="shared" si="69"/>
        <v>0</v>
      </c>
    </row>
    <row r="307" spans="2:27">
      <c r="B307" s="206">
        <v>5041</v>
      </c>
      <c r="C307" t="s">
        <v>321</v>
      </c>
      <c r="D307" s="190">
        <v>48094.417000000001</v>
      </c>
      <c r="E307" s="85">
        <f t="shared" si="63"/>
        <v>22750.433774834437</v>
      </c>
      <c r="F307" s="86">
        <f t="shared" si="56"/>
        <v>0.72372005769125536</v>
      </c>
      <c r="G307" s="187">
        <f t="shared" si="57"/>
        <v>5212.9420170338826</v>
      </c>
      <c r="H307" s="187">
        <f t="shared" si="58"/>
        <v>11020.159424009629</v>
      </c>
      <c r="I307" s="187">
        <f t="shared" si="59"/>
        <v>1940.5293768235838</v>
      </c>
      <c r="J307" s="87">
        <f t="shared" si="60"/>
        <v>4102.2791026050563</v>
      </c>
      <c r="K307" s="187">
        <f t="shared" si="64"/>
        <v>1550.267342926006</v>
      </c>
      <c r="L307" s="87">
        <f t="shared" si="61"/>
        <v>3277.2651629455763</v>
      </c>
      <c r="M307" s="88">
        <f t="shared" si="65"/>
        <v>14297.424586955205</v>
      </c>
      <c r="N307" s="88">
        <f t="shared" si="66"/>
        <v>62391.841586955205</v>
      </c>
      <c r="O307" s="88">
        <f t="shared" si="67"/>
        <v>29513.643134794325</v>
      </c>
      <c r="P307" s="89">
        <f t="shared" si="62"/>
        <v>0.93886629695032764</v>
      </c>
      <c r="Q307" s="240">
        <v>-182.26856328524264</v>
      </c>
      <c r="R307" s="89">
        <f t="shared" si="68"/>
        <v>5.7554741957473038E-2</v>
      </c>
      <c r="S307" s="89">
        <f t="shared" si="68"/>
        <v>1.1030337509958859E-2</v>
      </c>
      <c r="T307" s="91">
        <v>2114</v>
      </c>
      <c r="U307" s="190">
        <v>45477</v>
      </c>
      <c r="V307" s="190">
        <v>22502.226620484907</v>
      </c>
      <c r="W307" s="196"/>
      <c r="X307" s="88">
        <v>0</v>
      </c>
      <c r="Y307" s="88">
        <f t="shared" si="69"/>
        <v>0</v>
      </c>
    </row>
    <row r="308" spans="2:27">
      <c r="B308" s="206">
        <v>5042</v>
      </c>
      <c r="C308" t="s">
        <v>322</v>
      </c>
      <c r="D308" s="190">
        <v>32163.115000000002</v>
      </c>
      <c r="E308" s="85">
        <f t="shared" si="63"/>
        <v>24721.840891621832</v>
      </c>
      <c r="F308" s="86">
        <f t="shared" si="56"/>
        <v>0.78643301017449685</v>
      </c>
      <c r="G308" s="187">
        <f t="shared" si="57"/>
        <v>4030.0977469614459</v>
      </c>
      <c r="H308" s="187">
        <f t="shared" si="58"/>
        <v>5243.1571687968408</v>
      </c>
      <c r="I308" s="187">
        <f t="shared" si="59"/>
        <v>1250.5368859479954</v>
      </c>
      <c r="J308" s="87">
        <f t="shared" si="60"/>
        <v>1626.948488618342</v>
      </c>
      <c r="K308" s="187">
        <f t="shared" si="64"/>
        <v>860.27485205041762</v>
      </c>
      <c r="L308" s="87">
        <f t="shared" si="61"/>
        <v>1119.2175825175934</v>
      </c>
      <c r="M308" s="88">
        <f t="shared" si="65"/>
        <v>6362.3747513144344</v>
      </c>
      <c r="N308" s="88">
        <f t="shared" si="66"/>
        <v>38525.489751314439</v>
      </c>
      <c r="O308" s="88">
        <f t="shared" si="67"/>
        <v>29612.213490633698</v>
      </c>
      <c r="P308" s="89">
        <f t="shared" si="62"/>
        <v>0.94200194457448971</v>
      </c>
      <c r="Q308" s="240">
        <v>25.005314955487847</v>
      </c>
      <c r="R308" s="89">
        <f t="shared" si="68"/>
        <v>3.973346479601738E-2</v>
      </c>
      <c r="S308" s="89">
        <f t="shared" si="68"/>
        <v>3.4938383482584628E-2</v>
      </c>
      <c r="T308" s="91">
        <v>1301</v>
      </c>
      <c r="U308" s="190">
        <v>30934</v>
      </c>
      <c r="V308" s="190">
        <v>23887.258687258687</v>
      </c>
      <c r="W308" s="196"/>
      <c r="X308" s="88">
        <v>0</v>
      </c>
      <c r="Y308" s="88">
        <f t="shared" si="69"/>
        <v>0</v>
      </c>
    </row>
    <row r="309" spans="2:27">
      <c r="B309" s="206">
        <v>5043</v>
      </c>
      <c r="C309" s="211" t="s">
        <v>323</v>
      </c>
      <c r="D309" s="190">
        <v>12588.254000000001</v>
      </c>
      <c r="E309" s="85">
        <f t="shared" si="63"/>
        <v>29759.465721040189</v>
      </c>
      <c r="F309" s="86">
        <f t="shared" si="56"/>
        <v>0.94668622416843906</v>
      </c>
      <c r="G309" s="187">
        <f t="shared" si="57"/>
        <v>1007.5228493104318</v>
      </c>
      <c r="H309" s="187">
        <f t="shared" si="58"/>
        <v>426.18216525831264</v>
      </c>
      <c r="I309" s="187">
        <f t="shared" si="59"/>
        <v>0</v>
      </c>
      <c r="J309" s="87">
        <f t="shared" si="60"/>
        <v>0</v>
      </c>
      <c r="K309" s="187">
        <f t="shared" si="64"/>
        <v>-390.26203389757779</v>
      </c>
      <c r="L309" s="87">
        <f t="shared" si="61"/>
        <v>-165.08084033867539</v>
      </c>
      <c r="M309" s="88">
        <f t="shared" si="65"/>
        <v>261.10132491963725</v>
      </c>
      <c r="N309" s="88">
        <f t="shared" si="66"/>
        <v>12849.355324919637</v>
      </c>
      <c r="O309" s="88">
        <f t="shared" si="67"/>
        <v>30376.726536453047</v>
      </c>
      <c r="P309" s="89">
        <f t="shared" si="62"/>
        <v>0.96632207099942524</v>
      </c>
      <c r="Q309" s="240">
        <v>1.7531796658117855</v>
      </c>
      <c r="R309" s="89">
        <f t="shared" si="68"/>
        <v>9.8451483420593441E-2</v>
      </c>
      <c r="S309" s="89">
        <f t="shared" si="68"/>
        <v>0.11403235552584998</v>
      </c>
      <c r="T309" s="91">
        <v>423</v>
      </c>
      <c r="U309" s="190">
        <v>11460</v>
      </c>
      <c r="V309" s="190">
        <v>26713.286713286714</v>
      </c>
      <c r="W309" s="196"/>
      <c r="X309" s="88">
        <v>0</v>
      </c>
      <c r="Y309" s="88">
        <f t="shared" si="69"/>
        <v>0</v>
      </c>
    </row>
    <row r="310" spans="2:27">
      <c r="B310" s="206">
        <v>5044</v>
      </c>
      <c r="C310" s="211" t="s">
        <v>324</v>
      </c>
      <c r="D310" s="190">
        <v>29126.546999999999</v>
      </c>
      <c r="E310" s="85">
        <f t="shared" si="63"/>
        <v>35958.699999999997</v>
      </c>
      <c r="F310" s="86">
        <f t="shared" si="56"/>
        <v>1.1438917031678411</v>
      </c>
      <c r="G310" s="187">
        <f t="shared" si="57"/>
        <v>-2712.0177180654528</v>
      </c>
      <c r="H310" s="187">
        <f t="shared" si="58"/>
        <v>-2196.734351633017</v>
      </c>
      <c r="I310" s="187">
        <f t="shared" si="59"/>
        <v>0</v>
      </c>
      <c r="J310" s="87">
        <f t="shared" si="60"/>
        <v>0</v>
      </c>
      <c r="K310" s="187">
        <f t="shared" si="64"/>
        <v>-390.26203389757779</v>
      </c>
      <c r="L310" s="87">
        <f t="shared" si="61"/>
        <v>-316.11224745703805</v>
      </c>
      <c r="M310" s="88">
        <f t="shared" si="65"/>
        <v>-2512.846599090055</v>
      </c>
      <c r="N310" s="88">
        <f t="shared" si="66"/>
        <v>26613.700400909944</v>
      </c>
      <c r="O310" s="88">
        <f t="shared" si="67"/>
        <v>32856.420248036971</v>
      </c>
      <c r="P310" s="89">
        <f t="shared" si="62"/>
        <v>1.0452042625991862</v>
      </c>
      <c r="Q310" s="240">
        <v>20.567590849425414</v>
      </c>
      <c r="R310" s="89">
        <f t="shared" si="68"/>
        <v>7.4582069728832273E-2</v>
      </c>
      <c r="S310" s="89">
        <f t="shared" si="68"/>
        <v>7.9888647850949887E-2</v>
      </c>
      <c r="T310" s="91">
        <v>810</v>
      </c>
      <c r="U310" s="190">
        <v>27105</v>
      </c>
      <c r="V310" s="190">
        <v>33298.525798525799</v>
      </c>
      <c r="W310" s="196"/>
      <c r="X310" s="88">
        <v>0</v>
      </c>
      <c r="Y310" s="88">
        <f t="shared" si="69"/>
        <v>0</v>
      </c>
    </row>
    <row r="311" spans="2:27">
      <c r="B311" s="206">
        <v>5045</v>
      </c>
      <c r="C311" t="s">
        <v>325</v>
      </c>
      <c r="D311" s="190">
        <v>56831.817999999999</v>
      </c>
      <c r="E311" s="85">
        <f t="shared" si="63"/>
        <v>24475.373815676139</v>
      </c>
      <c r="F311" s="86">
        <f t="shared" si="56"/>
        <v>0.77859258092432049</v>
      </c>
      <c r="G311" s="187">
        <f t="shared" si="57"/>
        <v>4177.9779925288613</v>
      </c>
      <c r="H311" s="187">
        <f t="shared" si="58"/>
        <v>9701.2648986520144</v>
      </c>
      <c r="I311" s="187">
        <f t="shared" si="59"/>
        <v>1336.800362528988</v>
      </c>
      <c r="J311" s="87">
        <f t="shared" si="60"/>
        <v>3104.0504417923103</v>
      </c>
      <c r="K311" s="187">
        <f t="shared" si="64"/>
        <v>946.5383286314102</v>
      </c>
      <c r="L311" s="87">
        <f t="shared" si="61"/>
        <v>2197.8619990821344</v>
      </c>
      <c r="M311" s="88">
        <f t="shared" si="65"/>
        <v>11899.12689773415</v>
      </c>
      <c r="N311" s="88">
        <f t="shared" si="66"/>
        <v>68730.944897734153</v>
      </c>
      <c r="O311" s="88">
        <f t="shared" si="67"/>
        <v>29599.890136836413</v>
      </c>
      <c r="P311" s="89">
        <f t="shared" si="62"/>
        <v>0.94160992311198088</v>
      </c>
      <c r="Q311" s="240">
        <v>227.62983299512234</v>
      </c>
      <c r="R311" s="89">
        <f t="shared" si="68"/>
        <v>7.2278221165638368E-2</v>
      </c>
      <c r="S311" s="89">
        <f t="shared" si="68"/>
        <v>6.0271660549657914E-2</v>
      </c>
      <c r="T311" s="91">
        <v>2322</v>
      </c>
      <c r="U311" s="190">
        <v>53001</v>
      </c>
      <c r="V311" s="190">
        <v>23084.059233449476</v>
      </c>
      <c r="W311" s="196"/>
      <c r="X311" s="88">
        <v>0</v>
      </c>
      <c r="Y311" s="88">
        <f t="shared" si="69"/>
        <v>0</v>
      </c>
    </row>
    <row r="312" spans="2:27">
      <c r="B312" s="206">
        <v>5046</v>
      </c>
      <c r="C312" t="s">
        <v>326</v>
      </c>
      <c r="D312" s="190">
        <v>25234.852999999999</v>
      </c>
      <c r="E312" s="85">
        <f t="shared" si="63"/>
        <v>20650.452536824876</v>
      </c>
      <c r="F312" s="86">
        <f t="shared" si="56"/>
        <v>0.6569169998786184</v>
      </c>
      <c r="G312" s="187">
        <f t="shared" si="57"/>
        <v>6472.9307598396199</v>
      </c>
      <c r="H312" s="187">
        <f t="shared" si="58"/>
        <v>7909.9213885240151</v>
      </c>
      <c r="I312" s="187">
        <f t="shared" si="59"/>
        <v>2675.5228101269299</v>
      </c>
      <c r="J312" s="87">
        <f t="shared" si="60"/>
        <v>3269.4888739751082</v>
      </c>
      <c r="K312" s="187">
        <f t="shared" si="64"/>
        <v>2285.2607762293519</v>
      </c>
      <c r="L312" s="87">
        <f t="shared" si="61"/>
        <v>2792.5886685522678</v>
      </c>
      <c r="M312" s="88">
        <f t="shared" si="65"/>
        <v>10702.510057076282</v>
      </c>
      <c r="N312" s="88">
        <f t="shared" si="66"/>
        <v>35937.363057076283</v>
      </c>
      <c r="O312" s="88">
        <f t="shared" si="67"/>
        <v>29408.644072893851</v>
      </c>
      <c r="P312" s="89">
        <f t="shared" si="62"/>
        <v>0.93552614405969581</v>
      </c>
      <c r="Q312" s="240">
        <v>174.2308093970878</v>
      </c>
      <c r="R312" s="89">
        <f t="shared" si="68"/>
        <v>7.4921323905264917E-2</v>
      </c>
      <c r="S312" s="89">
        <f t="shared" si="68"/>
        <v>6.9643477797710338E-2</v>
      </c>
      <c r="T312" s="91">
        <v>1222</v>
      </c>
      <c r="U312" s="190">
        <v>23476</v>
      </c>
      <c r="V312" s="190">
        <v>19305.92105263158</v>
      </c>
      <c r="W312" s="196"/>
      <c r="X312" s="88">
        <v>0</v>
      </c>
      <c r="Y312" s="88">
        <f t="shared" si="69"/>
        <v>0</v>
      </c>
    </row>
    <row r="313" spans="2:27">
      <c r="B313" s="206">
        <v>5047</v>
      </c>
      <c r="C313" t="s">
        <v>327</v>
      </c>
      <c r="D313" s="190">
        <v>93653.535000000003</v>
      </c>
      <c r="E313" s="85">
        <f t="shared" si="63"/>
        <v>23866.853975535167</v>
      </c>
      <c r="F313" s="86">
        <f t="shared" si="56"/>
        <v>0.75923479556638818</v>
      </c>
      <c r="G313" s="187">
        <f t="shared" si="57"/>
        <v>4543.0898966134455</v>
      </c>
      <c r="H313" s="187">
        <f t="shared" si="58"/>
        <v>17827.084754311159</v>
      </c>
      <c r="I313" s="187">
        <f t="shared" si="59"/>
        <v>1549.7823065783284</v>
      </c>
      <c r="J313" s="87">
        <f t="shared" si="60"/>
        <v>6081.3457710133607</v>
      </c>
      <c r="K313" s="187">
        <f t="shared" si="64"/>
        <v>1159.5202726807506</v>
      </c>
      <c r="L313" s="87">
        <f t="shared" si="61"/>
        <v>4549.9575499992652</v>
      </c>
      <c r="M313" s="88">
        <f t="shared" si="65"/>
        <v>22377.042304310424</v>
      </c>
      <c r="N313" s="88">
        <f t="shared" si="66"/>
        <v>116030.57730431043</v>
      </c>
      <c r="O313" s="88">
        <f t="shared" si="67"/>
        <v>29569.464144829366</v>
      </c>
      <c r="P313" s="89">
        <f t="shared" si="62"/>
        <v>0.9406420338440844</v>
      </c>
      <c r="Q313" s="240">
        <v>60.42710963515492</v>
      </c>
      <c r="R313" s="89">
        <f t="shared" si="68"/>
        <v>8.4806734466941619E-2</v>
      </c>
      <c r="S313" s="89">
        <f t="shared" si="68"/>
        <v>7.0707564370658602E-2</v>
      </c>
      <c r="T313" s="91">
        <v>3924</v>
      </c>
      <c r="U313" s="190">
        <v>86332</v>
      </c>
      <c r="V313" s="190">
        <v>22290.730699715983</v>
      </c>
      <c r="W313" s="196"/>
      <c r="X313" s="88">
        <v>0</v>
      </c>
      <c r="Y313" s="88">
        <f t="shared" si="69"/>
        <v>0</v>
      </c>
    </row>
    <row r="314" spans="2:27">
      <c r="B314" s="206">
        <v>5049</v>
      </c>
      <c r="C314" t="s">
        <v>328</v>
      </c>
      <c r="D314" s="190">
        <v>32894.682999999997</v>
      </c>
      <c r="E314" s="85">
        <f t="shared" si="63"/>
        <v>29475.522401433689</v>
      </c>
      <c r="F314" s="86">
        <f t="shared" si="56"/>
        <v>0.93765362823288489</v>
      </c>
      <c r="G314" s="187">
        <f t="shared" si="57"/>
        <v>1177.8888410743318</v>
      </c>
      <c r="H314" s="187">
        <f t="shared" si="58"/>
        <v>1314.5239466389544</v>
      </c>
      <c r="I314" s="187">
        <f t="shared" si="59"/>
        <v>0</v>
      </c>
      <c r="J314" s="87">
        <f t="shared" si="60"/>
        <v>0</v>
      </c>
      <c r="K314" s="187">
        <f t="shared" si="64"/>
        <v>-390.26203389757779</v>
      </c>
      <c r="L314" s="87">
        <f t="shared" si="61"/>
        <v>-435.53242982969681</v>
      </c>
      <c r="M314" s="88">
        <f t="shared" si="65"/>
        <v>878.99151680925752</v>
      </c>
      <c r="N314" s="88">
        <f t="shared" si="66"/>
        <v>33773.674516809253</v>
      </c>
      <c r="O314" s="88">
        <f t="shared" si="67"/>
        <v>30263.149208610444</v>
      </c>
      <c r="P314" s="89">
        <f t="shared" si="62"/>
        <v>0.96270903262520358</v>
      </c>
      <c r="Q314" s="240">
        <v>-63.233377051899652</v>
      </c>
      <c r="R314" s="89">
        <f t="shared" si="68"/>
        <v>-6.154618851991335E-2</v>
      </c>
      <c r="S314" s="89">
        <f t="shared" si="68"/>
        <v>-6.8273455985720433E-2</v>
      </c>
      <c r="T314" s="91">
        <v>1116</v>
      </c>
      <c r="U314" s="190">
        <v>35052</v>
      </c>
      <c r="V314" s="190">
        <v>31635.379061371841</v>
      </c>
      <c r="W314" s="196"/>
      <c r="X314" s="88">
        <v>0</v>
      </c>
      <c r="Y314" s="88">
        <f t="shared" si="69"/>
        <v>0</v>
      </c>
    </row>
    <row r="315" spans="2:27">
      <c r="B315" s="206">
        <v>5052</v>
      </c>
      <c r="C315" t="s">
        <v>329</v>
      </c>
      <c r="D315" s="190">
        <v>15024.984</v>
      </c>
      <c r="E315" s="85">
        <f t="shared" si="63"/>
        <v>24875.801324503311</v>
      </c>
      <c r="F315" s="86">
        <f t="shared" si="56"/>
        <v>0.7913306861691588</v>
      </c>
      <c r="G315" s="187">
        <f t="shared" si="57"/>
        <v>3937.7214872325585</v>
      </c>
      <c r="H315" s="187">
        <f t="shared" si="58"/>
        <v>2378.3837782884652</v>
      </c>
      <c r="I315" s="187">
        <f t="shared" si="59"/>
        <v>1196.6507344394779</v>
      </c>
      <c r="J315" s="87">
        <f t="shared" si="60"/>
        <v>722.77704360144469</v>
      </c>
      <c r="K315" s="187">
        <f t="shared" si="64"/>
        <v>806.38870054190011</v>
      </c>
      <c r="L315" s="87">
        <f t="shared" si="61"/>
        <v>487.05877512730768</v>
      </c>
      <c r="M315" s="88">
        <f t="shared" si="65"/>
        <v>2865.4425534157731</v>
      </c>
      <c r="N315" s="88">
        <f t="shared" si="66"/>
        <v>17890.426553415775</v>
      </c>
      <c r="O315" s="88">
        <f t="shared" si="67"/>
        <v>29619.911512277773</v>
      </c>
      <c r="P315" s="89">
        <f t="shared" si="62"/>
        <v>0.94224682837422291</v>
      </c>
      <c r="Q315" s="240">
        <v>-16.119775224352452</v>
      </c>
      <c r="R315" s="89">
        <f t="shared" si="68"/>
        <v>0.15363820638820641</v>
      </c>
      <c r="S315" s="89">
        <f t="shared" si="68"/>
        <v>0.11161827171843738</v>
      </c>
      <c r="T315" s="91">
        <v>604</v>
      </c>
      <c r="U315" s="190">
        <v>13024</v>
      </c>
      <c r="V315" s="190">
        <v>22378.006872852231</v>
      </c>
      <c r="W315" s="196"/>
      <c r="X315" s="88">
        <v>0</v>
      </c>
      <c r="Y315" s="88">
        <f t="shared" si="69"/>
        <v>0</v>
      </c>
    </row>
    <row r="316" spans="2:27">
      <c r="B316" s="206">
        <v>5053</v>
      </c>
      <c r="C316" t="s">
        <v>330</v>
      </c>
      <c r="D316" s="190">
        <v>170550.13699999999</v>
      </c>
      <c r="E316" s="85">
        <f t="shared" si="63"/>
        <v>24582.031853560104</v>
      </c>
      <c r="F316" s="86">
        <f t="shared" si="56"/>
        <v>0.78198550793813437</v>
      </c>
      <c r="G316" s="187">
        <f t="shared" si="57"/>
        <v>4113.9831697984828</v>
      </c>
      <c r="H316" s="187">
        <f t="shared" si="58"/>
        <v>28542.815232061876</v>
      </c>
      <c r="I316" s="187">
        <f t="shared" si="59"/>
        <v>1299.4700492696004</v>
      </c>
      <c r="J316" s="87">
        <f t="shared" si="60"/>
        <v>9015.7232018324885</v>
      </c>
      <c r="K316" s="187">
        <f t="shared" si="64"/>
        <v>909.2080153720226</v>
      </c>
      <c r="L316" s="87">
        <f t="shared" si="61"/>
        <v>6308.0852106510929</v>
      </c>
      <c r="M316" s="88">
        <f t="shared" si="65"/>
        <v>34850.900442712969</v>
      </c>
      <c r="N316" s="88">
        <f t="shared" si="66"/>
        <v>205401.03744271296</v>
      </c>
      <c r="O316" s="88">
        <f t="shared" si="67"/>
        <v>29605.223038730608</v>
      </c>
      <c r="P316" s="89">
        <f t="shared" si="62"/>
        <v>0.9417795694626715</v>
      </c>
      <c r="Q316" s="240">
        <v>479.46842929377453</v>
      </c>
      <c r="R316" s="92">
        <f t="shared" si="68"/>
        <v>5.5260439676028117E-2</v>
      </c>
      <c r="S316" s="92">
        <f t="shared" si="68"/>
        <v>4.050687054247757E-2</v>
      </c>
      <c r="T316" s="91">
        <v>6938</v>
      </c>
      <c r="U316" s="190">
        <v>161619</v>
      </c>
      <c r="V316" s="190">
        <v>23625.054816547286</v>
      </c>
      <c r="W316" s="196"/>
      <c r="X316" s="88">
        <v>0</v>
      </c>
      <c r="Y316" s="88">
        <f t="shared" si="69"/>
        <v>0</v>
      </c>
      <c r="Z316" s="1"/>
    </row>
    <row r="317" spans="2:27">
      <c r="B317" s="206">
        <v>5054</v>
      </c>
      <c r="C317" t="s">
        <v>331</v>
      </c>
      <c r="D317" s="190">
        <v>222423.65100000001</v>
      </c>
      <c r="E317" s="85">
        <f t="shared" si="63"/>
        <v>22191.325052379529</v>
      </c>
      <c r="F317" s="86">
        <f t="shared" si="56"/>
        <v>0.7059341024485758</v>
      </c>
      <c r="G317" s="187">
        <f t="shared" si="57"/>
        <v>5548.4072505068279</v>
      </c>
      <c r="H317" s="187">
        <f t="shared" si="58"/>
        <v>55611.685871829934</v>
      </c>
      <c r="I317" s="187">
        <f t="shared" si="59"/>
        <v>2136.2174296828016</v>
      </c>
      <c r="J317" s="87">
        <f t="shared" si="60"/>
        <v>21411.307297710722</v>
      </c>
      <c r="K317" s="187">
        <f t="shared" si="64"/>
        <v>1745.9553957852238</v>
      </c>
      <c r="L317" s="87">
        <f t="shared" si="61"/>
        <v>17499.710931955298</v>
      </c>
      <c r="M317" s="88">
        <f t="shared" si="65"/>
        <v>73111.396803785232</v>
      </c>
      <c r="N317" s="88">
        <f t="shared" si="66"/>
        <v>295535.04780378524</v>
      </c>
      <c r="O317" s="88">
        <f t="shared" si="67"/>
        <v>29485.68769867158</v>
      </c>
      <c r="P317" s="89">
        <f t="shared" si="62"/>
        <v>0.93797699918819355</v>
      </c>
      <c r="Q317" s="240">
        <v>701.31754888460273</v>
      </c>
      <c r="R317" s="92">
        <f t="shared" si="68"/>
        <v>6.8758713974071961E-2</v>
      </c>
      <c r="S317" s="92">
        <f t="shared" si="68"/>
        <v>6.3853705409489661E-2</v>
      </c>
      <c r="T317" s="91">
        <v>10023</v>
      </c>
      <c r="U317" s="190">
        <v>208114</v>
      </c>
      <c r="V317" s="190">
        <v>20859.376566102037</v>
      </c>
      <c r="W317" s="196"/>
      <c r="X317" s="88">
        <v>0</v>
      </c>
      <c r="Y317" s="88">
        <f t="shared" si="69"/>
        <v>0</v>
      </c>
      <c r="Z317" s="1"/>
      <c r="AA317" s="1"/>
    </row>
    <row r="318" spans="2:27">
      <c r="B318" s="206">
        <v>5055</v>
      </c>
      <c r="C318" t="s">
        <v>332</v>
      </c>
      <c r="D318" s="190">
        <v>160715.73699999999</v>
      </c>
      <c r="E318" s="85">
        <f t="shared" si="63"/>
        <v>26377.110946988345</v>
      </c>
      <c r="F318" s="86">
        <f t="shared" si="56"/>
        <v>0.83908924309826571</v>
      </c>
      <c r="G318" s="187">
        <f t="shared" si="57"/>
        <v>3036.9357137415382</v>
      </c>
      <c r="H318" s="187">
        <f t="shared" si="58"/>
        <v>18504.049303827192</v>
      </c>
      <c r="I318" s="187">
        <f t="shared" si="59"/>
        <v>671.192366569716</v>
      </c>
      <c r="J318" s="87">
        <f t="shared" si="60"/>
        <v>4089.5750895092797</v>
      </c>
      <c r="K318" s="187">
        <f t="shared" si="64"/>
        <v>280.93033267213821</v>
      </c>
      <c r="L318" s="87">
        <f t="shared" si="61"/>
        <v>1711.708516971338</v>
      </c>
      <c r="M318" s="88">
        <f t="shared" si="65"/>
        <v>20215.757820798532</v>
      </c>
      <c r="N318" s="88">
        <f t="shared" si="66"/>
        <v>180931.49482079851</v>
      </c>
      <c r="O318" s="88">
        <f t="shared" si="67"/>
        <v>29694.976993402022</v>
      </c>
      <c r="P318" s="89">
        <f t="shared" si="62"/>
        <v>0.94463475622067816</v>
      </c>
      <c r="Q318" s="240">
        <v>-107.71141497017015</v>
      </c>
      <c r="R318" s="92">
        <f t="shared" si="68"/>
        <v>4.930490846412991E-2</v>
      </c>
      <c r="S318" s="92">
        <f t="shared" si="68"/>
        <v>1.2623151447412337E-2</v>
      </c>
      <c r="T318" s="91">
        <v>6093</v>
      </c>
      <c r="U318" s="190">
        <v>153164</v>
      </c>
      <c r="V318" s="190">
        <v>26048.299319727892</v>
      </c>
      <c r="W318" s="196"/>
      <c r="X318" s="88">
        <v>0</v>
      </c>
      <c r="Y318" s="88">
        <f t="shared" si="69"/>
        <v>0</v>
      </c>
      <c r="Z318" s="1"/>
      <c r="AA318" s="1"/>
    </row>
    <row r="319" spans="2:27">
      <c r="B319" s="206">
        <v>5056</v>
      </c>
      <c r="C319" t="s">
        <v>333</v>
      </c>
      <c r="D319" s="190">
        <v>142103.011</v>
      </c>
      <c r="E319" s="85">
        <f t="shared" si="63"/>
        <v>26696.038136389256</v>
      </c>
      <c r="F319" s="86">
        <f t="shared" si="56"/>
        <v>0.849234720155844</v>
      </c>
      <c r="G319" s="187">
        <f t="shared" si="57"/>
        <v>2845.5794001009917</v>
      </c>
      <c r="H319" s="187">
        <f t="shared" si="58"/>
        <v>15147.019146737579</v>
      </c>
      <c r="I319" s="187">
        <f t="shared" si="59"/>
        <v>559.56785027939725</v>
      </c>
      <c r="J319" s="87">
        <f t="shared" si="60"/>
        <v>2978.5796670372315</v>
      </c>
      <c r="K319" s="187">
        <f t="shared" si="64"/>
        <v>169.30581638181945</v>
      </c>
      <c r="L319" s="87">
        <f t="shared" si="61"/>
        <v>901.21486060042491</v>
      </c>
      <c r="M319" s="88">
        <f t="shared" si="65"/>
        <v>16048.234007338004</v>
      </c>
      <c r="N319" s="88">
        <f t="shared" si="66"/>
        <v>158151.245007338</v>
      </c>
      <c r="O319" s="88">
        <f t="shared" si="67"/>
        <v>29710.923352872065</v>
      </c>
      <c r="P319" s="89">
        <f t="shared" si="62"/>
        <v>0.94514203007355702</v>
      </c>
      <c r="Q319" s="240">
        <v>555.86724351119665</v>
      </c>
      <c r="R319" s="92">
        <f t="shared" si="68"/>
        <v>7.4795490643956006E-2</v>
      </c>
      <c r="S319" s="92">
        <f t="shared" si="68"/>
        <v>6.6315045292266006E-2</v>
      </c>
      <c r="T319" s="91">
        <v>5323</v>
      </c>
      <c r="U319" s="190">
        <v>132214</v>
      </c>
      <c r="V319" s="190">
        <v>25035.788676387048</v>
      </c>
      <c r="W319" s="196"/>
      <c r="X319" s="88">
        <v>0</v>
      </c>
      <c r="Y319" s="88">
        <f t="shared" si="69"/>
        <v>0</v>
      </c>
      <c r="Z319" s="1"/>
      <c r="AA319" s="1"/>
    </row>
    <row r="320" spans="2:27">
      <c r="B320" s="206">
        <v>5057</v>
      </c>
      <c r="C320" t="s">
        <v>334</v>
      </c>
      <c r="D320" s="190">
        <v>265543.50300000003</v>
      </c>
      <c r="E320" s="85">
        <f t="shared" si="63"/>
        <v>25236.979946778181</v>
      </c>
      <c r="F320" s="86">
        <f t="shared" si="56"/>
        <v>0.80282023471740493</v>
      </c>
      <c r="G320" s="187">
        <f t="shared" si="57"/>
        <v>3721.0143138676362</v>
      </c>
      <c r="H320" s="187">
        <f t="shared" si="58"/>
        <v>39152.512610515267</v>
      </c>
      <c r="I320" s="187">
        <f t="shared" si="59"/>
        <v>1070.2382166432733</v>
      </c>
      <c r="J320" s="87">
        <f t="shared" si="60"/>
        <v>11261.046515520522</v>
      </c>
      <c r="K320" s="187">
        <f t="shared" si="64"/>
        <v>679.9761827456955</v>
      </c>
      <c r="L320" s="87">
        <f t="shared" si="61"/>
        <v>7154.7093948502088</v>
      </c>
      <c r="M320" s="88">
        <f t="shared" si="65"/>
        <v>46307.222005365475</v>
      </c>
      <c r="N320" s="88">
        <f t="shared" si="66"/>
        <v>311850.7250053655</v>
      </c>
      <c r="O320" s="88">
        <f t="shared" si="67"/>
        <v>29637.970443391514</v>
      </c>
      <c r="P320" s="89">
        <f t="shared" si="62"/>
        <v>0.94282130580163515</v>
      </c>
      <c r="Q320" s="240">
        <v>121.81484981680114</v>
      </c>
      <c r="R320" s="92">
        <f t="shared" si="68"/>
        <v>8.3293910070739233E-2</v>
      </c>
      <c r="S320" s="92">
        <f t="shared" si="68"/>
        <v>7.8146153417675529E-2</v>
      </c>
      <c r="T320" s="91">
        <v>10522</v>
      </c>
      <c r="U320" s="190">
        <v>245126</v>
      </c>
      <c r="V320" s="190">
        <v>23407.754010695186</v>
      </c>
      <c r="W320" s="196"/>
      <c r="X320" s="88">
        <v>0</v>
      </c>
      <c r="Y320" s="88">
        <f t="shared" si="69"/>
        <v>0</v>
      </c>
      <c r="Z320" s="1"/>
      <c r="AA320" s="1"/>
    </row>
    <row r="321" spans="2:27">
      <c r="B321" s="206">
        <v>5058</v>
      </c>
      <c r="C321" t="s">
        <v>335</v>
      </c>
      <c r="D321" s="190">
        <v>110859.232</v>
      </c>
      <c r="E321" s="85">
        <f t="shared" si="63"/>
        <v>25549.488822309289</v>
      </c>
      <c r="F321" s="86">
        <f t="shared" si="56"/>
        <v>0.81276153709725585</v>
      </c>
      <c r="G321" s="187">
        <f t="shared" si="57"/>
        <v>3533.5089885489715</v>
      </c>
      <c r="H321" s="187">
        <f t="shared" si="58"/>
        <v>15331.895501313988</v>
      </c>
      <c r="I321" s="187">
        <f t="shared" si="59"/>
        <v>960.86011020738545</v>
      </c>
      <c r="J321" s="87">
        <f t="shared" si="60"/>
        <v>4169.1720181898454</v>
      </c>
      <c r="K321" s="187">
        <f t="shared" si="64"/>
        <v>570.59807630980765</v>
      </c>
      <c r="L321" s="87">
        <f t="shared" si="61"/>
        <v>2475.8250531082554</v>
      </c>
      <c r="M321" s="88">
        <f t="shared" si="65"/>
        <v>17807.720554422242</v>
      </c>
      <c r="N321" s="88">
        <f t="shared" si="66"/>
        <v>128666.95255442224</v>
      </c>
      <c r="O321" s="88">
        <f t="shared" si="67"/>
        <v>29653.595887168067</v>
      </c>
      <c r="P321" s="89">
        <f t="shared" si="62"/>
        <v>0.94331837092062754</v>
      </c>
      <c r="Q321" s="240">
        <v>-48.044998507404671</v>
      </c>
      <c r="R321" s="92">
        <f t="shared" si="68"/>
        <v>7.2928187062057254E-2</v>
      </c>
      <c r="S321" s="92">
        <f t="shared" si="68"/>
        <v>5.1415222721333892E-2</v>
      </c>
      <c r="T321" s="91">
        <v>4339</v>
      </c>
      <c r="U321" s="190">
        <v>103324</v>
      </c>
      <c r="V321" s="190">
        <v>24300.094073377233</v>
      </c>
      <c r="W321" s="196"/>
      <c r="X321" s="88">
        <v>0</v>
      </c>
      <c r="Y321" s="88">
        <f t="shared" si="69"/>
        <v>0</v>
      </c>
      <c r="Z321" s="1"/>
      <c r="AA321" s="1"/>
    </row>
    <row r="322" spans="2:27">
      <c r="B322" s="206">
        <v>5059</v>
      </c>
      <c r="C322" t="s">
        <v>336</v>
      </c>
      <c r="D322" s="190">
        <v>458819.614</v>
      </c>
      <c r="E322" s="85">
        <f t="shared" si="63"/>
        <v>24414.389081040812</v>
      </c>
      <c r="F322" s="86">
        <f t="shared" si="56"/>
        <v>0.776652579423453</v>
      </c>
      <c r="G322" s="187">
        <f t="shared" si="57"/>
        <v>4214.5688333100579</v>
      </c>
      <c r="H322" s="187">
        <f t="shared" si="58"/>
        <v>79204.39208439592</v>
      </c>
      <c r="I322" s="187">
        <f t="shared" si="59"/>
        <v>1358.1450196513524</v>
      </c>
      <c r="J322" s="87">
        <f t="shared" si="60"/>
        <v>25523.619354307866</v>
      </c>
      <c r="K322" s="187">
        <f t="shared" si="64"/>
        <v>967.88298575377462</v>
      </c>
      <c r="L322" s="87">
        <f t="shared" si="61"/>
        <v>18189.424951270685</v>
      </c>
      <c r="M322" s="88">
        <f t="shared" si="65"/>
        <v>97393.817035666609</v>
      </c>
      <c r="N322" s="88">
        <f t="shared" si="66"/>
        <v>556213.43103566661</v>
      </c>
      <c r="O322" s="88">
        <f t="shared" si="67"/>
        <v>29596.840900104646</v>
      </c>
      <c r="P322" s="89">
        <f t="shared" si="62"/>
        <v>0.94151292303693757</v>
      </c>
      <c r="Q322" s="240">
        <v>116.61936657075421</v>
      </c>
      <c r="R322" s="92">
        <f t="shared" si="68"/>
        <v>5.7816891147271884E-2</v>
      </c>
      <c r="S322" s="92">
        <f t="shared" si="68"/>
        <v>5.2019246290773737E-2</v>
      </c>
      <c r="T322" s="91">
        <v>18793</v>
      </c>
      <c r="U322" s="190">
        <v>433742</v>
      </c>
      <c r="V322" s="190">
        <v>23207.1696094168</v>
      </c>
      <c r="W322" s="196"/>
      <c r="X322" s="88">
        <v>0</v>
      </c>
      <c r="Y322" s="88">
        <f t="shared" si="69"/>
        <v>0</v>
      </c>
      <c r="Z322" s="1"/>
      <c r="AA322" s="1"/>
    </row>
    <row r="323" spans="2:27">
      <c r="B323" s="206">
        <v>5060</v>
      </c>
      <c r="C323" t="s">
        <v>337</v>
      </c>
      <c r="D323" s="190">
        <v>332415.32199999999</v>
      </c>
      <c r="E323" s="85">
        <f t="shared" si="63"/>
        <v>33348.246589085073</v>
      </c>
      <c r="F323" s="86">
        <f t="shared" si="56"/>
        <v>1.0608498802362063</v>
      </c>
      <c r="G323" s="187">
        <f t="shared" si="57"/>
        <v>-1145.7456715164983</v>
      </c>
      <c r="H323" s="187">
        <f t="shared" si="58"/>
        <v>-11420.792853676456</v>
      </c>
      <c r="I323" s="187">
        <f t="shared" si="59"/>
        <v>0</v>
      </c>
      <c r="J323" s="87">
        <f t="shared" si="60"/>
        <v>0</v>
      </c>
      <c r="K323" s="187">
        <f t="shared" si="64"/>
        <v>-390.26203389757779</v>
      </c>
      <c r="L323" s="87">
        <f t="shared" si="61"/>
        <v>-3890.1319538910557</v>
      </c>
      <c r="M323" s="88">
        <f t="shared" si="65"/>
        <v>-15310.924807567511</v>
      </c>
      <c r="N323" s="88">
        <f t="shared" si="66"/>
        <v>317104.39719243249</v>
      </c>
      <c r="O323" s="88">
        <f t="shared" si="67"/>
        <v>31812.238883670998</v>
      </c>
      <c r="P323" s="89">
        <f t="shared" si="62"/>
        <v>1.011987533426532</v>
      </c>
      <c r="Q323" s="240">
        <v>-565.00450470731994</v>
      </c>
      <c r="R323" s="89">
        <f t="shared" si="68"/>
        <v>2.8936171134780048E-2</v>
      </c>
      <c r="S323" s="89">
        <f t="shared" si="68"/>
        <v>2.0884704306076977E-2</v>
      </c>
      <c r="T323" s="91">
        <v>9968</v>
      </c>
      <c r="U323" s="190">
        <v>323067</v>
      </c>
      <c r="V323" s="190">
        <v>32666.026289180991</v>
      </c>
      <c r="W323" s="196"/>
      <c r="X323" s="88">
        <v>0</v>
      </c>
      <c r="Y323" s="88">
        <f t="shared" si="69"/>
        <v>0</v>
      </c>
    </row>
    <row r="324" spans="2:27" ht="28.5" customHeight="1">
      <c r="B324" s="206">
        <v>5061</v>
      </c>
      <c r="C324" t="s">
        <v>338</v>
      </c>
      <c r="D324" s="190">
        <v>46581.012000000002</v>
      </c>
      <c r="E324" s="85">
        <f t="shared" si="63"/>
        <v>23790.098059244126</v>
      </c>
      <c r="F324" s="86">
        <f t="shared" si="56"/>
        <v>0.75679309284036178</v>
      </c>
      <c r="G324" s="187">
        <f t="shared" si="57"/>
        <v>4589.1434463880696</v>
      </c>
      <c r="H324" s="187">
        <f t="shared" si="58"/>
        <v>8985.5428680278401</v>
      </c>
      <c r="I324" s="187">
        <f t="shared" si="59"/>
        <v>1576.6468772801925</v>
      </c>
      <c r="J324" s="87">
        <f t="shared" si="60"/>
        <v>3087.0745857146167</v>
      </c>
      <c r="K324" s="187">
        <f t="shared" si="64"/>
        <v>1186.3848433826147</v>
      </c>
      <c r="L324" s="87">
        <f t="shared" si="61"/>
        <v>2322.9415233431591</v>
      </c>
      <c r="M324" s="88">
        <f t="shared" si="65"/>
        <v>11308.484391370999</v>
      </c>
      <c r="N324" s="88">
        <f t="shared" si="66"/>
        <v>57889.496391371002</v>
      </c>
      <c r="O324" s="88">
        <f t="shared" si="67"/>
        <v>29565.626349014812</v>
      </c>
      <c r="P324" s="89">
        <f t="shared" si="62"/>
        <v>0.94051994870778299</v>
      </c>
      <c r="Q324" s="240">
        <v>96.556677004493395</v>
      </c>
      <c r="R324" s="89">
        <f t="shared" si="68"/>
        <v>3.6285027808676359E-2</v>
      </c>
      <c r="S324" s="89">
        <f t="shared" si="68"/>
        <v>3.5755770899683091E-2</v>
      </c>
      <c r="T324" s="91">
        <v>1958</v>
      </c>
      <c r="U324" s="190">
        <v>44950</v>
      </c>
      <c r="V324" s="190">
        <v>22968.829841594277</v>
      </c>
      <c r="W324" s="196"/>
      <c r="X324" s="88">
        <v>0</v>
      </c>
      <c r="Y324" s="88">
        <f t="shared" si="69"/>
        <v>0</v>
      </c>
    </row>
    <row r="325" spans="2:27">
      <c r="B325" s="206">
        <v>5501</v>
      </c>
      <c r="C325" t="s">
        <v>339</v>
      </c>
      <c r="D325" s="190">
        <v>2346783.048</v>
      </c>
      <c r="E325" s="85">
        <f t="shared" si="63"/>
        <v>29802.311867420154</v>
      </c>
      <c r="F325" s="86">
        <f t="shared" si="56"/>
        <v>0.94804921424752298</v>
      </c>
      <c r="G325" s="187">
        <f t="shared" si="57"/>
        <v>981.81516148245282</v>
      </c>
      <c r="H325" s="187">
        <f t="shared" si="58"/>
        <v>77313.034890935742</v>
      </c>
      <c r="I325" s="187">
        <f t="shared" si="59"/>
        <v>0</v>
      </c>
      <c r="J325" s="87">
        <f t="shared" si="60"/>
        <v>0</v>
      </c>
      <c r="K325" s="187">
        <f t="shared" si="64"/>
        <v>-390.26203389757779</v>
      </c>
      <c r="L325" s="87">
        <f t="shared" si="61"/>
        <v>-30731.183859264765</v>
      </c>
      <c r="M325" s="88">
        <f t="shared" si="65"/>
        <v>46581.851031670973</v>
      </c>
      <c r="N325" s="88">
        <f t="shared" si="66"/>
        <v>2393364.8990316708</v>
      </c>
      <c r="O325" s="88">
        <f t="shared" si="67"/>
        <v>30393.864995005024</v>
      </c>
      <c r="P325" s="89">
        <f t="shared" si="62"/>
        <v>0.96686726703105863</v>
      </c>
      <c r="Q325" s="240">
        <v>2142.9292869605488</v>
      </c>
      <c r="R325" s="89">
        <f t="shared" si="68"/>
        <v>3.5684801431998578E-2</v>
      </c>
      <c r="S325" s="89">
        <f t="shared" si="68"/>
        <v>2.5781053187941255E-2</v>
      </c>
      <c r="T325" s="91">
        <v>78745</v>
      </c>
      <c r="U325" s="190">
        <v>2265924</v>
      </c>
      <c r="V325" s="190">
        <v>29053.287516668377</v>
      </c>
      <c r="W325" s="196"/>
      <c r="X325" s="88">
        <v>0</v>
      </c>
      <c r="Y325" s="88">
        <f t="shared" si="69"/>
        <v>0</v>
      </c>
    </row>
    <row r="326" spans="2:27">
      <c r="B326" s="206">
        <v>5503</v>
      </c>
      <c r="C326" t="s">
        <v>340</v>
      </c>
      <c r="D326" s="190">
        <v>682932.96499999997</v>
      </c>
      <c r="E326" s="85">
        <f t="shared" si="63"/>
        <v>27256.264567369089</v>
      </c>
      <c r="F326" s="86">
        <f t="shared" si="56"/>
        <v>0.86705623111962082</v>
      </c>
      <c r="G326" s="187">
        <f t="shared" si="57"/>
        <v>2509.4435415130915</v>
      </c>
      <c r="H326" s="187">
        <f t="shared" si="58"/>
        <v>62876.617376152026</v>
      </c>
      <c r="I326" s="187">
        <f t="shared" si="59"/>
        <v>363.48859943645544</v>
      </c>
      <c r="J326" s="87">
        <f t="shared" si="60"/>
        <v>9107.5703474798283</v>
      </c>
      <c r="K326" s="187">
        <f t="shared" si="64"/>
        <v>-26.773434461122349</v>
      </c>
      <c r="L326" s="87">
        <f t="shared" si="61"/>
        <v>-670.83517385788161</v>
      </c>
      <c r="M326" s="88">
        <f t="shared" si="65"/>
        <v>62205.782202294147</v>
      </c>
      <c r="N326" s="88">
        <f t="shared" si="66"/>
        <v>745138.74720229406</v>
      </c>
      <c r="O326" s="88">
        <f t="shared" si="67"/>
        <v>29738.93467442106</v>
      </c>
      <c r="P326" s="89">
        <f t="shared" si="62"/>
        <v>0.94603310562174592</v>
      </c>
      <c r="Q326" s="240">
        <v>1864.7452711567748</v>
      </c>
      <c r="R326" s="89">
        <f t="shared" si="68"/>
        <v>5.1366471818919325E-2</v>
      </c>
      <c r="S326" s="89">
        <f t="shared" si="68"/>
        <v>4.4946489771174415E-2</v>
      </c>
      <c r="T326" s="91">
        <v>25056</v>
      </c>
      <c r="U326" s="190">
        <v>649567</v>
      </c>
      <c r="V326" s="190">
        <v>26083.885475645504</v>
      </c>
      <c r="W326" s="196"/>
      <c r="X326" s="88">
        <v>0</v>
      </c>
      <c r="Y326" s="88">
        <f t="shared" si="69"/>
        <v>0</v>
      </c>
    </row>
    <row r="327" spans="2:27">
      <c r="B327" s="206">
        <v>5510</v>
      </c>
      <c r="C327" t="s">
        <v>345</v>
      </c>
      <c r="D327" s="190">
        <v>64311.226000000002</v>
      </c>
      <c r="E327" s="85">
        <f t="shared" si="63"/>
        <v>22605.000351493851</v>
      </c>
      <c r="F327" s="86">
        <f t="shared" ref="F327:F362" si="70">E327/E$365</f>
        <v>0.71909363664926573</v>
      </c>
      <c r="G327" s="187">
        <f t="shared" ref="G327:G363" si="71">($E$365+$Y$365-E327-Y327)*0.6</f>
        <v>5300.2020710382349</v>
      </c>
      <c r="H327" s="187">
        <f t="shared" ref="H327:H362" si="72">G327*T327/1000</f>
        <v>15079.074892103778</v>
      </c>
      <c r="I327" s="187">
        <f t="shared" ref="I327:I362" si="73">IF(E327+Y327&lt;(E$365+Y$365)*0.9,((E$365+Y$365)*0.9-E327-Y327)*0.35,0)</f>
        <v>1991.4310749927888</v>
      </c>
      <c r="J327" s="87">
        <f t="shared" ref="J327:J363" si="74">I327*T327/1000</f>
        <v>5665.6214083544846</v>
      </c>
      <c r="K327" s="187">
        <f t="shared" si="64"/>
        <v>1601.169041095211</v>
      </c>
      <c r="L327" s="87">
        <f t="shared" ref="L327:L362" si="75">K327*T327/1000</f>
        <v>4555.3259219158754</v>
      </c>
      <c r="M327" s="88">
        <f t="shared" si="65"/>
        <v>19634.400814019653</v>
      </c>
      <c r="N327" s="88">
        <f t="shared" si="66"/>
        <v>83945.626814019663</v>
      </c>
      <c r="O327" s="88">
        <f t="shared" si="67"/>
        <v>29506.371463627296</v>
      </c>
      <c r="P327" s="89">
        <f t="shared" ref="P327:P362" si="76">O327/O$365</f>
        <v>0.93863497589822809</v>
      </c>
      <c r="Q327" s="240">
        <v>97.446550805812876</v>
      </c>
      <c r="R327" s="89">
        <f t="shared" si="68"/>
        <v>8.0225514403292217E-2</v>
      </c>
      <c r="S327" s="89">
        <f t="shared" si="68"/>
        <v>8.819905950082095E-2</v>
      </c>
      <c r="T327" s="91">
        <v>2845</v>
      </c>
      <c r="U327" s="190">
        <v>59535</v>
      </c>
      <c r="V327" s="190">
        <v>20772.854152128402</v>
      </c>
      <c r="W327" s="196"/>
      <c r="X327" s="88">
        <v>0</v>
      </c>
      <c r="Y327" s="88">
        <f t="shared" si="69"/>
        <v>0</v>
      </c>
    </row>
    <row r="328" spans="2:27">
      <c r="B328" s="206">
        <v>5512</v>
      </c>
      <c r="C328" t="s">
        <v>346</v>
      </c>
      <c r="D328" s="190">
        <v>104346.842</v>
      </c>
      <c r="E328" s="85">
        <f t="shared" ref="E328:E362" si="77">D328/T328*1000</f>
        <v>24374.40831581406</v>
      </c>
      <c r="F328" s="86">
        <f t="shared" si="70"/>
        <v>0.7753807407410428</v>
      </c>
      <c r="G328" s="187">
        <f t="shared" si="71"/>
        <v>4238.5572924461094</v>
      </c>
      <c r="H328" s="187">
        <f t="shared" si="72"/>
        <v>18145.263768961795</v>
      </c>
      <c r="I328" s="187">
        <f t="shared" si="73"/>
        <v>1372.1382874807157</v>
      </c>
      <c r="J328" s="87">
        <f t="shared" si="74"/>
        <v>5874.1240087049437</v>
      </c>
      <c r="K328" s="187">
        <f t="shared" ref="K328:K362" si="78">I328+J$367</f>
        <v>981.8762535831379</v>
      </c>
      <c r="L328" s="87">
        <f t="shared" si="75"/>
        <v>4203.4122415894126</v>
      </c>
      <c r="M328" s="88">
        <f t="shared" ref="M328:M363" si="79">H328+L328</f>
        <v>22348.676010551208</v>
      </c>
      <c r="N328" s="88">
        <f t="shared" ref="N328:N362" si="80">D328+M328</f>
        <v>126695.51801055121</v>
      </c>
      <c r="O328" s="88">
        <f t="shared" ref="O328:O362" si="81">N328/T328*1000</f>
        <v>29594.84186184331</v>
      </c>
      <c r="P328" s="89">
        <f t="shared" si="76"/>
        <v>0.94144933110281703</v>
      </c>
      <c r="Q328" s="240">
        <v>639.79376070290527</v>
      </c>
      <c r="R328" s="89">
        <f t="shared" ref="R328:S362" si="82">(D328-U328)/U328</f>
        <v>3.9818656515630178E-2</v>
      </c>
      <c r="S328" s="89">
        <f t="shared" si="82"/>
        <v>2.1601791475062013E-2</v>
      </c>
      <c r="T328" s="91">
        <v>4281</v>
      </c>
      <c r="U328" s="190">
        <v>100351</v>
      </c>
      <c r="V328" s="190">
        <v>23859.010936757011</v>
      </c>
      <c r="W328" s="196"/>
      <c r="X328" s="88">
        <v>0</v>
      </c>
      <c r="Y328" s="88">
        <f t="shared" ref="Y328:Y362" si="83">X328*1000/T328</f>
        <v>0</v>
      </c>
    </row>
    <row r="329" spans="2:27">
      <c r="B329" s="206">
        <v>5514</v>
      </c>
      <c r="C329" t="s">
        <v>347</v>
      </c>
      <c r="D329" s="190">
        <v>36787.724000000002</v>
      </c>
      <c r="E329" s="85">
        <f t="shared" si="77"/>
        <v>28060.8115942029</v>
      </c>
      <c r="F329" s="86">
        <f t="shared" si="70"/>
        <v>0.89264988908844478</v>
      </c>
      <c r="G329" s="187">
        <f t="shared" si="71"/>
        <v>2026.7153254128052</v>
      </c>
      <c r="H329" s="187">
        <f t="shared" si="72"/>
        <v>2657.0237916161873</v>
      </c>
      <c r="I329" s="187">
        <f t="shared" si="73"/>
        <v>81.897140044621835</v>
      </c>
      <c r="J329" s="87">
        <f t="shared" si="74"/>
        <v>107.36715059849922</v>
      </c>
      <c r="K329" s="187">
        <f t="shared" si="78"/>
        <v>-308.36489385295596</v>
      </c>
      <c r="L329" s="87">
        <f t="shared" si="75"/>
        <v>-404.26637584122528</v>
      </c>
      <c r="M329" s="88">
        <f t="shared" si="79"/>
        <v>2252.7574157749618</v>
      </c>
      <c r="N329" s="88">
        <f t="shared" si="80"/>
        <v>39040.481415774964</v>
      </c>
      <c r="O329" s="88">
        <f t="shared" si="81"/>
        <v>29779.162025762747</v>
      </c>
      <c r="P329" s="89">
        <f t="shared" si="76"/>
        <v>0.94731278852018708</v>
      </c>
      <c r="Q329" s="240">
        <v>303.06327198819758</v>
      </c>
      <c r="R329" s="89">
        <f>(D329-U329)/U329</f>
        <v>1.5982877185230247E-2</v>
      </c>
      <c r="S329" s="89">
        <f t="shared" si="82"/>
        <v>-8.8160946453780271E-3</v>
      </c>
      <c r="T329" s="91">
        <v>1311</v>
      </c>
      <c r="U329" s="190">
        <v>36209</v>
      </c>
      <c r="V329" s="190">
        <v>28310.398749022675</v>
      </c>
      <c r="W329" s="196"/>
      <c r="X329" s="88">
        <v>0</v>
      </c>
      <c r="Y329" s="88">
        <f t="shared" si="83"/>
        <v>0</v>
      </c>
    </row>
    <row r="330" spans="2:27">
      <c r="B330" s="206">
        <v>5516</v>
      </c>
      <c r="C330" t="s">
        <v>348</v>
      </c>
      <c r="D330" s="190">
        <v>35647.074999999997</v>
      </c>
      <c r="E330" s="85">
        <f t="shared" si="77"/>
        <v>33315.023364485984</v>
      </c>
      <c r="F330" s="86">
        <f t="shared" si="70"/>
        <v>1.0597930074635149</v>
      </c>
      <c r="G330" s="187">
        <f t="shared" si="71"/>
        <v>-1125.8117367570449</v>
      </c>
      <c r="H330" s="187">
        <f t="shared" si="72"/>
        <v>-1204.618558330038</v>
      </c>
      <c r="I330" s="187">
        <f t="shared" si="73"/>
        <v>0</v>
      </c>
      <c r="J330" s="87">
        <f t="shared" si="74"/>
        <v>0</v>
      </c>
      <c r="K330" s="187">
        <f t="shared" si="78"/>
        <v>-390.26203389757779</v>
      </c>
      <c r="L330" s="87">
        <f t="shared" si="75"/>
        <v>-417.58037627040824</v>
      </c>
      <c r="M330" s="88">
        <f t="shared" si="79"/>
        <v>-1622.1989346004461</v>
      </c>
      <c r="N330" s="88">
        <f t="shared" si="80"/>
        <v>34024.876065399549</v>
      </c>
      <c r="O330" s="88">
        <f t="shared" si="81"/>
        <v>31798.949593831352</v>
      </c>
      <c r="P330" s="89">
        <f t="shared" si="76"/>
        <v>1.0115647843174553</v>
      </c>
      <c r="Q330" s="240">
        <v>108.19511877640321</v>
      </c>
      <c r="R330" s="89">
        <f t="shared" si="82"/>
        <v>0.11823436225610129</v>
      </c>
      <c r="S330" s="89">
        <f t="shared" si="82"/>
        <v>0.12764007184517145</v>
      </c>
      <c r="T330" s="91">
        <v>1070</v>
      </c>
      <c r="U330" s="190">
        <v>31878</v>
      </c>
      <c r="V330" s="190">
        <v>29544.022242817424</v>
      </c>
      <c r="W330" s="196"/>
      <c r="X330" s="88">
        <v>0</v>
      </c>
      <c r="Y330" s="88">
        <f t="shared" si="83"/>
        <v>0</v>
      </c>
    </row>
    <row r="331" spans="2:27">
      <c r="B331" s="206">
        <v>5518</v>
      </c>
      <c r="C331" t="s">
        <v>349</v>
      </c>
      <c r="D331" s="190">
        <v>19130.691999999999</v>
      </c>
      <c r="E331" s="85">
        <f t="shared" si="77"/>
        <v>19402.324543610546</v>
      </c>
      <c r="F331" s="86">
        <f t="shared" si="70"/>
        <v>0.61721247062896811</v>
      </c>
      <c r="G331" s="187">
        <f t="shared" si="71"/>
        <v>7221.8075557682178</v>
      </c>
      <c r="H331" s="187">
        <f t="shared" si="72"/>
        <v>7120.7022499874629</v>
      </c>
      <c r="I331" s="187">
        <f t="shared" si="73"/>
        <v>3112.3676077519453</v>
      </c>
      <c r="J331" s="87">
        <f t="shared" si="74"/>
        <v>3068.794461243418</v>
      </c>
      <c r="K331" s="187">
        <f t="shared" si="78"/>
        <v>2722.1055738543673</v>
      </c>
      <c r="L331" s="87">
        <f t="shared" si="75"/>
        <v>2683.996095820406</v>
      </c>
      <c r="M331" s="88">
        <f t="shared" si="79"/>
        <v>9804.6983458078685</v>
      </c>
      <c r="N331" s="88">
        <f t="shared" si="80"/>
        <v>28935.390345807868</v>
      </c>
      <c r="O331" s="88">
        <f t="shared" si="81"/>
        <v>29346.237673233129</v>
      </c>
      <c r="P331" s="89">
        <f t="shared" si="76"/>
        <v>0.93354091759721314</v>
      </c>
      <c r="Q331" s="240">
        <v>22.082193425143487</v>
      </c>
      <c r="R331" s="89">
        <f t="shared" si="82"/>
        <v>0.11069972131908959</v>
      </c>
      <c r="S331" s="89">
        <f t="shared" si="82"/>
        <v>0.10732031040229713</v>
      </c>
      <c r="T331" s="91">
        <v>986</v>
      </c>
      <c r="U331" s="190">
        <v>17224</v>
      </c>
      <c r="V331" s="190">
        <v>17521.871820956258</v>
      </c>
      <c r="W331" s="196"/>
      <c r="X331" s="88">
        <v>0</v>
      </c>
      <c r="Y331" s="88">
        <f t="shared" si="83"/>
        <v>0</v>
      </c>
    </row>
    <row r="332" spans="2:27">
      <c r="B332" s="206">
        <v>5520</v>
      </c>
      <c r="C332" t="s">
        <v>350</v>
      </c>
      <c r="D332" s="190">
        <v>120441.12</v>
      </c>
      <c r="E332" s="85">
        <f t="shared" si="77"/>
        <v>30216.036126442545</v>
      </c>
      <c r="F332" s="86">
        <f t="shared" si="70"/>
        <v>0.96121030592477985</v>
      </c>
      <c r="G332" s="187">
        <f t="shared" si="71"/>
        <v>733.58060606901847</v>
      </c>
      <c r="H332" s="187">
        <f t="shared" si="72"/>
        <v>2924.0522957911076</v>
      </c>
      <c r="I332" s="187">
        <f t="shared" si="73"/>
        <v>0</v>
      </c>
      <c r="J332" s="87">
        <f t="shared" si="74"/>
        <v>0</v>
      </c>
      <c r="K332" s="187">
        <f t="shared" si="78"/>
        <v>-390.26203389757779</v>
      </c>
      <c r="L332" s="87">
        <f t="shared" si="75"/>
        <v>-1555.5844671157452</v>
      </c>
      <c r="M332" s="88">
        <f t="shared" si="79"/>
        <v>1368.4678286753624</v>
      </c>
      <c r="N332" s="88">
        <f t="shared" si="80"/>
        <v>121809.58782867536</v>
      </c>
      <c r="O332" s="88">
        <f t="shared" si="81"/>
        <v>30559.354698613988</v>
      </c>
      <c r="P332" s="89">
        <f t="shared" si="76"/>
        <v>0.97213170370196156</v>
      </c>
      <c r="Q332" s="240">
        <v>337.11296583434842</v>
      </c>
      <c r="R332" s="89">
        <f t="shared" si="82"/>
        <v>6.8450831669993301E-2</v>
      </c>
      <c r="S332" s="89">
        <f t="shared" si="82"/>
        <v>5.8532948887306306E-2</v>
      </c>
      <c r="T332" s="91">
        <v>3986</v>
      </c>
      <c r="U332" s="190">
        <v>112725</v>
      </c>
      <c r="V332" s="190">
        <v>28545.201316789062</v>
      </c>
      <c r="W332" s="196"/>
      <c r="X332" s="88">
        <v>0</v>
      </c>
      <c r="Y332" s="88">
        <f t="shared" si="83"/>
        <v>0</v>
      </c>
    </row>
    <row r="333" spans="2:27">
      <c r="B333" s="206">
        <v>5522</v>
      </c>
      <c r="C333" t="s">
        <v>351</v>
      </c>
      <c r="D333" s="190">
        <v>47924.480000000003</v>
      </c>
      <c r="E333" s="85">
        <f t="shared" si="77"/>
        <v>23163.112614789756</v>
      </c>
      <c r="F333" s="86">
        <f t="shared" si="70"/>
        <v>0.73684789326645184</v>
      </c>
      <c r="G333" s="187">
        <f t="shared" si="71"/>
        <v>4965.3347130606917</v>
      </c>
      <c r="H333" s="187">
        <f t="shared" si="72"/>
        <v>10273.27752132257</v>
      </c>
      <c r="I333" s="187">
        <f t="shared" si="73"/>
        <v>1796.0917828392221</v>
      </c>
      <c r="J333" s="87">
        <f t="shared" si="74"/>
        <v>3716.1138986943506</v>
      </c>
      <c r="K333" s="187">
        <f t="shared" si="78"/>
        <v>1405.8297489416443</v>
      </c>
      <c r="L333" s="87">
        <f t="shared" si="75"/>
        <v>2908.6617505602621</v>
      </c>
      <c r="M333" s="88">
        <f t="shared" si="79"/>
        <v>13181.939271882833</v>
      </c>
      <c r="N333" s="88">
        <f t="shared" si="80"/>
        <v>61106.419271882834</v>
      </c>
      <c r="O333" s="88">
        <f t="shared" si="81"/>
        <v>29534.277076792092</v>
      </c>
      <c r="P333" s="89">
        <f t="shared" si="76"/>
        <v>0.9395226887290874</v>
      </c>
      <c r="Q333" s="240">
        <v>212.53230506757063</v>
      </c>
      <c r="R333" s="89">
        <f t="shared" si="82"/>
        <v>3.6204972972973044E-2</v>
      </c>
      <c r="S333" s="89">
        <f t="shared" si="82"/>
        <v>2.5687667785717183E-2</v>
      </c>
      <c r="T333" s="91">
        <v>2069</v>
      </c>
      <c r="U333" s="190">
        <v>46250</v>
      </c>
      <c r="V333" s="190">
        <v>22583.0078125</v>
      </c>
      <c r="W333" s="196"/>
      <c r="X333" s="88">
        <v>0</v>
      </c>
      <c r="Y333" s="88">
        <f t="shared" si="83"/>
        <v>0</v>
      </c>
    </row>
    <row r="334" spans="2:27">
      <c r="B334" s="206">
        <v>5524</v>
      </c>
      <c r="C334" t="s">
        <v>352</v>
      </c>
      <c r="D334" s="190">
        <v>185410.09599999999</v>
      </c>
      <c r="E334" s="85">
        <f t="shared" si="77"/>
        <v>27615.444742329459</v>
      </c>
      <c r="F334" s="86">
        <f t="shared" si="70"/>
        <v>0.8784822065325123</v>
      </c>
      <c r="G334" s="187">
        <f t="shared" si="71"/>
        <v>2293.9354365368699</v>
      </c>
      <c r="H334" s="187">
        <f t="shared" si="72"/>
        <v>15401.482520908543</v>
      </c>
      <c r="I334" s="187">
        <f t="shared" si="73"/>
        <v>237.77553820032625</v>
      </c>
      <c r="J334" s="87">
        <f t="shared" si="74"/>
        <v>1596.4249634769903</v>
      </c>
      <c r="K334" s="187">
        <f t="shared" si="78"/>
        <v>-152.48649569725154</v>
      </c>
      <c r="L334" s="87">
        <f t="shared" si="75"/>
        <v>-1023.7943321113469</v>
      </c>
      <c r="M334" s="88">
        <f t="shared" si="79"/>
        <v>14377.688188797196</v>
      </c>
      <c r="N334" s="88">
        <f t="shared" si="80"/>
        <v>199787.78418879717</v>
      </c>
      <c r="O334" s="88">
        <f t="shared" si="81"/>
        <v>29756.893683169073</v>
      </c>
      <c r="P334" s="89">
        <f t="shared" si="76"/>
        <v>0.94660440439239035</v>
      </c>
      <c r="Q334" s="240">
        <v>437.17962176107176</v>
      </c>
      <c r="R334" s="89">
        <f t="shared" si="82"/>
        <v>6.249768486682248E-2</v>
      </c>
      <c r="S334" s="89">
        <f t="shared" si="82"/>
        <v>7.3258757635804347E-2</v>
      </c>
      <c r="T334" s="91">
        <v>6714</v>
      </c>
      <c r="U334" s="190">
        <v>174504</v>
      </c>
      <c r="V334" s="190">
        <v>25730.462990268355</v>
      </c>
      <c r="W334" s="196"/>
      <c r="X334" s="88">
        <v>0</v>
      </c>
      <c r="Y334" s="88">
        <f t="shared" si="83"/>
        <v>0</v>
      </c>
    </row>
    <row r="335" spans="2:27">
      <c r="B335" s="206">
        <v>5526</v>
      </c>
      <c r="C335" t="s">
        <v>353</v>
      </c>
      <c r="D335" s="190">
        <v>87400.638999999996</v>
      </c>
      <c r="E335" s="85">
        <f t="shared" si="77"/>
        <v>25079.092969870875</v>
      </c>
      <c r="F335" s="86">
        <f t="shared" si="70"/>
        <v>0.79779765039365236</v>
      </c>
      <c r="G335" s="187">
        <f t="shared" si="71"/>
        <v>3815.7465000120201</v>
      </c>
      <c r="H335" s="187">
        <f t="shared" si="72"/>
        <v>13297.876552541889</v>
      </c>
      <c r="I335" s="187">
        <f t="shared" si="73"/>
        <v>1125.4986585608303</v>
      </c>
      <c r="J335" s="87">
        <f t="shared" si="74"/>
        <v>3922.3628250844936</v>
      </c>
      <c r="K335" s="187">
        <f t="shared" si="78"/>
        <v>735.23662466325254</v>
      </c>
      <c r="L335" s="87">
        <f t="shared" si="75"/>
        <v>2562.2996369514349</v>
      </c>
      <c r="M335" s="88">
        <f t="shared" si="79"/>
        <v>15860.176189493324</v>
      </c>
      <c r="N335" s="88">
        <f t="shared" si="80"/>
        <v>103260.81518949333</v>
      </c>
      <c r="O335" s="88">
        <f t="shared" si="81"/>
        <v>29630.076094546148</v>
      </c>
      <c r="P335" s="89">
        <f t="shared" si="76"/>
        <v>0.94257017658544751</v>
      </c>
      <c r="Q335" s="240">
        <v>295.89065089921314</v>
      </c>
      <c r="R335" s="89">
        <f t="shared" si="82"/>
        <v>7.4087388782382094E-2</v>
      </c>
      <c r="S335" s="89">
        <f t="shared" si="82"/>
        <v>5.651981886542496E-2</v>
      </c>
      <c r="T335" s="91">
        <v>3485</v>
      </c>
      <c r="U335" s="190">
        <v>81372</v>
      </c>
      <c r="V335" s="190">
        <v>23737.456242707118</v>
      </c>
      <c r="W335" s="196"/>
      <c r="X335" s="88">
        <v>0</v>
      </c>
      <c r="Y335" s="88">
        <f t="shared" si="83"/>
        <v>0</v>
      </c>
    </row>
    <row r="336" spans="2:27">
      <c r="B336" s="206">
        <v>5528</v>
      </c>
      <c r="C336" t="s">
        <v>354</v>
      </c>
      <c r="D336" s="190">
        <v>24646.735000000001</v>
      </c>
      <c r="E336" s="85">
        <f t="shared" si="77"/>
        <v>22969.930102516311</v>
      </c>
      <c r="F336" s="86">
        <f t="shared" si="70"/>
        <v>0.73070251334485525</v>
      </c>
      <c r="G336" s="187">
        <f t="shared" si="71"/>
        <v>5081.2442204247582</v>
      </c>
      <c r="H336" s="187">
        <f t="shared" si="72"/>
        <v>5452.1750485157663</v>
      </c>
      <c r="I336" s="187">
        <f t="shared" si="73"/>
        <v>1863.7056621349277</v>
      </c>
      <c r="J336" s="87">
        <f t="shared" si="74"/>
        <v>1999.7561754707774</v>
      </c>
      <c r="K336" s="187">
        <f t="shared" si="78"/>
        <v>1473.4436282373499</v>
      </c>
      <c r="L336" s="87">
        <f t="shared" si="75"/>
        <v>1581.0050130986765</v>
      </c>
      <c r="M336" s="88">
        <f t="shared" si="79"/>
        <v>7033.1800616144428</v>
      </c>
      <c r="N336" s="88">
        <f t="shared" si="80"/>
        <v>31679.915061614443</v>
      </c>
      <c r="O336" s="88">
        <f t="shared" si="81"/>
        <v>29524.617951178421</v>
      </c>
      <c r="P336" s="89">
        <f t="shared" si="76"/>
        <v>0.93921541973300771</v>
      </c>
      <c r="Q336" s="240">
        <v>80.963954609714165</v>
      </c>
      <c r="R336" s="89">
        <f t="shared" si="82"/>
        <v>8.974377680505817E-2</v>
      </c>
      <c r="S336" s="89">
        <f t="shared" si="82"/>
        <v>7.24784979553975E-2</v>
      </c>
      <c r="T336" s="91">
        <v>1073</v>
      </c>
      <c r="U336" s="190">
        <v>22617</v>
      </c>
      <c r="V336" s="190">
        <v>21417.613636363636</v>
      </c>
      <c r="W336" s="196"/>
      <c r="X336" s="88">
        <v>0</v>
      </c>
      <c r="Y336" s="88">
        <f t="shared" si="83"/>
        <v>0</v>
      </c>
    </row>
    <row r="337" spans="2:25">
      <c r="B337" s="206">
        <v>5530</v>
      </c>
      <c r="C337" t="s">
        <v>355</v>
      </c>
      <c r="D337" s="190">
        <v>402890.87300000002</v>
      </c>
      <c r="E337" s="85">
        <f t="shared" si="77"/>
        <v>27050.548744460859</v>
      </c>
      <c r="F337" s="86">
        <f t="shared" si="70"/>
        <v>0.86051215074310361</v>
      </c>
      <c r="G337" s="187">
        <f t="shared" si="71"/>
        <v>2632.8730352580301</v>
      </c>
      <c r="H337" s="187">
        <f t="shared" si="72"/>
        <v>39214.010987133101</v>
      </c>
      <c r="I337" s="187">
        <f t="shared" si="73"/>
        <v>435.48913745433617</v>
      </c>
      <c r="J337" s="87">
        <f t="shared" si="74"/>
        <v>6486.1752132448837</v>
      </c>
      <c r="K337" s="187">
        <f t="shared" si="78"/>
        <v>45.227103556758379</v>
      </c>
      <c r="L337" s="87">
        <f t="shared" si="75"/>
        <v>673.61248037435928</v>
      </c>
      <c r="M337" s="88">
        <f t="shared" si="79"/>
        <v>39887.623467507459</v>
      </c>
      <c r="N337" s="88">
        <f t="shared" si="80"/>
        <v>442778.4964675075</v>
      </c>
      <c r="O337" s="88">
        <f t="shared" si="81"/>
        <v>29728.648883275651</v>
      </c>
      <c r="P337" s="89">
        <f t="shared" si="76"/>
        <v>0.94570590160292012</v>
      </c>
      <c r="Q337" s="240">
        <v>-1143.6957754826944</v>
      </c>
      <c r="R337" s="89">
        <f t="shared" si="82"/>
        <v>3.2344114813410325E-2</v>
      </c>
      <c r="S337" s="89">
        <f t="shared" si="82"/>
        <v>2.9363666516312417E-2</v>
      </c>
      <c r="T337" s="91">
        <v>14894</v>
      </c>
      <c r="U337" s="190">
        <v>390268</v>
      </c>
      <c r="V337" s="190">
        <v>26278.903777523399</v>
      </c>
      <c r="W337" s="196"/>
      <c r="X337" s="88">
        <v>0</v>
      </c>
      <c r="Y337" s="88">
        <f t="shared" si="83"/>
        <v>0</v>
      </c>
    </row>
    <row r="338" spans="2:25">
      <c r="B338" s="206">
        <v>5532</v>
      </c>
      <c r="C338" t="s">
        <v>356</v>
      </c>
      <c r="D338" s="190">
        <v>126045.213</v>
      </c>
      <c r="E338" s="85">
        <f t="shared" si="77"/>
        <v>22625.240172320948</v>
      </c>
      <c r="F338" s="86">
        <f t="shared" si="70"/>
        <v>0.71973749093536943</v>
      </c>
      <c r="G338" s="187">
        <f t="shared" si="71"/>
        <v>5288.0581785419763</v>
      </c>
      <c r="H338" s="187">
        <f t="shared" si="72"/>
        <v>29459.772112657349</v>
      </c>
      <c r="I338" s="187">
        <f t="shared" si="73"/>
        <v>1984.347137703305</v>
      </c>
      <c r="J338" s="87">
        <f t="shared" si="74"/>
        <v>11054.797904145113</v>
      </c>
      <c r="K338" s="187">
        <f t="shared" si="78"/>
        <v>1594.0851038057272</v>
      </c>
      <c r="L338" s="87">
        <f t="shared" si="75"/>
        <v>8880.648113301706</v>
      </c>
      <c r="M338" s="88">
        <f t="shared" si="79"/>
        <v>38340.420225959053</v>
      </c>
      <c r="N338" s="88">
        <f t="shared" si="80"/>
        <v>164385.63322595906</v>
      </c>
      <c r="O338" s="88">
        <f t="shared" si="81"/>
        <v>29507.383454668652</v>
      </c>
      <c r="P338" s="89">
        <f t="shared" si="76"/>
        <v>0.9386671686125333</v>
      </c>
      <c r="Q338" s="240">
        <v>58.900717922391777</v>
      </c>
      <c r="R338" s="89">
        <f t="shared" si="82"/>
        <v>5.2103979032244632E-2</v>
      </c>
      <c r="S338" s="89">
        <f t="shared" si="82"/>
        <v>4.1905879073935365E-2</v>
      </c>
      <c r="T338" s="91">
        <v>5571</v>
      </c>
      <c r="U338" s="190">
        <v>119803</v>
      </c>
      <c r="V338" s="190">
        <v>21715.243791915895</v>
      </c>
      <c r="W338" s="196"/>
      <c r="X338" s="88">
        <v>0</v>
      </c>
      <c r="Y338" s="88">
        <f t="shared" si="83"/>
        <v>0</v>
      </c>
    </row>
    <row r="339" spans="2:25">
      <c r="B339" s="206">
        <v>5534</v>
      </c>
      <c r="C339" t="s">
        <v>357</v>
      </c>
      <c r="D339" s="190">
        <v>57084.105000000003</v>
      </c>
      <c r="E339" s="85">
        <f t="shared" si="77"/>
        <v>25518.151542244075</v>
      </c>
      <c r="F339" s="86">
        <f t="shared" si="70"/>
        <v>0.81176465860425007</v>
      </c>
      <c r="G339" s="187">
        <f t="shared" si="71"/>
        <v>3552.3113565880999</v>
      </c>
      <c r="H339" s="187">
        <f t="shared" si="72"/>
        <v>7946.520504687579</v>
      </c>
      <c r="I339" s="187">
        <f t="shared" si="73"/>
        <v>971.82815823021042</v>
      </c>
      <c r="J339" s="87">
        <f t="shared" si="74"/>
        <v>2173.9795899609808</v>
      </c>
      <c r="K339" s="187">
        <f t="shared" si="78"/>
        <v>581.56612433263263</v>
      </c>
      <c r="L339" s="87">
        <f t="shared" si="75"/>
        <v>1300.9634201320991</v>
      </c>
      <c r="M339" s="88">
        <f t="shared" si="79"/>
        <v>9247.4839248196786</v>
      </c>
      <c r="N339" s="88">
        <f t="shared" si="80"/>
        <v>66331.588924819676</v>
      </c>
      <c r="O339" s="88">
        <f t="shared" si="81"/>
        <v>29652.029023164807</v>
      </c>
      <c r="P339" s="89">
        <f t="shared" si="76"/>
        <v>0.9432685269959773</v>
      </c>
      <c r="Q339" s="240">
        <v>-42.028126782910476</v>
      </c>
      <c r="R339" s="89">
        <f t="shared" si="82"/>
        <v>5.2474372211364785E-2</v>
      </c>
      <c r="S339" s="89">
        <f t="shared" si="82"/>
        <v>2.1422379110805793E-2</v>
      </c>
      <c r="T339" s="91">
        <v>2237</v>
      </c>
      <c r="U339" s="190">
        <v>54238</v>
      </c>
      <c r="V339" s="190">
        <v>24982.957162597882</v>
      </c>
      <c r="W339" s="196"/>
      <c r="X339" s="88">
        <v>0</v>
      </c>
      <c r="Y339" s="88">
        <f t="shared" si="83"/>
        <v>0</v>
      </c>
    </row>
    <row r="340" spans="2:25">
      <c r="B340" s="206">
        <v>5536</v>
      </c>
      <c r="C340" t="s">
        <v>358</v>
      </c>
      <c r="D340" s="190">
        <v>63572.972000000002</v>
      </c>
      <c r="E340" s="85">
        <f t="shared" si="77"/>
        <v>23176.43893547211</v>
      </c>
      <c r="F340" s="86">
        <f t="shared" si="70"/>
        <v>0.73727182037344674</v>
      </c>
      <c r="G340" s="187">
        <f t="shared" si="71"/>
        <v>4957.3389206512793</v>
      </c>
      <c r="H340" s="187">
        <f t="shared" si="72"/>
        <v>13597.98065934646</v>
      </c>
      <c r="I340" s="187">
        <f t="shared" si="73"/>
        <v>1791.4275706003982</v>
      </c>
      <c r="J340" s="87">
        <f t="shared" si="74"/>
        <v>4913.8858261568921</v>
      </c>
      <c r="K340" s="187">
        <f t="shared" si="78"/>
        <v>1401.1655367028204</v>
      </c>
      <c r="L340" s="87">
        <f t="shared" si="75"/>
        <v>3843.3970671758361</v>
      </c>
      <c r="M340" s="88">
        <f t="shared" si="79"/>
        <v>17441.377726522296</v>
      </c>
      <c r="N340" s="88">
        <f t="shared" si="80"/>
        <v>81014.349726522298</v>
      </c>
      <c r="O340" s="88">
        <f t="shared" si="81"/>
        <v>29534.943392826211</v>
      </c>
      <c r="P340" s="89">
        <f t="shared" si="76"/>
        <v>0.9395438850844372</v>
      </c>
      <c r="Q340" s="240">
        <v>-410.0645209278191</v>
      </c>
      <c r="R340" s="89">
        <f t="shared" si="82"/>
        <v>9.9364864163798944E-2</v>
      </c>
      <c r="S340" s="89">
        <f t="shared" si="82"/>
        <v>8.7741976427470031E-2</v>
      </c>
      <c r="T340" s="91">
        <v>2743</v>
      </c>
      <c r="U340" s="190">
        <v>57827</v>
      </c>
      <c r="V340" s="190">
        <v>21306.927044952099</v>
      </c>
      <c r="W340" s="196"/>
      <c r="X340" s="88">
        <v>0</v>
      </c>
      <c r="Y340" s="88">
        <f t="shared" si="83"/>
        <v>0</v>
      </c>
    </row>
    <row r="341" spans="2:25">
      <c r="B341" s="206">
        <v>5538</v>
      </c>
      <c r="C341" t="s">
        <v>359</v>
      </c>
      <c r="D341" s="190">
        <v>45241.915000000001</v>
      </c>
      <c r="E341" s="85">
        <f t="shared" si="77"/>
        <v>24790.090410958903</v>
      </c>
      <c r="F341" s="86">
        <f t="shared" si="70"/>
        <v>0.7886041136602977</v>
      </c>
      <c r="G341" s="187">
        <f t="shared" si="71"/>
        <v>3989.1480353592033</v>
      </c>
      <c r="H341" s="187">
        <f t="shared" si="72"/>
        <v>7280.1951645305462</v>
      </c>
      <c r="I341" s="187">
        <f t="shared" si="73"/>
        <v>1226.6495541800207</v>
      </c>
      <c r="J341" s="87">
        <f t="shared" si="74"/>
        <v>2238.6354363785376</v>
      </c>
      <c r="K341" s="187">
        <f t="shared" si="78"/>
        <v>836.38752028244289</v>
      </c>
      <c r="L341" s="87">
        <f t="shared" si="75"/>
        <v>1526.4072245154584</v>
      </c>
      <c r="M341" s="88">
        <f t="shared" si="79"/>
        <v>8806.6023890460056</v>
      </c>
      <c r="N341" s="88">
        <f t="shared" si="80"/>
        <v>54048.517389046006</v>
      </c>
      <c r="O341" s="88">
        <f t="shared" si="81"/>
        <v>29615.62596660055</v>
      </c>
      <c r="P341" s="89">
        <f t="shared" si="76"/>
        <v>0.9421104997487797</v>
      </c>
      <c r="Q341" s="240">
        <v>206.26828346946604</v>
      </c>
      <c r="R341" s="89">
        <f t="shared" si="82"/>
        <v>6.3239759347606422E-2</v>
      </c>
      <c r="S341" s="89">
        <f t="shared" si="82"/>
        <v>6.9648327760112413E-2</v>
      </c>
      <c r="T341" s="91">
        <v>1825</v>
      </c>
      <c r="U341" s="190">
        <v>42551</v>
      </c>
      <c r="V341" s="190">
        <v>23175.925925925927</v>
      </c>
      <c r="W341" s="196"/>
      <c r="X341" s="88">
        <v>0</v>
      </c>
      <c r="Y341" s="88">
        <f t="shared" si="83"/>
        <v>0</v>
      </c>
    </row>
    <row r="342" spans="2:25">
      <c r="B342" s="206">
        <v>5540</v>
      </c>
      <c r="C342" t="s">
        <v>360</v>
      </c>
      <c r="D342" s="190">
        <v>44358.07</v>
      </c>
      <c r="E342" s="85">
        <f t="shared" si="77"/>
        <v>22471.160081053695</v>
      </c>
      <c r="F342" s="86">
        <f t="shared" si="70"/>
        <v>0.71483600845619322</v>
      </c>
      <c r="G342" s="187">
        <f t="shared" si="71"/>
        <v>5380.5062333023279</v>
      </c>
      <c r="H342" s="187">
        <f t="shared" si="72"/>
        <v>10621.119304538795</v>
      </c>
      <c r="I342" s="187">
        <f t="shared" si="73"/>
        <v>2038.2751696468436</v>
      </c>
      <c r="J342" s="87">
        <f t="shared" si="74"/>
        <v>4023.5551848828691</v>
      </c>
      <c r="K342" s="187">
        <f t="shared" si="78"/>
        <v>1648.0131357492658</v>
      </c>
      <c r="L342" s="87">
        <f t="shared" si="75"/>
        <v>3253.1779299690506</v>
      </c>
      <c r="M342" s="88">
        <f t="shared" si="79"/>
        <v>13874.297234507845</v>
      </c>
      <c r="N342" s="88">
        <f t="shared" si="80"/>
        <v>58232.367234507845</v>
      </c>
      <c r="O342" s="88">
        <f t="shared" si="81"/>
        <v>29499.67945010529</v>
      </c>
      <c r="P342" s="89">
        <f t="shared" si="76"/>
        <v>0.9384220944885745</v>
      </c>
      <c r="Q342" s="240">
        <v>112.34998825683579</v>
      </c>
      <c r="R342" s="89">
        <f t="shared" si="82"/>
        <v>4.3964932925394204E-2</v>
      </c>
      <c r="S342" s="89">
        <f t="shared" si="82"/>
        <v>5.7715230927450914E-2</v>
      </c>
      <c r="T342" s="91">
        <v>1974</v>
      </c>
      <c r="U342" s="190">
        <v>42490</v>
      </c>
      <c r="V342" s="190">
        <v>21245</v>
      </c>
      <c r="W342" s="196"/>
      <c r="X342" s="88">
        <v>0</v>
      </c>
      <c r="Y342" s="88">
        <f t="shared" si="83"/>
        <v>0</v>
      </c>
    </row>
    <row r="343" spans="2:25">
      <c r="B343" s="206">
        <v>5542</v>
      </c>
      <c r="C343" t="s">
        <v>361</v>
      </c>
      <c r="D343" s="190">
        <v>66300.531000000003</v>
      </c>
      <c r="E343" s="85">
        <f t="shared" si="77"/>
        <v>23729.610236220473</v>
      </c>
      <c r="F343" s="86">
        <f t="shared" si="70"/>
        <v>0.75486889872601837</v>
      </c>
      <c r="G343" s="187">
        <f t="shared" si="71"/>
        <v>4625.4361402022614</v>
      </c>
      <c r="H343" s="187">
        <f t="shared" si="72"/>
        <v>12923.468575725117</v>
      </c>
      <c r="I343" s="187">
        <f t="shared" si="73"/>
        <v>1597.8176153384711</v>
      </c>
      <c r="J343" s="87">
        <f t="shared" si="74"/>
        <v>4464.3024172556889</v>
      </c>
      <c r="K343" s="187">
        <f t="shared" si="78"/>
        <v>1207.5555814408933</v>
      </c>
      <c r="L343" s="87">
        <f t="shared" si="75"/>
        <v>3373.9102945458558</v>
      </c>
      <c r="M343" s="88">
        <f t="shared" si="79"/>
        <v>16297.378870270973</v>
      </c>
      <c r="N343" s="88">
        <f t="shared" si="80"/>
        <v>82597.909870270974</v>
      </c>
      <c r="O343" s="88">
        <f t="shared" si="81"/>
        <v>29562.601957863626</v>
      </c>
      <c r="P343" s="89">
        <f t="shared" si="76"/>
        <v>0.94042373900206566</v>
      </c>
      <c r="Q343" s="240">
        <v>186.70561493899913</v>
      </c>
      <c r="R343" s="89">
        <f t="shared" si="82"/>
        <v>5.1721621192893447E-2</v>
      </c>
      <c r="S343" s="89">
        <f t="shared" si="82"/>
        <v>5.0215935264199298E-2</v>
      </c>
      <c r="T343" s="91">
        <v>2794</v>
      </c>
      <c r="U343" s="190">
        <v>63040</v>
      </c>
      <c r="V343" s="190">
        <v>22594.982078853045</v>
      </c>
      <c r="W343" s="196"/>
      <c r="X343" s="88">
        <v>0</v>
      </c>
      <c r="Y343" s="88">
        <f t="shared" si="83"/>
        <v>0</v>
      </c>
    </row>
    <row r="344" spans="2:25">
      <c r="B344" s="206">
        <v>5544</v>
      </c>
      <c r="C344" t="s">
        <v>362</v>
      </c>
      <c r="D344" s="190">
        <v>113615.393</v>
      </c>
      <c r="E344" s="85">
        <f t="shared" si="77"/>
        <v>23699.49791405924</v>
      </c>
      <c r="F344" s="86">
        <f t="shared" si="70"/>
        <v>0.75391098769243392</v>
      </c>
      <c r="G344" s="187">
        <f t="shared" si="71"/>
        <v>4643.5035334990007</v>
      </c>
      <c r="H344" s="187">
        <f t="shared" si="72"/>
        <v>22260.955939594209</v>
      </c>
      <c r="I344" s="187">
        <f t="shared" si="73"/>
        <v>1608.3569280949025</v>
      </c>
      <c r="J344" s="87">
        <f t="shared" si="74"/>
        <v>7710.4631132869627</v>
      </c>
      <c r="K344" s="187">
        <f t="shared" si="78"/>
        <v>1218.0948941973247</v>
      </c>
      <c r="L344" s="87">
        <f t="shared" si="75"/>
        <v>5839.5469227819749</v>
      </c>
      <c r="M344" s="88">
        <f t="shared" si="79"/>
        <v>28100.502862376183</v>
      </c>
      <c r="N344" s="88">
        <f t="shared" si="80"/>
        <v>141715.89586237617</v>
      </c>
      <c r="O344" s="88">
        <f t="shared" si="81"/>
        <v>29561.096341755565</v>
      </c>
      <c r="P344" s="89">
        <f t="shared" si="76"/>
        <v>0.94037584345038649</v>
      </c>
      <c r="Q344" s="240">
        <v>397.088121480876</v>
      </c>
      <c r="R344" s="89">
        <f t="shared" si="82"/>
        <v>3.79721448213486E-2</v>
      </c>
      <c r="S344" s="89">
        <f t="shared" si="82"/>
        <v>3.3208818332806762E-2</v>
      </c>
      <c r="T344" s="91">
        <v>4794</v>
      </c>
      <c r="U344" s="190">
        <v>109459</v>
      </c>
      <c r="V344" s="190">
        <v>22937.761944677284</v>
      </c>
      <c r="W344" s="196"/>
      <c r="X344" s="88">
        <v>0</v>
      </c>
      <c r="Y344" s="88">
        <f t="shared" si="83"/>
        <v>0</v>
      </c>
    </row>
    <row r="345" spans="2:25">
      <c r="B345" s="206">
        <v>5546</v>
      </c>
      <c r="C345" t="s">
        <v>363</v>
      </c>
      <c r="D345" s="190">
        <v>27449.827000000001</v>
      </c>
      <c r="E345" s="85">
        <f t="shared" si="77"/>
        <v>23725.001728608473</v>
      </c>
      <c r="F345" s="86">
        <f t="shared" si="70"/>
        <v>0.75472229627316678</v>
      </c>
      <c r="G345" s="187">
        <f t="shared" si="71"/>
        <v>4628.2012447694615</v>
      </c>
      <c r="H345" s="187">
        <f t="shared" si="72"/>
        <v>5354.8288401982672</v>
      </c>
      <c r="I345" s="187">
        <f t="shared" si="73"/>
        <v>1599.4305930026712</v>
      </c>
      <c r="J345" s="87">
        <f t="shared" si="74"/>
        <v>1850.5411961040907</v>
      </c>
      <c r="K345" s="187">
        <f t="shared" si="78"/>
        <v>1209.1685591050934</v>
      </c>
      <c r="L345" s="87">
        <f t="shared" si="75"/>
        <v>1399.0080228845932</v>
      </c>
      <c r="M345" s="88">
        <f t="shared" si="79"/>
        <v>6753.8368630828609</v>
      </c>
      <c r="N345" s="88">
        <f t="shared" si="80"/>
        <v>34203.66386308286</v>
      </c>
      <c r="O345" s="88">
        <f t="shared" si="81"/>
        <v>29562.371532483023</v>
      </c>
      <c r="P345" s="89">
        <f t="shared" si="76"/>
        <v>0.94041640887942302</v>
      </c>
      <c r="Q345" s="240">
        <v>141.99321368447545</v>
      </c>
      <c r="R345" s="89">
        <f t="shared" si="82"/>
        <v>5.4383767381117047E-2</v>
      </c>
      <c r="S345" s="89">
        <f t="shared" si="82"/>
        <v>1.8842741514337943E-2</v>
      </c>
      <c r="T345" s="91">
        <v>1157</v>
      </c>
      <c r="U345" s="190">
        <v>26034</v>
      </c>
      <c r="V345" s="190">
        <v>23286.225402504471</v>
      </c>
      <c r="W345" s="196"/>
      <c r="X345" s="88">
        <v>0</v>
      </c>
      <c r="Y345" s="88">
        <f t="shared" si="83"/>
        <v>0</v>
      </c>
    </row>
    <row r="346" spans="2:25">
      <c r="B346" s="206">
        <v>5601</v>
      </c>
      <c r="C346" t="s">
        <v>341</v>
      </c>
      <c r="D346" s="190">
        <v>573812.54299999995</v>
      </c>
      <c r="E346" s="85">
        <f t="shared" si="77"/>
        <v>26433.229362447022</v>
      </c>
      <c r="F346" s="86">
        <f t="shared" si="70"/>
        <v>0.84087444083450491</v>
      </c>
      <c r="G346" s="187">
        <f t="shared" si="71"/>
        <v>3003.2646644663319</v>
      </c>
      <c r="H346" s="187">
        <f t="shared" si="72"/>
        <v>65194.869336235126</v>
      </c>
      <c r="I346" s="187">
        <f t="shared" si="73"/>
        <v>651.55092115917898</v>
      </c>
      <c r="J346" s="87">
        <f t="shared" si="74"/>
        <v>14143.867396523458</v>
      </c>
      <c r="K346" s="187">
        <f t="shared" si="78"/>
        <v>261.28888726160119</v>
      </c>
      <c r="L346" s="87">
        <f t="shared" si="75"/>
        <v>5672.0591646748389</v>
      </c>
      <c r="M346" s="88">
        <f t="shared" si="79"/>
        <v>70866.928500909969</v>
      </c>
      <c r="N346" s="88">
        <f t="shared" si="80"/>
        <v>644679.47150090989</v>
      </c>
      <c r="O346" s="88">
        <f t="shared" si="81"/>
        <v>29697.782914174953</v>
      </c>
      <c r="P346" s="89">
        <f t="shared" si="76"/>
        <v>0.94472401610749002</v>
      </c>
      <c r="Q346" s="240">
        <v>-1370.146383394429</v>
      </c>
      <c r="R346" s="89">
        <f t="shared" si="82"/>
        <v>2.4325033114001325E-2</v>
      </c>
      <c r="S346" s="89">
        <f t="shared" si="82"/>
        <v>5.8751027681577684E-3</v>
      </c>
      <c r="T346" s="91">
        <v>21708</v>
      </c>
      <c r="U346" s="190">
        <v>560186</v>
      </c>
      <c r="V346" s="190">
        <v>26278.838485715623</v>
      </c>
      <c r="W346" s="196"/>
      <c r="X346" s="88">
        <v>0</v>
      </c>
      <c r="Y346" s="88">
        <f t="shared" si="83"/>
        <v>0</v>
      </c>
    </row>
    <row r="347" spans="2:25">
      <c r="B347" s="206">
        <v>5603</v>
      </c>
      <c r="C347" t="s">
        <v>344</v>
      </c>
      <c r="D347" s="190">
        <v>324474.32299999997</v>
      </c>
      <c r="E347" s="85">
        <f t="shared" si="77"/>
        <v>28618.30331628153</v>
      </c>
      <c r="F347" s="86">
        <f t="shared" si="70"/>
        <v>0.91038440550506994</v>
      </c>
      <c r="G347" s="187">
        <f t="shared" si="71"/>
        <v>1692.2202921656274</v>
      </c>
      <c r="H347" s="187">
        <f t="shared" si="72"/>
        <v>19186.393672573882</v>
      </c>
      <c r="I347" s="187">
        <f t="shared" si="73"/>
        <v>0</v>
      </c>
      <c r="J347" s="87">
        <f t="shared" si="74"/>
        <v>0</v>
      </c>
      <c r="K347" s="187">
        <f t="shared" si="78"/>
        <v>-390.26203389757779</v>
      </c>
      <c r="L347" s="87">
        <f t="shared" si="75"/>
        <v>-4424.7909403307376</v>
      </c>
      <c r="M347" s="88">
        <f t="shared" si="79"/>
        <v>14761.602732243144</v>
      </c>
      <c r="N347" s="88">
        <f t="shared" si="80"/>
        <v>339235.92573224311</v>
      </c>
      <c r="O347" s="88">
        <f t="shared" si="81"/>
        <v>29920.261574549579</v>
      </c>
      <c r="P347" s="89">
        <f t="shared" si="76"/>
        <v>0.95180134353407742</v>
      </c>
      <c r="Q347" s="240">
        <v>754.06308475408514</v>
      </c>
      <c r="R347" s="89">
        <f t="shared" si="82"/>
        <v>2.1821546552457053E-2</v>
      </c>
      <c r="S347" s="89">
        <f t="shared" si="82"/>
        <v>1.9298085333241326E-2</v>
      </c>
      <c r="T347" s="91">
        <v>11338</v>
      </c>
      <c r="U347" s="190">
        <v>317545</v>
      </c>
      <c r="V347" s="190">
        <v>28076.480990274093</v>
      </c>
      <c r="W347" s="196"/>
      <c r="X347" s="88">
        <v>0</v>
      </c>
      <c r="Y347" s="88">
        <f t="shared" si="83"/>
        <v>0</v>
      </c>
    </row>
    <row r="348" spans="2:25">
      <c r="B348" s="206">
        <v>5605</v>
      </c>
      <c r="C348" t="s">
        <v>377</v>
      </c>
      <c r="D348" s="190">
        <v>258378.554</v>
      </c>
      <c r="E348" s="85">
        <f t="shared" si="77"/>
        <v>25676.095995230051</v>
      </c>
      <c r="F348" s="86">
        <f t="shared" si="70"/>
        <v>0.81678907131472189</v>
      </c>
      <c r="G348" s="187">
        <f t="shared" si="71"/>
        <v>3457.5446847965145</v>
      </c>
      <c r="H348" s="187">
        <f t="shared" si="72"/>
        <v>34793.272163107329</v>
      </c>
      <c r="I348" s="187">
        <f t="shared" si="73"/>
        <v>916.54759968511894</v>
      </c>
      <c r="J348" s="87">
        <f t="shared" si="74"/>
        <v>9223.2184956313522</v>
      </c>
      <c r="K348" s="187">
        <f t="shared" si="78"/>
        <v>526.28556578754115</v>
      </c>
      <c r="L348" s="87">
        <f t="shared" si="75"/>
        <v>5296.011648520026</v>
      </c>
      <c r="M348" s="88">
        <f t="shared" si="79"/>
        <v>40089.283811627356</v>
      </c>
      <c r="N348" s="88">
        <f t="shared" si="80"/>
        <v>298467.83781162737</v>
      </c>
      <c r="O348" s="88">
        <f t="shared" si="81"/>
        <v>29659.926245814109</v>
      </c>
      <c r="P348" s="89">
        <f t="shared" si="76"/>
        <v>0.94351974763150104</v>
      </c>
      <c r="Q348" s="240">
        <v>829.85572701544879</v>
      </c>
      <c r="R348" s="89">
        <f t="shared" si="82"/>
        <v>6.4802368804965108E-2</v>
      </c>
      <c r="S348" s="89">
        <f t="shared" si="82"/>
        <v>4.2264069634195225E-2</v>
      </c>
      <c r="T348" s="91">
        <v>10063</v>
      </c>
      <c r="U348" s="190">
        <v>242654</v>
      </c>
      <c r="V348" s="190">
        <v>24634.92385786802</v>
      </c>
      <c r="W348" s="196"/>
      <c r="X348" s="88">
        <v>0</v>
      </c>
      <c r="Y348" s="88">
        <f t="shared" si="83"/>
        <v>0</v>
      </c>
    </row>
    <row r="349" spans="2:25">
      <c r="B349" s="206">
        <v>5607</v>
      </c>
      <c r="C349" t="s">
        <v>343</v>
      </c>
      <c r="D349" s="190">
        <v>144214.802</v>
      </c>
      <c r="E349" s="85">
        <f t="shared" si="77"/>
        <v>24834.648183227138</v>
      </c>
      <c r="F349" s="86">
        <f t="shared" si="70"/>
        <v>0.79002155272259078</v>
      </c>
      <c r="G349" s="187">
        <f t="shared" si="71"/>
        <v>3962.4133719982619</v>
      </c>
      <c r="H349" s="187">
        <f t="shared" si="72"/>
        <v>23009.734451193908</v>
      </c>
      <c r="I349" s="187">
        <f t="shared" si="73"/>
        <v>1211.0543338861382</v>
      </c>
      <c r="J349" s="87">
        <f t="shared" si="74"/>
        <v>7032.5925168768044</v>
      </c>
      <c r="K349" s="187">
        <f t="shared" si="78"/>
        <v>820.79229998856044</v>
      </c>
      <c r="L349" s="87">
        <f t="shared" si="75"/>
        <v>4766.3408860335703</v>
      </c>
      <c r="M349" s="88">
        <f t="shared" si="79"/>
        <v>27776.075337227478</v>
      </c>
      <c r="N349" s="88">
        <f t="shared" si="80"/>
        <v>171990.87733722746</v>
      </c>
      <c r="O349" s="88">
        <f t="shared" si="81"/>
        <v>29617.853855213958</v>
      </c>
      <c r="P349" s="89">
        <f t="shared" si="76"/>
        <v>0.94218137170189431</v>
      </c>
      <c r="Q349" s="240">
        <v>509.89273389433583</v>
      </c>
      <c r="R349" s="89">
        <f t="shared" si="82"/>
        <v>4.4157099829129111E-2</v>
      </c>
      <c r="S349" s="89">
        <f t="shared" si="82"/>
        <v>5.6777439890337905E-3</v>
      </c>
      <c r="T349" s="91">
        <v>5807</v>
      </c>
      <c r="U349" s="190">
        <v>138116</v>
      </c>
      <c r="V349" s="190">
        <v>24694.439477918826</v>
      </c>
      <c r="W349" s="196"/>
      <c r="X349" s="88">
        <v>0</v>
      </c>
      <c r="Y349" s="88">
        <f t="shared" si="83"/>
        <v>0</v>
      </c>
    </row>
    <row r="350" spans="2:25">
      <c r="B350" s="206">
        <v>5610</v>
      </c>
      <c r="C350" t="s">
        <v>370</v>
      </c>
      <c r="D350" s="190">
        <v>58184.775999999998</v>
      </c>
      <c r="E350" s="85">
        <f t="shared" si="77"/>
        <v>22684.123196881093</v>
      </c>
      <c r="F350" s="86">
        <f t="shared" si="70"/>
        <v>0.72161063438192841</v>
      </c>
      <c r="G350" s="187">
        <f t="shared" si="71"/>
        <v>5252.7283638058889</v>
      </c>
      <c r="H350" s="187">
        <f t="shared" si="72"/>
        <v>13473.248253162104</v>
      </c>
      <c r="I350" s="187">
        <f t="shared" si="73"/>
        <v>1963.738079107254</v>
      </c>
      <c r="J350" s="87">
        <f t="shared" si="74"/>
        <v>5036.9881729101062</v>
      </c>
      <c r="K350" s="187">
        <f t="shared" si="78"/>
        <v>1573.4760452096762</v>
      </c>
      <c r="L350" s="87">
        <f t="shared" si="75"/>
        <v>4035.9660559628192</v>
      </c>
      <c r="M350" s="88">
        <f t="shared" si="79"/>
        <v>17509.214309124924</v>
      </c>
      <c r="N350" s="88">
        <f t="shared" si="80"/>
        <v>75693.990309124929</v>
      </c>
      <c r="O350" s="88">
        <f t="shared" si="81"/>
        <v>29510.327605896658</v>
      </c>
      <c r="P350" s="89">
        <f t="shared" si="76"/>
        <v>0.9387608257848612</v>
      </c>
      <c r="Q350" s="240">
        <v>-84.948146110044036</v>
      </c>
      <c r="R350" s="89">
        <f t="shared" si="82"/>
        <v>6.2076080607476603E-2</v>
      </c>
      <c r="S350" s="89">
        <f t="shared" si="82"/>
        <v>5.2966656134430162E-2</v>
      </c>
      <c r="T350" s="91">
        <v>2565</v>
      </c>
      <c r="U350" s="190">
        <v>54784</v>
      </c>
      <c r="V350" s="190">
        <v>21543.05937868659</v>
      </c>
      <c r="W350" s="196"/>
      <c r="X350" s="88">
        <v>0</v>
      </c>
      <c r="Y350" s="88">
        <f t="shared" si="83"/>
        <v>0</v>
      </c>
    </row>
    <row r="351" spans="2:25">
      <c r="B351" s="206">
        <v>5612</v>
      </c>
      <c r="C351" t="s">
        <v>364</v>
      </c>
      <c r="D351" s="190">
        <v>55550.99</v>
      </c>
      <c r="E351" s="85">
        <f t="shared" si="77"/>
        <v>19505.263342696631</v>
      </c>
      <c r="F351" s="86">
        <f t="shared" si="70"/>
        <v>0.62048708395505148</v>
      </c>
      <c r="G351" s="187">
        <f t="shared" si="71"/>
        <v>7160.0442763165665</v>
      </c>
      <c r="H351" s="187">
        <f t="shared" si="72"/>
        <v>20391.806098949583</v>
      </c>
      <c r="I351" s="187">
        <f t="shared" si="73"/>
        <v>3076.3390280718158</v>
      </c>
      <c r="J351" s="87">
        <f t="shared" si="74"/>
        <v>8761.4135519485317</v>
      </c>
      <c r="K351" s="187">
        <f t="shared" si="78"/>
        <v>2686.0769941742383</v>
      </c>
      <c r="L351" s="87">
        <f t="shared" si="75"/>
        <v>7649.9472794082303</v>
      </c>
      <c r="M351" s="88">
        <f t="shared" si="79"/>
        <v>28041.753378357811</v>
      </c>
      <c r="N351" s="88">
        <f t="shared" si="80"/>
        <v>83592.743378357816</v>
      </c>
      <c r="O351" s="88">
        <f t="shared" si="81"/>
        <v>29351.384613187434</v>
      </c>
      <c r="P351" s="89">
        <f t="shared" si="76"/>
        <v>0.9337046482635174</v>
      </c>
      <c r="Q351" s="240">
        <v>366.2267029156319</v>
      </c>
      <c r="R351" s="89">
        <f t="shared" si="82"/>
        <v>8.1537098689718243E-2</v>
      </c>
      <c r="S351" s="89">
        <f t="shared" si="82"/>
        <v>8.1157345494953834E-2</v>
      </c>
      <c r="T351" s="91">
        <v>2848</v>
      </c>
      <c r="U351" s="190">
        <v>51363</v>
      </c>
      <c r="V351" s="190">
        <v>18041.095890410958</v>
      </c>
      <c r="W351" s="196"/>
      <c r="X351" s="88">
        <v>0</v>
      </c>
      <c r="Y351" s="88">
        <f t="shared" si="83"/>
        <v>0</v>
      </c>
    </row>
    <row r="352" spans="2:25">
      <c r="B352" s="206">
        <v>5614</v>
      </c>
      <c r="C352" t="s">
        <v>365</v>
      </c>
      <c r="D352" s="190">
        <v>21975.618999999999</v>
      </c>
      <c r="E352" s="85">
        <f t="shared" si="77"/>
        <v>25434.74421296296</v>
      </c>
      <c r="F352" s="86">
        <f t="shared" si="70"/>
        <v>0.80911136602281486</v>
      </c>
      <c r="G352" s="187">
        <f t="shared" si="71"/>
        <v>3602.3557541567693</v>
      </c>
      <c r="H352" s="187">
        <f t="shared" si="72"/>
        <v>3112.435371591449</v>
      </c>
      <c r="I352" s="187">
        <f t="shared" si="73"/>
        <v>1001.0207234786008</v>
      </c>
      <c r="J352" s="87">
        <f t="shared" si="74"/>
        <v>864.88190508551099</v>
      </c>
      <c r="K352" s="187">
        <f t="shared" si="78"/>
        <v>610.75868958102296</v>
      </c>
      <c r="L352" s="87">
        <f t="shared" si="75"/>
        <v>527.69550779800386</v>
      </c>
      <c r="M352" s="88">
        <f t="shared" si="79"/>
        <v>3640.1308793894527</v>
      </c>
      <c r="N352" s="88">
        <f t="shared" si="80"/>
        <v>25615.749879389452</v>
      </c>
      <c r="O352" s="88">
        <f t="shared" si="81"/>
        <v>29647.858656700755</v>
      </c>
      <c r="P352" s="89">
        <f t="shared" si="76"/>
        <v>0.94313586236690572</v>
      </c>
      <c r="Q352" s="240">
        <v>118.97615762609348</v>
      </c>
      <c r="R352" s="89">
        <f t="shared" si="82"/>
        <v>0.12961956409992798</v>
      </c>
      <c r="S352" s="89">
        <f t="shared" si="82"/>
        <v>0.12700470399784472</v>
      </c>
      <c r="T352" s="91">
        <v>864</v>
      </c>
      <c r="U352" s="190">
        <v>19454</v>
      </c>
      <c r="V352" s="190">
        <v>22568.445475638051</v>
      </c>
      <c r="W352" s="196"/>
      <c r="X352" s="88">
        <v>0</v>
      </c>
      <c r="Y352" s="88">
        <f t="shared" si="83"/>
        <v>0</v>
      </c>
    </row>
    <row r="353" spans="2:28">
      <c r="B353" s="206">
        <v>5616</v>
      </c>
      <c r="C353" t="s">
        <v>366</v>
      </c>
      <c r="D353" s="190">
        <v>21811.848000000002</v>
      </c>
      <c r="E353" s="85">
        <f t="shared" si="77"/>
        <v>22279.722165474974</v>
      </c>
      <c r="F353" s="86">
        <f t="shared" si="70"/>
        <v>0.70874612636083811</v>
      </c>
      <c r="G353" s="187">
        <f t="shared" si="71"/>
        <v>5495.3689826495611</v>
      </c>
      <c r="H353" s="187">
        <f t="shared" si="72"/>
        <v>5379.9662340139203</v>
      </c>
      <c r="I353" s="187">
        <f t="shared" si="73"/>
        <v>2105.278440099396</v>
      </c>
      <c r="J353" s="87">
        <f t="shared" si="74"/>
        <v>2061.0675928573087</v>
      </c>
      <c r="K353" s="187">
        <f t="shared" si="78"/>
        <v>1715.0164062018182</v>
      </c>
      <c r="L353" s="87">
        <f t="shared" si="75"/>
        <v>1679.0010616715799</v>
      </c>
      <c r="M353" s="88">
        <f t="shared" si="79"/>
        <v>7058.9672956855002</v>
      </c>
      <c r="N353" s="88">
        <f t="shared" si="80"/>
        <v>28870.815295685501</v>
      </c>
      <c r="O353" s="88">
        <f t="shared" si="81"/>
        <v>29490.107554326354</v>
      </c>
      <c r="P353" s="89">
        <f t="shared" si="76"/>
        <v>0.93811760038380676</v>
      </c>
      <c r="Q353" s="240">
        <v>-14.746561497749099</v>
      </c>
      <c r="R353" s="89">
        <f t="shared" si="82"/>
        <v>-1.1114476130026668E-2</v>
      </c>
      <c r="S353" s="89">
        <f t="shared" si="82"/>
        <v>-2.0205354286134718E-2</v>
      </c>
      <c r="T353" s="91">
        <v>979</v>
      </c>
      <c r="U353" s="190">
        <v>22057</v>
      </c>
      <c r="V353" s="190">
        <v>22739.175257731957</v>
      </c>
      <c r="W353" s="196"/>
      <c r="X353" s="88">
        <v>0</v>
      </c>
      <c r="Y353" s="88">
        <f t="shared" si="83"/>
        <v>0</v>
      </c>
    </row>
    <row r="354" spans="2:28">
      <c r="B354" s="206">
        <v>5618</v>
      </c>
      <c r="C354" t="s">
        <v>367</v>
      </c>
      <c r="D354" s="190">
        <v>30448.973999999998</v>
      </c>
      <c r="E354" s="85">
        <f t="shared" si="77"/>
        <v>27357.568733153639</v>
      </c>
      <c r="F354" s="86">
        <f t="shared" si="70"/>
        <v>0.87027884469400718</v>
      </c>
      <c r="G354" s="187">
        <f t="shared" si="71"/>
        <v>2448.6610420423617</v>
      </c>
      <c r="H354" s="187">
        <f t="shared" si="72"/>
        <v>2725.3597397931485</v>
      </c>
      <c r="I354" s="187">
        <f t="shared" si="73"/>
        <v>328.03214141186305</v>
      </c>
      <c r="J354" s="87">
        <f t="shared" si="74"/>
        <v>365.09977339140357</v>
      </c>
      <c r="K354" s="187">
        <f t="shared" si="78"/>
        <v>-62.229892485714743</v>
      </c>
      <c r="L354" s="87">
        <f t="shared" si="75"/>
        <v>-69.261870336600509</v>
      </c>
      <c r="M354" s="88">
        <f t="shared" si="79"/>
        <v>2656.0978694565479</v>
      </c>
      <c r="N354" s="88">
        <f t="shared" si="80"/>
        <v>33105.071869456544</v>
      </c>
      <c r="O354" s="88">
        <f t="shared" si="81"/>
        <v>29743.999882710279</v>
      </c>
      <c r="P354" s="89">
        <f t="shared" si="76"/>
        <v>0.94619423630046495</v>
      </c>
      <c r="Q354" s="240">
        <v>79.032932740552042</v>
      </c>
      <c r="R354" s="89">
        <f t="shared" si="82"/>
        <v>8.8120465162508151E-3</v>
      </c>
      <c r="S354" s="89">
        <f t="shared" si="82"/>
        <v>1.4250386389653832E-2</v>
      </c>
      <c r="T354" s="91">
        <v>1113</v>
      </c>
      <c r="U354" s="190">
        <v>30183</v>
      </c>
      <c r="V354" s="190">
        <v>26973.19034852547</v>
      </c>
      <c r="W354" s="196"/>
      <c r="X354" s="88">
        <v>0</v>
      </c>
      <c r="Y354" s="88">
        <f t="shared" si="83"/>
        <v>0</v>
      </c>
    </row>
    <row r="355" spans="2:28">
      <c r="B355" s="206">
        <v>5620</v>
      </c>
      <c r="C355" t="s">
        <v>368</v>
      </c>
      <c r="D355" s="190">
        <v>81162.915999999997</v>
      </c>
      <c r="E355" s="85">
        <f t="shared" si="77"/>
        <v>27503.529650965775</v>
      </c>
      <c r="F355" s="86">
        <f t="shared" si="70"/>
        <v>0.87492204600195389</v>
      </c>
      <c r="G355" s="187">
        <f t="shared" si="71"/>
        <v>2361.0844913550804</v>
      </c>
      <c r="H355" s="187">
        <f t="shared" si="72"/>
        <v>6967.5603339888421</v>
      </c>
      <c r="I355" s="187">
        <f t="shared" si="73"/>
        <v>276.94582017761564</v>
      </c>
      <c r="J355" s="87">
        <f t="shared" si="74"/>
        <v>817.2671153441438</v>
      </c>
      <c r="K355" s="187">
        <f t="shared" si="78"/>
        <v>-113.31621371996215</v>
      </c>
      <c r="L355" s="87">
        <f t="shared" si="75"/>
        <v>-334.39614668760834</v>
      </c>
      <c r="M355" s="88">
        <f t="shared" si="79"/>
        <v>6633.1641873012341</v>
      </c>
      <c r="N355" s="88">
        <f t="shared" si="80"/>
        <v>87796.080187301239</v>
      </c>
      <c r="O355" s="88">
        <f t="shared" si="81"/>
        <v>29751.297928600896</v>
      </c>
      <c r="P355" s="89">
        <f t="shared" si="76"/>
        <v>0.94642639636586268</v>
      </c>
      <c r="Q355" s="240">
        <v>-363.58197464746445</v>
      </c>
      <c r="R355" s="89">
        <f t="shared" si="82"/>
        <v>2.6002022602583844E-2</v>
      </c>
      <c r="S355" s="89">
        <f t="shared" si="82"/>
        <v>1.939611327372967E-2</v>
      </c>
      <c r="T355" s="91">
        <v>2951</v>
      </c>
      <c r="U355" s="190">
        <v>79106</v>
      </c>
      <c r="V355" s="190">
        <v>26980.218281036832</v>
      </c>
      <c r="W355" s="196"/>
      <c r="X355" s="88">
        <v>0</v>
      </c>
      <c r="Y355" s="88">
        <f t="shared" si="83"/>
        <v>0</v>
      </c>
    </row>
    <row r="356" spans="2:28">
      <c r="B356" s="206">
        <v>5622</v>
      </c>
      <c r="C356" t="s">
        <v>369</v>
      </c>
      <c r="D356" s="190">
        <v>99846.243000000002</v>
      </c>
      <c r="E356" s="85">
        <f t="shared" si="77"/>
        <v>25674.014656724092</v>
      </c>
      <c r="F356" s="86">
        <f t="shared" si="70"/>
        <v>0.81672286130578242</v>
      </c>
      <c r="G356" s="187">
        <f t="shared" si="71"/>
        <v>3458.79348790009</v>
      </c>
      <c r="H356" s="187">
        <f t="shared" si="72"/>
        <v>13451.247874443448</v>
      </c>
      <c r="I356" s="187">
        <f t="shared" si="73"/>
        <v>917.27606816220464</v>
      </c>
      <c r="J356" s="87">
        <f t="shared" si="74"/>
        <v>3567.2866290828138</v>
      </c>
      <c r="K356" s="187">
        <f t="shared" si="78"/>
        <v>527.01403426462684</v>
      </c>
      <c r="L356" s="87">
        <f t="shared" si="75"/>
        <v>2049.557579255134</v>
      </c>
      <c r="M356" s="88">
        <f t="shared" si="79"/>
        <v>15500.805453698582</v>
      </c>
      <c r="N356" s="88">
        <f t="shared" si="80"/>
        <v>115347.04845369859</v>
      </c>
      <c r="O356" s="88">
        <f t="shared" si="81"/>
        <v>29659.822178888815</v>
      </c>
      <c r="P356" s="89">
        <f t="shared" si="76"/>
        <v>0.94351643713105415</v>
      </c>
      <c r="Q356" s="240">
        <v>141.40173502067773</v>
      </c>
      <c r="R356" s="89">
        <f t="shared" si="82"/>
        <v>8.2426232884880171E-2</v>
      </c>
      <c r="S356" s="89">
        <f t="shared" si="82"/>
        <v>7.5189647116043173E-2</v>
      </c>
      <c r="T356" s="91">
        <v>3889</v>
      </c>
      <c r="U356" s="190">
        <v>92243</v>
      </c>
      <c r="V356" s="190">
        <v>23878.591768055914</v>
      </c>
      <c r="W356" s="196"/>
      <c r="X356" s="88">
        <v>0</v>
      </c>
      <c r="Y356" s="88">
        <f t="shared" si="83"/>
        <v>0</v>
      </c>
    </row>
    <row r="357" spans="2:28">
      <c r="B357" s="206">
        <v>5624</v>
      </c>
      <c r="C357" t="s">
        <v>371</v>
      </c>
      <c r="D357" s="190">
        <v>32854.326000000001</v>
      </c>
      <c r="E357" s="85">
        <f t="shared" si="77"/>
        <v>27040.597530864197</v>
      </c>
      <c r="F357" s="86">
        <f t="shared" si="70"/>
        <v>0.86019559005905022</v>
      </c>
      <c r="G357" s="187">
        <f t="shared" si="71"/>
        <v>2638.8437634160268</v>
      </c>
      <c r="H357" s="187">
        <f t="shared" si="72"/>
        <v>3206.1951725504723</v>
      </c>
      <c r="I357" s="187">
        <f t="shared" si="73"/>
        <v>438.9720622131677</v>
      </c>
      <c r="J357" s="87">
        <f t="shared" si="74"/>
        <v>533.35105558899875</v>
      </c>
      <c r="K357" s="187">
        <f t="shared" si="78"/>
        <v>48.710028315589909</v>
      </c>
      <c r="L357" s="87">
        <f t="shared" si="75"/>
        <v>59.182684403441741</v>
      </c>
      <c r="M357" s="88">
        <f t="shared" si="79"/>
        <v>3265.377856953914</v>
      </c>
      <c r="N357" s="88">
        <f t="shared" si="80"/>
        <v>36119.703856953915</v>
      </c>
      <c r="O357" s="88">
        <f t="shared" si="81"/>
        <v>29728.151322595815</v>
      </c>
      <c r="P357" s="89">
        <f t="shared" si="76"/>
        <v>0.94569007356871737</v>
      </c>
      <c r="Q357" s="240">
        <v>-272.34909552580575</v>
      </c>
      <c r="R357" s="89">
        <f t="shared" si="82"/>
        <v>-7.6020660907388108E-3</v>
      </c>
      <c r="S357" s="89">
        <f t="shared" si="82"/>
        <v>1.3826065619376776E-3</v>
      </c>
      <c r="T357" s="91">
        <v>1215</v>
      </c>
      <c r="U357" s="190">
        <v>33106</v>
      </c>
      <c r="V357" s="190">
        <v>27003.262642740618</v>
      </c>
      <c r="W357" s="196"/>
      <c r="X357" s="88">
        <v>0</v>
      </c>
      <c r="Y357" s="88">
        <f t="shared" si="83"/>
        <v>0</v>
      </c>
    </row>
    <row r="358" spans="2:28">
      <c r="B358" s="206">
        <v>5626</v>
      </c>
      <c r="C358" t="s">
        <v>372</v>
      </c>
      <c r="D358" s="190">
        <v>23839.82</v>
      </c>
      <c r="E358" s="85">
        <f t="shared" si="77"/>
        <v>22280.205607476633</v>
      </c>
      <c r="F358" s="86">
        <f t="shared" si="70"/>
        <v>0.7087615052620404</v>
      </c>
      <c r="G358" s="187">
        <f t="shared" si="71"/>
        <v>5495.0789174485653</v>
      </c>
      <c r="H358" s="187">
        <f t="shared" si="72"/>
        <v>5879.7344416699652</v>
      </c>
      <c r="I358" s="187">
        <f t="shared" si="73"/>
        <v>2105.1092353988151</v>
      </c>
      <c r="J358" s="87">
        <f t="shared" si="74"/>
        <v>2252.4668818767323</v>
      </c>
      <c r="K358" s="187">
        <f t="shared" si="78"/>
        <v>1714.8472015012374</v>
      </c>
      <c r="L358" s="87">
        <f t="shared" si="75"/>
        <v>1834.8865056063239</v>
      </c>
      <c r="M358" s="88">
        <f t="shared" si="79"/>
        <v>7714.6209472762894</v>
      </c>
      <c r="N358" s="88">
        <f t="shared" si="80"/>
        <v>31554.440947276289</v>
      </c>
      <c r="O358" s="88">
        <f t="shared" si="81"/>
        <v>29490.131726426436</v>
      </c>
      <c r="P358" s="89">
        <f t="shared" si="76"/>
        <v>0.93811836932886683</v>
      </c>
      <c r="Q358" s="240">
        <v>-300.72274750009547</v>
      </c>
      <c r="R358" s="89">
        <f t="shared" si="82"/>
        <v>1.4072057509889817E-2</v>
      </c>
      <c r="S358" s="89">
        <f t="shared" si="82"/>
        <v>-1.0916368080151418E-3</v>
      </c>
      <c r="T358" s="91">
        <v>1070</v>
      </c>
      <c r="U358" s="190">
        <v>23509</v>
      </c>
      <c r="V358" s="190">
        <v>22304.554079696394</v>
      </c>
      <c r="W358" s="196"/>
      <c r="X358" s="88">
        <v>0</v>
      </c>
      <c r="Y358" s="88">
        <f t="shared" si="83"/>
        <v>0</v>
      </c>
    </row>
    <row r="359" spans="2:28">
      <c r="B359" s="206">
        <v>5628</v>
      </c>
      <c r="C359" t="s">
        <v>374</v>
      </c>
      <c r="D359" s="190">
        <v>68676.891000000003</v>
      </c>
      <c r="E359" s="85">
        <f t="shared" si="77"/>
        <v>24466.295333095833</v>
      </c>
      <c r="F359" s="86">
        <f t="shared" si="70"/>
        <v>0.77830378291713542</v>
      </c>
      <c r="G359" s="187">
        <f t="shared" si="71"/>
        <v>4183.4250820770449</v>
      </c>
      <c r="H359" s="187">
        <f t="shared" si="72"/>
        <v>11742.874205390266</v>
      </c>
      <c r="I359" s="187">
        <f t="shared" si="73"/>
        <v>1339.9778314320949</v>
      </c>
      <c r="J359" s="87">
        <f t="shared" si="74"/>
        <v>3761.3177728298906</v>
      </c>
      <c r="K359" s="187">
        <f t="shared" si="78"/>
        <v>949.71579753451715</v>
      </c>
      <c r="L359" s="87">
        <f t="shared" si="75"/>
        <v>2665.8522436793896</v>
      </c>
      <c r="M359" s="88">
        <f t="shared" si="79"/>
        <v>14408.726449069656</v>
      </c>
      <c r="N359" s="88">
        <f t="shared" si="80"/>
        <v>83085.617449069658</v>
      </c>
      <c r="O359" s="88">
        <f t="shared" si="81"/>
        <v>29599.436212707395</v>
      </c>
      <c r="P359" s="89">
        <f t="shared" si="76"/>
        <v>0.94159548321162156</v>
      </c>
      <c r="Q359" s="240">
        <v>-371.293925918475</v>
      </c>
      <c r="R359" s="89">
        <f t="shared" si="82"/>
        <v>4.8550177870742221E-2</v>
      </c>
      <c r="S359" s="89">
        <f t="shared" si="82"/>
        <v>4.7429532864111522E-2</v>
      </c>
      <c r="T359" s="91">
        <v>2807</v>
      </c>
      <c r="U359" s="190">
        <v>65497</v>
      </c>
      <c r="V359" s="190">
        <v>23358.416547788875</v>
      </c>
      <c r="W359" s="196"/>
      <c r="X359" s="88">
        <v>0</v>
      </c>
      <c r="Y359" s="88">
        <f t="shared" si="83"/>
        <v>0</v>
      </c>
    </row>
    <row r="360" spans="2:28">
      <c r="B360" s="206">
        <v>5630</v>
      </c>
      <c r="C360" t="s">
        <v>373</v>
      </c>
      <c r="D360" s="190">
        <v>22121.955000000002</v>
      </c>
      <c r="E360" s="85">
        <f t="shared" si="77"/>
        <v>24800.397982062783</v>
      </c>
      <c r="F360" s="86">
        <f t="shared" si="70"/>
        <v>0.78893201052713502</v>
      </c>
      <c r="G360" s="187">
        <f t="shared" si="71"/>
        <v>3982.9634926968756</v>
      </c>
      <c r="H360" s="187">
        <f t="shared" si="72"/>
        <v>3552.8034354856131</v>
      </c>
      <c r="I360" s="187">
        <f t="shared" si="73"/>
        <v>1223.0419042936628</v>
      </c>
      <c r="J360" s="87">
        <f t="shared" si="74"/>
        <v>1090.9533786299473</v>
      </c>
      <c r="K360" s="187">
        <f t="shared" si="78"/>
        <v>832.77987039608502</v>
      </c>
      <c r="L360" s="87">
        <f t="shared" si="75"/>
        <v>742.83964439330782</v>
      </c>
      <c r="M360" s="88">
        <f t="shared" si="79"/>
        <v>4295.6430798789206</v>
      </c>
      <c r="N360" s="88">
        <f t="shared" si="80"/>
        <v>26417.598079878924</v>
      </c>
      <c r="O360" s="88">
        <f t="shared" si="81"/>
        <v>29616.141345155742</v>
      </c>
      <c r="P360" s="89">
        <f t="shared" si="76"/>
        <v>0.94212689459212151</v>
      </c>
      <c r="Q360" s="240">
        <v>-88.970822682324069</v>
      </c>
      <c r="R360" s="89">
        <f t="shared" si="82"/>
        <v>-3.4987131390682179E-2</v>
      </c>
      <c r="S360" s="89">
        <f t="shared" si="82"/>
        <v>-1.7677483523250423E-2</v>
      </c>
      <c r="T360" s="91">
        <v>892</v>
      </c>
      <c r="U360" s="190">
        <v>22924</v>
      </c>
      <c r="V360" s="190">
        <v>25246.69603524229</v>
      </c>
      <c r="W360" s="196"/>
      <c r="X360" s="88">
        <v>0</v>
      </c>
      <c r="Y360" s="88">
        <f t="shared" si="83"/>
        <v>0</v>
      </c>
    </row>
    <row r="361" spans="2:28">
      <c r="B361" s="206">
        <v>5632</v>
      </c>
      <c r="C361" t="s">
        <v>376</v>
      </c>
      <c r="D361" s="190">
        <v>50037.934999999998</v>
      </c>
      <c r="E361" s="85">
        <f t="shared" si="77"/>
        <v>23680.991481306199</v>
      </c>
      <c r="F361" s="86">
        <f t="shared" si="70"/>
        <v>0.75332227467217905</v>
      </c>
      <c r="G361" s="187">
        <f t="shared" si="71"/>
        <v>4654.6073931508263</v>
      </c>
      <c r="H361" s="187">
        <f t="shared" si="72"/>
        <v>9835.1854217276959</v>
      </c>
      <c r="I361" s="187">
        <f t="shared" si="73"/>
        <v>1614.8341795584672</v>
      </c>
      <c r="J361" s="87">
        <f t="shared" si="74"/>
        <v>3412.1446214070415</v>
      </c>
      <c r="K361" s="187">
        <f t="shared" si="78"/>
        <v>1224.5721456608894</v>
      </c>
      <c r="L361" s="87">
        <f t="shared" si="75"/>
        <v>2587.5209437814592</v>
      </c>
      <c r="M361" s="88">
        <f t="shared" si="79"/>
        <v>12422.706365509155</v>
      </c>
      <c r="N361" s="88">
        <f t="shared" si="80"/>
        <v>62460.641365509153</v>
      </c>
      <c r="O361" s="88">
        <f t="shared" si="81"/>
        <v>29560.171020117912</v>
      </c>
      <c r="P361" s="89">
        <f t="shared" si="76"/>
        <v>0.94034640779937373</v>
      </c>
      <c r="Q361" s="240">
        <v>155.22068601148749</v>
      </c>
      <c r="R361" s="89">
        <f t="shared" si="82"/>
        <v>-4.9954717196073639E-2</v>
      </c>
      <c r="S361" s="89">
        <f t="shared" si="82"/>
        <v>-4.8156240560382278E-2</v>
      </c>
      <c r="T361" s="91">
        <v>2113</v>
      </c>
      <c r="U361" s="190">
        <v>52669</v>
      </c>
      <c r="V361" s="190">
        <v>24879.074161549361</v>
      </c>
      <c r="W361" s="196"/>
      <c r="X361" s="88">
        <v>0</v>
      </c>
      <c r="Y361" s="88">
        <f t="shared" si="83"/>
        <v>0</v>
      </c>
    </row>
    <row r="362" spans="2:28">
      <c r="B362" s="206">
        <v>5634</v>
      </c>
      <c r="C362" t="s">
        <v>342</v>
      </c>
      <c r="D362" s="190">
        <v>44348.284</v>
      </c>
      <c r="E362" s="85">
        <f t="shared" si="77"/>
        <v>22488.987829614605</v>
      </c>
      <c r="F362" s="86">
        <f t="shared" si="70"/>
        <v>0.7154031316743571</v>
      </c>
      <c r="G362" s="187">
        <f t="shared" si="71"/>
        <v>5369.8095841657823</v>
      </c>
      <c r="H362" s="187">
        <f t="shared" si="72"/>
        <v>10589.264499974923</v>
      </c>
      <c r="I362" s="187">
        <f t="shared" si="73"/>
        <v>2032.0354576505249</v>
      </c>
      <c r="J362" s="87">
        <f t="shared" si="74"/>
        <v>4007.1739224868352</v>
      </c>
      <c r="K362" s="187">
        <f t="shared" si="78"/>
        <v>1641.7734237529471</v>
      </c>
      <c r="L362" s="87">
        <f t="shared" si="75"/>
        <v>3237.5771916408116</v>
      </c>
      <c r="M362" s="88">
        <f t="shared" si="79"/>
        <v>13826.841691615735</v>
      </c>
      <c r="N362" s="88">
        <f t="shared" si="80"/>
        <v>58175.125691615736</v>
      </c>
      <c r="O362" s="88">
        <f t="shared" si="81"/>
        <v>29500.570837533334</v>
      </c>
      <c r="P362" s="89">
        <f t="shared" si="76"/>
        <v>0.93845045064948274</v>
      </c>
      <c r="Q362" s="240">
        <v>-44.090613149712226</v>
      </c>
      <c r="R362" s="89">
        <f t="shared" si="82"/>
        <v>2.2014702832254041E-2</v>
      </c>
      <c r="S362" s="89">
        <f t="shared" si="82"/>
        <v>1.8024445105209487E-3</v>
      </c>
      <c r="T362" s="91">
        <v>1972</v>
      </c>
      <c r="U362" s="190">
        <v>43393</v>
      </c>
      <c r="V362" s="190">
        <v>22448.525607863423</v>
      </c>
      <c r="W362" s="196"/>
      <c r="X362" s="88">
        <v>0</v>
      </c>
      <c r="Y362" s="88">
        <f t="shared" si="83"/>
        <v>0</v>
      </c>
    </row>
    <row r="363" spans="2:28">
      <c r="B363" s="206">
        <v>5636</v>
      </c>
      <c r="C363" t="s">
        <v>375</v>
      </c>
      <c r="D363" s="190">
        <v>22177.88</v>
      </c>
      <c r="E363" s="85">
        <f t="shared" ref="E363" si="84">D363/T363*1000</f>
        <v>25818.253783469154</v>
      </c>
      <c r="F363" s="86">
        <f t="shared" ref="F363" si="85">E363/E$365</f>
        <v>0.82131129026333238</v>
      </c>
      <c r="G363" s="187">
        <f t="shared" si="71"/>
        <v>3372.2500118530529</v>
      </c>
      <c r="H363" s="187">
        <f t="shared" ref="H363" si="86">G363*T363/1000</f>
        <v>2896.7627601817726</v>
      </c>
      <c r="I363" s="187">
        <f t="shared" ref="I363" si="87">IF(E363+Y363&lt;(E$365+Y$365)*0.9,((E$365+Y$365)*0.9-E363-Y363)*0.35,0)</f>
        <v>866.79237380143286</v>
      </c>
      <c r="J363" s="87">
        <f t="shared" si="74"/>
        <v>744.5746490954308</v>
      </c>
      <c r="K363" s="187">
        <f t="shared" ref="K363" si="88">I363+J$367</f>
        <v>476.53033990385507</v>
      </c>
      <c r="L363" s="87">
        <f t="shared" ref="L363" si="89">K363*T363/1000</f>
        <v>409.33956197741151</v>
      </c>
      <c r="M363" s="88">
        <f t="shared" si="79"/>
        <v>3306.102322159184</v>
      </c>
      <c r="N363" s="88">
        <f t="shared" ref="N363" si="90">D363+M363</f>
        <v>25483.982322159187</v>
      </c>
      <c r="O363" s="88">
        <f t="shared" ref="O363" si="91">N363/T363*1000</f>
        <v>29667.034135226062</v>
      </c>
      <c r="P363" s="89">
        <f t="shared" ref="P363" si="92">O363/O$365</f>
        <v>0.94374585857893145</v>
      </c>
      <c r="Q363" s="240">
        <v>-101.81504589026645</v>
      </c>
      <c r="R363" s="89">
        <f t="shared" ref="R363" si="93">(D363-U363)/U363</f>
        <v>9.4123334977799761E-2</v>
      </c>
      <c r="S363" s="89">
        <f t="shared" ref="S363" si="94">(E363-V363)/V363</f>
        <v>0.10049192249222237</v>
      </c>
      <c r="T363" s="91">
        <v>859</v>
      </c>
      <c r="U363" s="190">
        <v>20270</v>
      </c>
      <c r="V363" s="190">
        <v>23460.64814814815</v>
      </c>
      <c r="W363" s="196"/>
      <c r="X363" s="88">
        <v>0</v>
      </c>
      <c r="Y363" s="88">
        <f t="shared" ref="Y363" si="95">X363*1000/T363</f>
        <v>0</v>
      </c>
    </row>
    <row r="364" spans="2:28">
      <c r="B364" s="85"/>
      <c r="C364" s="85"/>
      <c r="D364" s="85"/>
      <c r="E364" s="85"/>
      <c r="F364" s="86"/>
      <c r="G364" s="187"/>
      <c r="H364" s="187"/>
      <c r="I364" s="187"/>
      <c r="J364" s="87"/>
      <c r="K364" s="187"/>
      <c r="L364" s="87"/>
      <c r="M364" s="88"/>
      <c r="N364" s="88"/>
      <c r="O364" s="88"/>
      <c r="P364" s="89"/>
      <c r="Q364" s="90"/>
      <c r="R364" s="89"/>
      <c r="S364" s="89"/>
      <c r="T364" s="91"/>
      <c r="U364" s="1"/>
      <c r="V364" s="125"/>
      <c r="X364" s="88"/>
      <c r="Y364" s="88"/>
    </row>
    <row r="365" spans="2:28" ht="23.25" customHeight="1">
      <c r="B365" s="203"/>
      <c r="C365" s="212" t="s">
        <v>379</v>
      </c>
      <c r="D365" s="166">
        <f>SUM(D7:D363)</f>
        <v>174472884.15799993</v>
      </c>
      <c r="E365" s="213">
        <f>D365/T365*1000</f>
        <v>31435.405904612846</v>
      </c>
      <c r="F365" s="214">
        <f>E365/E$365</f>
        <v>1</v>
      </c>
      <c r="G365" s="215">
        <f>($E$365-E365)*0.6</f>
        <v>0</v>
      </c>
      <c r="H365" s="166">
        <f>SUM(H7:H363)</f>
        <v>-4.0409304347122088E-8</v>
      </c>
      <c r="I365" s="216">
        <f>IF(E365&lt;E$365*0.9,(E$365*0.9-E365)*0.35,0)</f>
        <v>0</v>
      </c>
      <c r="J365" s="166">
        <f>SUM(J7:J363)</f>
        <v>2166033.5113244383</v>
      </c>
      <c r="K365" s="94"/>
      <c r="L365" s="166">
        <f>SUM(L7:L363)</f>
        <v>1.632599833101267E-9</v>
      </c>
      <c r="M365" s="166">
        <f>SUM(M7:M363)</f>
        <v>-3.3709511626511812E-8</v>
      </c>
      <c r="N365" s="166">
        <f>SUM(N7:N363)</f>
        <v>174472884.15799993</v>
      </c>
      <c r="O365" s="217">
        <f t="shared" ref="O365" si="96">N365/T365*1000</f>
        <v>31435.405904612846</v>
      </c>
      <c r="P365" s="218">
        <f>O365/O$365</f>
        <v>1</v>
      </c>
      <c r="Q365" s="166">
        <f>SUM(Q7:Q363)</f>
        <v>-4.3594354792730883E-8</v>
      </c>
      <c r="R365" s="218">
        <f>(D365-U365)/U365</f>
        <v>3.5406981347760068E-2</v>
      </c>
      <c r="S365" s="218">
        <f>(E365-V365)/V365</f>
        <v>2.3986393669952911E-2</v>
      </c>
      <c r="T365" s="166">
        <f>SUM(T7:T363)</f>
        <v>5550203</v>
      </c>
      <c r="U365" s="166">
        <f>SUM(U7:U363)</f>
        <v>168506575</v>
      </c>
      <c r="V365" s="241">
        <v>30699.046490206565</v>
      </c>
      <c r="W365" s="204"/>
      <c r="X365" s="95">
        <f>SUM(X7:X362)</f>
        <v>18119</v>
      </c>
      <c r="Y365" s="96">
        <f>X365*1000/T365</f>
        <v>3.2645652780628023</v>
      </c>
      <c r="Z365" s="1"/>
      <c r="AA365" s="45"/>
      <c r="AB365" s="1"/>
    </row>
    <row r="367" spans="2:28" ht="19.5" customHeight="1">
      <c r="B367" s="189" t="s">
        <v>417</v>
      </c>
      <c r="C367" s="101" t="s">
        <v>418</v>
      </c>
      <c r="D367" s="97"/>
      <c r="E367" s="97"/>
      <c r="F367" s="97"/>
      <c r="G367" s="97"/>
      <c r="H367" s="97"/>
      <c r="I367" s="97"/>
      <c r="J367" s="98">
        <f>-J365*1000/$T$365</f>
        <v>-390.26203389757779</v>
      </c>
      <c r="S367" s="99"/>
    </row>
    <row r="368" spans="2:28" ht="20.25" customHeight="1">
      <c r="B368" s="100"/>
      <c r="C368" s="101" t="s">
        <v>415</v>
      </c>
      <c r="D368" s="101"/>
      <c r="E368" s="101"/>
      <c r="F368" s="101"/>
      <c r="G368" s="101"/>
      <c r="H368" s="101"/>
      <c r="I368" s="101"/>
      <c r="J368" s="102">
        <f>J365/D365</f>
        <v>1.2414728636931983E-2</v>
      </c>
    </row>
    <row r="369" spans="2:10" ht="21.75" customHeight="1">
      <c r="B369" s="100" t="s">
        <v>416</v>
      </c>
      <c r="C369" s="101" t="s">
        <v>448</v>
      </c>
      <c r="D369" s="165"/>
      <c r="E369" s="103"/>
      <c r="F369" s="103"/>
      <c r="G369" s="103"/>
      <c r="H369" s="103"/>
      <c r="I369" s="103"/>
      <c r="J369" s="103"/>
    </row>
    <row r="371" spans="2:10">
      <c r="C371" s="229" t="s">
        <v>445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F36" sqref="F36"/>
    </sheetView>
  </sheetViews>
  <sheetFormatPr baseColWidth="10" defaultRowHeight="14.5"/>
  <cols>
    <col min="2" max="2" width="18.81640625" customWidth="1"/>
    <col min="11" max="11" width="12.54296875" customWidth="1"/>
  </cols>
  <sheetData>
    <row r="1" spans="1:20" ht="33" customHeight="1">
      <c r="A1" s="48"/>
      <c r="B1" s="2"/>
      <c r="C1" s="262" t="s">
        <v>440</v>
      </c>
      <c r="D1" s="262"/>
      <c r="E1" s="262"/>
      <c r="F1" s="263" t="s">
        <v>383</v>
      </c>
      <c r="G1" s="263"/>
      <c r="H1" s="263" t="s">
        <v>441</v>
      </c>
      <c r="I1" s="263"/>
      <c r="J1" s="263"/>
      <c r="K1" s="4" t="s">
        <v>384</v>
      </c>
      <c r="L1" s="49" t="s">
        <v>5</v>
      </c>
      <c r="M1" s="44"/>
      <c r="N1" s="264" t="s">
        <v>385</v>
      </c>
      <c r="O1" s="265"/>
      <c r="Q1" s="120"/>
    </row>
    <row r="2" spans="1:20">
      <c r="A2" s="108"/>
      <c r="B2" s="109"/>
      <c r="C2" s="266" t="s">
        <v>447</v>
      </c>
      <c r="D2" s="266"/>
      <c r="E2" s="266"/>
      <c r="F2" s="267" t="str">
        <f>C2</f>
        <v>Jan-okt</v>
      </c>
      <c r="G2" s="267"/>
      <c r="H2" s="267" t="str">
        <f>C2</f>
        <v>Jan-okt</v>
      </c>
      <c r="I2" s="268"/>
      <c r="J2" s="268"/>
      <c r="K2" s="105" t="s">
        <v>386</v>
      </c>
      <c r="L2" s="106" t="s">
        <v>11</v>
      </c>
      <c r="M2" s="107"/>
      <c r="N2" s="269" t="str">
        <f>C2</f>
        <v>Jan-okt</v>
      </c>
      <c r="O2" s="270"/>
      <c r="P2" s="26"/>
      <c r="Q2" s="252" t="str">
        <f>C2</f>
        <v>Jan-okt</v>
      </c>
      <c r="R2" s="253"/>
      <c r="S2" s="254"/>
      <c r="T2" s="254"/>
    </row>
    <row r="3" spans="1:20">
      <c r="C3" s="255"/>
      <c r="D3" s="256"/>
      <c r="E3" s="46" t="s">
        <v>13</v>
      </c>
      <c r="F3" s="3"/>
      <c r="G3" s="3"/>
      <c r="H3" s="257"/>
      <c r="I3" s="257"/>
      <c r="J3" s="47" t="s">
        <v>19</v>
      </c>
      <c r="K3" s="104" t="str">
        <f>RIGHT(C2,3)</f>
        <v>okt</v>
      </c>
      <c r="L3" s="193" t="s">
        <v>439</v>
      </c>
      <c r="M3" s="44"/>
      <c r="N3" s="117" t="s">
        <v>387</v>
      </c>
      <c r="O3" s="50" t="s">
        <v>387</v>
      </c>
      <c r="Q3" s="258" t="s">
        <v>421</v>
      </c>
      <c r="R3" s="259"/>
      <c r="S3" s="260"/>
      <c r="T3" s="261"/>
    </row>
    <row r="4" spans="1:20">
      <c r="A4" s="48" t="s">
        <v>381</v>
      </c>
      <c r="B4" s="2" t="s">
        <v>382</v>
      </c>
      <c r="C4" s="110" t="s">
        <v>20</v>
      </c>
      <c r="D4" s="110" t="s">
        <v>21</v>
      </c>
      <c r="E4" s="110" t="s">
        <v>22</v>
      </c>
      <c r="F4" s="110" t="s">
        <v>21</v>
      </c>
      <c r="G4" s="110" t="s">
        <v>20</v>
      </c>
      <c r="H4" s="110" t="s">
        <v>20</v>
      </c>
      <c r="I4" s="110" t="s">
        <v>21</v>
      </c>
      <c r="J4" s="110" t="s">
        <v>24</v>
      </c>
      <c r="K4" s="111" t="s">
        <v>388</v>
      </c>
      <c r="L4" s="112"/>
      <c r="M4" s="113"/>
      <c r="N4" s="118" t="s">
        <v>25</v>
      </c>
      <c r="O4" s="114" t="s">
        <v>414</v>
      </c>
      <c r="P4" s="115"/>
      <c r="Q4" s="122" t="s">
        <v>25</v>
      </c>
      <c r="R4" s="116" t="s">
        <v>389</v>
      </c>
      <c r="S4" s="21"/>
      <c r="T4" s="21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1"/>
      <c r="M5" s="29"/>
      <c r="N5" s="119"/>
      <c r="O5" s="6"/>
      <c r="Q5" s="123"/>
      <c r="R5" s="8"/>
      <c r="S5" s="22"/>
      <c r="T5" s="22"/>
    </row>
    <row r="6" spans="1:20">
      <c r="A6" s="9"/>
      <c r="B6" s="10"/>
      <c r="C6" s="230"/>
      <c r="D6" s="11"/>
      <c r="E6" s="11"/>
      <c r="F6" s="11"/>
      <c r="G6" s="11"/>
      <c r="H6" s="11"/>
      <c r="I6" s="11"/>
      <c r="J6" s="11"/>
      <c r="K6" s="231"/>
      <c r="L6" s="12"/>
      <c r="N6" s="120"/>
      <c r="Q6" s="124"/>
      <c r="R6" s="23"/>
      <c r="S6" s="23"/>
      <c r="T6" s="23"/>
    </row>
    <row r="7" spans="1:20">
      <c r="A7" s="19">
        <v>3</v>
      </c>
      <c r="B7" t="s">
        <v>26</v>
      </c>
      <c r="C7" s="194">
        <v>5672297.0729999999</v>
      </c>
      <c r="D7" s="52">
        <f t="shared" ref="D7:D21" si="0">C7*1000/L7</f>
        <v>7903.327350879882</v>
      </c>
      <c r="E7" s="37">
        <f>D7/D$23</f>
        <v>1.2950771337525206</v>
      </c>
      <c r="F7" s="53">
        <f t="shared" ref="F7:F10" si="1">($D$23-D7)*0.875</f>
        <v>-1575.6434353583334</v>
      </c>
      <c r="G7" s="52">
        <f t="shared" ref="G7:G10" si="2">(F7*L7)/1000</f>
        <v>-1130855.0499910295</v>
      </c>
      <c r="H7" s="52">
        <f>G7+C7</f>
        <v>4541442.0230089705</v>
      </c>
      <c r="I7" s="54">
        <f t="shared" ref="I7:I10" si="3">H7*1000/L7</f>
        <v>6327.6839155215484</v>
      </c>
      <c r="J7" s="37">
        <f>I7/I$23</f>
        <v>1.0368846417190651</v>
      </c>
      <c r="K7" s="232">
        <v>-19678.380620085401</v>
      </c>
      <c r="L7" s="63">
        <v>717710</v>
      </c>
      <c r="N7" s="121">
        <f>(C7-Q7)/Q7</f>
        <v>-2.7690168066060148E-2</v>
      </c>
      <c r="O7" s="27">
        <f>(D7-R7)/R7</f>
        <v>-3.9439820672771721E-2</v>
      </c>
      <c r="Q7" s="1">
        <v>5833837</v>
      </c>
      <c r="R7" s="24">
        <v>8227.8315518090021</v>
      </c>
      <c r="S7" s="24"/>
      <c r="T7" s="1"/>
    </row>
    <row r="8" spans="1:20">
      <c r="A8" s="19">
        <v>11</v>
      </c>
      <c r="B8" t="s">
        <v>391</v>
      </c>
      <c r="C8" s="194">
        <v>3283022.085</v>
      </c>
      <c r="D8" s="52">
        <f t="shared" si="0"/>
        <v>6573.7091148278896</v>
      </c>
      <c r="E8" s="37">
        <f t="shared" ref="E8:E21" si="4">D8/D$23</f>
        <v>1.0771995111155701</v>
      </c>
      <c r="F8" s="53">
        <f t="shared" si="1"/>
        <v>-412.22747881283999</v>
      </c>
      <c r="G8" s="52">
        <f t="shared" si="2"/>
        <v>-205873.41078627211</v>
      </c>
      <c r="H8" s="52">
        <f t="shared" ref="H8:H10" si="5">G8+C8</f>
        <v>3077148.6742137279</v>
      </c>
      <c r="I8" s="54">
        <f t="shared" si="3"/>
        <v>6161.4816360150498</v>
      </c>
      <c r="J8" s="37">
        <f t="shared" ref="J8:J21" si="6">I8/I$23</f>
        <v>1.0096499388894464</v>
      </c>
      <c r="K8" s="232">
        <v>6302.7464915335586</v>
      </c>
      <c r="L8" s="63">
        <v>499417</v>
      </c>
      <c r="N8" s="121">
        <f>(C8-Q8)/Q8</f>
        <v>3.6438012552717329E-2</v>
      </c>
      <c r="O8" s="27">
        <f t="shared" ref="O8:O10" si="7">(D8-R8)/R8</f>
        <v>2.1771896992554111E-2</v>
      </c>
      <c r="Q8" s="1">
        <v>3167601</v>
      </c>
      <c r="R8" s="24">
        <v>6433.6366406011985</v>
      </c>
      <c r="S8" s="24"/>
      <c r="T8" s="1"/>
    </row>
    <row r="9" spans="1:20">
      <c r="A9" s="20">
        <v>15</v>
      </c>
      <c r="B9" t="s">
        <v>392</v>
      </c>
      <c r="C9" s="194">
        <v>1512602.963</v>
      </c>
      <c r="D9" s="52">
        <f t="shared" si="0"/>
        <v>5589.3156667553503</v>
      </c>
      <c r="E9" s="37">
        <f t="shared" si="4"/>
        <v>0.91589207835781983</v>
      </c>
      <c r="F9" s="53">
        <f t="shared" si="1"/>
        <v>449.11678825063188</v>
      </c>
      <c r="G9" s="52">
        <f t="shared" si="2"/>
        <v>121541.781703539</v>
      </c>
      <c r="H9" s="52">
        <f t="shared" si="5"/>
        <v>1634144.7447035389</v>
      </c>
      <c r="I9" s="54">
        <f t="shared" si="3"/>
        <v>6038.4324550059819</v>
      </c>
      <c r="J9" s="37">
        <f t="shared" si="6"/>
        <v>0.98948650979472763</v>
      </c>
      <c r="K9" s="232">
        <v>2838.5352071719826</v>
      </c>
      <c r="L9" s="63">
        <v>270624</v>
      </c>
      <c r="N9" s="121">
        <f t="shared" ref="N9:N10" si="8">(C9-Q9)/Q9</f>
        <v>3.3028690632211491E-2</v>
      </c>
      <c r="O9" s="27">
        <f t="shared" si="7"/>
        <v>2.440561281155194E-2</v>
      </c>
      <c r="Q9" s="1">
        <v>1464241</v>
      </c>
      <c r="R9" s="24">
        <v>5456.1548637117357</v>
      </c>
      <c r="S9" s="24"/>
      <c r="T9" s="1"/>
    </row>
    <row r="10" spans="1:20">
      <c r="A10" s="20">
        <v>18</v>
      </c>
      <c r="B10" t="s">
        <v>393</v>
      </c>
      <c r="C10" s="194">
        <v>1333662.2309999999</v>
      </c>
      <c r="D10" s="52">
        <f t="shared" si="0"/>
        <v>5486.4931072358595</v>
      </c>
      <c r="E10" s="37">
        <f t="shared" si="4"/>
        <v>0.89904308049203174</v>
      </c>
      <c r="F10" s="53">
        <f t="shared" si="1"/>
        <v>539.08652783018636</v>
      </c>
      <c r="G10" s="52">
        <f t="shared" si="2"/>
        <v>131041.69227148953</v>
      </c>
      <c r="H10" s="52">
        <f t="shared" si="5"/>
        <v>1464703.9232714893</v>
      </c>
      <c r="I10" s="54">
        <f t="shared" si="3"/>
        <v>6025.5796350660457</v>
      </c>
      <c r="J10" s="37">
        <f t="shared" si="6"/>
        <v>0.98738038506150405</v>
      </c>
      <c r="K10" s="232">
        <v>3126.0075541017723</v>
      </c>
      <c r="L10" s="63">
        <v>243081</v>
      </c>
      <c r="N10" s="121">
        <f t="shared" si="8"/>
        <v>3.1740819706753513E-2</v>
      </c>
      <c r="O10" s="27">
        <f t="shared" si="7"/>
        <v>2.3264688635405335E-2</v>
      </c>
      <c r="Q10" s="1">
        <v>1292633</v>
      </c>
      <c r="R10" s="24">
        <v>5361.7535796651791</v>
      </c>
      <c r="S10" s="24"/>
      <c r="T10" s="1"/>
    </row>
    <row r="11" spans="1:20">
      <c r="A11" s="20">
        <v>31</v>
      </c>
      <c r="B11" t="s">
        <v>428</v>
      </c>
      <c r="C11" s="194">
        <v>1611813.1189999999</v>
      </c>
      <c r="D11" s="52">
        <f t="shared" si="0"/>
        <v>5163.552112432405</v>
      </c>
      <c r="E11" s="37">
        <f t="shared" si="4"/>
        <v>0.84612441986301412</v>
      </c>
      <c r="F11" s="53">
        <f t="shared" ref="F11:F21" si="9">($D$23-D11)*0.875</f>
        <v>821.65989828320903</v>
      </c>
      <c r="G11" s="52">
        <f t="shared" ref="G11:G21" si="10">(F11*L11)/1000</f>
        <v>256482.78056890026</v>
      </c>
      <c r="H11" s="52">
        <f t="shared" ref="H11:H21" si="11">G11+C11</f>
        <v>1868295.8995689002</v>
      </c>
      <c r="I11" s="54">
        <f t="shared" ref="I11:I21" si="12">H11*1000/L11</f>
        <v>5985.2120107156143</v>
      </c>
      <c r="J11" s="37">
        <f t="shared" si="6"/>
        <v>0.980765552482877</v>
      </c>
      <c r="K11" s="232">
        <v>1078.2602849124814</v>
      </c>
      <c r="L11" s="63">
        <v>312152</v>
      </c>
      <c r="N11" s="121">
        <f t="shared" ref="N11:N21" si="13">(C11-Q11)/Q11</f>
        <v>2.1600040944798012E-2</v>
      </c>
      <c r="O11" s="27">
        <f t="shared" ref="O11:O21" si="14">(D11-R11)/R11</f>
        <v>1.1811201781615139E-2</v>
      </c>
      <c r="Q11" s="1">
        <v>1577734</v>
      </c>
      <c r="R11" s="24">
        <v>5103.2762864656279</v>
      </c>
      <c r="S11" s="24"/>
      <c r="T11" s="1"/>
    </row>
    <row r="12" spans="1:20">
      <c r="A12" s="20">
        <v>32</v>
      </c>
      <c r="B12" t="s">
        <v>429</v>
      </c>
      <c r="C12" s="194">
        <v>4971087.3899999997</v>
      </c>
      <c r="D12" s="52">
        <f t="shared" si="0"/>
        <v>6820.8931494519093</v>
      </c>
      <c r="E12" s="37">
        <f t="shared" si="4"/>
        <v>1.1177042728264235</v>
      </c>
      <c r="F12" s="53">
        <f t="shared" si="9"/>
        <v>-628.51350910885719</v>
      </c>
      <c r="G12" s="52">
        <f t="shared" si="10"/>
        <v>-458062.53097906243</v>
      </c>
      <c r="H12" s="52">
        <f t="shared" si="11"/>
        <v>4513024.8590209372</v>
      </c>
      <c r="I12" s="54">
        <f t="shared" si="12"/>
        <v>6192.3796403430515</v>
      </c>
      <c r="J12" s="37">
        <f t="shared" si="6"/>
        <v>1.014713034103303</v>
      </c>
      <c r="K12" s="232">
        <v>-9103.3453540505725</v>
      </c>
      <c r="L12" s="63">
        <v>728803</v>
      </c>
      <c r="N12" s="121">
        <f t="shared" si="13"/>
        <v>8.75443643254201E-3</v>
      </c>
      <c r="O12" s="27">
        <f t="shared" si="14"/>
        <v>-8.9388331628317327E-3</v>
      </c>
      <c r="Q12" s="1">
        <v>4927946</v>
      </c>
      <c r="R12" s="24">
        <v>6882.4138990530992</v>
      </c>
      <c r="S12" s="24"/>
      <c r="T12" s="1"/>
    </row>
    <row r="13" spans="1:20">
      <c r="A13" s="20">
        <v>33</v>
      </c>
      <c r="B13" t="s">
        <v>430</v>
      </c>
      <c r="C13" s="194">
        <v>1562687.1070000001</v>
      </c>
      <c r="D13" s="52">
        <f t="shared" si="0"/>
        <v>5791.6125513770339</v>
      </c>
      <c r="E13" s="37">
        <f t="shared" si="4"/>
        <v>0.94904141633554473</v>
      </c>
      <c r="F13" s="53">
        <f t="shared" si="9"/>
        <v>272.10701420665873</v>
      </c>
      <c r="G13" s="52">
        <f t="shared" si="10"/>
        <v>73419.642466226462</v>
      </c>
      <c r="H13" s="52">
        <f t="shared" si="11"/>
        <v>1636106.7494662264</v>
      </c>
      <c r="I13" s="54">
        <f t="shared" si="12"/>
        <v>6063.7195655836922</v>
      </c>
      <c r="J13" s="37">
        <f t="shared" si="6"/>
        <v>0.99363017704194312</v>
      </c>
      <c r="K13" s="232">
        <v>169.50510764702631</v>
      </c>
      <c r="L13" s="63">
        <v>269819</v>
      </c>
      <c r="N13" s="121">
        <f t="shared" si="13"/>
        <v>1.2959865663572994E-2</v>
      </c>
      <c r="O13" s="27">
        <f t="shared" si="14"/>
        <v>2.6019728933610272E-3</v>
      </c>
      <c r="Q13" s="1">
        <v>1542694</v>
      </c>
      <c r="R13" s="24">
        <v>5776.582041488804</v>
      </c>
      <c r="S13" s="24"/>
      <c r="T13" s="1"/>
    </row>
    <row r="14" spans="1:20">
      <c r="A14" s="20">
        <v>34</v>
      </c>
      <c r="B14" t="s">
        <v>394</v>
      </c>
      <c r="C14" s="194">
        <v>1908110.5719999999</v>
      </c>
      <c r="D14" s="52">
        <f t="shared" si="0"/>
        <v>5070.6624750201963</v>
      </c>
      <c r="E14" s="37">
        <f t="shared" si="4"/>
        <v>0.83090307826418475</v>
      </c>
      <c r="F14" s="53">
        <f t="shared" si="9"/>
        <v>902.93833101889163</v>
      </c>
      <c r="G14" s="52">
        <f t="shared" si="10"/>
        <v>339779.30571573297</v>
      </c>
      <c r="H14" s="52">
        <f t="shared" si="11"/>
        <v>2247889.8777157329</v>
      </c>
      <c r="I14" s="54">
        <f t="shared" si="12"/>
        <v>5973.6008060390886</v>
      </c>
      <c r="J14" s="37">
        <f t="shared" si="6"/>
        <v>0.9788628847830233</v>
      </c>
      <c r="K14" s="232">
        <v>1367.7759195255931</v>
      </c>
      <c r="L14" s="63">
        <v>376304</v>
      </c>
      <c r="N14" s="121">
        <f t="shared" si="13"/>
        <v>3.9657571461418802E-2</v>
      </c>
      <c r="O14" s="27">
        <f t="shared" si="14"/>
        <v>3.226428395655373E-2</v>
      </c>
      <c r="Q14" s="1">
        <v>1835326</v>
      </c>
      <c r="R14" s="24">
        <v>4912.1746764161144</v>
      </c>
      <c r="S14" s="24"/>
      <c r="T14" s="1"/>
    </row>
    <row r="15" spans="1:20">
      <c r="A15" s="20">
        <v>39</v>
      </c>
      <c r="B15" t="s">
        <v>431</v>
      </c>
      <c r="C15" s="194">
        <v>1424931.7290000001</v>
      </c>
      <c r="D15" s="52">
        <f t="shared" si="0"/>
        <v>5556.7625296374863</v>
      </c>
      <c r="E15" s="37">
        <f t="shared" si="4"/>
        <v>0.91055776514497255</v>
      </c>
      <c r="F15" s="53">
        <f t="shared" si="9"/>
        <v>477.60078322876291</v>
      </c>
      <c r="G15" s="52">
        <f t="shared" si="10"/>
        <v>122472.12404491814</v>
      </c>
      <c r="H15" s="52">
        <f t="shared" si="11"/>
        <v>1547403.8530449183</v>
      </c>
      <c r="I15" s="54">
        <f t="shared" si="12"/>
        <v>6034.3633128662505</v>
      </c>
      <c r="J15" s="37">
        <f t="shared" si="6"/>
        <v>0.98881972064312196</v>
      </c>
      <c r="K15" s="232">
        <v>1488.5819069097779</v>
      </c>
      <c r="L15" s="63">
        <v>256432</v>
      </c>
      <c r="N15" s="121">
        <f t="shared" si="13"/>
        <v>7.7659897690938728E-3</v>
      </c>
      <c r="O15" s="27">
        <f t="shared" si="14"/>
        <v>-3.5404881765826474E-3</v>
      </c>
      <c r="Q15" s="1">
        <v>1413951</v>
      </c>
      <c r="R15" s="24">
        <v>5576.5060834927335</v>
      </c>
      <c r="S15" s="24"/>
      <c r="T15" s="1"/>
    </row>
    <row r="16" spans="1:20">
      <c r="A16" s="20">
        <v>40</v>
      </c>
      <c r="B16" t="s">
        <v>432</v>
      </c>
      <c r="C16" s="194">
        <v>949270.82200000004</v>
      </c>
      <c r="D16" s="52">
        <f t="shared" si="0"/>
        <v>5360.295562218721</v>
      </c>
      <c r="E16" s="37">
        <f t="shared" si="4"/>
        <v>0.8783637453675408</v>
      </c>
      <c r="F16" s="53">
        <f t="shared" si="9"/>
        <v>649.50937972018255</v>
      </c>
      <c r="G16" s="52">
        <f t="shared" si="10"/>
        <v>115023.56458278629</v>
      </c>
      <c r="H16" s="52">
        <f t="shared" si="11"/>
        <v>1064294.3865827862</v>
      </c>
      <c r="I16" s="54">
        <f t="shared" si="12"/>
        <v>6009.8049419389035</v>
      </c>
      <c r="J16" s="37">
        <f t="shared" si="6"/>
        <v>0.98479546817094277</v>
      </c>
      <c r="K16" s="232">
        <v>1298.1421751058224</v>
      </c>
      <c r="L16" s="63">
        <v>177093</v>
      </c>
      <c r="N16" s="121">
        <f t="shared" si="13"/>
        <v>2.6837067220791405E-2</v>
      </c>
      <c r="O16" s="27">
        <f t="shared" si="14"/>
        <v>1.7867108255781108E-2</v>
      </c>
      <c r="Q16" s="1">
        <v>924461</v>
      </c>
      <c r="R16" s="24">
        <v>5266.2037300764468</v>
      </c>
      <c r="S16" s="24"/>
      <c r="T16" s="1"/>
    </row>
    <row r="17" spans="1:20">
      <c r="A17" s="20">
        <v>42</v>
      </c>
      <c r="B17" t="s">
        <v>395</v>
      </c>
      <c r="C17" s="194">
        <v>1658142.2450000001</v>
      </c>
      <c r="D17" s="52">
        <f t="shared" si="0"/>
        <v>5184.1245740190716</v>
      </c>
      <c r="E17" s="37">
        <f t="shared" si="4"/>
        <v>0.84949552210932655</v>
      </c>
      <c r="F17" s="53">
        <f t="shared" si="9"/>
        <v>803.65899439487578</v>
      </c>
      <c r="G17" s="52">
        <f t="shared" si="10"/>
        <v>257050.329357201</v>
      </c>
      <c r="H17" s="52">
        <f t="shared" si="11"/>
        <v>1915192.5743572011</v>
      </c>
      <c r="I17" s="54">
        <f t="shared" si="12"/>
        <v>5987.7835684139473</v>
      </c>
      <c r="J17" s="37">
        <f t="shared" si="6"/>
        <v>0.98118694026366593</v>
      </c>
      <c r="K17" s="232">
        <v>1401.9595170797838</v>
      </c>
      <c r="L17" s="63">
        <v>319850</v>
      </c>
      <c r="N17" s="121">
        <f t="shared" si="13"/>
        <v>3.4441349774008374E-2</v>
      </c>
      <c r="O17" s="27">
        <f t="shared" si="14"/>
        <v>2.2154832069486121E-2</v>
      </c>
      <c r="Q17" s="1">
        <v>1602935</v>
      </c>
      <c r="R17" s="24">
        <v>5071.7605702877063</v>
      </c>
      <c r="S17" s="24"/>
      <c r="T17" s="1"/>
    </row>
    <row r="18" spans="1:20">
      <c r="A18" s="20">
        <v>46</v>
      </c>
      <c r="B18" t="s">
        <v>396</v>
      </c>
      <c r="C18" s="194">
        <v>3961958.8480000002</v>
      </c>
      <c r="D18" s="52">
        <f t="shared" si="0"/>
        <v>6083.1643346604251</v>
      </c>
      <c r="E18" s="37">
        <f t="shared" si="4"/>
        <v>0.99681649018378338</v>
      </c>
      <c r="F18" s="53">
        <f t="shared" si="9"/>
        <v>16.999203833691467</v>
      </c>
      <c r="G18" s="52">
        <f t="shared" si="10"/>
        <v>11071.564457679418</v>
      </c>
      <c r="H18" s="52">
        <f t="shared" si="11"/>
        <v>3973030.4124576799</v>
      </c>
      <c r="I18" s="54">
        <f t="shared" si="12"/>
        <v>6100.1635384941164</v>
      </c>
      <c r="J18" s="37">
        <f t="shared" si="6"/>
        <v>0.99960206127297302</v>
      </c>
      <c r="K18" s="232">
        <v>4876.5402877525139</v>
      </c>
      <c r="L18" s="63">
        <v>651299</v>
      </c>
      <c r="N18" s="121">
        <f t="shared" si="13"/>
        <v>3.2670157242736891E-2</v>
      </c>
      <c r="O18" s="27">
        <f t="shared" si="14"/>
        <v>2.4593341861484184E-2</v>
      </c>
      <c r="Q18" s="1">
        <v>3836616</v>
      </c>
      <c r="R18" s="24">
        <v>5937.1499756269295</v>
      </c>
      <c r="S18" s="24"/>
      <c r="T18" s="1"/>
    </row>
    <row r="19" spans="1:20">
      <c r="A19" s="20">
        <v>50</v>
      </c>
      <c r="B19" t="s">
        <v>397</v>
      </c>
      <c r="C19" s="194">
        <v>2683539.8420000002</v>
      </c>
      <c r="D19" s="52">
        <f t="shared" si="0"/>
        <v>5556.4892909499004</v>
      </c>
      <c r="E19" s="37">
        <f t="shared" si="4"/>
        <v>0.91051299094283733</v>
      </c>
      <c r="F19" s="53">
        <f t="shared" si="9"/>
        <v>477.83986708040061</v>
      </c>
      <c r="G19" s="52">
        <f t="shared" si="10"/>
        <v>230775.63084568197</v>
      </c>
      <c r="H19" s="52">
        <f t="shared" si="11"/>
        <v>2914315.4728456819</v>
      </c>
      <c r="I19" s="54">
        <f t="shared" si="12"/>
        <v>6034.3291580303012</v>
      </c>
      <c r="J19" s="37">
        <f t="shared" si="6"/>
        <v>0.98881412386785483</v>
      </c>
      <c r="K19" s="232">
        <v>3327.3971509638068</v>
      </c>
      <c r="L19" s="63">
        <v>482956</v>
      </c>
      <c r="N19" s="121">
        <f t="shared" si="13"/>
        <v>2.4575254097381188E-2</v>
      </c>
      <c r="O19" s="27">
        <f t="shared" si="14"/>
        <v>1.5058352785707033E-2</v>
      </c>
      <c r="Q19" s="1">
        <v>2619173</v>
      </c>
      <c r="R19" s="24">
        <v>5474.0589796643471</v>
      </c>
      <c r="S19" s="24"/>
      <c r="T19" s="1"/>
    </row>
    <row r="20" spans="1:20">
      <c r="A20" s="20">
        <v>55</v>
      </c>
      <c r="B20" t="s">
        <v>433</v>
      </c>
      <c r="C20" s="194">
        <v>941267.18299999996</v>
      </c>
      <c r="D20" s="52">
        <f t="shared" si="0"/>
        <v>5549.5972112493364</v>
      </c>
      <c r="E20" s="37">
        <f t="shared" si="4"/>
        <v>0.90938362170024778</v>
      </c>
      <c r="F20" s="53">
        <f t="shared" si="9"/>
        <v>483.87043681839407</v>
      </c>
      <c r="G20" s="52">
        <f t="shared" si="10"/>
        <v>82069.264788767818</v>
      </c>
      <c r="H20" s="52">
        <f t="shared" si="11"/>
        <v>1023336.4477887677</v>
      </c>
      <c r="I20" s="54">
        <f t="shared" si="12"/>
        <v>6033.4676480677299</v>
      </c>
      <c r="J20" s="37">
        <f t="shared" si="6"/>
        <v>0.98867295271253108</v>
      </c>
      <c r="K20" s="232">
        <v>1440.563409737093</v>
      </c>
      <c r="L20" s="63">
        <v>169610</v>
      </c>
      <c r="N20" s="121">
        <f t="shared" si="13"/>
        <v>3.1408127731195522E-2</v>
      </c>
      <c r="O20" s="27">
        <f t="shared" si="14"/>
        <v>2.3685184967097709E-2</v>
      </c>
      <c r="Q20" s="1">
        <v>912604</v>
      </c>
      <c r="R20" s="24">
        <v>5421.1952001900918</v>
      </c>
      <c r="S20" s="24"/>
      <c r="T20" s="1"/>
    </row>
    <row r="21" spans="1:20">
      <c r="A21" s="20">
        <v>56</v>
      </c>
      <c r="B21" t="s">
        <v>434</v>
      </c>
      <c r="C21" s="194">
        <v>396231.196</v>
      </c>
      <c r="D21" s="52">
        <f t="shared" si="0"/>
        <v>5279.35187134425</v>
      </c>
      <c r="E21" s="37">
        <f t="shared" si="4"/>
        <v>0.86509992387577517</v>
      </c>
      <c r="F21" s="53">
        <f t="shared" si="9"/>
        <v>720.3351092353447</v>
      </c>
      <c r="G21" s="52">
        <f t="shared" si="10"/>
        <v>54063.310953440327</v>
      </c>
      <c r="H21" s="52">
        <f t="shared" si="11"/>
        <v>450294.50695344032</v>
      </c>
      <c r="I21" s="54">
        <f t="shared" si="12"/>
        <v>5999.6869805795941</v>
      </c>
      <c r="J21" s="37">
        <f t="shared" si="6"/>
        <v>0.98313749048447197</v>
      </c>
      <c r="K21" s="232">
        <v>65.710961692289857</v>
      </c>
      <c r="L21" s="63">
        <v>75053</v>
      </c>
      <c r="N21" s="121">
        <f t="shared" si="13"/>
        <v>2.2980910334856573E-2</v>
      </c>
      <c r="O21" s="27">
        <f t="shared" si="14"/>
        <v>1.0154973508545787E-2</v>
      </c>
      <c r="Q21" s="1">
        <v>387330</v>
      </c>
      <c r="R21" s="24">
        <v>5226.2791450777204</v>
      </c>
      <c r="S21" s="24"/>
      <c r="T21" s="1"/>
    </row>
    <row r="22" spans="1:20">
      <c r="A22" s="13"/>
      <c r="B22" s="9"/>
      <c r="C22" s="55"/>
      <c r="D22" s="52"/>
      <c r="E22" s="37"/>
      <c r="F22" s="56"/>
      <c r="G22" s="52"/>
      <c r="H22" s="52"/>
      <c r="I22" s="54"/>
      <c r="J22" s="37"/>
      <c r="K22" s="57"/>
      <c r="L22" s="14"/>
      <c r="N22" s="121"/>
      <c r="O22" s="27"/>
      <c r="Q22" s="15"/>
      <c r="R22" s="15"/>
      <c r="S22" s="15"/>
      <c r="T22" s="25"/>
    </row>
    <row r="23" spans="1:20">
      <c r="A23" s="16" t="s">
        <v>379</v>
      </c>
      <c r="B23" s="17"/>
      <c r="C23" s="58">
        <f>SUM(C7:C21)</f>
        <v>33870624.405000001</v>
      </c>
      <c r="D23" s="58">
        <f>C23*1000/L23</f>
        <v>6102.5919961846439</v>
      </c>
      <c r="E23" s="59">
        <f>D23/D$23</f>
        <v>1</v>
      </c>
      <c r="F23" s="60"/>
      <c r="G23" s="58">
        <f>SUM(G7:G21)</f>
        <v>-8.6583895608782768E-10</v>
      </c>
      <c r="H23" s="58">
        <f>SUM(H7:H22)</f>
        <v>33870624.404999994</v>
      </c>
      <c r="I23" s="61">
        <f>H23*1000/L23</f>
        <v>6102.591996184643</v>
      </c>
      <c r="J23" s="59">
        <f>I23/I$23</f>
        <v>1</v>
      </c>
      <c r="K23" s="62">
        <f>SUM(K7:K21)</f>
        <v>-2.472006599418819E-9</v>
      </c>
      <c r="L23" s="18">
        <f>SUM(L7:L21)</f>
        <v>5550203</v>
      </c>
      <c r="N23" s="227">
        <f>(C23-Q23)/Q23</f>
        <v>1.5943522530104493E-2</v>
      </c>
      <c r="O23" s="127">
        <f>(D23-R23)/R23</f>
        <v>4.7376177180155389E-3</v>
      </c>
      <c r="Q23" s="126">
        <f>SUM(Q7:Q21)</f>
        <v>33339082</v>
      </c>
      <c r="R23" s="236">
        <v>6073.8165751621791</v>
      </c>
      <c r="S23" s="15"/>
      <c r="T23" s="24"/>
    </row>
    <row r="25" spans="1:20">
      <c r="A25" s="64" t="s">
        <v>417</v>
      </c>
      <c r="B25" s="172" t="str">
        <f>komm!C369</f>
        <v>Utbetales/trekkes ved 1. termin rammetilskudd i januar 2025</v>
      </c>
      <c r="C25" s="65"/>
      <c r="D25" s="65"/>
      <c r="E25" s="65"/>
      <c r="O25" s="66"/>
      <c r="Q25" s="45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B1:T63"/>
  <sheetViews>
    <sheetView zoomScale="85" zoomScaleNormal="85" workbookViewId="0">
      <selection activeCell="Q62" sqref="Q62"/>
    </sheetView>
  </sheetViews>
  <sheetFormatPr baseColWidth="10" defaultColWidth="11.54296875" defaultRowHeight="14.5"/>
  <cols>
    <col min="1" max="1" width="11.54296875" style="29"/>
    <col min="2" max="2" width="23" style="29" customWidth="1"/>
    <col min="3" max="3" width="12.81640625" style="29" customWidth="1"/>
    <col min="4" max="5" width="13.81640625" style="29" customWidth="1"/>
    <col min="6" max="6" width="14.81640625" style="29" customWidth="1"/>
    <col min="7" max="7" width="11.54296875" style="29" bestFit="1" customWidth="1"/>
    <col min="8" max="8" width="12.1796875" style="29" customWidth="1"/>
    <col min="9" max="9" width="15.26953125" style="29" customWidth="1"/>
    <col min="10" max="10" width="14.81640625" style="29" customWidth="1"/>
    <col min="11" max="13" width="14.54296875" style="29" customWidth="1"/>
    <col min="14" max="14" width="13.81640625" style="29" customWidth="1"/>
    <col min="15" max="15" width="11.54296875" style="29" bestFit="1" customWidth="1"/>
    <col min="16" max="16" width="12.453125" style="29" bestFit="1" customWidth="1"/>
    <col min="17" max="17" width="12.54296875" style="29" bestFit="1" customWidth="1"/>
    <col min="18" max="18" width="13.81640625" style="29" bestFit="1" customWidth="1"/>
    <col min="19" max="19" width="12.26953125" style="29" customWidth="1"/>
    <col min="20" max="16384" width="11.54296875" style="29"/>
  </cols>
  <sheetData>
    <row r="1" spans="2:18">
      <c r="B1" s="133" t="s">
        <v>398</v>
      </c>
      <c r="C1" s="272"/>
      <c r="D1" s="272"/>
      <c r="E1" s="129"/>
      <c r="F1" s="129"/>
      <c r="G1" s="272"/>
      <c r="H1" s="272"/>
      <c r="I1" s="129"/>
      <c r="J1" s="129"/>
      <c r="K1" s="272"/>
      <c r="L1" s="272"/>
      <c r="M1" s="156"/>
    </row>
    <row r="2" spans="2:18">
      <c r="B2" s="134"/>
      <c r="C2" s="132" t="s">
        <v>444</v>
      </c>
      <c r="D2" s="132">
        <v>2023</v>
      </c>
      <c r="E2" s="132">
        <v>-2024</v>
      </c>
      <c r="F2" s="132"/>
      <c r="G2" s="132" t="s">
        <v>444</v>
      </c>
      <c r="H2" s="132">
        <v>2023</v>
      </c>
      <c r="I2" s="132">
        <v>-2024</v>
      </c>
      <c r="J2" s="132"/>
      <c r="K2" s="132" t="str">
        <f>G2</f>
        <v>2022 -</v>
      </c>
      <c r="L2" s="132">
        <f>H2</f>
        <v>2023</v>
      </c>
      <c r="M2" s="132">
        <f>I2</f>
        <v>-2024</v>
      </c>
    </row>
    <row r="3" spans="2:18">
      <c r="B3" s="7" t="s">
        <v>390</v>
      </c>
      <c r="C3" s="28">
        <v>25046985</v>
      </c>
      <c r="D3" s="28">
        <v>25063955</v>
      </c>
      <c r="E3" s="28">
        <v>25701680.805999998</v>
      </c>
      <c r="F3" s="7"/>
      <c r="G3" s="28">
        <v>5183875</v>
      </c>
      <c r="H3" s="28">
        <v>4993742</v>
      </c>
      <c r="I3" s="28">
        <v>5090096.4759999998</v>
      </c>
      <c r="J3" s="7"/>
      <c r="K3" s="28">
        <f t="shared" ref="K3:K14" si="0">C3+G3</f>
        <v>30230860</v>
      </c>
      <c r="L3" s="28">
        <f t="shared" ref="L3:L14" si="1">D3+H3</f>
        <v>30057697</v>
      </c>
      <c r="M3" s="28">
        <f t="shared" ref="M3:M14" si="2">E3+I3</f>
        <v>30791777.281999998</v>
      </c>
      <c r="P3" s="162"/>
      <c r="Q3" s="162"/>
      <c r="R3" s="162"/>
    </row>
    <row r="4" spans="2:18">
      <c r="B4" s="7" t="s">
        <v>399</v>
      </c>
      <c r="C4" s="28">
        <v>26348339</v>
      </c>
      <c r="D4" s="28">
        <v>26304885</v>
      </c>
      <c r="E4" s="28">
        <v>26869918</v>
      </c>
      <c r="F4" s="7"/>
      <c r="G4" s="28">
        <v>5437205</v>
      </c>
      <c r="H4" s="28">
        <v>5229541</v>
      </c>
      <c r="I4" s="28">
        <v>5310162</v>
      </c>
      <c r="J4" s="28"/>
      <c r="K4" s="28">
        <f t="shared" si="0"/>
        <v>31785544</v>
      </c>
      <c r="L4" s="28">
        <f t="shared" si="1"/>
        <v>31534426</v>
      </c>
      <c r="M4" s="28">
        <f t="shared" si="2"/>
        <v>32180080</v>
      </c>
      <c r="P4" s="162"/>
      <c r="Q4" s="162"/>
    </row>
    <row r="5" spans="2:18">
      <c r="B5" s="7" t="s">
        <v>400</v>
      </c>
      <c r="C5" s="28">
        <v>58238448</v>
      </c>
      <c r="D5" s="28">
        <v>60452989</v>
      </c>
      <c r="E5" s="28">
        <v>61849967</v>
      </c>
      <c r="F5" s="28"/>
      <c r="G5" s="28">
        <v>11795438</v>
      </c>
      <c r="H5" s="28">
        <v>11982449</v>
      </c>
      <c r="I5" s="28">
        <v>12068811</v>
      </c>
      <c r="J5" s="28"/>
      <c r="K5" s="28">
        <f t="shared" si="0"/>
        <v>70033886</v>
      </c>
      <c r="L5" s="28">
        <f t="shared" si="1"/>
        <v>72435438</v>
      </c>
      <c r="M5" s="28">
        <f t="shared" si="2"/>
        <v>73918778</v>
      </c>
      <c r="N5" s="162"/>
      <c r="P5" s="162"/>
    </row>
    <row r="6" spans="2:18">
      <c r="B6" s="7" t="s">
        <v>401</v>
      </c>
      <c r="C6" s="28">
        <v>60397398</v>
      </c>
      <c r="D6" s="28">
        <v>62209675</v>
      </c>
      <c r="E6" s="28">
        <v>63631848</v>
      </c>
      <c r="F6" s="28"/>
      <c r="G6" s="28">
        <v>12221762</v>
      </c>
      <c r="H6" s="28">
        <v>12319395</v>
      </c>
      <c r="I6" s="28">
        <v>12407989</v>
      </c>
      <c r="J6" s="28"/>
      <c r="K6" s="28">
        <f t="shared" si="0"/>
        <v>72619160</v>
      </c>
      <c r="L6" s="28">
        <f t="shared" si="1"/>
        <v>74529070</v>
      </c>
      <c r="M6" s="28">
        <f t="shared" si="2"/>
        <v>76039837</v>
      </c>
      <c r="O6" s="162"/>
      <c r="P6" s="162"/>
    </row>
    <row r="7" spans="2:18">
      <c r="B7" s="7" t="s">
        <v>402</v>
      </c>
      <c r="C7" s="28">
        <v>97791092</v>
      </c>
      <c r="D7" s="28">
        <v>99697151</v>
      </c>
      <c r="E7" s="28">
        <v>104018526</v>
      </c>
      <c r="F7" s="28"/>
      <c r="G7" s="28">
        <v>19699908</v>
      </c>
      <c r="H7" s="28">
        <v>19731661</v>
      </c>
      <c r="I7" s="237">
        <v>20231818</v>
      </c>
      <c r="J7" s="28"/>
      <c r="K7" s="28">
        <f t="shared" si="0"/>
        <v>117491000</v>
      </c>
      <c r="L7" s="28">
        <f t="shared" si="1"/>
        <v>119428812</v>
      </c>
      <c r="M7" s="28">
        <f t="shared" si="2"/>
        <v>124250344</v>
      </c>
      <c r="O7" s="162"/>
      <c r="P7" s="162"/>
      <c r="Q7" s="162"/>
    </row>
    <row r="8" spans="2:18">
      <c r="B8" s="7" t="s">
        <v>403</v>
      </c>
      <c r="C8" s="28">
        <v>102840296</v>
      </c>
      <c r="D8" s="28">
        <v>104847661</v>
      </c>
      <c r="E8" s="28">
        <v>109061725.594</v>
      </c>
      <c r="F8" s="28"/>
      <c r="G8" s="28">
        <v>20707889</v>
      </c>
      <c r="H8" s="28">
        <v>20742396</v>
      </c>
      <c r="I8" s="28">
        <v>21201261</v>
      </c>
      <c r="J8" s="28"/>
      <c r="K8" s="28">
        <f t="shared" si="0"/>
        <v>123548185</v>
      </c>
      <c r="L8" s="28">
        <f t="shared" si="1"/>
        <v>125590057</v>
      </c>
      <c r="M8" s="28">
        <f t="shared" si="2"/>
        <v>130262986.594</v>
      </c>
      <c r="O8" s="162"/>
      <c r="P8" s="162"/>
      <c r="Q8" s="162"/>
      <c r="R8" s="162"/>
    </row>
    <row r="9" spans="2:18">
      <c r="B9" s="7" t="s">
        <v>404</v>
      </c>
      <c r="C9" s="28">
        <v>124903414</v>
      </c>
      <c r="D9" s="28">
        <v>127895476</v>
      </c>
      <c r="E9" s="28">
        <v>132737375</v>
      </c>
      <c r="F9" s="28"/>
      <c r="G9" s="28">
        <v>25114257</v>
      </c>
      <c r="H9" s="28">
        <v>25309163</v>
      </c>
      <c r="I9" s="28">
        <v>25785293</v>
      </c>
      <c r="J9" s="28"/>
      <c r="K9" s="28">
        <f t="shared" si="0"/>
        <v>150017671</v>
      </c>
      <c r="L9" s="28">
        <f t="shared" si="1"/>
        <v>153204639</v>
      </c>
      <c r="M9" s="28">
        <f t="shared" si="2"/>
        <v>158522668</v>
      </c>
      <c r="O9" s="162"/>
      <c r="P9" s="162"/>
      <c r="Q9" s="162"/>
      <c r="R9" s="162"/>
    </row>
    <row r="10" spans="2:18">
      <c r="B10" s="7" t="s">
        <v>405</v>
      </c>
      <c r="C10" s="28">
        <v>129404724</v>
      </c>
      <c r="D10" s="28">
        <v>130669635</v>
      </c>
      <c r="E10" s="28">
        <v>135520524.042</v>
      </c>
      <c r="F10" s="28"/>
      <c r="G10" s="28">
        <v>26034503</v>
      </c>
      <c r="H10" s="28">
        <v>25857833</v>
      </c>
      <c r="I10" s="28">
        <v>26332332</v>
      </c>
      <c r="J10" s="28"/>
      <c r="K10" s="28">
        <f t="shared" si="0"/>
        <v>155439227</v>
      </c>
      <c r="L10" s="28">
        <f t="shared" si="1"/>
        <v>156527468</v>
      </c>
      <c r="M10" s="28">
        <f t="shared" si="2"/>
        <v>161852856.042</v>
      </c>
      <c r="O10" s="162"/>
      <c r="P10" s="162"/>
      <c r="Q10" s="162"/>
    </row>
    <row r="11" spans="2:18">
      <c r="B11" s="7" t="s">
        <v>406</v>
      </c>
      <c r="C11" s="28">
        <v>165668406</v>
      </c>
      <c r="D11" s="28">
        <v>167176502</v>
      </c>
      <c r="E11" s="28">
        <v>173127354.21100006</v>
      </c>
      <c r="F11" s="28"/>
      <c r="G11" s="28">
        <v>33286461</v>
      </c>
      <c r="H11" s="28">
        <v>33077457</v>
      </c>
      <c r="I11" s="28">
        <v>33607413</v>
      </c>
      <c r="J11" s="28"/>
      <c r="K11" s="28">
        <f t="shared" si="0"/>
        <v>198954867</v>
      </c>
      <c r="L11" s="28">
        <f t="shared" si="1"/>
        <v>200253959</v>
      </c>
      <c r="M11" s="28">
        <f t="shared" si="2"/>
        <v>206734767.21100006</v>
      </c>
    </row>
    <row r="12" spans="2:18" ht="15" thickBot="1">
      <c r="B12" s="7" t="s">
        <v>407</v>
      </c>
      <c r="C12" s="28">
        <v>167290401</v>
      </c>
      <c r="D12" s="28">
        <v>168506575</v>
      </c>
      <c r="E12" s="28">
        <v>174472885</v>
      </c>
      <c r="F12" s="28"/>
      <c r="G12" s="28">
        <v>33623340</v>
      </c>
      <c r="H12" s="28">
        <v>33339082</v>
      </c>
      <c r="I12" s="28">
        <v>33870624</v>
      </c>
      <c r="J12" s="28"/>
      <c r="K12" s="28">
        <f t="shared" si="0"/>
        <v>200913741</v>
      </c>
      <c r="L12" s="28">
        <f t="shared" si="1"/>
        <v>201845657</v>
      </c>
      <c r="M12" s="28">
        <f t="shared" si="2"/>
        <v>208343509</v>
      </c>
      <c r="O12" s="162"/>
    </row>
    <row r="13" spans="2:18">
      <c r="B13" s="7" t="s">
        <v>408</v>
      </c>
      <c r="C13" s="28">
        <v>216186638</v>
      </c>
      <c r="D13" s="28">
        <v>205956451.00000006</v>
      </c>
      <c r="E13" s="28"/>
      <c r="F13" s="30" t="s">
        <v>21</v>
      </c>
      <c r="G13" s="28">
        <v>43645701</v>
      </c>
      <c r="H13" s="28">
        <v>40808867</v>
      </c>
      <c r="I13" s="28"/>
      <c r="J13" s="30" t="s">
        <v>21</v>
      </c>
      <c r="K13" s="28">
        <f t="shared" si="0"/>
        <v>259832339</v>
      </c>
      <c r="L13" s="28">
        <f t="shared" si="1"/>
        <v>246765318.00000006</v>
      </c>
      <c r="M13" s="28">
        <f t="shared" si="2"/>
        <v>0</v>
      </c>
      <c r="N13" s="31"/>
      <c r="O13" s="135"/>
    </row>
    <row r="14" spans="2:18">
      <c r="B14" s="38" t="s">
        <v>409</v>
      </c>
      <c r="C14" s="28">
        <v>220842958</v>
      </c>
      <c r="D14" s="28">
        <v>210494834</v>
      </c>
      <c r="E14" s="28"/>
      <c r="F14" s="197">
        <f>E14*1000/$O$15</f>
        <v>0</v>
      </c>
      <c r="G14" s="28">
        <v>44561358</v>
      </c>
      <c r="H14" s="28">
        <v>41690857.868000008</v>
      </c>
      <c r="I14" s="28"/>
      <c r="J14" s="197">
        <f>I14*1000/$O$15</f>
        <v>0</v>
      </c>
      <c r="K14" s="28">
        <f t="shared" si="0"/>
        <v>265404316</v>
      </c>
      <c r="L14" s="28">
        <f t="shared" si="1"/>
        <v>252185691.868</v>
      </c>
      <c r="M14" s="28">
        <f t="shared" si="2"/>
        <v>0</v>
      </c>
      <c r="O14" s="191" t="s">
        <v>425</v>
      </c>
      <c r="P14" s="191"/>
    </row>
    <row r="15" spans="2:18">
      <c r="B15" s="130" t="s">
        <v>423</v>
      </c>
      <c r="C15" s="133"/>
      <c r="D15" s="198"/>
      <c r="E15" s="198">
        <v>220250000</v>
      </c>
      <c r="F15" s="199">
        <f>E15*1000/$O$15</f>
        <v>39683.233207866448</v>
      </c>
      <c r="G15" s="133"/>
      <c r="H15" s="200"/>
      <c r="I15" s="201">
        <v>43250000</v>
      </c>
      <c r="J15" s="199">
        <f>I15*1000/$O$15</f>
        <v>7792.5077695356367</v>
      </c>
      <c r="K15" s="133"/>
      <c r="L15" s="202"/>
      <c r="M15" s="202">
        <f>E15+I15</f>
        <v>263500000</v>
      </c>
      <c r="N15" s="32"/>
      <c r="O15" s="192">
        <v>5550203</v>
      </c>
      <c r="P15" s="191"/>
    </row>
    <row r="16" spans="2:18">
      <c r="B16" s="7" t="s">
        <v>422</v>
      </c>
      <c r="C16" s="38"/>
      <c r="D16" s="167"/>
      <c r="E16" s="167">
        <v>220400000</v>
      </c>
      <c r="F16" s="41">
        <f>E16*1000/$O$15</f>
        <v>39710.259246373513</v>
      </c>
      <c r="G16" s="38"/>
      <c r="H16" s="168"/>
      <c r="I16" s="168">
        <v>43100000</v>
      </c>
      <c r="J16" s="41">
        <f>I16*1000/$O$15</f>
        <v>7765.4817310285771</v>
      </c>
      <c r="K16" s="38"/>
      <c r="L16" s="42"/>
      <c r="M16" s="42">
        <f>E16+I16</f>
        <v>263500000</v>
      </c>
      <c r="N16" s="32"/>
      <c r="O16" s="136"/>
    </row>
    <row r="17" spans="2:20">
      <c r="B17" s="40" t="s">
        <v>446</v>
      </c>
      <c r="C17" s="43"/>
      <c r="D17" s="38"/>
      <c r="E17" s="38">
        <v>218400000</v>
      </c>
      <c r="F17" s="41">
        <f>E17*1000/$O$15</f>
        <v>39349.912066279379</v>
      </c>
      <c r="G17" s="43"/>
      <c r="H17" s="38"/>
      <c r="I17" s="38">
        <v>42600000</v>
      </c>
      <c r="J17" s="41">
        <f>I17*1000/$O$15</f>
        <v>7675.3949360050437</v>
      </c>
      <c r="K17" s="43"/>
      <c r="L17" s="38"/>
      <c r="M17" s="38">
        <f>E17+I17</f>
        <v>261000000</v>
      </c>
      <c r="N17" s="33"/>
      <c r="O17" s="146"/>
    </row>
    <row r="18" spans="2:20" ht="15" thickBot="1">
      <c r="B18" s="40"/>
      <c r="C18" s="195"/>
      <c r="D18" s="195"/>
      <c r="E18" s="169"/>
      <c r="F18" s="170">
        <f>E18*1000/$O$15</f>
        <v>0</v>
      </c>
      <c r="G18" s="43"/>
      <c r="H18" s="38"/>
      <c r="I18" s="38"/>
      <c r="J18" s="170">
        <f>I18*1000/$O$15</f>
        <v>0</v>
      </c>
      <c r="K18" s="43"/>
      <c r="L18" s="38"/>
      <c r="M18" s="38">
        <f>E18+I18</f>
        <v>0</v>
      </c>
      <c r="N18" s="33"/>
      <c r="O18" s="146"/>
    </row>
    <row r="19" spans="2:20">
      <c r="B19" s="137"/>
      <c r="C19" s="138"/>
      <c r="D19" s="139"/>
      <c r="E19" s="139"/>
      <c r="F19" s="140"/>
      <c r="G19" s="138"/>
      <c r="H19" s="139"/>
      <c r="I19" s="139"/>
      <c r="J19" s="140"/>
      <c r="K19" s="138"/>
      <c r="L19" s="141"/>
      <c r="M19" s="141"/>
      <c r="N19" s="33"/>
      <c r="O19" s="32"/>
      <c r="P19" s="145"/>
      <c r="Q19" s="145"/>
    </row>
    <row r="20" spans="2:20">
      <c r="B20" s="158"/>
      <c r="C20" s="158"/>
      <c r="D20" s="158"/>
      <c r="E20" s="239"/>
      <c r="F20" s="140"/>
      <c r="G20" s="138"/>
      <c r="H20" s="142"/>
      <c r="I20" s="239"/>
      <c r="J20" s="140"/>
      <c r="K20" s="138"/>
      <c r="L20" s="141"/>
      <c r="M20" s="141"/>
      <c r="N20" s="143"/>
      <c r="O20" s="32"/>
      <c r="P20" s="145"/>
    </row>
    <row r="21" spans="2:20">
      <c r="B21" s="159"/>
      <c r="C21" s="160"/>
      <c r="D21" s="161"/>
      <c r="E21" s="161"/>
      <c r="F21" s="140"/>
      <c r="G21" s="138"/>
      <c r="H21" s="142"/>
      <c r="I21" s="142"/>
      <c r="J21" s="140"/>
      <c r="K21" s="138"/>
      <c r="L21" s="141"/>
      <c r="M21" s="141"/>
      <c r="N21" s="33"/>
      <c r="O21" s="32"/>
    </row>
    <row r="22" spans="2:20">
      <c r="B22" s="34" t="s">
        <v>410</v>
      </c>
      <c r="C22" s="272"/>
      <c r="D22" s="272"/>
      <c r="E22" s="272"/>
      <c r="F22" s="35"/>
      <c r="G22" s="272"/>
      <c r="H22" s="272"/>
      <c r="I22" s="129"/>
      <c r="J22" s="35"/>
      <c r="K22" s="272"/>
      <c r="L22" s="272"/>
      <c r="M22" s="272"/>
    </row>
    <row r="23" spans="2:20">
      <c r="B23" s="36" t="s">
        <v>411</v>
      </c>
      <c r="C23" s="132" t="str">
        <f t="shared" ref="C23:L23" si="3">C2</f>
        <v>2022 -</v>
      </c>
      <c r="D23" s="132">
        <f>D2</f>
        <v>2023</v>
      </c>
      <c r="E23" s="132">
        <f>E2</f>
        <v>-2024</v>
      </c>
      <c r="F23" s="132"/>
      <c r="G23" s="132" t="str">
        <f t="shared" si="3"/>
        <v>2022 -</v>
      </c>
      <c r="H23" s="132">
        <f t="shared" si="3"/>
        <v>2023</v>
      </c>
      <c r="I23" s="132">
        <f t="shared" si="3"/>
        <v>-2024</v>
      </c>
      <c r="J23" s="132"/>
      <c r="K23" s="132" t="str">
        <f t="shared" si="3"/>
        <v>2022 -</v>
      </c>
      <c r="L23" s="132">
        <f t="shared" si="3"/>
        <v>2023</v>
      </c>
      <c r="M23" s="132">
        <f t="shared" ref="M23" si="4">M2</f>
        <v>-2024</v>
      </c>
      <c r="P23"/>
      <c r="R23" s="44"/>
      <c r="S23" s="44"/>
      <c r="T23" s="44"/>
    </row>
    <row r="24" spans="2:20">
      <c r="B24" s="7" t="s">
        <v>390</v>
      </c>
      <c r="C24" s="37">
        <v>0.19071798478692495</v>
      </c>
      <c r="D24" s="37">
        <f>(D3-C3)/C3</f>
        <v>6.775266564019582E-4</v>
      </c>
      <c r="E24" s="37">
        <f>(E3-D3)/D3</f>
        <v>2.5443941548729958E-2</v>
      </c>
      <c r="F24" s="7"/>
      <c r="G24" s="37">
        <v>0.21789441089515518</v>
      </c>
      <c r="H24" s="37">
        <f>(H3-G3)/G3</f>
        <v>-3.6677774830604519E-2</v>
      </c>
      <c r="I24" s="37">
        <f>(I3-H3)/H3</f>
        <v>1.9295044878169475E-2</v>
      </c>
      <c r="J24" s="7"/>
      <c r="K24" s="37">
        <v>0.19529161023657679</v>
      </c>
      <c r="L24" s="37">
        <f>(L3-K3)/K3</f>
        <v>-5.7280209693009064E-3</v>
      </c>
      <c r="M24" s="37">
        <f>(M3-L3)/L3</f>
        <v>2.4422372811862391E-2</v>
      </c>
      <c r="O24" s="144"/>
      <c r="P24"/>
      <c r="R24" s="171"/>
      <c r="S24" s="31"/>
      <c r="T24" s="145"/>
    </row>
    <row r="25" spans="2:20">
      <c r="B25" s="7" t="s">
        <v>399</v>
      </c>
      <c r="C25" s="37">
        <v>0.18706135092763768</v>
      </c>
      <c r="D25" s="37">
        <f t="shared" ref="D25:D30" si="5">(D4-C4)/C4</f>
        <v>-1.6492121192155603E-3</v>
      </c>
      <c r="E25" s="37">
        <f t="shared" ref="E25:E33" si="6">(E4-D4)/D4</f>
        <v>2.1480154731716182E-2</v>
      </c>
      <c r="F25" s="7"/>
      <c r="G25" s="37">
        <v>0.21441677471374504</v>
      </c>
      <c r="H25" s="37">
        <f t="shared" ref="H25:H30" si="7">(H4-G4)/G4</f>
        <v>-3.8193152548046283E-2</v>
      </c>
      <c r="I25" s="37">
        <f t="shared" ref="I25:I33" si="8">(I4-H4)/H4</f>
        <v>1.5416458155696647E-2</v>
      </c>
      <c r="J25" s="7"/>
      <c r="K25" s="37">
        <v>0.1916530304678177</v>
      </c>
      <c r="L25" s="37">
        <f t="shared" ref="L25:L29" si="9">(L4-K4)/K4</f>
        <v>-7.9003838977869945E-3</v>
      </c>
      <c r="M25" s="37">
        <f t="shared" ref="M25:M33" si="10">(M4-L4)/L4</f>
        <v>2.0474575944398037E-2</v>
      </c>
      <c r="O25" s="144"/>
      <c r="P25"/>
      <c r="R25" s="171"/>
      <c r="S25" s="31"/>
      <c r="T25" s="145"/>
    </row>
    <row r="26" spans="2:20">
      <c r="B26" s="7" t="s">
        <v>400</v>
      </c>
      <c r="C26" s="37">
        <v>8.88802359492845E-2</v>
      </c>
      <c r="D26" s="37">
        <f t="shared" si="5"/>
        <v>3.8025412353021495E-2</v>
      </c>
      <c r="E26" s="37">
        <f t="shared" si="6"/>
        <v>2.3108501715274989E-2</v>
      </c>
      <c r="F26" s="7"/>
      <c r="G26" s="37">
        <v>7.772182725496124E-2</v>
      </c>
      <c r="H26" s="37">
        <f t="shared" si="7"/>
        <v>1.5854519348921167E-2</v>
      </c>
      <c r="I26" s="37">
        <f t="shared" si="8"/>
        <v>7.2073747194751261E-3</v>
      </c>
      <c r="J26" s="7"/>
      <c r="K26" s="37">
        <v>8.6984731203032878E-2</v>
      </c>
      <c r="L26" s="37">
        <f t="shared" si="9"/>
        <v>3.4291285792708973E-2</v>
      </c>
      <c r="M26" s="37">
        <f t="shared" si="10"/>
        <v>2.0478098027101044E-2</v>
      </c>
      <c r="O26" s="144"/>
      <c r="P26"/>
      <c r="R26" s="171"/>
      <c r="S26" s="171"/>
      <c r="T26" s="145"/>
    </row>
    <row r="27" spans="2:20">
      <c r="B27" s="7" t="s">
        <v>401</v>
      </c>
      <c r="C27" s="37">
        <v>9.3784666680478412E-2</v>
      </c>
      <c r="D27" s="37">
        <f t="shared" si="5"/>
        <v>3.0005878730073769E-2</v>
      </c>
      <c r="E27" s="37">
        <f t="shared" si="6"/>
        <v>2.2860961739472198E-2</v>
      </c>
      <c r="F27" s="7"/>
      <c r="G27" s="37">
        <v>8.3334625997186745E-2</v>
      </c>
      <c r="H27" s="37">
        <f t="shared" si="7"/>
        <v>7.9884553471095254E-3</v>
      </c>
      <c r="I27" s="37">
        <f t="shared" si="8"/>
        <v>7.1914245788855706E-3</v>
      </c>
      <c r="J27" s="7"/>
      <c r="K27" s="37">
        <v>9.201184396934145E-2</v>
      </c>
      <c r="L27" s="37">
        <f t="shared" si="9"/>
        <v>2.6300359299116102E-2</v>
      </c>
      <c r="M27" s="37">
        <f t="shared" si="10"/>
        <v>2.027084196810721E-2</v>
      </c>
      <c r="O27" s="144"/>
      <c r="R27" s="171"/>
    </row>
    <row r="28" spans="2:20">
      <c r="B28" s="7" t="s">
        <v>402</v>
      </c>
      <c r="C28" s="37">
        <v>0.12414225621717354</v>
      </c>
      <c r="D28" s="37">
        <f t="shared" si="5"/>
        <v>1.949113115538172E-2</v>
      </c>
      <c r="E28" s="37">
        <f t="shared" si="6"/>
        <v>4.334501995949714E-2</v>
      </c>
      <c r="F28" s="7"/>
      <c r="G28" s="37">
        <v>0.10399978749305865</v>
      </c>
      <c r="H28" s="37">
        <f t="shared" si="7"/>
        <v>1.6118349385184946E-3</v>
      </c>
      <c r="I28" s="37">
        <f t="shared" si="8"/>
        <v>2.534794207137453E-2</v>
      </c>
      <c r="J28" s="7"/>
      <c r="K28" s="37">
        <v>0.12071380458122613</v>
      </c>
      <c r="L28" s="37">
        <f t="shared" si="9"/>
        <v>1.6493280336366191E-2</v>
      </c>
      <c r="M28" s="37">
        <f t="shared" si="10"/>
        <v>4.0371598103144488E-2</v>
      </c>
      <c r="O28" s="144"/>
      <c r="R28" s="171"/>
    </row>
    <row r="29" spans="2:20">
      <c r="B29" s="7" t="s">
        <v>403</v>
      </c>
      <c r="C29" s="37">
        <v>0.13394565487367316</v>
      </c>
      <c r="D29" s="37">
        <f t="shared" si="5"/>
        <v>1.951924564666753E-2</v>
      </c>
      <c r="E29" s="37">
        <f t="shared" si="6"/>
        <v>4.0192261360985408E-2</v>
      </c>
      <c r="F29" s="7"/>
      <c r="G29" s="37">
        <v>0.11344475619176839</v>
      </c>
      <c r="H29" s="37">
        <f t="shared" si="7"/>
        <v>1.6663697588875429E-3</v>
      </c>
      <c r="I29" s="37">
        <f t="shared" si="8"/>
        <v>2.2122082714070256E-2</v>
      </c>
      <c r="J29" s="7"/>
      <c r="K29" s="37">
        <v>0.13045700221438322</v>
      </c>
      <c r="L29" s="37">
        <f t="shared" si="9"/>
        <v>1.6526928339740482E-2</v>
      </c>
      <c r="M29" s="37">
        <f t="shared" si="10"/>
        <v>3.7207798974085958E-2</v>
      </c>
      <c r="O29" s="144"/>
    </row>
    <row r="30" spans="2:20">
      <c r="B30" s="7" t="s">
        <v>404</v>
      </c>
      <c r="C30" s="37">
        <v>0.10559415528621811</v>
      </c>
      <c r="D30" s="37">
        <f t="shared" si="5"/>
        <v>2.3955005745479464E-2</v>
      </c>
      <c r="E30" s="37">
        <f t="shared" si="6"/>
        <v>3.7858250748447113E-2</v>
      </c>
      <c r="F30" s="7"/>
      <c r="G30" s="37">
        <v>8.2000718368055961E-2</v>
      </c>
      <c r="H30" s="37">
        <f t="shared" si="7"/>
        <v>7.7607711030431839E-3</v>
      </c>
      <c r="I30" s="37">
        <f t="shared" si="8"/>
        <v>1.8812554172573784E-2</v>
      </c>
      <c r="J30" s="7"/>
      <c r="K30" s="37">
        <v>0.10157296296468447</v>
      </c>
      <c r="L30" s="37">
        <f t="shared" ref="L30:L35" si="11">(L9-K9)/K9</f>
        <v>2.1243950654319915E-2</v>
      </c>
      <c r="M30" s="37">
        <f t="shared" si="10"/>
        <v>3.4711931927857619E-2</v>
      </c>
      <c r="O30" s="144"/>
    </row>
    <row r="31" spans="2:20">
      <c r="B31" s="7" t="s">
        <v>405</v>
      </c>
      <c r="C31" s="37">
        <v>0.11626707417611175</v>
      </c>
      <c r="D31" s="37">
        <f>(D10-C10)/C10</f>
        <v>9.774844077562423E-3</v>
      </c>
      <c r="E31" s="37">
        <f t="shared" si="6"/>
        <v>3.7123307507516919E-2</v>
      </c>
      <c r="F31" s="7"/>
      <c r="G31" s="37">
        <v>9.3629953338264668E-2</v>
      </c>
      <c r="H31" s="37">
        <f>(H10-G10)/G10</f>
        <v>-6.7859947240014526E-3</v>
      </c>
      <c r="I31" s="37">
        <f t="shared" si="8"/>
        <v>1.8350300274582173E-2</v>
      </c>
      <c r="J31" s="7"/>
      <c r="K31" s="37">
        <v>0.11241047480797835</v>
      </c>
      <c r="L31" s="37">
        <f t="shared" si="11"/>
        <v>7.0010705856122148E-3</v>
      </c>
      <c r="M31" s="37">
        <f t="shared" si="10"/>
        <v>3.4022067245092061E-2</v>
      </c>
      <c r="O31" s="144"/>
    </row>
    <row r="32" spans="2:20">
      <c r="B32" s="7" t="s">
        <v>406</v>
      </c>
      <c r="C32" s="37">
        <v>0.10022929644670268</v>
      </c>
      <c r="D32" s="37">
        <f>(D11-C11)/C11</f>
        <v>9.10309959763843E-3</v>
      </c>
      <c r="E32" s="37">
        <f t="shared" si="6"/>
        <v>3.5596223989661266E-2</v>
      </c>
      <c r="F32" s="7"/>
      <c r="G32" s="37">
        <v>7.5351622284985556E-2</v>
      </c>
      <c r="H32" s="37">
        <f>(H11-G11)/G11</f>
        <v>-6.2789492700951292E-3</v>
      </c>
      <c r="I32" s="37">
        <f t="shared" si="8"/>
        <v>1.6021666961882831E-2</v>
      </c>
      <c r="J32" s="7"/>
      <c r="K32" s="37">
        <v>9.5987226461542535E-2</v>
      </c>
      <c r="L32" s="37">
        <f t="shared" si="11"/>
        <v>6.5295814050128267E-3</v>
      </c>
      <c r="M32" s="37">
        <f t="shared" si="10"/>
        <v>3.2362946747035624E-2</v>
      </c>
      <c r="O32" s="144"/>
    </row>
    <row r="33" spans="2:19">
      <c r="B33" s="7" t="s">
        <v>407</v>
      </c>
      <c r="C33" s="37">
        <v>9.7573038196394943E-2</v>
      </c>
      <c r="D33" s="37">
        <f>(D12-C12)/C12</f>
        <v>7.2698373172050681E-3</v>
      </c>
      <c r="E33" s="37">
        <f t="shared" si="6"/>
        <v>3.5406986344598129E-2</v>
      </c>
      <c r="F33" s="7"/>
      <c r="G33" s="37">
        <v>7.3429833028006611E-2</v>
      </c>
      <c r="H33" s="37">
        <f>(H12-G12)/G12</f>
        <v>-8.4541868832781041E-3</v>
      </c>
      <c r="I33" s="37">
        <f t="shared" si="8"/>
        <v>1.5943510382199485E-2</v>
      </c>
      <c r="J33" s="7"/>
      <c r="K33" s="37">
        <v>9.3457238038095261E-2</v>
      </c>
      <c r="L33" s="37">
        <f t="shared" si="11"/>
        <v>4.638388570943985E-3</v>
      </c>
      <c r="M33" s="37">
        <f t="shared" si="10"/>
        <v>3.2192181375495239E-2</v>
      </c>
      <c r="O33" s="144"/>
    </row>
    <row r="34" spans="2:19">
      <c r="B34" s="38" t="s">
        <v>408</v>
      </c>
      <c r="C34" s="39">
        <v>0.13610393658121803</v>
      </c>
      <c r="D34" s="39">
        <f>(D13-C13)/C13</f>
        <v>-4.7321088364397156E-2</v>
      </c>
      <c r="E34" s="39"/>
      <c r="F34" s="38"/>
      <c r="G34" s="39">
        <v>0.11056539758734973</v>
      </c>
      <c r="H34" s="39">
        <f>(H13-G13)/G13</f>
        <v>-6.4996871054952235E-2</v>
      </c>
      <c r="I34" s="39"/>
      <c r="J34" s="38"/>
      <c r="K34" s="39">
        <v>0.13173230159837249</v>
      </c>
      <c r="L34" s="39">
        <f t="shared" si="11"/>
        <v>-5.0290202714143063E-2</v>
      </c>
      <c r="M34" s="39"/>
      <c r="O34" s="144"/>
    </row>
    <row r="35" spans="2:19">
      <c r="B35" s="234" t="s">
        <v>409</v>
      </c>
      <c r="C35" s="235">
        <v>0.12700596682061102</v>
      </c>
      <c r="D35" s="235">
        <f>(D14-C14)/C14</f>
        <v>-4.6857387229888491E-2</v>
      </c>
      <c r="E35" s="235"/>
      <c r="F35" s="234"/>
      <c r="G35" s="235">
        <v>0.10162638708359681</v>
      </c>
      <c r="H35" s="235">
        <f>(H14-G14)/G14</f>
        <v>-6.4416801031961179E-2</v>
      </c>
      <c r="I35" s="235"/>
      <c r="J35" s="234"/>
      <c r="K35" s="235">
        <v>0.12266336426832546</v>
      </c>
      <c r="L35" s="235">
        <f t="shared" si="11"/>
        <v>-4.9805611043642561E-2</v>
      </c>
      <c r="M35" s="235"/>
      <c r="O35" s="144"/>
    </row>
    <row r="36" spans="2:19">
      <c r="B36" s="233" t="str">
        <f>B15</f>
        <v>Anslag NB2024</v>
      </c>
      <c r="D36" s="39"/>
      <c r="E36" s="39">
        <f>(E15-D$14)/D$14</f>
        <v>4.6343968707564576E-2</v>
      </c>
      <c r="H36" s="39"/>
      <c r="I36" s="39">
        <f>(I15-H$14)/H$14</f>
        <v>3.7397698481918693E-2</v>
      </c>
      <c r="L36" s="39"/>
      <c r="M36" s="39">
        <f>(M15-L$14)/L$14</f>
        <v>4.4864988367072693E-2</v>
      </c>
      <c r="P36" s="31"/>
      <c r="Q36" s="145"/>
      <c r="R36" s="145"/>
      <c r="S36" s="145"/>
    </row>
    <row r="37" spans="2:19">
      <c r="B37" s="130" t="str">
        <f>B16</f>
        <v>Anslag RNB2024</v>
      </c>
      <c r="D37" s="39"/>
      <c r="E37" s="39">
        <f>(E16-D$14)/D$14</f>
        <v>4.7056575269680968E-2</v>
      </c>
      <c r="H37" s="39"/>
      <c r="I37" s="39">
        <f>(I16-H$14)/H$14</f>
        <v>3.3799787388917819E-2</v>
      </c>
      <c r="L37" s="39"/>
      <c r="M37" s="39">
        <f>(M16-L$14)/L$14</f>
        <v>4.4864988367072693E-2</v>
      </c>
      <c r="P37" s="31"/>
      <c r="Q37" s="145"/>
      <c r="R37" s="145"/>
      <c r="S37" s="145"/>
    </row>
    <row r="38" spans="2:19">
      <c r="B38" s="7" t="str">
        <f>B17</f>
        <v>Anslag NB2025</v>
      </c>
      <c r="D38" s="39"/>
      <c r="E38" s="39">
        <f>(E17-D$14)/D$14</f>
        <v>3.7555154441462443E-2</v>
      </c>
      <c r="H38" s="39"/>
      <c r="I38" s="39">
        <f>(I17-H$14)/H$14</f>
        <v>2.1806750412248235E-2</v>
      </c>
      <c r="L38" s="37"/>
      <c r="M38" s="39">
        <f>(M17-L$14)/L$14</f>
        <v>3.4951658306664038E-2</v>
      </c>
      <c r="P38" s="31"/>
      <c r="Q38" s="145"/>
      <c r="R38" s="145"/>
      <c r="S38" s="145"/>
    </row>
    <row r="39" spans="2:19">
      <c r="B39" s="7">
        <f>B18</f>
        <v>0</v>
      </c>
      <c r="D39" s="39"/>
      <c r="E39" s="39"/>
      <c r="H39" s="39"/>
      <c r="I39" s="39"/>
      <c r="L39" s="37"/>
      <c r="M39" s="37"/>
    </row>
    <row r="40" spans="2:19">
      <c r="B40" s="137"/>
      <c r="D40" s="146"/>
      <c r="E40" s="146"/>
      <c r="G40" s="147"/>
      <c r="H40" s="146"/>
      <c r="I40" s="146"/>
      <c r="L40" s="146"/>
      <c r="M40" s="146"/>
    </row>
    <row r="41" spans="2:19">
      <c r="B41" s="142"/>
      <c r="C41" s="148"/>
      <c r="D41" s="149"/>
      <c r="E41" s="149"/>
      <c r="F41" s="148"/>
      <c r="G41" s="148"/>
      <c r="H41" s="149"/>
      <c r="I41" s="149"/>
      <c r="J41" s="148"/>
      <c r="K41" s="148"/>
      <c r="L41" s="149"/>
      <c r="M41" s="149"/>
    </row>
    <row r="42" spans="2:19">
      <c r="B42" s="7" t="s">
        <v>412</v>
      </c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</row>
    <row r="43" spans="2:19">
      <c r="B43" s="164"/>
      <c r="C43" s="132" t="str">
        <f>C23</f>
        <v>2022 -</v>
      </c>
      <c r="D43" s="132">
        <f>D23</f>
        <v>2023</v>
      </c>
      <c r="E43" s="132">
        <f>E23</f>
        <v>-2024</v>
      </c>
      <c r="F43" s="205" t="s">
        <v>424</v>
      </c>
      <c r="G43" s="132" t="str">
        <f>G23</f>
        <v>2022 -</v>
      </c>
      <c r="H43" s="132">
        <f>H23</f>
        <v>2023</v>
      </c>
      <c r="I43" s="132">
        <f>I23</f>
        <v>-2024</v>
      </c>
      <c r="J43" s="150" t="str">
        <f>F43</f>
        <v>endring 23-24</v>
      </c>
      <c r="K43" s="132" t="str">
        <f>K23</f>
        <v>2022 -</v>
      </c>
      <c r="L43" s="132">
        <f>L23</f>
        <v>2023</v>
      </c>
      <c r="M43" s="132">
        <f>M23</f>
        <v>-2024</v>
      </c>
      <c r="N43" s="150" t="str">
        <f>J43</f>
        <v>endring 23-24</v>
      </c>
    </row>
    <row r="44" spans="2:19">
      <c r="B44" s="31" t="str">
        <f>B3</f>
        <v>Januar</v>
      </c>
      <c r="C44" s="31">
        <v>21035195</v>
      </c>
      <c r="D44" s="31">
        <f>D3</f>
        <v>25063955</v>
      </c>
      <c r="E44" s="31">
        <f>E3</f>
        <v>25701680.805999998</v>
      </c>
      <c r="F44" s="151">
        <f t="shared" ref="F44:F53" si="12">(E44-D44)/D44</f>
        <v>2.5443941548729958E-2</v>
      </c>
      <c r="G44" s="31">
        <v>4256424</v>
      </c>
      <c r="H44" s="31">
        <f>H3</f>
        <v>4993742</v>
      </c>
      <c r="I44" s="31">
        <f>I3</f>
        <v>5090096.4759999998</v>
      </c>
      <c r="J44" s="151">
        <f t="shared" ref="J44:J53" si="13">(I44-H44)/H44</f>
        <v>1.9295044878169475E-2</v>
      </c>
      <c r="K44" s="31">
        <f t="shared" ref="K44:K56" si="14">C44+G44</f>
        <v>25291619</v>
      </c>
      <c r="L44" s="31">
        <f t="shared" ref="L44:M56" si="15">D44+H44</f>
        <v>30057697</v>
      </c>
      <c r="M44" s="31">
        <f t="shared" ref="M44:M56" si="16">E44+I44</f>
        <v>30791777.281999998</v>
      </c>
      <c r="N44" s="151">
        <f t="shared" ref="N44:N53" si="17">(M44-L44)/L44</f>
        <v>2.4422372811862391E-2</v>
      </c>
      <c r="P44" s="145"/>
    </row>
    <row r="45" spans="2:19">
      <c r="B45" s="31" t="str">
        <f t="shared" ref="B45:B55" si="18">B4</f>
        <v>Februar</v>
      </c>
      <c r="C45" s="31">
        <v>1161079</v>
      </c>
      <c r="D45" s="31">
        <f>D4-D3</f>
        <v>1240930</v>
      </c>
      <c r="E45" s="31">
        <f>E4-E3</f>
        <v>1168237.194000002</v>
      </c>
      <c r="F45" s="151">
        <f t="shared" si="12"/>
        <v>-5.8579296173029906E-2</v>
      </c>
      <c r="G45" s="31">
        <v>220791</v>
      </c>
      <c r="H45" s="31">
        <f>H4-H3</f>
        <v>235799</v>
      </c>
      <c r="I45" s="31">
        <f>I4-I3</f>
        <v>220065.52400000021</v>
      </c>
      <c r="J45" s="151">
        <f t="shared" si="13"/>
        <v>-6.6724099762932795E-2</v>
      </c>
      <c r="K45" s="31">
        <f t="shared" si="14"/>
        <v>1381870</v>
      </c>
      <c r="L45" s="31">
        <f t="shared" si="15"/>
        <v>1476729</v>
      </c>
      <c r="M45" s="31">
        <f t="shared" si="15"/>
        <v>1388302.7180000022</v>
      </c>
      <c r="N45" s="151">
        <f t="shared" si="17"/>
        <v>-5.9879830354789401E-2</v>
      </c>
      <c r="P45" s="145"/>
    </row>
    <row r="46" spans="2:19">
      <c r="B46" s="31" t="str">
        <f t="shared" si="18"/>
        <v>Mars</v>
      </c>
      <c r="C46" s="31">
        <v>31288440</v>
      </c>
      <c r="D46" s="31">
        <f t="shared" ref="D46:E55" si="19">D5-D4</f>
        <v>34148104</v>
      </c>
      <c r="E46" s="31">
        <f>E5-E4</f>
        <v>34980049</v>
      </c>
      <c r="F46" s="151">
        <f t="shared" si="12"/>
        <v>2.4362846030924586E-2</v>
      </c>
      <c r="G46" s="31">
        <v>6467574</v>
      </c>
      <c r="H46" s="31">
        <f t="shared" ref="H46:I50" si="20">H5-H4</f>
        <v>6752908</v>
      </c>
      <c r="I46" s="31">
        <f>I5-I4</f>
        <v>6758649</v>
      </c>
      <c r="J46" s="151">
        <f t="shared" si="13"/>
        <v>8.5015226032992012E-4</v>
      </c>
      <c r="K46" s="31">
        <f t="shared" si="14"/>
        <v>37756014</v>
      </c>
      <c r="L46" s="31">
        <f t="shared" si="15"/>
        <v>40901012</v>
      </c>
      <c r="M46" s="31">
        <f t="shared" si="16"/>
        <v>41738698</v>
      </c>
      <c r="N46" s="151">
        <f t="shared" si="17"/>
        <v>2.0480813530970823E-2</v>
      </c>
      <c r="P46" s="145"/>
    </row>
    <row r="47" spans="2:19">
      <c r="B47" s="31" t="str">
        <f t="shared" si="18"/>
        <v>April</v>
      </c>
      <c r="C47" s="31">
        <v>1734014</v>
      </c>
      <c r="D47" s="31">
        <f t="shared" si="19"/>
        <v>1756686</v>
      </c>
      <c r="E47" s="31">
        <f t="shared" si="19"/>
        <v>1781881</v>
      </c>
      <c r="F47" s="151">
        <f t="shared" si="12"/>
        <v>1.4342346896371918E-2</v>
      </c>
      <c r="G47" s="31">
        <v>336824</v>
      </c>
      <c r="H47" s="31">
        <f t="shared" si="20"/>
        <v>336946</v>
      </c>
      <c r="I47" s="31">
        <f>I6-I5</f>
        <v>339178</v>
      </c>
      <c r="J47" s="151">
        <f t="shared" si="13"/>
        <v>6.6242068462008747E-3</v>
      </c>
      <c r="K47" s="31">
        <f t="shared" si="14"/>
        <v>2070838</v>
      </c>
      <c r="L47" s="31">
        <f t="shared" si="15"/>
        <v>2093632</v>
      </c>
      <c r="M47" s="31">
        <f t="shared" si="16"/>
        <v>2121059</v>
      </c>
      <c r="N47" s="151">
        <f t="shared" si="17"/>
        <v>1.3100200990431939E-2</v>
      </c>
      <c r="P47" s="145"/>
    </row>
    <row r="48" spans="2:19">
      <c r="B48" s="31" t="str">
        <f t="shared" si="18"/>
        <v>Mai</v>
      </c>
      <c r="C48" s="31">
        <v>31773013</v>
      </c>
      <c r="D48" s="31">
        <f t="shared" si="19"/>
        <v>37487476</v>
      </c>
      <c r="E48" s="31">
        <f t="shared" si="19"/>
        <v>40386678</v>
      </c>
      <c r="F48" s="151">
        <f t="shared" si="12"/>
        <v>7.7337882123619098E-2</v>
      </c>
      <c r="G48" s="31">
        <v>6562510</v>
      </c>
      <c r="H48" s="31">
        <f t="shared" si="20"/>
        <v>7412266</v>
      </c>
      <c r="I48" s="31">
        <f>I7-I6</f>
        <v>7823829</v>
      </c>
      <c r="J48" s="151">
        <f t="shared" si="13"/>
        <v>5.5524585868882738E-2</v>
      </c>
      <c r="K48" s="31">
        <f t="shared" si="14"/>
        <v>38335523</v>
      </c>
      <c r="L48" s="31">
        <f t="shared" si="15"/>
        <v>44899742</v>
      </c>
      <c r="M48" s="31">
        <f t="shared" si="16"/>
        <v>48210507</v>
      </c>
      <c r="N48" s="151">
        <f t="shared" si="17"/>
        <v>7.3736837953322767E-2</v>
      </c>
      <c r="O48" s="151"/>
      <c r="P48" s="145"/>
      <c r="Q48" s="152"/>
    </row>
    <row r="49" spans="2:17">
      <c r="B49" s="31" t="str">
        <f t="shared" si="18"/>
        <v>Juni</v>
      </c>
      <c r="C49" s="31">
        <v>3700697</v>
      </c>
      <c r="D49" s="31">
        <f t="shared" si="19"/>
        <v>5150510</v>
      </c>
      <c r="E49" s="31">
        <f t="shared" si="19"/>
        <v>5043199.5939999968</v>
      </c>
      <c r="F49" s="151">
        <f t="shared" si="12"/>
        <v>-2.0834908776024747E-2</v>
      </c>
      <c r="G49" s="31">
        <v>753916</v>
      </c>
      <c r="H49" s="31">
        <f t="shared" si="20"/>
        <v>1010735</v>
      </c>
      <c r="I49" s="31">
        <f t="shared" si="20"/>
        <v>969443</v>
      </c>
      <c r="J49" s="151">
        <f t="shared" si="13"/>
        <v>-4.0853438339426257E-2</v>
      </c>
      <c r="K49" s="31">
        <f t="shared" si="14"/>
        <v>4454613</v>
      </c>
      <c r="L49" s="31">
        <f t="shared" si="15"/>
        <v>6161245</v>
      </c>
      <c r="M49" s="31">
        <f t="shared" si="16"/>
        <v>6012642.5939999968</v>
      </c>
      <c r="N49" s="151">
        <f t="shared" si="17"/>
        <v>-2.4118892529026718E-2</v>
      </c>
      <c r="P49" s="145"/>
    </row>
    <row r="50" spans="2:17">
      <c r="B50" s="31" t="str">
        <f t="shared" si="18"/>
        <v>Juli</v>
      </c>
      <c r="C50" s="31">
        <v>22281580</v>
      </c>
      <c r="D50" s="31">
        <f t="shared" si="19"/>
        <v>23047815</v>
      </c>
      <c r="E50" s="31">
        <f>E9-E8</f>
        <v>23675649.406000003</v>
      </c>
      <c r="F50" s="151">
        <f t="shared" si="12"/>
        <v>2.7240517419981167E-2</v>
      </c>
      <c r="G50" s="31">
        <v>4612904</v>
      </c>
      <c r="H50" s="31">
        <f t="shared" si="20"/>
        <v>4566767</v>
      </c>
      <c r="I50" s="31">
        <f t="shared" si="20"/>
        <v>4584032</v>
      </c>
      <c r="J50" s="151">
        <f t="shared" si="13"/>
        <v>3.7805738720631029E-3</v>
      </c>
      <c r="K50" s="31">
        <f t="shared" si="14"/>
        <v>26894484</v>
      </c>
      <c r="L50" s="31">
        <f t="shared" si="15"/>
        <v>27614582</v>
      </c>
      <c r="M50" s="31">
        <f t="shared" si="16"/>
        <v>28259681.406000003</v>
      </c>
      <c r="N50" s="151">
        <f t="shared" si="17"/>
        <v>2.3360824581737404E-2</v>
      </c>
      <c r="P50" s="171"/>
      <c r="Q50" s="238"/>
    </row>
    <row r="51" spans="2:17">
      <c r="B51" s="31" t="str">
        <f t="shared" si="18"/>
        <v>August</v>
      </c>
      <c r="C51" s="31">
        <v>2952293</v>
      </c>
      <c r="D51" s="31">
        <f t="shared" si="19"/>
        <v>2774159</v>
      </c>
      <c r="E51" s="31">
        <f t="shared" si="19"/>
        <v>2783149.0419999957</v>
      </c>
      <c r="F51" s="151">
        <f t="shared" si="12"/>
        <v>3.240636892116028E-3</v>
      </c>
      <c r="G51" s="31">
        <v>594644</v>
      </c>
      <c r="H51" s="31">
        <f t="shared" ref="H51:I55" si="21">H10-H9</f>
        <v>548670</v>
      </c>
      <c r="I51" s="31">
        <f t="shared" si="21"/>
        <v>547039</v>
      </c>
      <c r="J51" s="151">
        <f t="shared" si="13"/>
        <v>-2.9726429365556709E-3</v>
      </c>
      <c r="K51" s="31">
        <f t="shared" si="14"/>
        <v>3546937</v>
      </c>
      <c r="L51" s="31">
        <f t="shared" si="15"/>
        <v>3322829</v>
      </c>
      <c r="M51" s="31">
        <f t="shared" si="16"/>
        <v>3330188.0419999957</v>
      </c>
      <c r="N51" s="151">
        <f t="shared" si="17"/>
        <v>2.2146917581361268E-3</v>
      </c>
      <c r="P51" s="171"/>
      <c r="Q51" s="238"/>
    </row>
    <row r="52" spans="2:17">
      <c r="B52" s="31" t="str">
        <f t="shared" si="18"/>
        <v>September</v>
      </c>
      <c r="C52" s="31">
        <v>34649943</v>
      </c>
      <c r="D52" s="31">
        <f t="shared" si="19"/>
        <v>36506867</v>
      </c>
      <c r="E52" s="31">
        <f t="shared" si="19"/>
        <v>37606830.169000059</v>
      </c>
      <c r="F52" s="151">
        <f t="shared" si="12"/>
        <v>3.0130308607420608E-2</v>
      </c>
      <c r="G52" s="31">
        <v>7148438</v>
      </c>
      <c r="H52" s="31">
        <f t="shared" si="21"/>
        <v>7219624</v>
      </c>
      <c r="I52" s="31">
        <f t="shared" si="21"/>
        <v>7275081</v>
      </c>
      <c r="J52" s="151">
        <f t="shared" si="13"/>
        <v>7.681424960635069E-3</v>
      </c>
      <c r="K52" s="31">
        <f t="shared" si="14"/>
        <v>41798381</v>
      </c>
      <c r="L52" s="31">
        <f t="shared" si="15"/>
        <v>43726491</v>
      </c>
      <c r="M52" s="31">
        <f t="shared" si="16"/>
        <v>44881911.169000059</v>
      </c>
      <c r="N52" s="151">
        <f t="shared" si="17"/>
        <v>2.6423802655467125E-2</v>
      </c>
      <c r="P52" s="171"/>
      <c r="Q52" s="238"/>
    </row>
    <row r="53" spans="2:17">
      <c r="B53" s="31" t="str">
        <f t="shared" si="18"/>
        <v>Oktober</v>
      </c>
      <c r="C53" s="31">
        <v>1842218</v>
      </c>
      <c r="D53" s="31">
        <f t="shared" si="19"/>
        <v>1330073</v>
      </c>
      <c r="E53" s="31">
        <f t="shared" si="19"/>
        <v>1345530.7889999449</v>
      </c>
      <c r="F53" s="151">
        <f t="shared" si="12"/>
        <v>1.1621759858252085E-2</v>
      </c>
      <c r="G53" s="31">
        <v>369252</v>
      </c>
      <c r="H53" s="31">
        <f t="shared" si="21"/>
        <v>261625</v>
      </c>
      <c r="I53" s="31">
        <f t="shared" si="21"/>
        <v>263211</v>
      </c>
      <c r="J53" s="151">
        <f t="shared" si="13"/>
        <v>6.062111801242236E-3</v>
      </c>
      <c r="K53" s="31">
        <f t="shared" si="14"/>
        <v>2211470</v>
      </c>
      <c r="L53" s="31">
        <f t="shared" si="15"/>
        <v>1591698</v>
      </c>
      <c r="M53" s="31">
        <f t="shared" si="16"/>
        <v>1608741.7889999449</v>
      </c>
      <c r="N53" s="151">
        <f t="shared" si="17"/>
        <v>1.0707928890998747E-2</v>
      </c>
      <c r="O53" s="31"/>
      <c r="P53" s="171"/>
      <c r="Q53" s="31"/>
    </row>
    <row r="54" spans="2:17">
      <c r="B54" s="31" t="str">
        <f t="shared" si="18"/>
        <v>November</v>
      </c>
      <c r="C54" s="31">
        <v>37869257</v>
      </c>
      <c r="D54" s="31">
        <f t="shared" si="19"/>
        <v>37449876.00000006</v>
      </c>
      <c r="E54" s="31">
        <f t="shared" si="19"/>
        <v>-174472885</v>
      </c>
      <c r="F54" s="151"/>
      <c r="G54" s="31">
        <v>7977156</v>
      </c>
      <c r="H54" s="31">
        <f t="shared" si="21"/>
        <v>7469785</v>
      </c>
      <c r="I54" s="31">
        <f t="shared" si="21"/>
        <v>-33870624</v>
      </c>
      <c r="J54" s="151"/>
      <c r="K54" s="31">
        <f t="shared" si="14"/>
        <v>45846413</v>
      </c>
      <c r="L54" s="31">
        <f t="shared" si="15"/>
        <v>44919661.00000006</v>
      </c>
      <c r="M54" s="31">
        <f t="shared" si="16"/>
        <v>-208343509</v>
      </c>
      <c r="N54" s="151"/>
      <c r="P54" s="145"/>
    </row>
    <row r="55" spans="2:17">
      <c r="B55" s="31" t="str">
        <f t="shared" si="18"/>
        <v>Desember</v>
      </c>
      <c r="C55" s="31">
        <v>5667718</v>
      </c>
      <c r="D55" s="31">
        <f t="shared" si="19"/>
        <v>4538382.9999999404</v>
      </c>
      <c r="E55" s="31">
        <f t="shared" si="19"/>
        <v>0</v>
      </c>
      <c r="F55" s="151"/>
      <c r="G55" s="31">
        <v>1150085</v>
      </c>
      <c r="H55" s="31">
        <f t="shared" si="21"/>
        <v>881990.86800000817</v>
      </c>
      <c r="I55" s="31">
        <f t="shared" si="21"/>
        <v>0</v>
      </c>
      <c r="J55" s="151"/>
      <c r="K55" s="31">
        <f t="shared" si="14"/>
        <v>6817803</v>
      </c>
      <c r="L55" s="31">
        <f t="shared" si="15"/>
        <v>5420373.8679999486</v>
      </c>
      <c r="M55" s="31">
        <f t="shared" si="16"/>
        <v>0</v>
      </c>
      <c r="N55" s="151"/>
      <c r="P55" s="145"/>
    </row>
    <row r="56" spans="2:17">
      <c r="B56" s="153" t="s">
        <v>413</v>
      </c>
      <c r="C56" s="153">
        <f>SUM(C44:C55)</f>
        <v>195955447</v>
      </c>
      <c r="D56" s="153">
        <f>SUM(D44:D55)</f>
        <v>210494834</v>
      </c>
      <c r="E56" s="153">
        <f>SUM(E44:E55)</f>
        <v>0</v>
      </c>
      <c r="F56" s="154"/>
      <c r="G56" s="153">
        <f>SUM(G44:G55)</f>
        <v>40450518</v>
      </c>
      <c r="H56" s="153">
        <f>SUM(H44:H55)</f>
        <v>41690857.868000008</v>
      </c>
      <c r="I56" s="153">
        <f>SUM(I44:I55)</f>
        <v>0</v>
      </c>
      <c r="J56" s="154"/>
      <c r="K56" s="153">
        <f t="shared" si="14"/>
        <v>236405965</v>
      </c>
      <c r="L56" s="153">
        <f t="shared" si="15"/>
        <v>252185691.868</v>
      </c>
      <c r="M56" s="153">
        <f t="shared" si="16"/>
        <v>0</v>
      </c>
      <c r="N56" s="154"/>
    </row>
    <row r="57" spans="2:17">
      <c r="B57" s="35"/>
      <c r="C57" s="131"/>
      <c r="D57" s="35"/>
      <c r="E57" s="35"/>
      <c r="F57" s="155"/>
      <c r="G57" s="131"/>
      <c r="H57" s="35"/>
      <c r="I57" s="35"/>
      <c r="J57" s="155"/>
      <c r="K57" s="131"/>
      <c r="L57" s="35"/>
      <c r="M57" s="35"/>
      <c r="N57" s="155"/>
    </row>
    <row r="58" spans="2:17">
      <c r="B58" s="31"/>
      <c r="D58" s="31"/>
      <c r="E58" s="31"/>
      <c r="H58" s="31"/>
      <c r="I58" s="31"/>
      <c r="L58" s="31"/>
      <c r="M58" s="31"/>
    </row>
    <row r="59" spans="2:17">
      <c r="B59" s="31"/>
      <c r="E59" s="31"/>
      <c r="F59" s="156"/>
      <c r="G59" s="156"/>
      <c r="H59" s="156"/>
      <c r="I59" s="31"/>
      <c r="J59" s="156"/>
      <c r="K59" s="156"/>
      <c r="L59" s="157"/>
      <c r="M59" s="157"/>
    </row>
    <row r="60" spans="2:17">
      <c r="B60" s="31"/>
      <c r="F60" s="145"/>
      <c r="H60" s="31"/>
      <c r="I60" s="31"/>
      <c r="J60" s="145"/>
      <c r="L60" s="145"/>
      <c r="M60" s="145"/>
    </row>
    <row r="61" spans="2:17">
      <c r="B61" s="31"/>
      <c r="F61" s="145"/>
      <c r="J61" s="145"/>
      <c r="L61" s="145"/>
      <c r="M61" s="145"/>
    </row>
    <row r="62" spans="2:17">
      <c r="B62" s="31"/>
      <c r="F62" s="145"/>
      <c r="J62" s="145"/>
      <c r="L62" s="145"/>
      <c r="M62" s="145"/>
    </row>
    <row r="63" spans="2:17">
      <c r="B63" s="31"/>
      <c r="F63" s="145"/>
      <c r="J63" s="145"/>
      <c r="L63" s="145"/>
      <c r="M63" s="145"/>
    </row>
  </sheetData>
  <sheetProtection sheet="1" objects="1" scenarios="1"/>
  <mergeCells count="9">
    <mergeCell ref="C42:F42"/>
    <mergeCell ref="G42:J42"/>
    <mergeCell ref="K42:N42"/>
    <mergeCell ref="C1:D1"/>
    <mergeCell ref="G1:H1"/>
    <mergeCell ref="K1:L1"/>
    <mergeCell ref="G22:H22"/>
    <mergeCell ref="C22:E22"/>
    <mergeCell ref="K22:M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Anita Ekle Kildahl</cp:lastModifiedBy>
  <dcterms:created xsi:type="dcterms:W3CDTF">2019-11-19T09:55:59Z</dcterms:created>
  <dcterms:modified xsi:type="dcterms:W3CDTF">2024-11-15T11:52:45Z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03f36b60-9bc9-481a-9b89-f361ef18a744</vt:lpwstr>
  </property>
</Properties>
</file>