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ksiskyen.sharepoint.com/sites/msteams_9bb418/Shared Documents/Gammel L/Kommuneøkonomi/Skatt oppdatering/2025/Nett2025/"/>
    </mc:Choice>
  </mc:AlternateContent>
  <xr:revisionPtr revIDLastSave="149" documentId="8_{F234C021-332A-4C28-9459-5972C25A4696}" xr6:coauthVersionLast="47" xr6:coauthVersionMax="47" xr10:uidLastSave="{FAD1D957-50A5-4C55-A142-DE736777075B}"/>
  <workbookProtection lockStructure="1"/>
  <bookViews>
    <workbookView xWindow="-110" yWindow="-110" windowWidth="19420" windowHeight="11500" activeTab="1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3" i="4" l="1"/>
  <c r="X35" i="1"/>
  <c r="X93" i="1"/>
  <c r="I53" i="4"/>
  <c r="E53" i="4"/>
  <c r="L36" i="4"/>
  <c r="D33" i="4"/>
  <c r="H33" i="4"/>
  <c r="D38" i="4"/>
  <c r="R365" i="1"/>
  <c r="Q23" i="3" l="1"/>
  <c r="D19" i="4"/>
  <c r="H19" i="4"/>
  <c r="M53" i="4" l="1"/>
  <c r="H53" i="4"/>
  <c r="D53" i="4"/>
  <c r="E13" i="1" l="1"/>
  <c r="S13" i="1" s="1"/>
  <c r="E21" i="1"/>
  <c r="S21" i="1" s="1"/>
  <c r="R29" i="1"/>
  <c r="E37" i="1"/>
  <c r="S37" i="1" s="1"/>
  <c r="E45" i="1"/>
  <c r="S45" i="1" s="1"/>
  <c r="E47" i="1"/>
  <c r="S47" i="1" s="1"/>
  <c r="E53" i="1"/>
  <c r="S53" i="1" s="1"/>
  <c r="E55" i="1"/>
  <c r="S55" i="1" s="1"/>
  <c r="E61" i="1"/>
  <c r="S61" i="1" s="1"/>
  <c r="E63" i="1"/>
  <c r="S63" i="1" s="1"/>
  <c r="R69" i="1"/>
  <c r="E71" i="1"/>
  <c r="S71" i="1" s="1"/>
  <c r="E77" i="1"/>
  <c r="S77" i="1" s="1"/>
  <c r="R85" i="1"/>
  <c r="E87" i="1"/>
  <c r="S87" i="1" s="1"/>
  <c r="E93" i="1"/>
  <c r="S93" i="1" s="1"/>
  <c r="R101" i="1"/>
  <c r="R105" i="1"/>
  <c r="E109" i="1"/>
  <c r="S109" i="1" s="1"/>
  <c r="R113" i="1"/>
  <c r="E117" i="1"/>
  <c r="S117" i="1" s="1"/>
  <c r="R129" i="1"/>
  <c r="R133" i="1"/>
  <c r="R141" i="1"/>
  <c r="R145" i="1"/>
  <c r="R149" i="1"/>
  <c r="R157" i="1"/>
  <c r="R161" i="1"/>
  <c r="E165" i="1"/>
  <c r="S165" i="1" s="1"/>
  <c r="R169" i="1"/>
  <c r="R173" i="1"/>
  <c r="E175" i="1"/>
  <c r="S175" i="1" s="1"/>
  <c r="R177" i="1"/>
  <c r="E181" i="1"/>
  <c r="S181" i="1" s="1"/>
  <c r="R185" i="1"/>
  <c r="E189" i="1"/>
  <c r="S189" i="1" s="1"/>
  <c r="E191" i="1"/>
  <c r="R193" i="1"/>
  <c r="E197" i="1"/>
  <c r="S197" i="1" s="1"/>
  <c r="E199" i="1"/>
  <c r="S199" i="1" s="1"/>
  <c r="R201" i="1"/>
  <c r="R205" i="1"/>
  <c r="R209" i="1"/>
  <c r="R213" i="1"/>
  <c r="R217" i="1"/>
  <c r="R221" i="1"/>
  <c r="E229" i="1"/>
  <c r="S229" i="1" s="1"/>
  <c r="R233" i="1"/>
  <c r="R237" i="1"/>
  <c r="E239" i="1"/>
  <c r="S239" i="1" s="1"/>
  <c r="R241" i="1"/>
  <c r="E245" i="1"/>
  <c r="S245" i="1" s="1"/>
  <c r="E253" i="1"/>
  <c r="S253" i="1" s="1"/>
  <c r="E255" i="1"/>
  <c r="S255" i="1" s="1"/>
  <c r="R265" i="1"/>
  <c r="E270" i="1"/>
  <c r="S270" i="1" s="1"/>
  <c r="E279" i="1"/>
  <c r="S279" i="1" s="1"/>
  <c r="E287" i="1"/>
  <c r="S287" i="1" s="1"/>
  <c r="R294" i="1"/>
  <c r="R297" i="1"/>
  <c r="E304" i="1"/>
  <c r="S304" i="1" s="1"/>
  <c r="R305" i="1"/>
  <c r="E310" i="1"/>
  <c r="S310" i="1" s="1"/>
  <c r="E311" i="1"/>
  <c r="R315" i="1"/>
  <c r="E317" i="1"/>
  <c r="S317" i="1" s="1"/>
  <c r="R318" i="1"/>
  <c r="R320" i="1"/>
  <c r="E321" i="1"/>
  <c r="S321" i="1" s="1"/>
  <c r="R324" i="1"/>
  <c r="E326" i="1"/>
  <c r="E332" i="1"/>
  <c r="S332" i="1" s="1"/>
  <c r="E333" i="1"/>
  <c r="S333" i="1" s="1"/>
  <c r="E335" i="1"/>
  <c r="S335" i="1" s="1"/>
  <c r="E337" i="1"/>
  <c r="S337" i="1" s="1"/>
  <c r="E340" i="1"/>
  <c r="R342" i="1"/>
  <c r="E344" i="1"/>
  <c r="S344" i="1" s="1"/>
  <c r="R347" i="1"/>
  <c r="R348" i="1"/>
  <c r="R350" i="1"/>
  <c r="E352" i="1"/>
  <c r="S352" i="1" s="1"/>
  <c r="R353" i="1"/>
  <c r="R355" i="1"/>
  <c r="E356" i="1"/>
  <c r="E358" i="1"/>
  <c r="E359" i="1"/>
  <c r="E360" i="1"/>
  <c r="S360" i="1" s="1"/>
  <c r="R363" i="1"/>
  <c r="E23" i="1"/>
  <c r="E167" i="1"/>
  <c r="E231" i="1"/>
  <c r="E306" i="1"/>
  <c r="R326" i="1"/>
  <c r="E336" i="1"/>
  <c r="R346" i="1"/>
  <c r="D365" i="1"/>
  <c r="M52" i="4"/>
  <c r="H52" i="4"/>
  <c r="I52" i="4"/>
  <c r="D52" i="4"/>
  <c r="E52" i="4"/>
  <c r="H38" i="4"/>
  <c r="L38" i="4"/>
  <c r="D37" i="4"/>
  <c r="L32" i="4"/>
  <c r="H32" i="4"/>
  <c r="D32" i="4"/>
  <c r="L51" i="4"/>
  <c r="M51" i="4"/>
  <c r="H51" i="4"/>
  <c r="I51" i="4"/>
  <c r="D51" i="4"/>
  <c r="E51" i="4"/>
  <c r="L31" i="4"/>
  <c r="H31" i="4"/>
  <c r="D31" i="4"/>
  <c r="M50" i="4"/>
  <c r="D50" i="4"/>
  <c r="E50" i="4"/>
  <c r="L30" i="4"/>
  <c r="D30" i="4"/>
  <c r="I50" i="4"/>
  <c r="H50" i="4"/>
  <c r="E43" i="1"/>
  <c r="S43" i="1" s="1"/>
  <c r="E203" i="1"/>
  <c r="S203" i="1" s="1"/>
  <c r="E267" i="1"/>
  <c r="S267" i="1" s="1"/>
  <c r="E289" i="1"/>
  <c r="S289" i="1" s="1"/>
  <c r="E291" i="1"/>
  <c r="E339" i="1"/>
  <c r="R24" i="1"/>
  <c r="R152" i="1"/>
  <c r="R163" i="1"/>
  <c r="R176" i="1"/>
  <c r="R187" i="1"/>
  <c r="R227" i="1"/>
  <c r="R243" i="1"/>
  <c r="R259" i="1"/>
  <c r="R280" i="1"/>
  <c r="R299" i="1"/>
  <c r="R307" i="1"/>
  <c r="R312" i="1"/>
  <c r="R339" i="1"/>
  <c r="K23" i="3"/>
  <c r="H9" i="4"/>
  <c r="H30" i="4"/>
  <c r="E10" i="1"/>
  <c r="S10" i="1" s="1"/>
  <c r="E12" i="1"/>
  <c r="S12" i="1" s="1"/>
  <c r="R18" i="1"/>
  <c r="E20" i="1"/>
  <c r="E32" i="1"/>
  <c r="S32" i="1" s="1"/>
  <c r="E34" i="1"/>
  <c r="E35" i="1"/>
  <c r="S35" i="1" s="1"/>
  <c r="E36" i="1"/>
  <c r="S36" i="1" s="1"/>
  <c r="E38" i="1"/>
  <c r="E40" i="1"/>
  <c r="S40" i="1" s="1"/>
  <c r="E42" i="1"/>
  <c r="S42" i="1" s="1"/>
  <c r="E44" i="1"/>
  <c r="S44" i="1" s="1"/>
  <c r="E46" i="1"/>
  <c r="S46" i="1" s="1"/>
  <c r="R52" i="1"/>
  <c r="R58" i="1"/>
  <c r="R60" i="1"/>
  <c r="R66" i="1"/>
  <c r="R68" i="1"/>
  <c r="E72" i="1"/>
  <c r="S72" i="1" s="1"/>
  <c r="R74" i="1"/>
  <c r="E75" i="1"/>
  <c r="E76" i="1"/>
  <c r="S76" i="1" s="1"/>
  <c r="E83" i="1"/>
  <c r="S83" i="1" s="1"/>
  <c r="E88" i="1"/>
  <c r="S88" i="1" s="1"/>
  <c r="E90" i="1"/>
  <c r="S90" i="1" s="1"/>
  <c r="E91" i="1"/>
  <c r="S91" i="1" s="1"/>
  <c r="E92" i="1"/>
  <c r="S92" i="1" s="1"/>
  <c r="E96" i="1"/>
  <c r="E98" i="1"/>
  <c r="S98" i="1" s="1"/>
  <c r="E100" i="1"/>
  <c r="S100" i="1" s="1"/>
  <c r="R108" i="1"/>
  <c r="E112" i="1"/>
  <c r="S112" i="1" s="1"/>
  <c r="R116" i="1"/>
  <c r="R124" i="1"/>
  <c r="E128" i="1"/>
  <c r="S128" i="1" s="1"/>
  <c r="E132" i="1"/>
  <c r="E139" i="1"/>
  <c r="R140" i="1"/>
  <c r="E142" i="1"/>
  <c r="S142" i="1" s="1"/>
  <c r="E147" i="1"/>
  <c r="S147" i="1" s="1"/>
  <c r="E148" i="1"/>
  <c r="S148" i="1" s="1"/>
  <c r="E150" i="1"/>
  <c r="S150" i="1" s="1"/>
  <c r="E156" i="1"/>
  <c r="S156" i="1" s="1"/>
  <c r="E168" i="1"/>
  <c r="S168" i="1" s="1"/>
  <c r="E170" i="1"/>
  <c r="S170" i="1" s="1"/>
  <c r="E171" i="1"/>
  <c r="S171" i="1" s="1"/>
  <c r="E172" i="1"/>
  <c r="S172" i="1" s="1"/>
  <c r="E184" i="1"/>
  <c r="S184" i="1" s="1"/>
  <c r="E188" i="1"/>
  <c r="S188" i="1" s="1"/>
  <c r="E195" i="1"/>
  <c r="S195" i="1" s="1"/>
  <c r="R212" i="1"/>
  <c r="E216" i="1"/>
  <c r="S216" i="1" s="1"/>
  <c r="E218" i="1"/>
  <c r="S218" i="1" s="1"/>
  <c r="E220" i="1"/>
  <c r="S220" i="1" s="1"/>
  <c r="E228" i="1"/>
  <c r="S228" i="1" s="1"/>
  <c r="R234" i="1"/>
  <c r="R240" i="1"/>
  <c r="E248" i="1"/>
  <c r="S248" i="1" s="1"/>
  <c r="E262" i="1"/>
  <c r="S262" i="1" s="1"/>
  <c r="R264" i="1"/>
  <c r="R272" i="1"/>
  <c r="E274" i="1"/>
  <c r="S274" i="1" s="1"/>
  <c r="E276" i="1"/>
  <c r="S276" i="1" s="1"/>
  <c r="E283" i="1"/>
  <c r="S283" i="1" s="1"/>
  <c r="R284" i="1"/>
  <c r="E286" i="1"/>
  <c r="S286" i="1" s="1"/>
  <c r="R288" i="1"/>
  <c r="E294" i="1"/>
  <c r="R296" i="1"/>
  <c r="R300" i="1"/>
  <c r="E302" i="1"/>
  <c r="E307" i="1"/>
  <c r="S307" i="1" s="1"/>
  <c r="E316" i="1"/>
  <c r="S316" i="1" s="1"/>
  <c r="E328" i="1"/>
  <c r="S328" i="1" s="1"/>
  <c r="E355" i="1"/>
  <c r="E363" i="1"/>
  <c r="S363" i="1" s="1"/>
  <c r="D11" i="3"/>
  <c r="D12" i="3"/>
  <c r="O12" i="3" s="1"/>
  <c r="D13" i="3"/>
  <c r="C23" i="3"/>
  <c r="N23" i="3" s="1"/>
  <c r="D15" i="3"/>
  <c r="N19" i="3"/>
  <c r="N20" i="3"/>
  <c r="D21" i="3"/>
  <c r="L49" i="4"/>
  <c r="M49" i="4"/>
  <c r="H49" i="4"/>
  <c r="I49" i="4"/>
  <c r="D49" i="4"/>
  <c r="E49" i="4"/>
  <c r="L29" i="4"/>
  <c r="H29" i="4"/>
  <c r="D29" i="4"/>
  <c r="U2" i="1"/>
  <c r="V2" i="1" s="1"/>
  <c r="M48" i="4"/>
  <c r="H48" i="4"/>
  <c r="I48" i="4"/>
  <c r="D48" i="4"/>
  <c r="E48" i="4"/>
  <c r="L28" i="4"/>
  <c r="H28" i="4"/>
  <c r="D28" i="4"/>
  <c r="L37" i="4"/>
  <c r="H37" i="4"/>
  <c r="D36" i="4"/>
  <c r="L47" i="4"/>
  <c r="M47" i="4"/>
  <c r="H47" i="4"/>
  <c r="I47" i="4"/>
  <c r="D47" i="4"/>
  <c r="E47" i="4"/>
  <c r="L27" i="4"/>
  <c r="H27" i="4"/>
  <c r="D27" i="4"/>
  <c r="B25" i="3"/>
  <c r="M46" i="4"/>
  <c r="L46" i="4"/>
  <c r="I46" i="4"/>
  <c r="H46" i="4"/>
  <c r="E46" i="4"/>
  <c r="D46" i="4"/>
  <c r="L26" i="4"/>
  <c r="H26" i="4"/>
  <c r="D26" i="4"/>
  <c r="E44" i="4"/>
  <c r="I44" i="4"/>
  <c r="I45" i="4"/>
  <c r="M44" i="4"/>
  <c r="H45" i="4"/>
  <c r="L45" i="4"/>
  <c r="M45" i="4"/>
  <c r="D45" i="4"/>
  <c r="E45" i="4"/>
  <c r="H25" i="4"/>
  <c r="D25" i="4"/>
  <c r="Y35" i="1"/>
  <c r="E318" i="1"/>
  <c r="N10" i="3"/>
  <c r="N18" i="3"/>
  <c r="D8" i="3"/>
  <c r="O8" i="3"/>
  <c r="D16" i="3"/>
  <c r="O16" i="3" s="1"/>
  <c r="N7" i="3"/>
  <c r="E8" i="1"/>
  <c r="S8" i="1" s="1"/>
  <c r="E9" i="1"/>
  <c r="S9" i="1" s="1"/>
  <c r="E11" i="1"/>
  <c r="E14" i="1"/>
  <c r="S14" i="1" s="1"/>
  <c r="E16" i="1"/>
  <c r="S16" i="1" s="1"/>
  <c r="E17" i="1"/>
  <c r="S17" i="1" s="1"/>
  <c r="E18" i="1"/>
  <c r="S18" i="1" s="1"/>
  <c r="E19" i="1"/>
  <c r="S19" i="1" s="1"/>
  <c r="E22" i="1"/>
  <c r="S22" i="1" s="1"/>
  <c r="E24" i="1"/>
  <c r="S24" i="1" s="1"/>
  <c r="E25" i="1"/>
  <c r="S25" i="1" s="1"/>
  <c r="E27" i="1"/>
  <c r="E29" i="1"/>
  <c r="S29" i="1" s="1"/>
  <c r="E30" i="1"/>
  <c r="S30" i="1" s="1"/>
  <c r="E33" i="1"/>
  <c r="S33" i="1" s="1"/>
  <c r="E41" i="1"/>
  <c r="S41" i="1" s="1"/>
  <c r="E49" i="1"/>
  <c r="S49" i="1" s="1"/>
  <c r="E51" i="1"/>
  <c r="S51" i="1" s="1"/>
  <c r="E54" i="1"/>
  <c r="S54" i="1" s="1"/>
  <c r="E56" i="1"/>
  <c r="S56" i="1" s="1"/>
  <c r="E57" i="1"/>
  <c r="S57" i="1" s="1"/>
  <c r="E59" i="1"/>
  <c r="S59" i="1" s="1"/>
  <c r="E60" i="1"/>
  <c r="S60" i="1" s="1"/>
  <c r="E62" i="1"/>
  <c r="S62" i="1" s="1"/>
  <c r="E65" i="1"/>
  <c r="S65" i="1" s="1"/>
  <c r="E67" i="1"/>
  <c r="S67" i="1" s="1"/>
  <c r="E68" i="1"/>
  <c r="S68" i="1" s="1"/>
  <c r="E70" i="1"/>
  <c r="S70" i="1" s="1"/>
  <c r="E73" i="1"/>
  <c r="S73" i="1" s="1"/>
  <c r="E78" i="1"/>
  <c r="S78" i="1" s="1"/>
  <c r="E81" i="1"/>
  <c r="S81" i="1" s="1"/>
  <c r="E86" i="1"/>
  <c r="S86" i="1" s="1"/>
  <c r="E89" i="1"/>
  <c r="S89" i="1" s="1"/>
  <c r="E94" i="1"/>
  <c r="S94" i="1" s="1"/>
  <c r="E97" i="1"/>
  <c r="S97" i="1" s="1"/>
  <c r="E99" i="1"/>
  <c r="E101" i="1"/>
  <c r="S101" i="1" s="1"/>
  <c r="E102" i="1"/>
  <c r="S102" i="1" s="1"/>
  <c r="E105" i="1"/>
  <c r="S105" i="1" s="1"/>
  <c r="E107" i="1"/>
  <c r="E110" i="1"/>
  <c r="S110" i="1" s="1"/>
  <c r="E113" i="1"/>
  <c r="S113" i="1" s="1"/>
  <c r="E115" i="1"/>
  <c r="S115" i="1" s="1"/>
  <c r="E116" i="1"/>
  <c r="S116" i="1" s="1"/>
  <c r="E118" i="1"/>
  <c r="S118" i="1" s="1"/>
  <c r="E121" i="1"/>
  <c r="S121" i="1" s="1"/>
  <c r="E123" i="1"/>
  <c r="E124" i="1"/>
  <c r="S124" i="1" s="1"/>
  <c r="E125" i="1"/>
  <c r="S125" i="1" s="1"/>
  <c r="E126" i="1"/>
  <c r="S126" i="1" s="1"/>
  <c r="E129" i="1"/>
  <c r="S129" i="1" s="1"/>
  <c r="E131" i="1"/>
  <c r="S131" i="1" s="1"/>
  <c r="E134" i="1"/>
  <c r="S134" i="1" s="1"/>
  <c r="E137" i="1"/>
  <c r="S137" i="1" s="1"/>
  <c r="E140" i="1"/>
  <c r="S140" i="1" s="1"/>
  <c r="E141" i="1"/>
  <c r="S141" i="1" s="1"/>
  <c r="E144" i="1"/>
  <c r="S144" i="1" s="1"/>
  <c r="E145" i="1"/>
  <c r="S145" i="1" s="1"/>
  <c r="E152" i="1"/>
  <c r="S152" i="1" s="1"/>
  <c r="E153" i="1"/>
  <c r="S153" i="1" s="1"/>
  <c r="E155" i="1"/>
  <c r="S155" i="1" s="1"/>
  <c r="E157" i="1"/>
  <c r="S157" i="1" s="1"/>
  <c r="E158" i="1"/>
  <c r="E160" i="1"/>
  <c r="S160" i="1" s="1"/>
  <c r="E161" i="1"/>
  <c r="S161" i="1" s="1"/>
  <c r="E163" i="1"/>
  <c r="S163" i="1" s="1"/>
  <c r="E166" i="1"/>
  <c r="S166" i="1" s="1"/>
  <c r="E169" i="1"/>
  <c r="S169" i="1" s="1"/>
  <c r="E173" i="1"/>
  <c r="S173" i="1" s="1"/>
  <c r="E174" i="1"/>
  <c r="E177" i="1"/>
  <c r="S177" i="1" s="1"/>
  <c r="E179" i="1"/>
  <c r="S179" i="1" s="1"/>
  <c r="E182" i="1"/>
  <c r="E185" i="1"/>
  <c r="S185" i="1" s="1"/>
  <c r="E187" i="1"/>
  <c r="S187" i="1" s="1"/>
  <c r="E190" i="1"/>
  <c r="E193" i="1"/>
  <c r="S193" i="1" s="1"/>
  <c r="E198" i="1"/>
  <c r="E201" i="1"/>
  <c r="S201" i="1" s="1"/>
  <c r="E206" i="1"/>
  <c r="E209" i="1"/>
  <c r="S209" i="1" s="1"/>
  <c r="E211" i="1"/>
  <c r="S211" i="1" s="1"/>
  <c r="E214" i="1"/>
  <c r="S214" i="1" s="1"/>
  <c r="E217" i="1"/>
  <c r="S217" i="1" s="1"/>
  <c r="E219" i="1"/>
  <c r="S219" i="1" s="1"/>
  <c r="E222" i="1"/>
  <c r="E225" i="1"/>
  <c r="S225" i="1" s="1"/>
  <c r="E227" i="1"/>
  <c r="S227" i="1" s="1"/>
  <c r="E230" i="1"/>
  <c r="E233" i="1"/>
  <c r="S233" i="1" s="1"/>
  <c r="E234" i="1"/>
  <c r="S234" i="1" s="1"/>
  <c r="E235" i="1"/>
  <c r="S235" i="1" s="1"/>
  <c r="E237" i="1"/>
  <c r="S237" i="1" s="1"/>
  <c r="E238" i="1"/>
  <c r="E241" i="1"/>
  <c r="S241" i="1" s="1"/>
  <c r="E243" i="1"/>
  <c r="S243" i="1" s="1"/>
  <c r="E246" i="1"/>
  <c r="E249" i="1"/>
  <c r="S249" i="1" s="1"/>
  <c r="E251" i="1"/>
  <c r="S251" i="1" s="1"/>
  <c r="E254" i="1"/>
  <c r="E257" i="1"/>
  <c r="S257" i="1" s="1"/>
  <c r="E259" i="1"/>
  <c r="E261" i="1"/>
  <c r="S261" i="1" s="1"/>
  <c r="E265" i="1"/>
  <c r="S265" i="1" s="1"/>
  <c r="E272" i="1"/>
  <c r="S272" i="1" s="1"/>
  <c r="E273" i="1"/>
  <c r="S273" i="1" s="1"/>
  <c r="E275" i="1"/>
  <c r="S275" i="1" s="1"/>
  <c r="E278" i="1"/>
  <c r="E281" i="1"/>
  <c r="S281" i="1" s="1"/>
  <c r="E284" i="1"/>
  <c r="S284" i="1" s="1"/>
  <c r="E288" i="1"/>
  <c r="S288" i="1" s="1"/>
  <c r="E293" i="1"/>
  <c r="S293" i="1" s="1"/>
  <c r="E297" i="1"/>
  <c r="S297" i="1" s="1"/>
  <c r="E299" i="1"/>
  <c r="S299" i="1" s="1"/>
  <c r="E300" i="1"/>
  <c r="S300" i="1" s="1"/>
  <c r="E301" i="1"/>
  <c r="S301" i="1" s="1"/>
  <c r="E305" i="1"/>
  <c r="S305" i="1" s="1"/>
  <c r="E309" i="1"/>
  <c r="S309" i="1" s="1"/>
  <c r="E312" i="1"/>
  <c r="S312" i="1" s="1"/>
  <c r="E313" i="1"/>
  <c r="S313" i="1" s="1"/>
  <c r="E315" i="1"/>
  <c r="S315" i="1" s="1"/>
  <c r="E323" i="1"/>
  <c r="S323" i="1" s="1"/>
  <c r="E325" i="1"/>
  <c r="S325" i="1" s="1"/>
  <c r="E329" i="1"/>
  <c r="S329" i="1" s="1"/>
  <c r="E331" i="1"/>
  <c r="E345" i="1"/>
  <c r="E347" i="1"/>
  <c r="S347" i="1" s="1"/>
  <c r="E349" i="1"/>
  <c r="S349" i="1" s="1"/>
  <c r="E353" i="1"/>
  <c r="S353" i="1" s="1"/>
  <c r="D15" i="4"/>
  <c r="H15" i="4"/>
  <c r="D24" i="4"/>
  <c r="C24" i="4"/>
  <c r="C35" i="4"/>
  <c r="F55" i="4"/>
  <c r="F54" i="4"/>
  <c r="F53" i="4"/>
  <c r="F52" i="4"/>
  <c r="F51" i="4"/>
  <c r="F50" i="4"/>
  <c r="F49" i="4"/>
  <c r="F48" i="4"/>
  <c r="F47" i="4"/>
  <c r="F46" i="4"/>
  <c r="F45" i="4"/>
  <c r="F44" i="4"/>
  <c r="B55" i="4"/>
  <c r="B54" i="4"/>
  <c r="B53" i="4"/>
  <c r="B52" i="4"/>
  <c r="B51" i="4"/>
  <c r="B50" i="4"/>
  <c r="B49" i="4"/>
  <c r="B48" i="4"/>
  <c r="B47" i="4"/>
  <c r="B46" i="4"/>
  <c r="B45" i="4"/>
  <c r="B44" i="4"/>
  <c r="C44" i="4"/>
  <c r="H2" i="4"/>
  <c r="L2" i="4"/>
  <c r="G2" i="4"/>
  <c r="K2" i="4"/>
  <c r="F2" i="4"/>
  <c r="J2" i="4"/>
  <c r="D17" i="3"/>
  <c r="O17" i="3" s="1"/>
  <c r="D18" i="3"/>
  <c r="O18" i="3" s="1"/>
  <c r="Y92" i="1"/>
  <c r="Y363" i="1"/>
  <c r="L15" i="4"/>
  <c r="H36" i="4"/>
  <c r="T365" i="1"/>
  <c r="K3" i="3"/>
  <c r="H24" i="4"/>
  <c r="X365" i="1"/>
  <c r="Y365" i="1" s="1"/>
  <c r="I43" i="4"/>
  <c r="H44" i="4"/>
  <c r="H54" i="4"/>
  <c r="H55" i="4"/>
  <c r="L55" i="4" s="1"/>
  <c r="D44" i="4"/>
  <c r="D54" i="4"/>
  <c r="D55" i="4"/>
  <c r="L16" i="4"/>
  <c r="L17" i="4"/>
  <c r="L18" i="4"/>
  <c r="D23" i="4"/>
  <c r="D43" i="4"/>
  <c r="I16" i="4"/>
  <c r="I17" i="4"/>
  <c r="I18" i="4"/>
  <c r="I15" i="4"/>
  <c r="I14" i="4"/>
  <c r="E16" i="4"/>
  <c r="E17" i="4"/>
  <c r="E18" i="4"/>
  <c r="E15" i="4"/>
  <c r="E14" i="4"/>
  <c r="A38" i="4"/>
  <c r="A37" i="4"/>
  <c r="H23" i="4"/>
  <c r="H43" i="4"/>
  <c r="L3" i="4"/>
  <c r="L4" i="4"/>
  <c r="L25" i="4"/>
  <c r="L5" i="4"/>
  <c r="L6" i="4"/>
  <c r="L7" i="4"/>
  <c r="L8" i="4"/>
  <c r="L9" i="4"/>
  <c r="L10" i="4"/>
  <c r="L11" i="4"/>
  <c r="L12" i="4"/>
  <c r="L13" i="4"/>
  <c r="L14" i="4"/>
  <c r="G55" i="4"/>
  <c r="C55" i="4"/>
  <c r="G54" i="4"/>
  <c r="C54" i="4"/>
  <c r="C34" i="4"/>
  <c r="L23" i="4"/>
  <c r="L43" i="4"/>
  <c r="L52" i="4"/>
  <c r="L50" i="4"/>
  <c r="H56" i="4"/>
  <c r="L44" i="4"/>
  <c r="K55" i="4"/>
  <c r="Y362" i="1"/>
  <c r="Y361" i="1"/>
  <c r="Y360" i="1"/>
  <c r="Y359" i="1"/>
  <c r="Y358" i="1"/>
  <c r="Y357" i="1"/>
  <c r="Y356" i="1"/>
  <c r="Y355" i="1"/>
  <c r="Y354" i="1"/>
  <c r="Y353" i="1"/>
  <c r="Y352" i="1"/>
  <c r="Y351" i="1"/>
  <c r="Y350" i="1"/>
  <c r="Y349" i="1"/>
  <c r="Y348" i="1"/>
  <c r="Y347" i="1"/>
  <c r="Y346" i="1"/>
  <c r="Y345" i="1"/>
  <c r="Y344" i="1"/>
  <c r="Y343" i="1"/>
  <c r="Y342" i="1"/>
  <c r="Y341" i="1"/>
  <c r="Y340" i="1"/>
  <c r="Y339" i="1"/>
  <c r="Y338" i="1"/>
  <c r="Y337" i="1"/>
  <c r="Y336" i="1"/>
  <c r="Y335" i="1"/>
  <c r="Y334" i="1"/>
  <c r="Y333" i="1"/>
  <c r="Y332" i="1"/>
  <c r="Y331" i="1"/>
  <c r="R331" i="1"/>
  <c r="Y330" i="1"/>
  <c r="Y329" i="1"/>
  <c r="Y328" i="1"/>
  <c r="Y327" i="1"/>
  <c r="Y326" i="1"/>
  <c r="Y325" i="1"/>
  <c r="Y324" i="1"/>
  <c r="Y323" i="1"/>
  <c r="R323" i="1"/>
  <c r="Y322" i="1"/>
  <c r="Y321" i="1"/>
  <c r="Y320" i="1"/>
  <c r="Y319" i="1"/>
  <c r="Y318" i="1"/>
  <c r="Y317" i="1"/>
  <c r="R317" i="1"/>
  <c r="Y316" i="1"/>
  <c r="R316" i="1"/>
  <c r="Y315" i="1"/>
  <c r="Y314" i="1"/>
  <c r="Y313" i="1"/>
  <c r="Y312" i="1"/>
  <c r="Y311" i="1"/>
  <c r="Y310" i="1"/>
  <c r="Y309" i="1"/>
  <c r="Y308" i="1"/>
  <c r="Y307" i="1"/>
  <c r="Y306" i="1"/>
  <c r="Y305" i="1"/>
  <c r="Y304" i="1"/>
  <c r="Y303" i="1"/>
  <c r="Y302" i="1"/>
  <c r="R302" i="1"/>
  <c r="Y301" i="1"/>
  <c r="Y300" i="1"/>
  <c r="Y299" i="1"/>
  <c r="Y298" i="1"/>
  <c r="Y297" i="1"/>
  <c r="Y296" i="1"/>
  <c r="Y295" i="1"/>
  <c r="Y294" i="1"/>
  <c r="Y293" i="1"/>
  <c r="Y292" i="1"/>
  <c r="Y291" i="1"/>
  <c r="R291" i="1"/>
  <c r="Y290" i="1"/>
  <c r="Y289" i="1"/>
  <c r="Y288" i="1"/>
  <c r="Y287" i="1"/>
  <c r="Y286" i="1"/>
  <c r="R286" i="1"/>
  <c r="Y285" i="1"/>
  <c r="Y284" i="1"/>
  <c r="Y283" i="1"/>
  <c r="R283" i="1"/>
  <c r="Y282" i="1"/>
  <c r="Y281" i="1"/>
  <c r="Y280" i="1"/>
  <c r="Y279" i="1"/>
  <c r="Y278" i="1"/>
  <c r="R278" i="1"/>
  <c r="Y277" i="1"/>
  <c r="Y276" i="1"/>
  <c r="R276" i="1"/>
  <c r="Y275" i="1"/>
  <c r="R275" i="1"/>
  <c r="Y274" i="1"/>
  <c r="Y273" i="1"/>
  <c r="Y272" i="1"/>
  <c r="Y271" i="1"/>
  <c r="Y270" i="1"/>
  <c r="R270" i="1"/>
  <c r="Y269" i="1"/>
  <c r="Y268" i="1"/>
  <c r="Y267" i="1"/>
  <c r="R267" i="1"/>
  <c r="Y266" i="1"/>
  <c r="Y265" i="1"/>
  <c r="Y264" i="1"/>
  <c r="Y263" i="1"/>
  <c r="Y262" i="1"/>
  <c r="R262" i="1"/>
  <c r="Y261" i="1"/>
  <c r="Y260" i="1"/>
  <c r="Y259" i="1"/>
  <c r="Y258" i="1"/>
  <c r="Y257" i="1"/>
  <c r="Y256" i="1"/>
  <c r="Y255" i="1"/>
  <c r="Y254" i="1"/>
  <c r="R254" i="1"/>
  <c r="Y253" i="1"/>
  <c r="Y252" i="1"/>
  <c r="Y251" i="1"/>
  <c r="R251" i="1"/>
  <c r="Y250" i="1"/>
  <c r="Y249" i="1"/>
  <c r="Y248" i="1"/>
  <c r="Y247" i="1"/>
  <c r="Y246" i="1"/>
  <c r="R246" i="1"/>
  <c r="Y245" i="1"/>
  <c r="R245" i="1"/>
  <c r="Y244" i="1"/>
  <c r="Y243" i="1"/>
  <c r="Y242" i="1"/>
  <c r="Y241" i="1"/>
  <c r="Y240" i="1"/>
  <c r="Y239" i="1"/>
  <c r="Y238" i="1"/>
  <c r="R238" i="1"/>
  <c r="Y237" i="1"/>
  <c r="Y236" i="1"/>
  <c r="Y235" i="1"/>
  <c r="R235" i="1"/>
  <c r="Y234" i="1"/>
  <c r="Y233" i="1"/>
  <c r="Y232" i="1"/>
  <c r="Y231" i="1"/>
  <c r="Y230" i="1"/>
  <c r="R230" i="1"/>
  <c r="Y229" i="1"/>
  <c r="Y228" i="1"/>
  <c r="Y227" i="1"/>
  <c r="Y226" i="1"/>
  <c r="Y225" i="1"/>
  <c r="Y224" i="1"/>
  <c r="Y223" i="1"/>
  <c r="Y222" i="1"/>
  <c r="R222" i="1"/>
  <c r="Y221" i="1"/>
  <c r="Y220" i="1"/>
  <c r="R220" i="1"/>
  <c r="Y219" i="1"/>
  <c r="R219" i="1"/>
  <c r="Y218" i="1"/>
  <c r="R218" i="1"/>
  <c r="Y217" i="1"/>
  <c r="Y216" i="1"/>
  <c r="R216" i="1"/>
  <c r="Y215" i="1"/>
  <c r="Y214" i="1"/>
  <c r="R214" i="1"/>
  <c r="Y213" i="1"/>
  <c r="Y212" i="1"/>
  <c r="Y211" i="1"/>
  <c r="R211" i="1"/>
  <c r="Y210" i="1"/>
  <c r="Y209" i="1"/>
  <c r="Y208" i="1"/>
  <c r="Y207" i="1"/>
  <c r="Y206" i="1"/>
  <c r="R206" i="1"/>
  <c r="Y205" i="1"/>
  <c r="Y204" i="1"/>
  <c r="Y203" i="1"/>
  <c r="R203" i="1"/>
  <c r="Y202" i="1"/>
  <c r="Y201" i="1"/>
  <c r="Y200" i="1"/>
  <c r="Y199" i="1"/>
  <c r="Y198" i="1"/>
  <c r="R198" i="1"/>
  <c r="Y197" i="1"/>
  <c r="Y196" i="1"/>
  <c r="Y195" i="1"/>
  <c r="R195" i="1"/>
  <c r="Y194" i="1"/>
  <c r="Y193" i="1"/>
  <c r="Y192" i="1"/>
  <c r="Y191" i="1"/>
  <c r="Y190" i="1"/>
  <c r="R190" i="1"/>
  <c r="Y189" i="1"/>
  <c r="Y188" i="1"/>
  <c r="R188" i="1"/>
  <c r="Y187" i="1"/>
  <c r="Y186" i="1"/>
  <c r="Y185" i="1"/>
  <c r="Y184" i="1"/>
  <c r="Y183" i="1"/>
  <c r="Y182" i="1"/>
  <c r="R182" i="1"/>
  <c r="Y181" i="1"/>
  <c r="R181" i="1"/>
  <c r="Y180" i="1"/>
  <c r="Y179" i="1"/>
  <c r="R179" i="1"/>
  <c r="Y178" i="1"/>
  <c r="Y177" i="1"/>
  <c r="Y176" i="1"/>
  <c r="Y175" i="1"/>
  <c r="Y174" i="1"/>
  <c r="R174" i="1"/>
  <c r="Y173" i="1"/>
  <c r="Y172" i="1"/>
  <c r="R172" i="1"/>
  <c r="Y171" i="1"/>
  <c r="R171" i="1"/>
  <c r="Y170" i="1"/>
  <c r="Y169" i="1"/>
  <c r="Y168" i="1"/>
  <c r="R168" i="1"/>
  <c r="Y167" i="1"/>
  <c r="Y166" i="1"/>
  <c r="R166" i="1"/>
  <c r="Y165" i="1"/>
  <c r="R165" i="1"/>
  <c r="Y164" i="1"/>
  <c r="Y163" i="1"/>
  <c r="Y162" i="1"/>
  <c r="Y161" i="1"/>
  <c r="Y160" i="1"/>
  <c r="R160" i="1"/>
  <c r="Y159" i="1"/>
  <c r="Y158" i="1"/>
  <c r="R158" i="1"/>
  <c r="Y157" i="1"/>
  <c r="Y156" i="1"/>
  <c r="R156" i="1"/>
  <c r="Y155" i="1"/>
  <c r="R155" i="1"/>
  <c r="Y154" i="1"/>
  <c r="Y153" i="1"/>
  <c r="R153" i="1"/>
  <c r="Y152" i="1"/>
  <c r="Y151" i="1"/>
  <c r="Y150" i="1"/>
  <c r="R150" i="1"/>
  <c r="Y149" i="1"/>
  <c r="Y148" i="1"/>
  <c r="R148" i="1"/>
  <c r="Y147" i="1"/>
  <c r="R147" i="1"/>
  <c r="Y146" i="1"/>
  <c r="Y145" i="1"/>
  <c r="Y144" i="1"/>
  <c r="R144" i="1"/>
  <c r="Y143" i="1"/>
  <c r="Y142" i="1"/>
  <c r="R142" i="1"/>
  <c r="Y141" i="1"/>
  <c r="Y140" i="1"/>
  <c r="Y139" i="1"/>
  <c r="R139" i="1"/>
  <c r="Y138" i="1"/>
  <c r="Y137" i="1"/>
  <c r="R137" i="1"/>
  <c r="Y136" i="1"/>
  <c r="Y135" i="1"/>
  <c r="Y134" i="1"/>
  <c r="R134" i="1"/>
  <c r="Y133" i="1"/>
  <c r="Y132" i="1"/>
  <c r="Y131" i="1"/>
  <c r="R131" i="1"/>
  <c r="Y130" i="1"/>
  <c r="Y129" i="1"/>
  <c r="Y128" i="1"/>
  <c r="R128" i="1"/>
  <c r="Y127" i="1"/>
  <c r="Y126" i="1"/>
  <c r="R126" i="1"/>
  <c r="Y125" i="1"/>
  <c r="R125" i="1"/>
  <c r="Y124" i="1"/>
  <c r="Y123" i="1"/>
  <c r="R123" i="1"/>
  <c r="Y122" i="1"/>
  <c r="Y121" i="1"/>
  <c r="R121" i="1"/>
  <c r="Y120" i="1"/>
  <c r="Y119" i="1"/>
  <c r="Y118" i="1"/>
  <c r="R118" i="1"/>
  <c r="Y117" i="1"/>
  <c r="Y116" i="1"/>
  <c r="Y115" i="1"/>
  <c r="R115" i="1"/>
  <c r="Y114" i="1"/>
  <c r="Y113" i="1"/>
  <c r="Y112" i="1"/>
  <c r="Y111" i="1"/>
  <c r="Y110" i="1"/>
  <c r="R110" i="1"/>
  <c r="Y109" i="1"/>
  <c r="R109" i="1"/>
  <c r="Y108" i="1"/>
  <c r="Y107" i="1"/>
  <c r="R107" i="1"/>
  <c r="Y106" i="1"/>
  <c r="Y105" i="1"/>
  <c r="Y104" i="1"/>
  <c r="Y103" i="1"/>
  <c r="Y102" i="1"/>
  <c r="R102" i="1"/>
  <c r="Y101" i="1"/>
  <c r="Y100" i="1"/>
  <c r="R100" i="1"/>
  <c r="Y99" i="1"/>
  <c r="R99" i="1"/>
  <c r="Y98" i="1"/>
  <c r="R98" i="1"/>
  <c r="Y97" i="1"/>
  <c r="R97" i="1"/>
  <c r="Y96" i="1"/>
  <c r="R96" i="1"/>
  <c r="Y95" i="1"/>
  <c r="Y94" i="1"/>
  <c r="R94" i="1"/>
  <c r="Y93" i="1"/>
  <c r="R92" i="1"/>
  <c r="Y91" i="1"/>
  <c r="R91" i="1"/>
  <c r="Y90" i="1"/>
  <c r="R90" i="1"/>
  <c r="Y89" i="1"/>
  <c r="R89" i="1"/>
  <c r="Y88" i="1"/>
  <c r="R88" i="1"/>
  <c r="Y87" i="1"/>
  <c r="Y86" i="1"/>
  <c r="R86" i="1"/>
  <c r="Y85" i="1"/>
  <c r="Y84" i="1"/>
  <c r="Y83" i="1"/>
  <c r="R83" i="1"/>
  <c r="Y82" i="1"/>
  <c r="Y81" i="1"/>
  <c r="R81" i="1"/>
  <c r="Y80" i="1"/>
  <c r="Y79" i="1"/>
  <c r="Y78" i="1"/>
  <c r="R78" i="1"/>
  <c r="Y77" i="1"/>
  <c r="Y76" i="1"/>
  <c r="Y75" i="1"/>
  <c r="R75" i="1"/>
  <c r="Y74" i="1"/>
  <c r="Y73" i="1"/>
  <c r="R73" i="1"/>
  <c r="Y72" i="1"/>
  <c r="R72" i="1"/>
  <c r="Y71" i="1"/>
  <c r="Y70" i="1"/>
  <c r="R70" i="1"/>
  <c r="Y69" i="1"/>
  <c r="Y68" i="1"/>
  <c r="Y67" i="1"/>
  <c r="R67" i="1"/>
  <c r="Y66" i="1"/>
  <c r="Y65" i="1"/>
  <c r="R65" i="1"/>
  <c r="Y64" i="1"/>
  <c r="Y63" i="1"/>
  <c r="Y62" i="1"/>
  <c r="R62" i="1"/>
  <c r="Y61" i="1"/>
  <c r="R61" i="1"/>
  <c r="Y60" i="1"/>
  <c r="Y59" i="1"/>
  <c r="R59" i="1"/>
  <c r="Y58" i="1"/>
  <c r="Y57" i="1"/>
  <c r="R57" i="1"/>
  <c r="Y56" i="1"/>
  <c r="R56" i="1"/>
  <c r="Y55" i="1"/>
  <c r="Y54" i="1"/>
  <c r="R54" i="1"/>
  <c r="Y53" i="1"/>
  <c r="Y52" i="1"/>
  <c r="Y51" i="1"/>
  <c r="R51" i="1"/>
  <c r="Y50" i="1"/>
  <c r="Y49" i="1"/>
  <c r="R49" i="1"/>
  <c r="Y48" i="1"/>
  <c r="Y47" i="1"/>
  <c r="Y46" i="1"/>
  <c r="R46" i="1"/>
  <c r="Y45" i="1"/>
  <c r="R45" i="1"/>
  <c r="Y44" i="1"/>
  <c r="R44" i="1"/>
  <c r="Y43" i="1"/>
  <c r="R43" i="1"/>
  <c r="Y42" i="1"/>
  <c r="R42" i="1"/>
  <c r="Y41" i="1"/>
  <c r="R41" i="1"/>
  <c r="Y40" i="1"/>
  <c r="R40" i="1"/>
  <c r="Y39" i="1"/>
  <c r="Y38" i="1"/>
  <c r="R38" i="1"/>
  <c r="Y37" i="1"/>
  <c r="R37" i="1"/>
  <c r="Y36" i="1"/>
  <c r="R35" i="1"/>
  <c r="Y34" i="1"/>
  <c r="R34" i="1"/>
  <c r="Y33" i="1"/>
  <c r="R33" i="1"/>
  <c r="Y32" i="1"/>
  <c r="R32" i="1"/>
  <c r="Y31" i="1"/>
  <c r="Y30" i="1"/>
  <c r="R30" i="1"/>
  <c r="Y29" i="1"/>
  <c r="Y28" i="1"/>
  <c r="Y27" i="1"/>
  <c r="R27" i="1"/>
  <c r="Y26" i="1"/>
  <c r="Y25" i="1"/>
  <c r="R25" i="1"/>
  <c r="Y24" i="1"/>
  <c r="Y23" i="1"/>
  <c r="Y22" i="1"/>
  <c r="R22" i="1"/>
  <c r="Y21" i="1"/>
  <c r="R21" i="1"/>
  <c r="Y20" i="1"/>
  <c r="Y19" i="1"/>
  <c r="R19" i="1"/>
  <c r="Y18" i="1"/>
  <c r="Y17" i="1"/>
  <c r="R17" i="1"/>
  <c r="Y16" i="1"/>
  <c r="R16" i="1"/>
  <c r="Y15" i="1"/>
  <c r="Y14" i="1"/>
  <c r="R14" i="1"/>
  <c r="Y13" i="1"/>
  <c r="Y12" i="1"/>
  <c r="R12" i="1"/>
  <c r="Y11" i="1"/>
  <c r="R11" i="1"/>
  <c r="Y10" i="1"/>
  <c r="R10" i="1"/>
  <c r="Y9" i="1"/>
  <c r="R9" i="1"/>
  <c r="Y8" i="1"/>
  <c r="R8" i="1"/>
  <c r="Y7" i="1"/>
  <c r="N2" i="1"/>
  <c r="Q2" i="1"/>
  <c r="M2" i="1"/>
  <c r="G53" i="4"/>
  <c r="C53" i="4"/>
  <c r="C33" i="4"/>
  <c r="G52" i="4"/>
  <c r="C52" i="4"/>
  <c r="C32" i="4"/>
  <c r="R306" i="1"/>
  <c r="R274" i="1"/>
  <c r="S132" i="1"/>
  <c r="K52" i="4"/>
  <c r="C51" i="4"/>
  <c r="C31" i="4"/>
  <c r="G50" i="4"/>
  <c r="C50" i="4"/>
  <c r="C30" i="4"/>
  <c r="D7" i="3"/>
  <c r="O7" i="3" s="1"/>
  <c r="G49" i="4"/>
  <c r="C49" i="4"/>
  <c r="C29" i="4"/>
  <c r="G48" i="4"/>
  <c r="C48" i="4"/>
  <c r="C28" i="4"/>
  <c r="C27" i="4"/>
  <c r="G47" i="4"/>
  <c r="C47" i="4"/>
  <c r="G46" i="4"/>
  <c r="C25" i="4"/>
  <c r="F2" i="3"/>
  <c r="G45" i="4"/>
  <c r="C45" i="4"/>
  <c r="D9" i="3"/>
  <c r="O9" i="3" s="1"/>
  <c r="C23" i="4"/>
  <c r="C43" i="4"/>
  <c r="K53" i="4"/>
  <c r="G51" i="4"/>
  <c r="K6" i="4"/>
  <c r="J6" i="4"/>
  <c r="J5" i="4"/>
  <c r="A39" i="4"/>
  <c r="A36" i="4"/>
  <c r="J23" i="4"/>
  <c r="J43" i="4"/>
  <c r="G23" i="4"/>
  <c r="G43" i="4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G44" i="4"/>
  <c r="A44" i="4"/>
  <c r="M43" i="4"/>
  <c r="B23" i="4"/>
  <c r="B43" i="4"/>
  <c r="K14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23" i="3"/>
  <c r="D10" i="3"/>
  <c r="O10" i="3" s="1"/>
  <c r="Q2" i="3"/>
  <c r="N2" i="3"/>
  <c r="H2" i="3"/>
  <c r="L24" i="4"/>
  <c r="K34" i="4"/>
  <c r="K35" i="4"/>
  <c r="J54" i="4"/>
  <c r="C46" i="4"/>
  <c r="K46" i="4"/>
  <c r="J55" i="4"/>
  <c r="K5" i="4"/>
  <c r="K26" i="4"/>
  <c r="K23" i="4"/>
  <c r="K43" i="4"/>
  <c r="K25" i="4"/>
  <c r="J47" i="4"/>
  <c r="K33" i="4"/>
  <c r="K29" i="4"/>
  <c r="K32" i="4"/>
  <c r="F23" i="4"/>
  <c r="F43" i="4"/>
  <c r="K50" i="4"/>
  <c r="K24" i="4"/>
  <c r="K28" i="4"/>
  <c r="J53" i="4"/>
  <c r="J49" i="4"/>
  <c r="J44" i="4"/>
  <c r="J48" i="4"/>
  <c r="J45" i="4"/>
  <c r="K47" i="4"/>
  <c r="K27" i="4"/>
  <c r="K48" i="4"/>
  <c r="F56" i="4"/>
  <c r="C26" i="4"/>
  <c r="J52" i="4"/>
  <c r="K45" i="4"/>
  <c r="J50" i="4"/>
  <c r="K49" i="4"/>
  <c r="K54" i="4"/>
  <c r="K51" i="4"/>
  <c r="B56" i="4"/>
  <c r="K30" i="4"/>
  <c r="J46" i="4"/>
  <c r="K44" i="4"/>
  <c r="K31" i="4"/>
  <c r="G56" i="4"/>
  <c r="C56" i="4"/>
  <c r="K56" i="4"/>
  <c r="J56" i="4"/>
  <c r="L48" i="4"/>
  <c r="N17" i="3"/>
  <c r="N9" i="3"/>
  <c r="N16" i="3"/>
  <c r="N12" i="3"/>
  <c r="N8" i="3"/>
  <c r="E342" i="1"/>
  <c r="S342" i="1" s="1"/>
  <c r="E334" i="1"/>
  <c r="R334" i="1"/>
  <c r="N11" i="3"/>
  <c r="N21" i="3"/>
  <c r="S345" i="1"/>
  <c r="S259" i="1"/>
  <c r="S123" i="1"/>
  <c r="S99" i="1"/>
  <c r="S107" i="1"/>
  <c r="S27" i="1"/>
  <c r="S139" i="1"/>
  <c r="S75" i="1"/>
  <c r="S34" i="1"/>
  <c r="S158" i="1"/>
  <c r="S11" i="1"/>
  <c r="E362" i="1"/>
  <c r="R362" i="1"/>
  <c r="E354" i="1"/>
  <c r="S354" i="1" s="1"/>
  <c r="R354" i="1"/>
  <c r="E346" i="1"/>
  <c r="S346" i="1" s="1"/>
  <c r="E338" i="1"/>
  <c r="R338" i="1"/>
  <c r="E330" i="1"/>
  <c r="S330" i="1" s="1"/>
  <c r="R330" i="1"/>
  <c r="E322" i="1"/>
  <c r="S322" i="1" s="1"/>
  <c r="R322" i="1"/>
  <c r="R314" i="1"/>
  <c r="E314" i="1"/>
  <c r="S314" i="1" s="1"/>
  <c r="E298" i="1"/>
  <c r="R298" i="1"/>
  <c r="E290" i="1"/>
  <c r="S290" i="1" s="1"/>
  <c r="R290" i="1"/>
  <c r="E282" i="1"/>
  <c r="S282" i="1" s="1"/>
  <c r="R282" i="1"/>
  <c r="E266" i="1"/>
  <c r="S266" i="1" s="1"/>
  <c r="R266" i="1"/>
  <c r="E258" i="1"/>
  <c r="S258" i="1" s="1"/>
  <c r="R258" i="1"/>
  <c r="E250" i="1"/>
  <c r="S250" i="1" s="1"/>
  <c r="R250" i="1"/>
  <c r="R242" i="1"/>
  <c r="E242" i="1"/>
  <c r="S242" i="1" s="1"/>
  <c r="R226" i="1"/>
  <c r="E226" i="1"/>
  <c r="S226" i="1" s="1"/>
  <c r="R210" i="1"/>
  <c r="E210" i="1"/>
  <c r="S210" i="1" s="1"/>
  <c r="E202" i="1"/>
  <c r="S202" i="1" s="1"/>
  <c r="R202" i="1"/>
  <c r="R194" i="1"/>
  <c r="E194" i="1"/>
  <c r="S194" i="1" s="1"/>
  <c r="R186" i="1"/>
  <c r="E186" i="1"/>
  <c r="S186" i="1" s="1"/>
  <c r="R178" i="1"/>
  <c r="E178" i="1"/>
  <c r="S178" i="1" s="1"/>
  <c r="R162" i="1"/>
  <c r="E162" i="1"/>
  <c r="S162" i="1" s="1"/>
  <c r="R154" i="1"/>
  <c r="E154" i="1"/>
  <c r="S154" i="1" s="1"/>
  <c r="E146" i="1"/>
  <c r="S146" i="1" s="1"/>
  <c r="R146" i="1"/>
  <c r="E138" i="1"/>
  <c r="S138" i="1" s="1"/>
  <c r="R138" i="1"/>
  <c r="E130" i="1"/>
  <c r="S130" i="1" s="1"/>
  <c r="R130" i="1"/>
  <c r="E122" i="1"/>
  <c r="R122" i="1"/>
  <c r="R170" i="1"/>
  <c r="E114" i="1"/>
  <c r="S114" i="1" s="1"/>
  <c r="R114" i="1"/>
  <c r="E106" i="1"/>
  <c r="S106" i="1" s="1"/>
  <c r="R106" i="1"/>
  <c r="R82" i="1"/>
  <c r="E82" i="1"/>
  <c r="R50" i="1"/>
  <c r="E50" i="1"/>
  <c r="S50" i="1" s="1"/>
  <c r="E26" i="1"/>
  <c r="S26" i="1" s="1"/>
  <c r="R26" i="1"/>
  <c r="S96" i="1"/>
  <c r="E348" i="1"/>
  <c r="S348" i="1" s="1"/>
  <c r="E308" i="1"/>
  <c r="S308" i="1" s="1"/>
  <c r="R308" i="1"/>
  <c r="E292" i="1"/>
  <c r="S292" i="1" s="1"/>
  <c r="R292" i="1"/>
  <c r="E268" i="1"/>
  <c r="S268" i="1" s="1"/>
  <c r="R268" i="1"/>
  <c r="E260" i="1"/>
  <c r="S260" i="1" s="1"/>
  <c r="R260" i="1"/>
  <c r="E252" i="1"/>
  <c r="S252" i="1" s="1"/>
  <c r="R252" i="1"/>
  <c r="R244" i="1"/>
  <c r="E244" i="1"/>
  <c r="S244" i="1" s="1"/>
  <c r="R236" i="1"/>
  <c r="E236" i="1"/>
  <c r="S236" i="1" s="1"/>
  <c r="E74" i="1"/>
  <c r="S74" i="1" s="1"/>
  <c r="E66" i="1"/>
  <c r="S66" i="1" s="1"/>
  <c r="E58" i="1"/>
  <c r="S58" i="1" s="1"/>
  <c r="R328" i="1"/>
  <c r="R344" i="1"/>
  <c r="E264" i="1"/>
  <c r="E240" i="1"/>
  <c r="S240" i="1" s="1"/>
  <c r="E256" i="1"/>
  <c r="S256" i="1" s="1"/>
  <c r="R256" i="1"/>
  <c r="R232" i="1"/>
  <c r="E232" i="1"/>
  <c r="S232" i="1" s="1"/>
  <c r="R224" i="1"/>
  <c r="E224" i="1"/>
  <c r="S224" i="1" s="1"/>
  <c r="E208" i="1"/>
  <c r="R208" i="1"/>
  <c r="E200" i="1"/>
  <c r="S200" i="1" s="1"/>
  <c r="R200" i="1"/>
  <c r="E192" i="1"/>
  <c r="S192" i="1" s="1"/>
  <c r="R192" i="1"/>
  <c r="E136" i="1"/>
  <c r="S136" i="1" s="1"/>
  <c r="R136" i="1"/>
  <c r="R120" i="1"/>
  <c r="E120" i="1"/>
  <c r="S120" i="1" s="1"/>
  <c r="E104" i="1"/>
  <c r="S104" i="1" s="1"/>
  <c r="R104" i="1"/>
  <c r="E80" i="1"/>
  <c r="S80" i="1" s="1"/>
  <c r="R80" i="1"/>
  <c r="E64" i="1"/>
  <c r="S64" i="1" s="1"/>
  <c r="R64" i="1"/>
  <c r="R48" i="1"/>
  <c r="E48" i="1"/>
  <c r="S48" i="1" s="1"/>
  <c r="R20" i="1"/>
  <c r="R76" i="1"/>
  <c r="R132" i="1"/>
  <c r="R184" i="1"/>
  <c r="R228" i="1"/>
  <c r="R248" i="1"/>
  <c r="E296" i="1"/>
  <c r="E212" i="1"/>
  <c r="S212" i="1" s="1"/>
  <c r="R36" i="1"/>
  <c r="R304" i="1"/>
  <c r="R336" i="1"/>
  <c r="E320" i="1"/>
  <c r="S320" i="1" s="1"/>
  <c r="E204" i="1"/>
  <c r="S204" i="1" s="1"/>
  <c r="R204" i="1"/>
  <c r="E196" i="1"/>
  <c r="R196" i="1"/>
  <c r="R180" i="1"/>
  <c r="E180" i="1"/>
  <c r="S180" i="1" s="1"/>
  <c r="E164" i="1"/>
  <c r="S164" i="1" s="1"/>
  <c r="R164" i="1"/>
  <c r="E84" i="1"/>
  <c r="S84" i="1" s="1"/>
  <c r="R84" i="1"/>
  <c r="E28" i="1"/>
  <c r="S28" i="1" s="1"/>
  <c r="R28" i="1"/>
  <c r="R112" i="1"/>
  <c r="E280" i="1"/>
  <c r="S280" i="1" s="1"/>
  <c r="E176" i="1"/>
  <c r="S176" i="1" s="1"/>
  <c r="E108" i="1"/>
  <c r="S108" i="1" s="1"/>
  <c r="E52" i="1"/>
  <c r="S52" i="1" s="1"/>
  <c r="O11" i="3"/>
  <c r="O21" i="3"/>
  <c r="O15" i="3"/>
  <c r="D23" i="3"/>
  <c r="O13" i="3"/>
  <c r="N15" i="3"/>
  <c r="N14" i="3"/>
  <c r="N13" i="3"/>
  <c r="D20" i="3"/>
  <c r="D14" i="3"/>
  <c r="O14" i="3" s="1"/>
  <c r="D19" i="3"/>
  <c r="O19" i="3" s="1"/>
  <c r="S122" i="1"/>
  <c r="S296" i="1"/>
  <c r="S208" i="1"/>
  <c r="S298" i="1"/>
  <c r="S338" i="1"/>
  <c r="S196" i="1"/>
  <c r="S264" i="1"/>
  <c r="S82" i="1"/>
  <c r="E15" i="3"/>
  <c r="E23" i="3"/>
  <c r="E21" i="3"/>
  <c r="F13" i="3"/>
  <c r="G13" i="3" s="1"/>
  <c r="H13" i="3" s="1"/>
  <c r="I13" i="3" s="1"/>
  <c r="E13" i="3"/>
  <c r="O20" i="3"/>
  <c r="E20" i="3"/>
  <c r="F8" i="3"/>
  <c r="G8" i="3" s="1"/>
  <c r="H8" i="3" s="1"/>
  <c r="I8" i="3" s="1"/>
  <c r="F19" i="3"/>
  <c r="G19" i="3"/>
  <c r="H19" i="3" s="1"/>
  <c r="I19" i="3" s="1"/>
  <c r="F20" i="3"/>
  <c r="G20" i="3" s="1"/>
  <c r="H20" i="3" s="1"/>
  <c r="I20" i="3" s="1"/>
  <c r="E8" i="3"/>
  <c r="F11" i="3"/>
  <c r="G11" i="3" s="1"/>
  <c r="H11" i="3" s="1"/>
  <c r="I11" i="3" s="1"/>
  <c r="F15" i="3"/>
  <c r="G15" i="3" s="1"/>
  <c r="H15" i="3" s="1"/>
  <c r="I15" i="3" s="1"/>
  <c r="F21" i="3"/>
  <c r="G21" i="3" s="1"/>
  <c r="H21" i="3" s="1"/>
  <c r="I21" i="3" s="1"/>
  <c r="E17" i="3"/>
  <c r="F10" i="3" l="1"/>
  <c r="G10" i="3" s="1"/>
  <c r="H10" i="3" s="1"/>
  <c r="I10" i="3" s="1"/>
  <c r="E18" i="3"/>
  <c r="F18" i="3"/>
  <c r="G18" i="3" s="1"/>
  <c r="H18" i="3" s="1"/>
  <c r="I18" i="3" s="1"/>
  <c r="E11" i="3"/>
  <c r="O23" i="3"/>
  <c r="E19" i="3"/>
  <c r="E12" i="3"/>
  <c r="E10" i="3"/>
  <c r="L54" i="4"/>
  <c r="D56" i="4"/>
  <c r="L56" i="4" s="1"/>
  <c r="R7" i="1"/>
  <c r="E324" i="1"/>
  <c r="S324" i="1" s="1"/>
  <c r="R332" i="1"/>
  <c r="S302" i="1"/>
  <c r="S238" i="1"/>
  <c r="E7" i="1"/>
  <c r="S7" i="1" s="1"/>
  <c r="R340" i="1"/>
  <c r="R352" i="1"/>
  <c r="R345" i="1"/>
  <c r="R337" i="1"/>
  <c r="R329" i="1"/>
  <c r="R313" i="1"/>
  <c r="R289" i="1"/>
  <c r="R281" i="1"/>
  <c r="R273" i="1"/>
  <c r="R257" i="1"/>
  <c r="R249" i="1"/>
  <c r="R225" i="1"/>
  <c r="R303" i="1"/>
  <c r="R103" i="1"/>
  <c r="R39" i="1"/>
  <c r="U365" i="1"/>
  <c r="R356" i="1"/>
  <c r="R309" i="1"/>
  <c r="R293" i="1"/>
  <c r="R360" i="1"/>
  <c r="R255" i="1"/>
  <c r="F17" i="3"/>
  <c r="G17" i="3" s="1"/>
  <c r="H17" i="3" s="1"/>
  <c r="I17" i="3" s="1"/>
  <c r="F16" i="3"/>
  <c r="G16" i="3" s="1"/>
  <c r="H16" i="3" s="1"/>
  <c r="I16" i="3" s="1"/>
  <c r="E7" i="3"/>
  <c r="F12" i="3"/>
  <c r="G12" i="3" s="1"/>
  <c r="H12" i="3" s="1"/>
  <c r="I12" i="3" s="1"/>
  <c r="E16" i="3"/>
  <c r="E9" i="3"/>
  <c r="F7" i="3"/>
  <c r="G7" i="3" s="1"/>
  <c r="H7" i="3" s="1"/>
  <c r="F14" i="3"/>
  <c r="G14" i="3" s="1"/>
  <c r="H14" i="3" s="1"/>
  <c r="I14" i="3" s="1"/>
  <c r="E14" i="3"/>
  <c r="F9" i="3"/>
  <c r="G9" i="3" s="1"/>
  <c r="H9" i="3" s="1"/>
  <c r="I9" i="3" s="1"/>
  <c r="S359" i="1"/>
  <c r="S246" i="1"/>
  <c r="S230" i="1"/>
  <c r="S182" i="1"/>
  <c r="S167" i="1"/>
  <c r="S206" i="1"/>
  <c r="S23" i="1"/>
  <c r="S311" i="1"/>
  <c r="S231" i="1"/>
  <c r="S326" i="1"/>
  <c r="S222" i="1"/>
  <c r="S198" i="1"/>
  <c r="S174" i="1"/>
  <c r="S355" i="1"/>
  <c r="S339" i="1"/>
  <c r="S340" i="1"/>
  <c r="S362" i="1"/>
  <c r="S331" i="1"/>
  <c r="S318" i="1"/>
  <c r="S294" i="1"/>
  <c r="S336" i="1"/>
  <c r="S334" i="1"/>
  <c r="S278" i="1"/>
  <c r="S254" i="1"/>
  <c r="S190" i="1"/>
  <c r="R357" i="1"/>
  <c r="R349" i="1"/>
  <c r="R341" i="1"/>
  <c r="R325" i="1"/>
  <c r="R301" i="1"/>
  <c r="R285" i="1"/>
  <c r="R277" i="1"/>
  <c r="R269" i="1"/>
  <c r="R261" i="1"/>
  <c r="R361" i="1"/>
  <c r="R351" i="1"/>
  <c r="R343" i="1"/>
  <c r="R327" i="1"/>
  <c r="R319" i="1"/>
  <c r="R295" i="1"/>
  <c r="R271" i="1"/>
  <c r="R263" i="1"/>
  <c r="R247" i="1"/>
  <c r="R223" i="1"/>
  <c r="R215" i="1"/>
  <c r="R207" i="1"/>
  <c r="R183" i="1"/>
  <c r="R159" i="1"/>
  <c r="R151" i="1"/>
  <c r="R143" i="1"/>
  <c r="R135" i="1"/>
  <c r="R127" i="1"/>
  <c r="R119" i="1"/>
  <c r="R111" i="1"/>
  <c r="R95" i="1"/>
  <c r="R79" i="1"/>
  <c r="R31" i="1"/>
  <c r="R15" i="1"/>
  <c r="Q365" i="1"/>
  <c r="R197" i="1"/>
  <c r="R229" i="1"/>
  <c r="E327" i="1"/>
  <c r="S327" i="1" s="1"/>
  <c r="E277" i="1"/>
  <c r="S277" i="1" s="1"/>
  <c r="E221" i="1"/>
  <c r="S221" i="1" s="1"/>
  <c r="E205" i="1"/>
  <c r="S205" i="1" s="1"/>
  <c r="E69" i="1"/>
  <c r="S69" i="1" s="1"/>
  <c r="E357" i="1"/>
  <c r="S357" i="1" s="1"/>
  <c r="E350" i="1"/>
  <c r="S350" i="1" s="1"/>
  <c r="R77" i="1"/>
  <c r="E341" i="1"/>
  <c r="S341" i="1" s="1"/>
  <c r="E285" i="1"/>
  <c r="S285" i="1" s="1"/>
  <c r="E111" i="1"/>
  <c r="S111" i="1" s="1"/>
  <c r="E85" i="1"/>
  <c r="S85" i="1" s="1"/>
  <c r="R310" i="1"/>
  <c r="R333" i="1"/>
  <c r="R287" i="1"/>
  <c r="R71" i="1"/>
  <c r="E207" i="1"/>
  <c r="S207" i="1" s="1"/>
  <c r="R13" i="1"/>
  <c r="R117" i="1"/>
  <c r="R253" i="1"/>
  <c r="E361" i="1"/>
  <c r="S361" i="1" s="1"/>
  <c r="E149" i="1"/>
  <c r="S149" i="1" s="1"/>
  <c r="E133" i="1"/>
  <c r="S133" i="1" s="1"/>
  <c r="R321" i="1"/>
  <c r="R279" i="1"/>
  <c r="R358" i="1"/>
  <c r="R53" i="1"/>
  <c r="R93" i="1"/>
  <c r="E213" i="1"/>
  <c r="S213" i="1" s="1"/>
  <c r="R189" i="1"/>
  <c r="E269" i="1"/>
  <c r="S269" i="1" s="1"/>
  <c r="R239" i="1"/>
  <c r="S191" i="1"/>
  <c r="S306" i="1"/>
  <c r="S358" i="1"/>
  <c r="E343" i="1"/>
  <c r="E303" i="1"/>
  <c r="S303" i="1" s="1"/>
  <c r="E247" i="1"/>
  <c r="S247" i="1" s="1"/>
  <c r="E103" i="1"/>
  <c r="S103" i="1" s="1"/>
  <c r="E31" i="1"/>
  <c r="S31" i="1" s="1"/>
  <c r="S20" i="1"/>
  <c r="E15" i="1"/>
  <c r="S15" i="1" s="1"/>
  <c r="R335" i="1"/>
  <c r="R63" i="1"/>
  <c r="S356" i="1"/>
  <c r="R87" i="1"/>
  <c r="E295" i="1"/>
  <c r="S295" i="1" s="1"/>
  <c r="E263" i="1"/>
  <c r="S263" i="1" s="1"/>
  <c r="E159" i="1"/>
  <c r="E151" i="1"/>
  <c r="S151" i="1" s="1"/>
  <c r="E95" i="1"/>
  <c r="S95" i="1" s="1"/>
  <c r="E79" i="1"/>
  <c r="S79" i="1" s="1"/>
  <c r="R359" i="1"/>
  <c r="R311" i="1"/>
  <c r="R199" i="1"/>
  <c r="R55" i="1"/>
  <c r="S291" i="1"/>
  <c r="R175" i="1"/>
  <c r="E351" i="1"/>
  <c r="S351" i="1" s="1"/>
  <c r="E271" i="1"/>
  <c r="S271" i="1" s="1"/>
  <c r="E143" i="1"/>
  <c r="S143" i="1" s="1"/>
  <c r="E135" i="1"/>
  <c r="S135" i="1" s="1"/>
  <c r="R231" i="1"/>
  <c r="R47" i="1"/>
  <c r="R23" i="1"/>
  <c r="E127" i="1"/>
  <c r="E39" i="1"/>
  <c r="R191" i="1"/>
  <c r="S38" i="1"/>
  <c r="E223" i="1"/>
  <c r="S223" i="1" s="1"/>
  <c r="E119" i="1"/>
  <c r="S119" i="1" s="1"/>
  <c r="E365" i="1"/>
  <c r="F177" i="1" s="1"/>
  <c r="E319" i="1"/>
  <c r="S319" i="1" s="1"/>
  <c r="E215" i="1"/>
  <c r="S215" i="1" s="1"/>
  <c r="E183" i="1"/>
  <c r="S183" i="1" s="1"/>
  <c r="R167" i="1"/>
  <c r="L53" i="4"/>
  <c r="I81" i="1" l="1"/>
  <c r="I339" i="1"/>
  <c r="G77" i="1"/>
  <c r="H77" i="1" s="1"/>
  <c r="F233" i="1"/>
  <c r="F265" i="1"/>
  <c r="F108" i="1"/>
  <c r="I307" i="1"/>
  <c r="G340" i="1"/>
  <c r="H340" i="1" s="1"/>
  <c r="I47" i="1"/>
  <c r="G34" i="1"/>
  <c r="H34" i="1" s="1"/>
  <c r="F349" i="1"/>
  <c r="F217" i="1"/>
  <c r="G270" i="1"/>
  <c r="H270" i="1" s="1"/>
  <c r="G286" i="1"/>
  <c r="H286" i="1" s="1"/>
  <c r="I302" i="1"/>
  <c r="J302" i="1" s="1"/>
  <c r="G102" i="1"/>
  <c r="H102" i="1" s="1"/>
  <c r="G128" i="1"/>
  <c r="H128" i="1" s="1"/>
  <c r="I84" i="1"/>
  <c r="F307" i="1"/>
  <c r="G283" i="1"/>
  <c r="H283" i="1" s="1"/>
  <c r="G141" i="1"/>
  <c r="H141" i="1" s="1"/>
  <c r="I233" i="1"/>
  <c r="J233" i="1" s="1"/>
  <c r="F182" i="1"/>
  <c r="F137" i="1"/>
  <c r="I101" i="1"/>
  <c r="G100" i="1"/>
  <c r="H100" i="1" s="1"/>
  <c r="F230" i="1"/>
  <c r="F222" i="1"/>
  <c r="I98" i="1"/>
  <c r="G17" i="1"/>
  <c r="H17" i="1" s="1"/>
  <c r="G337" i="1"/>
  <c r="H337" i="1" s="1"/>
  <c r="F338" i="1"/>
  <c r="F95" i="1"/>
  <c r="G295" i="1"/>
  <c r="H295" i="1" s="1"/>
  <c r="I318" i="1"/>
  <c r="F328" i="1"/>
  <c r="I170" i="1"/>
  <c r="F84" i="1"/>
  <c r="I216" i="1"/>
  <c r="J216" i="1" s="1"/>
  <c r="F110" i="1"/>
  <c r="I102" i="1"/>
  <c r="I157" i="1"/>
  <c r="F73" i="1"/>
  <c r="F284" i="1"/>
  <c r="I243" i="1"/>
  <c r="G309" i="1"/>
  <c r="H309" i="1" s="1"/>
  <c r="I104" i="1"/>
  <c r="J104" i="1" s="1"/>
  <c r="G27" i="1"/>
  <c r="H27" i="1" s="1"/>
  <c r="F141" i="1"/>
  <c r="G155" i="1"/>
  <c r="H155" i="1" s="1"/>
  <c r="I281" i="1"/>
  <c r="F201" i="1"/>
  <c r="I167" i="1"/>
  <c r="G172" i="1"/>
  <c r="H172" i="1" s="1"/>
  <c r="F225" i="1"/>
  <c r="F159" i="1"/>
  <c r="I44" i="1"/>
  <c r="G43" i="1"/>
  <c r="H43" i="1" s="1"/>
  <c r="G111" i="1"/>
  <c r="H111" i="1" s="1"/>
  <c r="I210" i="1"/>
  <c r="F353" i="1"/>
  <c r="I204" i="1"/>
  <c r="F9" i="1"/>
  <c r="F166" i="1"/>
  <c r="G104" i="1"/>
  <c r="H104" i="1" s="1"/>
  <c r="I171" i="1"/>
  <c r="G53" i="1"/>
  <c r="H53" i="1" s="1"/>
  <c r="F24" i="1"/>
  <c r="I247" i="1"/>
  <c r="I350" i="1"/>
  <c r="G23" i="3"/>
  <c r="I94" i="1"/>
  <c r="J94" i="1" s="1"/>
  <c r="I300" i="1"/>
  <c r="J300" i="1" s="1"/>
  <c r="I288" i="1"/>
  <c r="F116" i="1"/>
  <c r="I109" i="1"/>
  <c r="J109" i="1" s="1"/>
  <c r="F71" i="1"/>
  <c r="F193" i="1"/>
  <c r="F351" i="1"/>
  <c r="I95" i="1"/>
  <c r="J95" i="1" s="1"/>
  <c r="I142" i="1"/>
  <c r="J142" i="1" s="1"/>
  <c r="F35" i="1"/>
  <c r="F235" i="1"/>
  <c r="I276" i="1"/>
  <c r="J276" i="1" s="1"/>
  <c r="F50" i="1"/>
  <c r="I18" i="1"/>
  <c r="J18" i="1" s="1"/>
  <c r="I214" i="1"/>
  <c r="J214" i="1" s="1"/>
  <c r="G342" i="1"/>
  <c r="H342" i="1" s="1"/>
  <c r="G30" i="1"/>
  <c r="H30" i="1" s="1"/>
  <c r="G281" i="1"/>
  <c r="H281" i="1" s="1"/>
  <c r="G121" i="1"/>
  <c r="H121" i="1" s="1"/>
  <c r="G126" i="1"/>
  <c r="H126" i="1" s="1"/>
  <c r="I103" i="1"/>
  <c r="J103" i="1" s="1"/>
  <c r="I289" i="1"/>
  <c r="J289" i="1" s="1"/>
  <c r="F60" i="1"/>
  <c r="I335" i="1"/>
  <c r="J335" i="1" s="1"/>
  <c r="I246" i="1"/>
  <c r="J246" i="1" s="1"/>
  <c r="G239" i="1"/>
  <c r="H239" i="1" s="1"/>
  <c r="G230" i="1"/>
  <c r="H230" i="1" s="1"/>
  <c r="G60" i="1"/>
  <c r="H60" i="1" s="1"/>
  <c r="I241" i="1"/>
  <c r="J241" i="1" s="1"/>
  <c r="I173" i="1"/>
  <c r="J173" i="1" s="1"/>
  <c r="I129" i="1"/>
  <c r="J129" i="1" s="1"/>
  <c r="G143" i="1"/>
  <c r="H143" i="1" s="1"/>
  <c r="G316" i="1"/>
  <c r="H316" i="1" s="1"/>
  <c r="G178" i="1"/>
  <c r="H178" i="1" s="1"/>
  <c r="G80" i="1"/>
  <c r="H80" i="1" s="1"/>
  <c r="F86" i="1"/>
  <c r="G51" i="1"/>
  <c r="H51" i="1" s="1"/>
  <c r="F234" i="1"/>
  <c r="I22" i="1"/>
  <c r="J22" i="1" s="1"/>
  <c r="F168" i="1"/>
  <c r="F93" i="1"/>
  <c r="F220" i="1"/>
  <c r="G223" i="1"/>
  <c r="H223" i="1" s="1"/>
  <c r="F278" i="1"/>
  <c r="F330" i="1"/>
  <c r="F54" i="1"/>
  <c r="G254" i="1"/>
  <c r="H254" i="1" s="1"/>
  <c r="G269" i="1"/>
  <c r="H269" i="1" s="1"/>
  <c r="G148" i="1"/>
  <c r="H148" i="1" s="1"/>
  <c r="G122" i="1"/>
  <c r="H122" i="1" s="1"/>
  <c r="I121" i="1"/>
  <c r="F317" i="1"/>
  <c r="G31" i="1"/>
  <c r="H31" i="1" s="1"/>
  <c r="G101" i="1"/>
  <c r="H101" i="1" s="1"/>
  <c r="G268" i="1"/>
  <c r="H268" i="1" s="1"/>
  <c r="G272" i="1"/>
  <c r="H272" i="1" s="1"/>
  <c r="F172" i="1"/>
  <c r="F221" i="1"/>
  <c r="I72" i="1"/>
  <c r="J72" i="1" s="1"/>
  <c r="I41" i="1"/>
  <c r="J41" i="1" s="1"/>
  <c r="F321" i="1"/>
  <c r="I133" i="1"/>
  <c r="J133" i="1" s="1"/>
  <c r="I222" i="1"/>
  <c r="J222" i="1" s="1"/>
  <c r="I203" i="1"/>
  <c r="J203" i="1" s="1"/>
  <c r="G105" i="1"/>
  <c r="H105" i="1" s="1"/>
  <c r="I40" i="1"/>
  <c r="G362" i="1"/>
  <c r="H362" i="1" s="1"/>
  <c r="G221" i="1"/>
  <c r="H221" i="1" s="1"/>
  <c r="G346" i="1"/>
  <c r="H346" i="1" s="1"/>
  <c r="I160" i="1"/>
  <c r="J160" i="1" s="1"/>
  <c r="G79" i="1"/>
  <c r="H79" i="1" s="1"/>
  <c r="G217" i="1"/>
  <c r="H217" i="1" s="1"/>
  <c r="G159" i="1"/>
  <c r="H159" i="1" s="1"/>
  <c r="I348" i="1"/>
  <c r="G210" i="1"/>
  <c r="H210" i="1" s="1"/>
  <c r="F27" i="1"/>
  <c r="G123" i="1"/>
  <c r="H123" i="1" s="1"/>
  <c r="G38" i="1"/>
  <c r="H38" i="1" s="1"/>
  <c r="G86" i="1"/>
  <c r="H86" i="1" s="1"/>
  <c r="G255" i="1"/>
  <c r="H255" i="1" s="1"/>
  <c r="F255" i="1"/>
  <c r="F57" i="1"/>
  <c r="G75" i="1"/>
  <c r="H75" i="1" s="1"/>
  <c r="F354" i="1"/>
  <c r="I287" i="1"/>
  <c r="J287" i="1" s="1"/>
  <c r="I10" i="1"/>
  <c r="J10" i="1" s="1"/>
  <c r="F348" i="1"/>
  <c r="G277" i="1"/>
  <c r="H277" i="1" s="1"/>
  <c r="G151" i="1"/>
  <c r="H151" i="1" s="1"/>
  <c r="F246" i="1"/>
  <c r="G350" i="1"/>
  <c r="H350" i="1" s="1"/>
  <c r="G323" i="1"/>
  <c r="H323" i="1" s="1"/>
  <c r="G215" i="1"/>
  <c r="H215" i="1" s="1"/>
  <c r="F334" i="1"/>
  <c r="I122" i="1"/>
  <c r="J122" i="1" s="1"/>
  <c r="G130" i="1"/>
  <c r="H130" i="1" s="1"/>
  <c r="G165" i="1"/>
  <c r="H165" i="1" s="1"/>
  <c r="F155" i="1"/>
  <c r="G276" i="1"/>
  <c r="H276" i="1" s="1"/>
  <c r="I77" i="1"/>
  <c r="J77" i="1" s="1"/>
  <c r="G85" i="1"/>
  <c r="H85" i="1" s="1"/>
  <c r="I79" i="1"/>
  <c r="J79" i="1" s="1"/>
  <c r="F292" i="1"/>
  <c r="G271" i="1"/>
  <c r="H271" i="1" s="1"/>
  <c r="F30" i="1"/>
  <c r="F85" i="1"/>
  <c r="I169" i="1"/>
  <c r="J169" i="1" s="1"/>
  <c r="F87" i="1"/>
  <c r="F296" i="1"/>
  <c r="F191" i="1"/>
  <c r="F242" i="1"/>
  <c r="G327" i="1"/>
  <c r="H327" i="1" s="1"/>
  <c r="I264" i="1"/>
  <c r="J264" i="1" s="1"/>
  <c r="I315" i="1"/>
  <c r="J315" i="1" s="1"/>
  <c r="F260" i="1"/>
  <c r="G301" i="1"/>
  <c r="H301" i="1" s="1"/>
  <c r="F111" i="1"/>
  <c r="I176" i="1"/>
  <c r="J176" i="1" s="1"/>
  <c r="I132" i="1"/>
  <c r="J132" i="1" s="1"/>
  <c r="G35" i="1"/>
  <c r="H35" i="1" s="1"/>
  <c r="G318" i="1"/>
  <c r="H318" i="1" s="1"/>
  <c r="G152" i="1"/>
  <c r="H152" i="1" s="1"/>
  <c r="F250" i="1"/>
  <c r="G192" i="1"/>
  <c r="H192" i="1" s="1"/>
  <c r="G124" i="1"/>
  <c r="H124" i="1" s="1"/>
  <c r="G103" i="1"/>
  <c r="H103" i="1" s="1"/>
  <c r="G214" i="1"/>
  <c r="H214" i="1" s="1"/>
  <c r="G334" i="1"/>
  <c r="H334" i="1" s="1"/>
  <c r="F310" i="1"/>
  <c r="G52" i="1"/>
  <c r="H52" i="1" s="1"/>
  <c r="G193" i="1"/>
  <c r="H193" i="1" s="1"/>
  <c r="F104" i="1"/>
  <c r="G251" i="1"/>
  <c r="H251" i="1" s="1"/>
  <c r="I174" i="1"/>
  <c r="J174" i="1" s="1"/>
  <c r="I92" i="1"/>
  <c r="J92" i="1" s="1"/>
  <c r="I329" i="1"/>
  <c r="I234" i="1"/>
  <c r="J234" i="1" s="1"/>
  <c r="I74" i="1"/>
  <c r="J74" i="1" s="1"/>
  <c r="F329" i="1"/>
  <c r="G256" i="1"/>
  <c r="H256" i="1" s="1"/>
  <c r="I304" i="1"/>
  <c r="J304" i="1" s="1"/>
  <c r="I256" i="1"/>
  <c r="J256" i="1" s="1"/>
  <c r="G114" i="1"/>
  <c r="H114" i="1" s="1"/>
  <c r="I267" i="1"/>
  <c r="J267" i="1" s="1"/>
  <c r="G22" i="1"/>
  <c r="H22" i="1" s="1"/>
  <c r="G343" i="1"/>
  <c r="H343" i="1" s="1"/>
  <c r="G237" i="1"/>
  <c r="H237" i="1" s="1"/>
  <c r="G352" i="1"/>
  <c r="H352" i="1" s="1"/>
  <c r="G26" i="1"/>
  <c r="H26" i="1" s="1"/>
  <c r="I217" i="1"/>
  <c r="J217" i="1" s="1"/>
  <c r="G263" i="1"/>
  <c r="H263" i="1" s="1"/>
  <c r="I255" i="1"/>
  <c r="J255" i="1" s="1"/>
  <c r="G241" i="1"/>
  <c r="H241" i="1" s="1"/>
  <c r="G41" i="1"/>
  <c r="H41" i="1" s="1"/>
  <c r="I125" i="1"/>
  <c r="G351" i="1"/>
  <c r="H351" i="1" s="1"/>
  <c r="F100" i="1"/>
  <c r="G212" i="1"/>
  <c r="H212" i="1" s="1"/>
  <c r="F187" i="1"/>
  <c r="I201" i="1"/>
  <c r="J201" i="1" s="1"/>
  <c r="G317" i="1"/>
  <c r="H317" i="1" s="1"/>
  <c r="F283" i="1"/>
  <c r="F231" i="1"/>
  <c r="I139" i="1"/>
  <c r="J139" i="1" s="1"/>
  <c r="F33" i="1"/>
  <c r="F105" i="1"/>
  <c r="F261" i="1"/>
  <c r="I295" i="1"/>
  <c r="J295" i="1" s="1"/>
  <c r="F96" i="1"/>
  <c r="G168" i="1"/>
  <c r="H168" i="1" s="1"/>
  <c r="G7" i="1"/>
  <c r="H7" i="1" s="1"/>
  <c r="F323" i="1"/>
  <c r="F199" i="1"/>
  <c r="G93" i="1"/>
  <c r="H93" i="1" s="1"/>
  <c r="G110" i="1"/>
  <c r="H110" i="1" s="1"/>
  <c r="F134" i="1"/>
  <c r="G315" i="1"/>
  <c r="H315" i="1" s="1"/>
  <c r="G208" i="1"/>
  <c r="H208" i="1" s="1"/>
  <c r="I185" i="1"/>
  <c r="J185" i="1" s="1"/>
  <c r="I272" i="1"/>
  <c r="J272" i="1" s="1"/>
  <c r="F275" i="1"/>
  <c r="I282" i="1"/>
  <c r="J282" i="1" s="1"/>
  <c r="F264" i="1"/>
  <c r="F61" i="1"/>
  <c r="I9" i="1"/>
  <c r="J9" i="1" s="1"/>
  <c r="F58" i="1"/>
  <c r="F64" i="1"/>
  <c r="I361" i="1"/>
  <c r="J361" i="1" s="1"/>
  <c r="I240" i="1"/>
  <c r="J240" i="1" s="1"/>
  <c r="F144" i="1"/>
  <c r="G187" i="1"/>
  <c r="H187" i="1" s="1"/>
  <c r="G243" i="1"/>
  <c r="H243" i="1" s="1"/>
  <c r="F319" i="1"/>
  <c r="G117" i="1"/>
  <c r="H117" i="1" s="1"/>
  <c r="G320" i="1"/>
  <c r="H320" i="1" s="1"/>
  <c r="F285" i="1"/>
  <c r="G42" i="1"/>
  <c r="H42" i="1" s="1"/>
  <c r="G57" i="1"/>
  <c r="H57" i="1" s="1"/>
  <c r="G305" i="1"/>
  <c r="H305" i="1" s="1"/>
  <c r="F280" i="1"/>
  <c r="I155" i="1"/>
  <c r="J155" i="1" s="1"/>
  <c r="I356" i="1"/>
  <c r="J356" i="1" s="1"/>
  <c r="I205" i="1"/>
  <c r="J205" i="1" s="1"/>
  <c r="G54" i="1"/>
  <c r="H54" i="1" s="1"/>
  <c r="I51" i="1"/>
  <c r="J51" i="1" s="1"/>
  <c r="F203" i="1"/>
  <c r="G245" i="1"/>
  <c r="H245" i="1" s="1"/>
  <c r="G129" i="1"/>
  <c r="H129" i="1" s="1"/>
  <c r="I322" i="1"/>
  <c r="J322" i="1" s="1"/>
  <c r="G226" i="1"/>
  <c r="H226" i="1" s="1"/>
  <c r="G139" i="1"/>
  <c r="H139" i="1" s="1"/>
  <c r="I168" i="1"/>
  <c r="J168" i="1" s="1"/>
  <c r="F322" i="1"/>
  <c r="G347" i="1"/>
  <c r="H347" i="1" s="1"/>
  <c r="G37" i="1"/>
  <c r="H37" i="1" s="1"/>
  <c r="I31" i="1"/>
  <c r="J31" i="1" s="1"/>
  <c r="I208" i="1"/>
  <c r="J208" i="1" s="1"/>
  <c r="G246" i="1"/>
  <c r="H246" i="1" s="1"/>
  <c r="G55" i="1"/>
  <c r="H55" i="1" s="1"/>
  <c r="F47" i="1"/>
  <c r="G74" i="1"/>
  <c r="H74" i="1" s="1"/>
  <c r="I50" i="1"/>
  <c r="J50" i="1" s="1"/>
  <c r="G181" i="1"/>
  <c r="H181" i="1" s="1"/>
  <c r="G82" i="1"/>
  <c r="H82" i="1" s="1"/>
  <c r="G257" i="1"/>
  <c r="H257" i="1" s="1"/>
  <c r="G73" i="1"/>
  <c r="H73" i="1" s="1"/>
  <c r="F204" i="1"/>
  <c r="G167" i="1"/>
  <c r="H167" i="1" s="1"/>
  <c r="G357" i="1"/>
  <c r="H357" i="1" s="1"/>
  <c r="G278" i="1"/>
  <c r="H278" i="1" s="1"/>
  <c r="G177" i="1"/>
  <c r="H177" i="1" s="1"/>
  <c r="G132" i="1"/>
  <c r="H132" i="1" s="1"/>
  <c r="I299" i="1"/>
  <c r="J299" i="1" s="1"/>
  <c r="G232" i="1"/>
  <c r="H232" i="1" s="1"/>
  <c r="G220" i="1"/>
  <c r="H220" i="1" s="1"/>
  <c r="I277" i="1"/>
  <c r="J277" i="1" s="1"/>
  <c r="G125" i="1"/>
  <c r="H125" i="1" s="1"/>
  <c r="F333" i="1"/>
  <c r="F113" i="1"/>
  <c r="F125" i="1"/>
  <c r="F287" i="1"/>
  <c r="I29" i="1"/>
  <c r="J29" i="1" s="1"/>
  <c r="I99" i="1"/>
  <c r="J99" i="1" s="1"/>
  <c r="F32" i="1"/>
  <c r="I137" i="1"/>
  <c r="J137" i="1" s="1"/>
  <c r="F270" i="1"/>
  <c r="I343" i="1"/>
  <c r="J343" i="1" s="1"/>
  <c r="G94" i="1"/>
  <c r="H94" i="1" s="1"/>
  <c r="I344" i="1"/>
  <c r="J344" i="1" s="1"/>
  <c r="I107" i="1"/>
  <c r="J107" i="1" s="1"/>
  <c r="I43" i="1"/>
  <c r="J43" i="1" s="1"/>
  <c r="I311" i="1"/>
  <c r="J311" i="1" s="1"/>
  <c r="G307" i="1"/>
  <c r="H307" i="1" s="1"/>
  <c r="F23" i="1"/>
  <c r="G184" i="1"/>
  <c r="H184" i="1" s="1"/>
  <c r="F360" i="1"/>
  <c r="I27" i="1"/>
  <c r="J27" i="1" s="1"/>
  <c r="G312" i="1"/>
  <c r="H312" i="1" s="1"/>
  <c r="I131" i="1"/>
  <c r="I193" i="1"/>
  <c r="J193" i="1" s="1"/>
  <c r="F229" i="1"/>
  <c r="F94" i="1"/>
  <c r="G321" i="1"/>
  <c r="H321" i="1" s="1"/>
  <c r="I268" i="1"/>
  <c r="J268" i="1" s="1"/>
  <c r="F16" i="1"/>
  <c r="F197" i="1"/>
  <c r="F10" i="1"/>
  <c r="G12" i="1"/>
  <c r="H12" i="1" s="1"/>
  <c r="G354" i="1"/>
  <c r="H354" i="1" s="1"/>
  <c r="G140" i="1"/>
  <c r="H140" i="1" s="1"/>
  <c r="F76" i="1"/>
  <c r="F15" i="1"/>
  <c r="I90" i="1"/>
  <c r="J90" i="1" s="1"/>
  <c r="F89" i="1"/>
  <c r="G250" i="1"/>
  <c r="H250" i="1" s="1"/>
  <c r="F158" i="1"/>
  <c r="F165" i="1"/>
  <c r="G297" i="1"/>
  <c r="H297" i="1" s="1"/>
  <c r="I244" i="1"/>
  <c r="J244" i="1" s="1"/>
  <c r="I349" i="1"/>
  <c r="J349" i="1" s="1"/>
  <c r="G360" i="1"/>
  <c r="H360" i="1" s="1"/>
  <c r="G83" i="1"/>
  <c r="H83" i="1" s="1"/>
  <c r="F244" i="1"/>
  <c r="G294" i="1"/>
  <c r="H294" i="1" s="1"/>
  <c r="G84" i="1"/>
  <c r="H84" i="1" s="1"/>
  <c r="I265" i="1"/>
  <c r="J265" i="1" s="1"/>
  <c r="F290" i="1"/>
  <c r="G36" i="1"/>
  <c r="H36" i="1" s="1"/>
  <c r="G190" i="1"/>
  <c r="H190" i="1" s="1"/>
  <c r="G47" i="1"/>
  <c r="H47" i="1" s="1"/>
  <c r="G285" i="1"/>
  <c r="H285" i="1" s="1"/>
  <c r="I354" i="1"/>
  <c r="J354" i="1" s="1"/>
  <c r="G116" i="1"/>
  <c r="H116" i="1" s="1"/>
  <c r="G338" i="1"/>
  <c r="H338" i="1" s="1"/>
  <c r="G69" i="1"/>
  <c r="H69" i="1" s="1"/>
  <c r="I195" i="1"/>
  <c r="J195" i="1" s="1"/>
  <c r="I202" i="1"/>
  <c r="J202" i="1" s="1"/>
  <c r="G162" i="1"/>
  <c r="H162" i="1" s="1"/>
  <c r="F294" i="1"/>
  <c r="G203" i="1"/>
  <c r="H203" i="1" s="1"/>
  <c r="F70" i="1"/>
  <c r="F248" i="1"/>
  <c r="I360" i="1"/>
  <c r="J360" i="1" s="1"/>
  <c r="I144" i="1"/>
  <c r="J144" i="1" s="1"/>
  <c r="F133" i="1"/>
  <c r="F53" i="1"/>
  <c r="I231" i="1"/>
  <c r="J231" i="1" s="1"/>
  <c r="I83" i="1"/>
  <c r="J83" i="1" s="1"/>
  <c r="I249" i="1"/>
  <c r="J249" i="1" s="1"/>
  <c r="I42" i="1"/>
  <c r="J42" i="1" s="1"/>
  <c r="F347" i="1"/>
  <c r="I117" i="1"/>
  <c r="J117" i="1" s="1"/>
  <c r="I305" i="1"/>
  <c r="J305" i="1" s="1"/>
  <c r="F62" i="1"/>
  <c r="G56" i="1"/>
  <c r="H56" i="1" s="1"/>
  <c r="G280" i="1"/>
  <c r="H280" i="1" s="1"/>
  <c r="F313" i="1"/>
  <c r="G336" i="1"/>
  <c r="H336" i="1" s="1"/>
  <c r="G156" i="1"/>
  <c r="H156" i="1" s="1"/>
  <c r="G169" i="1"/>
  <c r="H169" i="1" s="1"/>
  <c r="F344" i="1"/>
  <c r="F213" i="1"/>
  <c r="I36" i="1"/>
  <c r="J36" i="1" s="1"/>
  <c r="F46" i="1"/>
  <c r="I279" i="1"/>
  <c r="J279" i="1" s="1"/>
  <c r="I100" i="1"/>
  <c r="J100" i="1" s="1"/>
  <c r="F31" i="1"/>
  <c r="F195" i="1"/>
  <c r="G89" i="1"/>
  <c r="H89" i="1" s="1"/>
  <c r="G356" i="1"/>
  <c r="H356" i="1" s="1"/>
  <c r="F38" i="1"/>
  <c r="F286" i="1"/>
  <c r="F150" i="1"/>
  <c r="G173" i="1"/>
  <c r="H173" i="1" s="1"/>
  <c r="I93" i="1"/>
  <c r="J93" i="1" s="1"/>
  <c r="G236" i="1"/>
  <c r="H236" i="1" s="1"/>
  <c r="G335" i="1"/>
  <c r="H335" i="1" s="1"/>
  <c r="I143" i="1"/>
  <c r="J143" i="1" s="1"/>
  <c r="G314" i="1"/>
  <c r="H314" i="1" s="1"/>
  <c r="F357" i="1"/>
  <c r="F8" i="1"/>
  <c r="F345" i="1"/>
  <c r="F91" i="1"/>
  <c r="I96" i="1"/>
  <c r="J96" i="1" s="1"/>
  <c r="F223" i="1"/>
  <c r="G174" i="1"/>
  <c r="H174" i="1" s="1"/>
  <c r="G211" i="1"/>
  <c r="H211" i="1" s="1"/>
  <c r="F72" i="1"/>
  <c r="F90" i="1"/>
  <c r="I54" i="1"/>
  <c r="J54" i="1" s="1"/>
  <c r="G29" i="1"/>
  <c r="H29" i="1" s="1"/>
  <c r="G72" i="1"/>
  <c r="H72" i="1" s="1"/>
  <c r="G353" i="1"/>
  <c r="H353" i="1" s="1"/>
  <c r="F362" i="1"/>
  <c r="I111" i="1"/>
  <c r="J111" i="1" s="1"/>
  <c r="G302" i="1"/>
  <c r="H302" i="1" s="1"/>
  <c r="F189" i="1"/>
  <c r="G199" i="1"/>
  <c r="H199" i="1" s="1"/>
  <c r="F22" i="1"/>
  <c r="I224" i="1"/>
  <c r="J224" i="1" s="1"/>
  <c r="I147" i="1"/>
  <c r="J147" i="1" s="1"/>
  <c r="I355" i="1"/>
  <c r="J355" i="1" s="1"/>
  <c r="G161" i="1"/>
  <c r="H161" i="1" s="1"/>
  <c r="G149" i="1"/>
  <c r="H149" i="1" s="1"/>
  <c r="G96" i="1"/>
  <c r="H96" i="1" s="1"/>
  <c r="I161" i="1"/>
  <c r="J161" i="1" s="1"/>
  <c r="I126" i="1"/>
  <c r="J126" i="1" s="1"/>
  <c r="G198" i="1"/>
  <c r="H198" i="1" s="1"/>
  <c r="F115" i="1"/>
  <c r="G311" i="1"/>
  <c r="H311" i="1" s="1"/>
  <c r="I337" i="1"/>
  <c r="J337" i="1" s="1"/>
  <c r="F239" i="1"/>
  <c r="F202" i="1"/>
  <c r="I55" i="1"/>
  <c r="J55" i="1" s="1"/>
  <c r="I32" i="1"/>
  <c r="J32" i="1" s="1"/>
  <c r="G325" i="1"/>
  <c r="H325" i="1" s="1"/>
  <c r="I124" i="1"/>
  <c r="J124" i="1" s="1"/>
  <c r="F74" i="1"/>
  <c r="G87" i="1"/>
  <c r="H87" i="1" s="1"/>
  <c r="F36" i="1"/>
  <c r="G234" i="1"/>
  <c r="H234" i="1" s="1"/>
  <c r="G131" i="1"/>
  <c r="H131" i="1" s="1"/>
  <c r="G195" i="1"/>
  <c r="H195" i="1" s="1"/>
  <c r="F51" i="1"/>
  <c r="G180" i="1"/>
  <c r="H180" i="1" s="1"/>
  <c r="F247" i="1"/>
  <c r="F209" i="1"/>
  <c r="F143" i="1"/>
  <c r="G15" i="1"/>
  <c r="H15" i="1" s="1"/>
  <c r="I359" i="1"/>
  <c r="J359" i="1" s="1"/>
  <c r="I221" i="1"/>
  <c r="J221" i="1" s="1"/>
  <c r="I73" i="1"/>
  <c r="J73" i="1" s="1"/>
  <c r="G329" i="1"/>
  <c r="H329" i="1" s="1"/>
  <c r="I251" i="1"/>
  <c r="J251" i="1" s="1"/>
  <c r="I310" i="1"/>
  <c r="J310" i="1" s="1"/>
  <c r="G202" i="1"/>
  <c r="H202" i="1" s="1"/>
  <c r="I35" i="1"/>
  <c r="I24" i="1"/>
  <c r="J24" i="1" s="1"/>
  <c r="I285" i="1"/>
  <c r="J285" i="1" s="1"/>
  <c r="G92" i="1"/>
  <c r="H92" i="1" s="1"/>
  <c r="I23" i="1"/>
  <c r="J23" i="1" s="1"/>
  <c r="F174" i="1"/>
  <c r="F45" i="1"/>
  <c r="I199" i="1"/>
  <c r="J199" i="1" s="1"/>
  <c r="G58" i="1"/>
  <c r="H58" i="1" s="1"/>
  <c r="G170" i="1"/>
  <c r="H170" i="1" s="1"/>
  <c r="G275" i="1"/>
  <c r="H275" i="1" s="1"/>
  <c r="F124" i="1"/>
  <c r="I67" i="1"/>
  <c r="J67" i="1" s="1"/>
  <c r="F129" i="1"/>
  <c r="I14" i="1"/>
  <c r="J14" i="1" s="1"/>
  <c r="I207" i="1"/>
  <c r="J207" i="1" s="1"/>
  <c r="G300" i="1"/>
  <c r="H300" i="1" s="1"/>
  <c r="F131" i="1"/>
  <c r="F273" i="1"/>
  <c r="I237" i="1"/>
  <c r="J237" i="1" s="1"/>
  <c r="I85" i="1"/>
  <c r="J85" i="1" s="1"/>
  <c r="I105" i="1"/>
  <c r="J105" i="1" s="1"/>
  <c r="I218" i="1"/>
  <c r="I66" i="1"/>
  <c r="J66" i="1" s="1"/>
  <c r="G186" i="1"/>
  <c r="H186" i="1" s="1"/>
  <c r="I123" i="1"/>
  <c r="J123" i="1" s="1"/>
  <c r="G290" i="1"/>
  <c r="H290" i="1" s="1"/>
  <c r="I263" i="1"/>
  <c r="J263" i="1" s="1"/>
  <c r="G135" i="1"/>
  <c r="H135" i="1" s="1"/>
  <c r="F208" i="1"/>
  <c r="G291" i="1"/>
  <c r="H291" i="1" s="1"/>
  <c r="I21" i="1"/>
  <c r="J21" i="1" s="1"/>
  <c r="I182" i="1"/>
  <c r="J182" i="1" s="1"/>
  <c r="G91" i="1"/>
  <c r="H91" i="1" s="1"/>
  <c r="G216" i="1"/>
  <c r="H216" i="1" s="1"/>
  <c r="G228" i="1"/>
  <c r="H228" i="1" s="1"/>
  <c r="F132" i="1"/>
  <c r="I309" i="1"/>
  <c r="J309" i="1" s="1"/>
  <c r="I327" i="1"/>
  <c r="J327" i="1" s="1"/>
  <c r="I283" i="1"/>
  <c r="J283" i="1" s="1"/>
  <c r="G32" i="1"/>
  <c r="H32" i="1" s="1"/>
  <c r="I179" i="1"/>
  <c r="J179" i="1" s="1"/>
  <c r="I166" i="1"/>
  <c r="J166" i="1" s="1"/>
  <c r="F361" i="1"/>
  <c r="G287" i="1"/>
  <c r="H287" i="1" s="1"/>
  <c r="F335" i="1"/>
  <c r="G28" i="1"/>
  <c r="H28" i="1" s="1"/>
  <c r="I239" i="1"/>
  <c r="J239" i="1" s="1"/>
  <c r="F118" i="1"/>
  <c r="F274" i="1"/>
  <c r="G204" i="1"/>
  <c r="H204" i="1" s="1"/>
  <c r="G209" i="1"/>
  <c r="H209" i="1" s="1"/>
  <c r="G95" i="1"/>
  <c r="H95" i="1" s="1"/>
  <c r="G144" i="1"/>
  <c r="H144" i="1" s="1"/>
  <c r="G150" i="1"/>
  <c r="H150" i="1" s="1"/>
  <c r="G242" i="1"/>
  <c r="H242" i="1" s="1"/>
  <c r="G176" i="1"/>
  <c r="H176" i="1" s="1"/>
  <c r="I319" i="1"/>
  <c r="J319" i="1" s="1"/>
  <c r="I328" i="1"/>
  <c r="J328" i="1" s="1"/>
  <c r="I245" i="1"/>
  <c r="J245" i="1" s="1"/>
  <c r="G118" i="1"/>
  <c r="H118" i="1" s="1"/>
  <c r="I336" i="1"/>
  <c r="J336" i="1" s="1"/>
  <c r="G308" i="1"/>
  <c r="H308" i="1" s="1"/>
  <c r="G344" i="1"/>
  <c r="H344" i="1" s="1"/>
  <c r="G231" i="1"/>
  <c r="H231" i="1" s="1"/>
  <c r="G64" i="1"/>
  <c r="H64" i="1" s="1"/>
  <c r="F320" i="1"/>
  <c r="I215" i="1"/>
  <c r="J215" i="1" s="1"/>
  <c r="I65" i="1"/>
  <c r="J65" i="1" s="1"/>
  <c r="F119" i="1"/>
  <c r="I275" i="1"/>
  <c r="J275" i="1" s="1"/>
  <c r="F342" i="1"/>
  <c r="F117" i="1"/>
  <c r="F309" i="1"/>
  <c r="I269" i="1"/>
  <c r="J269" i="1" s="1"/>
  <c r="G67" i="1"/>
  <c r="H67" i="1" s="1"/>
  <c r="I30" i="1"/>
  <c r="J30" i="1" s="1"/>
  <c r="F327" i="1"/>
  <c r="F148" i="1"/>
  <c r="F251" i="1"/>
  <c r="F318" i="1"/>
  <c r="F99" i="1"/>
  <c r="F149" i="1"/>
  <c r="I190" i="1"/>
  <c r="J190" i="1" s="1"/>
  <c r="G206" i="1"/>
  <c r="H206" i="1" s="1"/>
  <c r="I253" i="1"/>
  <c r="J253" i="1" s="1"/>
  <c r="I330" i="1"/>
  <c r="J330" i="1" s="1"/>
  <c r="G197" i="1"/>
  <c r="H197" i="1" s="1"/>
  <c r="I153" i="1"/>
  <c r="J153" i="1" s="1"/>
  <c r="I209" i="1"/>
  <c r="J209" i="1" s="1"/>
  <c r="G115" i="1"/>
  <c r="H115" i="1" s="1"/>
  <c r="I108" i="1"/>
  <c r="J108" i="1" s="1"/>
  <c r="I19" i="1"/>
  <c r="J19" i="1" s="1"/>
  <c r="F224" i="1"/>
  <c r="I110" i="1"/>
  <c r="J110" i="1" s="1"/>
  <c r="F130" i="1"/>
  <c r="I52" i="1"/>
  <c r="J52" i="1" s="1"/>
  <c r="I149" i="1"/>
  <c r="J149" i="1" s="1"/>
  <c r="I229" i="1"/>
  <c r="J229" i="1" s="1"/>
  <c r="F79" i="1"/>
  <c r="F263" i="1"/>
  <c r="I223" i="1"/>
  <c r="J223" i="1" s="1"/>
  <c r="I135" i="1"/>
  <c r="J135" i="1" s="1"/>
  <c r="F151" i="1"/>
  <c r="F103" i="1"/>
  <c r="F215" i="1"/>
  <c r="F135" i="1"/>
  <c r="I303" i="1"/>
  <c r="J303" i="1" s="1"/>
  <c r="S127" i="1"/>
  <c r="F127" i="1"/>
  <c r="I127" i="1"/>
  <c r="J127" i="1" s="1"/>
  <c r="S343" i="1"/>
  <c r="F343" i="1"/>
  <c r="I294" i="1"/>
  <c r="J294" i="1" s="1"/>
  <c r="I284" i="1"/>
  <c r="J284" i="1" s="1"/>
  <c r="F48" i="1"/>
  <c r="G112" i="1"/>
  <c r="H112" i="1" s="1"/>
  <c r="G23" i="1"/>
  <c r="H23" i="1" s="1"/>
  <c r="F291" i="1"/>
  <c r="I320" i="1"/>
  <c r="J320" i="1" s="1"/>
  <c r="F101" i="1"/>
  <c r="F314" i="1"/>
  <c r="G153" i="1"/>
  <c r="H153" i="1" s="1"/>
  <c r="S39" i="1"/>
  <c r="F39" i="1"/>
  <c r="I39" i="1"/>
  <c r="J39" i="1" s="1"/>
  <c r="G11" i="1"/>
  <c r="H11" i="1" s="1"/>
  <c r="G48" i="1"/>
  <c r="H48" i="1" s="1"/>
  <c r="F243" i="1"/>
  <c r="I16" i="1"/>
  <c r="J16" i="1" s="1"/>
  <c r="F363" i="1"/>
  <c r="I258" i="1"/>
  <c r="J258" i="1" s="1"/>
  <c r="F226" i="1"/>
  <c r="I324" i="1"/>
  <c r="J324" i="1" s="1"/>
  <c r="F153" i="1"/>
  <c r="I34" i="1"/>
  <c r="J34" i="1" s="1"/>
  <c r="F257" i="1"/>
  <c r="G359" i="1"/>
  <c r="H359" i="1" s="1"/>
  <c r="I357" i="1"/>
  <c r="J357" i="1" s="1"/>
  <c r="I363" i="1"/>
  <c r="J363" i="1" s="1"/>
  <c r="I254" i="1"/>
  <c r="J254" i="1" s="1"/>
  <c r="F140" i="1"/>
  <c r="I200" i="1"/>
  <c r="J200" i="1" s="1"/>
  <c r="I136" i="1"/>
  <c r="J136" i="1" s="1"/>
  <c r="F240" i="1"/>
  <c r="F106" i="1"/>
  <c r="F154" i="1"/>
  <c r="I141" i="1"/>
  <c r="J141" i="1" s="1"/>
  <c r="G188" i="1"/>
  <c r="H188" i="1" s="1"/>
  <c r="G191" i="1"/>
  <c r="H191" i="1" s="1"/>
  <c r="G313" i="1"/>
  <c r="H313" i="1" s="1"/>
  <c r="F188" i="1"/>
  <c r="I314" i="1"/>
  <c r="J314" i="1" s="1"/>
  <c r="G49" i="1"/>
  <c r="H49" i="1" s="1"/>
  <c r="F136" i="1"/>
  <c r="G218" i="1"/>
  <c r="H218" i="1" s="1"/>
  <c r="G355" i="1"/>
  <c r="H355" i="1" s="1"/>
  <c r="I86" i="1"/>
  <c r="J86" i="1" s="1"/>
  <c r="G154" i="1"/>
  <c r="H154" i="1" s="1"/>
  <c r="I196" i="1"/>
  <c r="J196" i="1" s="1"/>
  <c r="G16" i="1"/>
  <c r="H16" i="1" s="1"/>
  <c r="I78" i="1"/>
  <c r="J78" i="1" s="1"/>
  <c r="F56" i="1"/>
  <c r="G201" i="1"/>
  <c r="H201" i="1" s="1"/>
  <c r="F152" i="1"/>
  <c r="F37" i="1"/>
  <c r="F266" i="1"/>
  <c r="I342" i="1"/>
  <c r="J342" i="1" s="1"/>
  <c r="G200" i="1"/>
  <c r="H200" i="1" s="1"/>
  <c r="I323" i="1"/>
  <c r="J323" i="1" s="1"/>
  <c r="I261" i="1"/>
  <c r="J261" i="1" s="1"/>
  <c r="F300" i="1"/>
  <c r="G332" i="1"/>
  <c r="H332" i="1" s="1"/>
  <c r="F277" i="1"/>
  <c r="F267" i="1"/>
  <c r="I341" i="1"/>
  <c r="J341" i="1" s="1"/>
  <c r="I235" i="1"/>
  <c r="J235" i="1" s="1"/>
  <c r="I150" i="1"/>
  <c r="J150" i="1" s="1"/>
  <c r="G349" i="1"/>
  <c r="H349" i="1" s="1"/>
  <c r="F138" i="1"/>
  <c r="I346" i="1"/>
  <c r="J346" i="1" s="1"/>
  <c r="F241" i="1"/>
  <c r="F356" i="1"/>
  <c r="I192" i="1"/>
  <c r="J192" i="1" s="1"/>
  <c r="I280" i="1"/>
  <c r="J280" i="1" s="1"/>
  <c r="G233" i="1"/>
  <c r="H233" i="1" s="1"/>
  <c r="G99" i="1"/>
  <c r="H99" i="1" s="1"/>
  <c r="G267" i="1"/>
  <c r="H267" i="1" s="1"/>
  <c r="G222" i="1"/>
  <c r="H222" i="1" s="1"/>
  <c r="F49" i="1"/>
  <c r="F258" i="1"/>
  <c r="F346" i="1"/>
  <c r="I270" i="1"/>
  <c r="J270" i="1" s="1"/>
  <c r="G40" i="1"/>
  <c r="H40" i="1" s="1"/>
  <c r="G145" i="1"/>
  <c r="H145" i="1" s="1"/>
  <c r="F156" i="1"/>
  <c r="I12" i="1"/>
  <c r="J12" i="1" s="1"/>
  <c r="G127" i="1"/>
  <c r="H127" i="1" s="1"/>
  <c r="I146" i="1"/>
  <c r="J146" i="1" s="1"/>
  <c r="I148" i="1"/>
  <c r="J148" i="1" s="1"/>
  <c r="F184" i="1"/>
  <c r="G319" i="1"/>
  <c r="H319" i="1" s="1"/>
  <c r="I301" i="1"/>
  <c r="J301" i="1" s="1"/>
  <c r="G298" i="1"/>
  <c r="H298" i="1" s="1"/>
  <c r="I298" i="1"/>
  <c r="J298" i="1" s="1"/>
  <c r="F194" i="1"/>
  <c r="F332" i="1"/>
  <c r="I69" i="1"/>
  <c r="J69" i="1" s="1"/>
  <c r="G136" i="1"/>
  <c r="H136" i="1" s="1"/>
  <c r="G253" i="1"/>
  <c r="H253" i="1" s="1"/>
  <c r="F12" i="1"/>
  <c r="F114" i="1"/>
  <c r="F256" i="1"/>
  <c r="G324" i="1"/>
  <c r="H324" i="1" s="1"/>
  <c r="G249" i="1"/>
  <c r="H249" i="1" s="1"/>
  <c r="I60" i="1"/>
  <c r="J60" i="1" s="1"/>
  <c r="I97" i="1"/>
  <c r="J97" i="1" s="1"/>
  <c r="I118" i="1"/>
  <c r="J118" i="1" s="1"/>
  <c r="I226" i="1"/>
  <c r="J226" i="1" s="1"/>
  <c r="G65" i="1"/>
  <c r="H65" i="1" s="1"/>
  <c r="G81" i="1"/>
  <c r="H81" i="1" s="1"/>
  <c r="I63" i="1"/>
  <c r="J63" i="1" s="1"/>
  <c r="F259" i="1"/>
  <c r="G265" i="1"/>
  <c r="H265" i="1" s="1"/>
  <c r="F67" i="1"/>
  <c r="F192" i="1"/>
  <c r="G229" i="1"/>
  <c r="H229" i="1" s="1"/>
  <c r="F69" i="1"/>
  <c r="F227" i="1"/>
  <c r="F28" i="1"/>
  <c r="G134" i="1"/>
  <c r="H134" i="1" s="1"/>
  <c r="G235" i="1"/>
  <c r="H235" i="1" s="1"/>
  <c r="G66" i="1"/>
  <c r="H66" i="1" s="1"/>
  <c r="G61" i="1"/>
  <c r="H61" i="1" s="1"/>
  <c r="G296" i="1"/>
  <c r="H296" i="1" s="1"/>
  <c r="I75" i="1"/>
  <c r="J75" i="1" s="1"/>
  <c r="G138" i="1"/>
  <c r="H138" i="1" s="1"/>
  <c r="I152" i="1"/>
  <c r="J152" i="1" s="1"/>
  <c r="G358" i="1"/>
  <c r="H358" i="1" s="1"/>
  <c r="G146" i="1"/>
  <c r="H146" i="1" s="1"/>
  <c r="G361" i="1"/>
  <c r="H361" i="1" s="1"/>
  <c r="F336" i="1"/>
  <c r="I274" i="1"/>
  <c r="J274" i="1" s="1"/>
  <c r="I362" i="1"/>
  <c r="J362" i="1" s="1"/>
  <c r="G98" i="1"/>
  <c r="H98" i="1" s="1"/>
  <c r="G76" i="1"/>
  <c r="H76" i="1" s="1"/>
  <c r="G106" i="1"/>
  <c r="H106" i="1" s="1"/>
  <c r="G78" i="1"/>
  <c r="H78" i="1" s="1"/>
  <c r="G14" i="1"/>
  <c r="H14" i="1" s="1"/>
  <c r="I326" i="1"/>
  <c r="J326" i="1" s="1"/>
  <c r="I290" i="1"/>
  <c r="J290" i="1" s="1"/>
  <c r="I115" i="1"/>
  <c r="G219" i="1"/>
  <c r="H219" i="1" s="1"/>
  <c r="G293" i="1"/>
  <c r="H293" i="1" s="1"/>
  <c r="I257" i="1"/>
  <c r="J257" i="1" s="1"/>
  <c r="I321" i="1"/>
  <c r="J321" i="1" s="1"/>
  <c r="G70" i="1"/>
  <c r="H70" i="1" s="1"/>
  <c r="G171" i="1"/>
  <c r="H171" i="1" s="1"/>
  <c r="G258" i="1"/>
  <c r="H258" i="1" s="1"/>
  <c r="I163" i="1"/>
  <c r="G189" i="1"/>
  <c r="H189" i="1" s="1"/>
  <c r="G339" i="1"/>
  <c r="H339" i="1" s="1"/>
  <c r="I188" i="1"/>
  <c r="J188" i="1" s="1"/>
  <c r="F210" i="1"/>
  <c r="I358" i="1"/>
  <c r="J358" i="1" s="1"/>
  <c r="I338" i="1"/>
  <c r="J338" i="1" s="1"/>
  <c r="F176" i="1"/>
  <c r="I89" i="1"/>
  <c r="J89" i="1" s="1"/>
  <c r="F42" i="1"/>
  <c r="I17" i="1"/>
  <c r="J17" i="1" s="1"/>
  <c r="I225" i="1"/>
  <c r="J225" i="1" s="1"/>
  <c r="F167" i="1"/>
  <c r="I308" i="1"/>
  <c r="J308" i="1" s="1"/>
  <c r="I212" i="1"/>
  <c r="J212" i="1" s="1"/>
  <c r="F341" i="1"/>
  <c r="G363" i="1"/>
  <c r="H363" i="1" s="1"/>
  <c r="F304" i="1"/>
  <c r="G137" i="1"/>
  <c r="H137" i="1" s="1"/>
  <c r="I262" i="1"/>
  <c r="J262" i="1" s="1"/>
  <c r="F18" i="1"/>
  <c r="I33" i="1"/>
  <c r="J33" i="1" s="1"/>
  <c r="F331" i="1"/>
  <c r="I56" i="1"/>
  <c r="J56" i="1" s="1"/>
  <c r="I45" i="1"/>
  <c r="J45" i="1" s="1"/>
  <c r="F41" i="1"/>
  <c r="F308" i="1"/>
  <c r="I48" i="1"/>
  <c r="J48" i="1" s="1"/>
  <c r="F337" i="1"/>
  <c r="I206" i="1"/>
  <c r="J206" i="1" s="1"/>
  <c r="F312" i="1"/>
  <c r="I91" i="1"/>
  <c r="J91" i="1" s="1"/>
  <c r="F365" i="1"/>
  <c r="F305" i="1"/>
  <c r="I64" i="1"/>
  <c r="J64" i="1" s="1"/>
  <c r="G160" i="1"/>
  <c r="H160" i="1" s="1"/>
  <c r="F299" i="1"/>
  <c r="F75" i="1"/>
  <c r="F183" i="1"/>
  <c r="F269" i="1"/>
  <c r="F7" i="1"/>
  <c r="I306" i="1"/>
  <c r="J306" i="1" s="1"/>
  <c r="G108" i="1"/>
  <c r="H108" i="1" s="1"/>
  <c r="I325" i="1"/>
  <c r="J325" i="1" s="1"/>
  <c r="F34" i="1"/>
  <c r="F68" i="1"/>
  <c r="G25" i="1"/>
  <c r="H25" i="1" s="1"/>
  <c r="I106" i="1"/>
  <c r="J106" i="1" s="1"/>
  <c r="F281" i="1"/>
  <c r="F326" i="1"/>
  <c r="F198" i="1"/>
  <c r="F282" i="1"/>
  <c r="G262" i="1"/>
  <c r="H262" i="1" s="1"/>
  <c r="G164" i="1"/>
  <c r="H164" i="1" s="1"/>
  <c r="G194" i="1"/>
  <c r="H194" i="1" s="1"/>
  <c r="G328" i="1"/>
  <c r="H328" i="1" s="1"/>
  <c r="G33" i="1"/>
  <c r="H33" i="1" s="1"/>
  <c r="I220" i="1"/>
  <c r="J220" i="1" s="1"/>
  <c r="G147" i="1"/>
  <c r="H147" i="1" s="1"/>
  <c r="I28" i="1"/>
  <c r="J28" i="1" s="1"/>
  <c r="G244" i="1"/>
  <c r="H244" i="1" s="1"/>
  <c r="G274" i="1"/>
  <c r="H274" i="1" s="1"/>
  <c r="G133" i="1"/>
  <c r="H133" i="1" s="1"/>
  <c r="G252" i="1"/>
  <c r="H252" i="1" s="1"/>
  <c r="I317" i="1"/>
  <c r="J317" i="1" s="1"/>
  <c r="F212" i="1"/>
  <c r="I62" i="1"/>
  <c r="J62" i="1" s="1"/>
  <c r="I25" i="1"/>
  <c r="J25" i="1" s="1"/>
  <c r="F162" i="1"/>
  <c r="F279" i="1"/>
  <c r="F170" i="1"/>
  <c r="F206" i="1"/>
  <c r="F175" i="1"/>
  <c r="F200" i="1"/>
  <c r="I352" i="1"/>
  <c r="J352" i="1" s="1"/>
  <c r="G238" i="1"/>
  <c r="H238" i="1" s="1"/>
  <c r="F238" i="1"/>
  <c r="F11" i="1"/>
  <c r="I114" i="1"/>
  <c r="J114" i="1" s="1"/>
  <c r="I194" i="1"/>
  <c r="J194" i="1" s="1"/>
  <c r="G207" i="1"/>
  <c r="H207" i="1" s="1"/>
  <c r="I293" i="1"/>
  <c r="J293" i="1" s="1"/>
  <c r="I273" i="1"/>
  <c r="J273" i="1" s="1"/>
  <c r="G240" i="1"/>
  <c r="H240" i="1" s="1"/>
  <c r="I189" i="1"/>
  <c r="J189" i="1" s="1"/>
  <c r="I26" i="1"/>
  <c r="J26" i="1" s="1"/>
  <c r="F340" i="1"/>
  <c r="G163" i="1"/>
  <c r="H163" i="1" s="1"/>
  <c r="F109" i="1"/>
  <c r="G185" i="1"/>
  <c r="H185" i="1" s="1"/>
  <c r="F63" i="1"/>
  <c r="F315" i="1"/>
  <c r="F161" i="1"/>
  <c r="I232" i="1"/>
  <c r="J232" i="1" s="1"/>
  <c r="G9" i="1"/>
  <c r="H9" i="1" s="1"/>
  <c r="I183" i="1"/>
  <c r="J183" i="1" s="1"/>
  <c r="F205" i="1"/>
  <c r="I219" i="1"/>
  <c r="J219" i="1" s="1"/>
  <c r="I165" i="1"/>
  <c r="J165" i="1" s="1"/>
  <c r="F301" i="1"/>
  <c r="I266" i="1"/>
  <c r="J266" i="1" s="1"/>
  <c r="F78" i="1"/>
  <c r="F126" i="1"/>
  <c r="F157" i="1"/>
  <c r="I113" i="1"/>
  <c r="J113" i="1" s="1"/>
  <c r="F160" i="1"/>
  <c r="F25" i="1"/>
  <c r="I154" i="1"/>
  <c r="J154" i="1" s="1"/>
  <c r="I331" i="1"/>
  <c r="J331" i="1" s="1"/>
  <c r="I332" i="1"/>
  <c r="J332" i="1" s="1"/>
  <c r="F214" i="1"/>
  <c r="F52" i="1"/>
  <c r="G59" i="1"/>
  <c r="H59" i="1" s="1"/>
  <c r="I112" i="1"/>
  <c r="J112" i="1" s="1"/>
  <c r="G322" i="1"/>
  <c r="H322" i="1" s="1"/>
  <c r="G345" i="1"/>
  <c r="H345" i="1" s="1"/>
  <c r="G273" i="1"/>
  <c r="H273" i="1" s="1"/>
  <c r="G196" i="1"/>
  <c r="H196" i="1" s="1"/>
  <c r="G8" i="1"/>
  <c r="H8" i="1" s="1"/>
  <c r="F236" i="1"/>
  <c r="I88" i="1"/>
  <c r="J88" i="1" s="1"/>
  <c r="G71" i="1"/>
  <c r="H71" i="1" s="1"/>
  <c r="G261" i="1"/>
  <c r="H261" i="1" s="1"/>
  <c r="F88" i="1"/>
  <c r="I158" i="1"/>
  <c r="J158" i="1" s="1"/>
  <c r="I178" i="1"/>
  <c r="J178" i="1" s="1"/>
  <c r="G19" i="1"/>
  <c r="H19" i="1" s="1"/>
  <c r="F55" i="1"/>
  <c r="G279" i="1"/>
  <c r="H279" i="1" s="1"/>
  <c r="G259" i="1"/>
  <c r="H259" i="1" s="1"/>
  <c r="G299" i="1"/>
  <c r="H299" i="1" s="1"/>
  <c r="F97" i="1"/>
  <c r="F178" i="1"/>
  <c r="F112" i="1"/>
  <c r="G224" i="1"/>
  <c r="H224" i="1" s="1"/>
  <c r="I211" i="1"/>
  <c r="J211" i="1" s="1"/>
  <c r="F219" i="1"/>
  <c r="F122" i="1"/>
  <c r="G326" i="1"/>
  <c r="H326" i="1" s="1"/>
  <c r="G292" i="1"/>
  <c r="H292" i="1" s="1"/>
  <c r="G183" i="1"/>
  <c r="H183" i="1" s="1"/>
  <c r="I213" i="1"/>
  <c r="J213" i="1" s="1"/>
  <c r="I197" i="1"/>
  <c r="J197" i="1" s="1"/>
  <c r="G289" i="1"/>
  <c r="H289" i="1" s="1"/>
  <c r="I191" i="1"/>
  <c r="J191" i="1" s="1"/>
  <c r="F180" i="1"/>
  <c r="F171" i="1"/>
  <c r="F128" i="1"/>
  <c r="F302" i="1"/>
  <c r="G10" i="1"/>
  <c r="H10" i="1" s="1"/>
  <c r="I13" i="1"/>
  <c r="J13" i="1" s="1"/>
  <c r="F102" i="1"/>
  <c r="I164" i="1"/>
  <c r="J164" i="1" s="1"/>
  <c r="F82" i="1"/>
  <c r="F359" i="1"/>
  <c r="F254" i="1"/>
  <c r="S365" i="1"/>
  <c r="G13" i="1"/>
  <c r="H13" i="1" s="1"/>
  <c r="F185" i="1"/>
  <c r="F164" i="1"/>
  <c r="F352" i="1"/>
  <c r="G113" i="1"/>
  <c r="H113" i="1" s="1"/>
  <c r="I116" i="1"/>
  <c r="J116" i="1" s="1"/>
  <c r="G68" i="1"/>
  <c r="H68" i="1" s="1"/>
  <c r="F297" i="1"/>
  <c r="G90" i="1"/>
  <c r="H90" i="1" s="1"/>
  <c r="F232" i="1"/>
  <c r="I297" i="1"/>
  <c r="J297" i="1" s="1"/>
  <c r="F316" i="1"/>
  <c r="G266" i="1"/>
  <c r="H266" i="1" s="1"/>
  <c r="I177" i="1"/>
  <c r="J177" i="1" s="1"/>
  <c r="G63" i="1"/>
  <c r="H63" i="1" s="1"/>
  <c r="I53" i="1"/>
  <c r="J53" i="1" s="1"/>
  <c r="F83" i="1"/>
  <c r="I292" i="1"/>
  <c r="J292" i="1" s="1"/>
  <c r="I15" i="1"/>
  <c r="J15" i="1" s="1"/>
  <c r="I347" i="1"/>
  <c r="J347" i="1" s="1"/>
  <c r="G333" i="1"/>
  <c r="H333" i="1" s="1"/>
  <c r="F19" i="1"/>
  <c r="G304" i="1"/>
  <c r="H304" i="1" s="1"/>
  <c r="I138" i="1"/>
  <c r="J138" i="1" s="1"/>
  <c r="I260" i="1"/>
  <c r="J260" i="1" s="1"/>
  <c r="I8" i="1"/>
  <c r="J8" i="1" s="1"/>
  <c r="G46" i="1"/>
  <c r="H46" i="1" s="1"/>
  <c r="G142" i="1"/>
  <c r="H142" i="1" s="1"/>
  <c r="I172" i="1"/>
  <c r="J172" i="1" s="1"/>
  <c r="F179" i="1"/>
  <c r="F120" i="1"/>
  <c r="I248" i="1"/>
  <c r="J248" i="1" s="1"/>
  <c r="F77" i="1"/>
  <c r="F288" i="1"/>
  <c r="I38" i="1"/>
  <c r="J38" i="1" s="1"/>
  <c r="F358" i="1"/>
  <c r="F98" i="1"/>
  <c r="G213" i="1"/>
  <c r="H213" i="1" s="1"/>
  <c r="G205" i="1"/>
  <c r="H205" i="1" s="1"/>
  <c r="G179" i="1"/>
  <c r="H179" i="1" s="1"/>
  <c r="G158" i="1"/>
  <c r="H158" i="1" s="1"/>
  <c r="F81" i="1"/>
  <c r="F207" i="1"/>
  <c r="I180" i="1"/>
  <c r="J180" i="1" s="1"/>
  <c r="G341" i="1"/>
  <c r="H341" i="1" s="1"/>
  <c r="I128" i="1"/>
  <c r="J128" i="1" s="1"/>
  <c r="G45" i="1"/>
  <c r="H45" i="1" s="1"/>
  <c r="G227" i="1"/>
  <c r="H227" i="1" s="1"/>
  <c r="I187" i="1"/>
  <c r="J187" i="1" s="1"/>
  <c r="F262" i="1"/>
  <c r="F26" i="1"/>
  <c r="I340" i="1"/>
  <c r="J340" i="1" s="1"/>
  <c r="F29" i="1"/>
  <c r="F65" i="1"/>
  <c r="F253" i="1"/>
  <c r="F142" i="1"/>
  <c r="F181" i="1"/>
  <c r="I186" i="1"/>
  <c r="J186" i="1" s="1"/>
  <c r="G288" i="1"/>
  <c r="H288" i="1" s="1"/>
  <c r="I198" i="1"/>
  <c r="J198" i="1" s="1"/>
  <c r="I156" i="1"/>
  <c r="J156" i="1" s="1"/>
  <c r="G248" i="1"/>
  <c r="H248" i="1" s="1"/>
  <c r="I259" i="1"/>
  <c r="J259" i="1" s="1"/>
  <c r="F21" i="1"/>
  <c r="F190" i="1"/>
  <c r="I80" i="1"/>
  <c r="J80" i="1" s="1"/>
  <c r="G157" i="1"/>
  <c r="H157" i="1" s="1"/>
  <c r="I59" i="1"/>
  <c r="J59" i="1" s="1"/>
  <c r="F40" i="1"/>
  <c r="F289" i="1"/>
  <c r="G44" i="1"/>
  <c r="H44" i="1" s="1"/>
  <c r="F196" i="1"/>
  <c r="I242" i="1"/>
  <c r="J242" i="1" s="1"/>
  <c r="F249" i="1"/>
  <c r="G284" i="1"/>
  <c r="H284" i="1" s="1"/>
  <c r="I49" i="1"/>
  <c r="J49" i="1" s="1"/>
  <c r="F20" i="1"/>
  <c r="I120" i="1"/>
  <c r="J120" i="1" s="1"/>
  <c r="I71" i="1"/>
  <c r="J71" i="1" s="1"/>
  <c r="I20" i="1"/>
  <c r="J20" i="1" s="1"/>
  <c r="G365" i="1"/>
  <c r="F44" i="1"/>
  <c r="F169" i="1"/>
  <c r="F218" i="1"/>
  <c r="I252" i="1"/>
  <c r="J252" i="1" s="1"/>
  <c r="G97" i="1"/>
  <c r="H97" i="1" s="1"/>
  <c r="I76" i="1"/>
  <c r="J76" i="1" s="1"/>
  <c r="G260" i="1"/>
  <c r="H260" i="1" s="1"/>
  <c r="F216" i="1"/>
  <c r="F228" i="1"/>
  <c r="I238" i="1"/>
  <c r="J238" i="1" s="1"/>
  <c r="F252" i="1"/>
  <c r="I82" i="1"/>
  <c r="J82" i="1" s="1"/>
  <c r="F17" i="1"/>
  <c r="G109" i="1"/>
  <c r="H109" i="1" s="1"/>
  <c r="I333" i="1"/>
  <c r="J333" i="1" s="1"/>
  <c r="G330" i="1"/>
  <c r="H330" i="1" s="1"/>
  <c r="F80" i="1"/>
  <c r="I312" i="1"/>
  <c r="J312" i="1" s="1"/>
  <c r="I184" i="1"/>
  <c r="J184" i="1" s="1"/>
  <c r="F163" i="1"/>
  <c r="I175" i="1"/>
  <c r="J175" i="1" s="1"/>
  <c r="S159" i="1"/>
  <c r="I159" i="1"/>
  <c r="J159" i="1" s="1"/>
  <c r="G303" i="1"/>
  <c r="H303" i="1" s="1"/>
  <c r="G166" i="1"/>
  <c r="H166" i="1" s="1"/>
  <c r="G21" i="1"/>
  <c r="H21" i="1" s="1"/>
  <c r="I11" i="1"/>
  <c r="J11" i="1" s="1"/>
  <c r="I181" i="1"/>
  <c r="J181" i="1" s="1"/>
  <c r="G120" i="1"/>
  <c r="H120" i="1" s="1"/>
  <c r="I46" i="1"/>
  <c r="J46" i="1" s="1"/>
  <c r="G306" i="1"/>
  <c r="H306" i="1" s="1"/>
  <c r="I236" i="1"/>
  <c r="J236" i="1" s="1"/>
  <c r="I313" i="1"/>
  <c r="J313" i="1" s="1"/>
  <c r="G18" i="1"/>
  <c r="H18" i="1" s="1"/>
  <c r="I296" i="1"/>
  <c r="J296" i="1" s="1"/>
  <c r="F339" i="1"/>
  <c r="F325" i="1"/>
  <c r="G62" i="1"/>
  <c r="H62" i="1" s="1"/>
  <c r="G107" i="1"/>
  <c r="H107" i="1" s="1"/>
  <c r="I250" i="1"/>
  <c r="J250" i="1" s="1"/>
  <c r="F14" i="1"/>
  <c r="F350" i="1"/>
  <c r="F237" i="1"/>
  <c r="F311" i="1"/>
  <c r="I162" i="1"/>
  <c r="J162" i="1" s="1"/>
  <c r="G264" i="1"/>
  <c r="H264" i="1" s="1"/>
  <c r="F211" i="1"/>
  <c r="F298" i="1"/>
  <c r="G348" i="1"/>
  <c r="H348" i="1" s="1"/>
  <c r="I140" i="1"/>
  <c r="J140" i="1" s="1"/>
  <c r="I151" i="1"/>
  <c r="J151" i="1" s="1"/>
  <c r="F186" i="1"/>
  <c r="I119" i="1"/>
  <c r="J119" i="1" s="1"/>
  <c r="F121" i="1"/>
  <c r="F355" i="1"/>
  <c r="F306" i="1"/>
  <c r="G39" i="1"/>
  <c r="H39" i="1" s="1"/>
  <c r="F173" i="1"/>
  <c r="G24" i="1"/>
  <c r="H24" i="1" s="1"/>
  <c r="G247" i="1"/>
  <c r="H247" i="1" s="1"/>
  <c r="G310" i="1"/>
  <c r="H310" i="1" s="1"/>
  <c r="F66" i="1"/>
  <c r="F123" i="1"/>
  <c r="I227" i="1"/>
  <c r="J227" i="1" s="1"/>
  <c r="F139" i="1"/>
  <c r="I70" i="1"/>
  <c r="J70" i="1" s="1"/>
  <c r="F324" i="1"/>
  <c r="F13" i="1"/>
  <c r="F145" i="1"/>
  <c r="I61" i="1"/>
  <c r="J61" i="1" s="1"/>
  <c r="F107" i="1"/>
  <c r="F146" i="1"/>
  <c r="I228" i="1"/>
  <c r="J228" i="1" s="1"/>
  <c r="F293" i="1"/>
  <c r="I278" i="1"/>
  <c r="J278" i="1" s="1"/>
  <c r="I286" i="1"/>
  <c r="J286" i="1" s="1"/>
  <c r="I334" i="1"/>
  <c r="J334" i="1" s="1"/>
  <c r="I291" i="1"/>
  <c r="J291" i="1" s="1"/>
  <c r="F303" i="1"/>
  <c r="F59" i="1"/>
  <c r="I130" i="1"/>
  <c r="J130" i="1" s="1"/>
  <c r="I345" i="1"/>
  <c r="J345" i="1" s="1"/>
  <c r="G88" i="1"/>
  <c r="H88" i="1" s="1"/>
  <c r="I365" i="1"/>
  <c r="I57" i="1"/>
  <c r="J57" i="1" s="1"/>
  <c r="G50" i="1"/>
  <c r="H50" i="1" s="1"/>
  <c r="F245" i="1"/>
  <c r="G20" i="1"/>
  <c r="H20" i="1" s="1"/>
  <c r="F92" i="1"/>
  <c r="F276" i="1"/>
  <c r="I87" i="1"/>
  <c r="J87" i="1" s="1"/>
  <c r="G175" i="1"/>
  <c r="H175" i="1" s="1"/>
  <c r="G119" i="1"/>
  <c r="H119" i="1" s="1"/>
  <c r="G182" i="1"/>
  <c r="H182" i="1" s="1"/>
  <c r="I37" i="1"/>
  <c r="J37" i="1" s="1"/>
  <c r="F43" i="1"/>
  <c r="F268" i="1"/>
  <c r="G331" i="1"/>
  <c r="H331" i="1" s="1"/>
  <c r="G282" i="1"/>
  <c r="H282" i="1" s="1"/>
  <c r="I58" i="1"/>
  <c r="J58" i="1" s="1"/>
  <c r="G225" i="1"/>
  <c r="H225" i="1" s="1"/>
  <c r="I68" i="1"/>
  <c r="J68" i="1" s="1"/>
  <c r="I353" i="1"/>
  <c r="J353" i="1" s="1"/>
  <c r="F147" i="1"/>
  <c r="I7" i="1"/>
  <c r="J7" i="1" s="1"/>
  <c r="I145" i="1"/>
  <c r="J145" i="1" s="1"/>
  <c r="I230" i="1"/>
  <c r="J230" i="1" s="1"/>
  <c r="I316" i="1"/>
  <c r="J316" i="1" s="1"/>
  <c r="I134" i="1"/>
  <c r="J134" i="1" s="1"/>
  <c r="F272" i="1"/>
  <c r="F295" i="1"/>
  <c r="I351" i="1"/>
  <c r="J351" i="1" s="1"/>
  <c r="I271" i="1"/>
  <c r="J271" i="1" s="1"/>
  <c r="F271" i="1"/>
  <c r="J163" i="1"/>
  <c r="J115" i="1"/>
  <c r="J35" i="1"/>
  <c r="J329" i="1"/>
  <c r="J40" i="1"/>
  <c r="J47" i="1"/>
  <c r="J98" i="1"/>
  <c r="J102" i="1"/>
  <c r="J307" i="1"/>
  <c r="J339" i="1"/>
  <c r="J81" i="1"/>
  <c r="J218" i="1"/>
  <c r="J210" i="1"/>
  <c r="J131" i="1"/>
  <c r="J167" i="1"/>
  <c r="J247" i="1"/>
  <c r="J288" i="1"/>
  <c r="J318" i="1"/>
  <c r="J101" i="1"/>
  <c r="J44" i="1"/>
  <c r="J243" i="1"/>
  <c r="J121" i="1"/>
  <c r="J84" i="1"/>
  <c r="J204" i="1"/>
  <c r="J350" i="1"/>
  <c r="J125" i="1"/>
  <c r="J171" i="1"/>
  <c r="J348" i="1"/>
  <c r="J281" i="1"/>
  <c r="J157" i="1"/>
  <c r="J170" i="1"/>
  <c r="H23" i="3" l="1"/>
  <c r="I23" i="3" s="1"/>
  <c r="I7" i="3"/>
  <c r="H365" i="1"/>
  <c r="J365" i="1"/>
  <c r="J7" i="3" l="1"/>
  <c r="J23" i="3"/>
  <c r="J8" i="3"/>
  <c r="J13" i="3"/>
  <c r="J10" i="3"/>
  <c r="J15" i="3"/>
  <c r="J18" i="3"/>
  <c r="J17" i="3"/>
  <c r="J20" i="3"/>
  <c r="J11" i="3"/>
  <c r="J21" i="3"/>
  <c r="J19" i="3"/>
  <c r="J12" i="3"/>
  <c r="J9" i="3"/>
  <c r="J16" i="3"/>
  <c r="J14" i="3"/>
  <c r="J368" i="1"/>
  <c r="J367" i="1"/>
  <c r="K200" i="1" l="1"/>
  <c r="L200" i="1" s="1"/>
  <c r="M200" i="1" s="1"/>
  <c r="N200" i="1" s="1"/>
  <c r="O200" i="1" s="1"/>
  <c r="K258" i="1"/>
  <c r="L258" i="1" s="1"/>
  <c r="M258" i="1" s="1"/>
  <c r="N258" i="1" s="1"/>
  <c r="O258" i="1" s="1"/>
  <c r="K264" i="1"/>
  <c r="L264" i="1" s="1"/>
  <c r="M264" i="1" s="1"/>
  <c r="N264" i="1" s="1"/>
  <c r="O264" i="1" s="1"/>
  <c r="K76" i="1"/>
  <c r="L76" i="1" s="1"/>
  <c r="M76" i="1" s="1"/>
  <c r="N76" i="1" s="1"/>
  <c r="O76" i="1" s="1"/>
  <c r="K198" i="1"/>
  <c r="L198" i="1" s="1"/>
  <c r="M198" i="1" s="1"/>
  <c r="N198" i="1" s="1"/>
  <c r="O198" i="1" s="1"/>
  <c r="K9" i="1"/>
  <c r="L9" i="1" s="1"/>
  <c r="M9" i="1" s="1"/>
  <c r="N9" i="1" s="1"/>
  <c r="O9" i="1" s="1"/>
  <c r="K59" i="1"/>
  <c r="L59" i="1" s="1"/>
  <c r="M59" i="1" s="1"/>
  <c r="N59" i="1" s="1"/>
  <c r="O59" i="1" s="1"/>
  <c r="K262" i="1"/>
  <c r="L262" i="1" s="1"/>
  <c r="M262" i="1" s="1"/>
  <c r="N262" i="1" s="1"/>
  <c r="O262" i="1" s="1"/>
  <c r="K58" i="1"/>
  <c r="L58" i="1" s="1"/>
  <c r="M58" i="1" s="1"/>
  <c r="N58" i="1" s="1"/>
  <c r="O58" i="1" s="1"/>
  <c r="K347" i="1"/>
  <c r="L347" i="1" s="1"/>
  <c r="M347" i="1" s="1"/>
  <c r="N347" i="1" s="1"/>
  <c r="O347" i="1" s="1"/>
  <c r="K175" i="1"/>
  <c r="L175" i="1" s="1"/>
  <c r="M175" i="1" s="1"/>
  <c r="N175" i="1" s="1"/>
  <c r="O175" i="1" s="1"/>
  <c r="K333" i="1"/>
  <c r="L333" i="1" s="1"/>
  <c r="M333" i="1" s="1"/>
  <c r="N333" i="1" s="1"/>
  <c r="O333" i="1" s="1"/>
  <c r="K242" i="1"/>
  <c r="L242" i="1" s="1"/>
  <c r="M242" i="1" s="1"/>
  <c r="N242" i="1" s="1"/>
  <c r="O242" i="1" s="1"/>
  <c r="K49" i="1"/>
  <c r="L49" i="1" s="1"/>
  <c r="M49" i="1" s="1"/>
  <c r="N49" i="1" s="1"/>
  <c r="O49" i="1" s="1"/>
  <c r="K196" i="1"/>
  <c r="L196" i="1" s="1"/>
  <c r="M196" i="1" s="1"/>
  <c r="N196" i="1" s="1"/>
  <c r="O196" i="1" s="1"/>
  <c r="K119" i="1"/>
  <c r="L119" i="1" s="1"/>
  <c r="M119" i="1" s="1"/>
  <c r="N119" i="1" s="1"/>
  <c r="O119" i="1" s="1"/>
  <c r="C4" i="1"/>
  <c r="K327" i="1"/>
  <c r="L327" i="1" s="1"/>
  <c r="M327" i="1" s="1"/>
  <c r="N327" i="1" s="1"/>
  <c r="O327" i="1" s="1"/>
  <c r="K134" i="1"/>
  <c r="L134" i="1" s="1"/>
  <c r="M134" i="1" s="1"/>
  <c r="N134" i="1" s="1"/>
  <c r="O134" i="1" s="1"/>
  <c r="K70" i="1"/>
  <c r="L70" i="1" s="1"/>
  <c r="M70" i="1" s="1"/>
  <c r="N70" i="1" s="1"/>
  <c r="O70" i="1" s="1"/>
  <c r="K17" i="1"/>
  <c r="L17" i="1" s="1"/>
  <c r="M17" i="1" s="1"/>
  <c r="N17" i="1" s="1"/>
  <c r="O17" i="1" s="1"/>
  <c r="K261" i="1"/>
  <c r="L261" i="1" s="1"/>
  <c r="M261" i="1" s="1"/>
  <c r="N261" i="1" s="1"/>
  <c r="O261" i="1" s="1"/>
  <c r="K183" i="1"/>
  <c r="L183" i="1" s="1"/>
  <c r="M183" i="1" s="1"/>
  <c r="N183" i="1" s="1"/>
  <c r="O183" i="1" s="1"/>
  <c r="K138" i="1"/>
  <c r="L138" i="1" s="1"/>
  <c r="M138" i="1" s="1"/>
  <c r="N138" i="1" s="1"/>
  <c r="O138" i="1" s="1"/>
  <c r="K291" i="1"/>
  <c r="L291" i="1" s="1"/>
  <c r="M291" i="1" s="1"/>
  <c r="N291" i="1" s="1"/>
  <c r="O291" i="1" s="1"/>
  <c r="K219" i="1"/>
  <c r="L219" i="1" s="1"/>
  <c r="M219" i="1" s="1"/>
  <c r="N219" i="1" s="1"/>
  <c r="O219" i="1" s="1"/>
  <c r="K351" i="1"/>
  <c r="L351" i="1" s="1"/>
  <c r="M351" i="1" s="1"/>
  <c r="N351" i="1" s="1"/>
  <c r="O351" i="1" s="1"/>
  <c r="K93" i="1"/>
  <c r="L93" i="1" s="1"/>
  <c r="M93" i="1" s="1"/>
  <c r="N93" i="1" s="1"/>
  <c r="O93" i="1" s="1"/>
  <c r="K38" i="1"/>
  <c r="L38" i="1" s="1"/>
  <c r="M38" i="1" s="1"/>
  <c r="N38" i="1" s="1"/>
  <c r="O38" i="1" s="1"/>
  <c r="K268" i="1"/>
  <c r="L268" i="1" s="1"/>
  <c r="M268" i="1" s="1"/>
  <c r="N268" i="1" s="1"/>
  <c r="O268" i="1" s="1"/>
  <c r="K60" i="1"/>
  <c r="L60" i="1" s="1"/>
  <c r="M60" i="1" s="1"/>
  <c r="N60" i="1" s="1"/>
  <c r="O60" i="1" s="1"/>
  <c r="K68" i="1"/>
  <c r="L68" i="1" s="1"/>
  <c r="M68" i="1" s="1"/>
  <c r="N68" i="1" s="1"/>
  <c r="O68" i="1" s="1"/>
  <c r="K113" i="1"/>
  <c r="L113" i="1" s="1"/>
  <c r="M113" i="1" s="1"/>
  <c r="N113" i="1" s="1"/>
  <c r="O113" i="1" s="1"/>
  <c r="K225" i="1"/>
  <c r="L225" i="1" s="1"/>
  <c r="M225" i="1" s="1"/>
  <c r="N225" i="1" s="1"/>
  <c r="O225" i="1" s="1"/>
  <c r="K286" i="1"/>
  <c r="L286" i="1" s="1"/>
  <c r="M286" i="1" s="1"/>
  <c r="N286" i="1" s="1"/>
  <c r="O286" i="1" s="1"/>
  <c r="K308" i="1"/>
  <c r="L308" i="1" s="1"/>
  <c r="M308" i="1" s="1"/>
  <c r="N308" i="1" s="1"/>
  <c r="O308" i="1" s="1"/>
  <c r="K342" i="1"/>
  <c r="L342" i="1" s="1"/>
  <c r="M342" i="1" s="1"/>
  <c r="N342" i="1" s="1"/>
  <c r="O342" i="1" s="1"/>
  <c r="K314" i="1"/>
  <c r="L314" i="1" s="1"/>
  <c r="M314" i="1" s="1"/>
  <c r="N314" i="1" s="1"/>
  <c r="O314" i="1" s="1"/>
  <c r="K156" i="1"/>
  <c r="L156" i="1" s="1"/>
  <c r="M156" i="1" s="1"/>
  <c r="N156" i="1" s="1"/>
  <c r="O156" i="1" s="1"/>
  <c r="K140" i="1"/>
  <c r="L140" i="1" s="1"/>
  <c r="M140" i="1" s="1"/>
  <c r="N140" i="1" s="1"/>
  <c r="O140" i="1" s="1"/>
  <c r="K297" i="1"/>
  <c r="L297" i="1" s="1"/>
  <c r="M297" i="1" s="1"/>
  <c r="N297" i="1" s="1"/>
  <c r="O297" i="1" s="1"/>
  <c r="K320" i="1"/>
  <c r="L320" i="1" s="1"/>
  <c r="M320" i="1" s="1"/>
  <c r="N320" i="1" s="1"/>
  <c r="O320" i="1" s="1"/>
  <c r="K172" i="1"/>
  <c r="L172" i="1" s="1"/>
  <c r="M172" i="1" s="1"/>
  <c r="N172" i="1" s="1"/>
  <c r="O172" i="1" s="1"/>
  <c r="K54" i="1"/>
  <c r="L54" i="1" s="1"/>
  <c r="M54" i="1" s="1"/>
  <c r="N54" i="1" s="1"/>
  <c r="O54" i="1" s="1"/>
  <c r="K159" i="1"/>
  <c r="L159" i="1" s="1"/>
  <c r="M159" i="1" s="1"/>
  <c r="N159" i="1" s="1"/>
  <c r="O159" i="1" s="1"/>
  <c r="K334" i="1"/>
  <c r="L334" i="1" s="1"/>
  <c r="M334" i="1" s="1"/>
  <c r="N334" i="1" s="1"/>
  <c r="O334" i="1" s="1"/>
  <c r="K48" i="1"/>
  <c r="L48" i="1" s="1"/>
  <c r="M48" i="1" s="1"/>
  <c r="N48" i="1" s="1"/>
  <c r="O48" i="1" s="1"/>
  <c r="K316" i="1"/>
  <c r="L316" i="1" s="1"/>
  <c r="M316" i="1" s="1"/>
  <c r="N316" i="1" s="1"/>
  <c r="O316" i="1" s="1"/>
  <c r="K189" i="1"/>
  <c r="L189" i="1" s="1"/>
  <c r="M189" i="1" s="1"/>
  <c r="N189" i="1" s="1"/>
  <c r="O189" i="1" s="1"/>
  <c r="K63" i="1"/>
  <c r="L63" i="1" s="1"/>
  <c r="M63" i="1" s="1"/>
  <c r="N63" i="1" s="1"/>
  <c r="O63" i="1" s="1"/>
  <c r="K114" i="1"/>
  <c r="L114" i="1" s="1"/>
  <c r="M114" i="1" s="1"/>
  <c r="N114" i="1" s="1"/>
  <c r="O114" i="1" s="1"/>
  <c r="K363" i="1"/>
  <c r="L363" i="1" s="1"/>
  <c r="M363" i="1" s="1"/>
  <c r="N363" i="1" s="1"/>
  <c r="O363" i="1" s="1"/>
  <c r="K118" i="1"/>
  <c r="L118" i="1" s="1"/>
  <c r="M118" i="1" s="1"/>
  <c r="N118" i="1" s="1"/>
  <c r="O118" i="1" s="1"/>
  <c r="K154" i="1"/>
  <c r="L154" i="1" s="1"/>
  <c r="M154" i="1" s="1"/>
  <c r="N154" i="1" s="1"/>
  <c r="O154" i="1" s="1"/>
  <c r="K338" i="1"/>
  <c r="L338" i="1" s="1"/>
  <c r="M338" i="1" s="1"/>
  <c r="N338" i="1" s="1"/>
  <c r="O338" i="1" s="1"/>
  <c r="K149" i="1"/>
  <c r="L149" i="1" s="1"/>
  <c r="M149" i="1" s="1"/>
  <c r="N149" i="1" s="1"/>
  <c r="O149" i="1" s="1"/>
  <c r="K8" i="1"/>
  <c r="L8" i="1" s="1"/>
  <c r="M8" i="1" s="1"/>
  <c r="N8" i="1" s="1"/>
  <c r="O8" i="1" s="1"/>
  <c r="K206" i="1"/>
  <c r="L206" i="1" s="1"/>
  <c r="M206" i="1" s="1"/>
  <c r="N206" i="1" s="1"/>
  <c r="O206" i="1" s="1"/>
  <c r="K278" i="1"/>
  <c r="L278" i="1" s="1"/>
  <c r="M278" i="1" s="1"/>
  <c r="N278" i="1" s="1"/>
  <c r="O278" i="1" s="1"/>
  <c r="K341" i="1"/>
  <c r="L341" i="1" s="1"/>
  <c r="M341" i="1" s="1"/>
  <c r="N341" i="1" s="1"/>
  <c r="O341" i="1" s="1"/>
  <c r="K252" i="1"/>
  <c r="L252" i="1" s="1"/>
  <c r="M252" i="1" s="1"/>
  <c r="N252" i="1" s="1"/>
  <c r="O252" i="1" s="1"/>
  <c r="K230" i="1"/>
  <c r="L230" i="1" s="1"/>
  <c r="M230" i="1" s="1"/>
  <c r="N230" i="1" s="1"/>
  <c r="O230" i="1" s="1"/>
  <c r="K271" i="1"/>
  <c r="L271" i="1" s="1"/>
  <c r="M271" i="1" s="1"/>
  <c r="N271" i="1" s="1"/>
  <c r="O271" i="1" s="1"/>
  <c r="K127" i="1"/>
  <c r="L127" i="1" s="1"/>
  <c r="M127" i="1" s="1"/>
  <c r="N127" i="1" s="1"/>
  <c r="O127" i="1" s="1"/>
  <c r="K13" i="1"/>
  <c r="L13" i="1" s="1"/>
  <c r="M13" i="1" s="1"/>
  <c r="N13" i="1" s="1"/>
  <c r="O13" i="1" s="1"/>
  <c r="K162" i="1"/>
  <c r="L162" i="1" s="1"/>
  <c r="M162" i="1" s="1"/>
  <c r="N162" i="1" s="1"/>
  <c r="O162" i="1" s="1"/>
  <c r="K301" i="1"/>
  <c r="L301" i="1" s="1"/>
  <c r="M301" i="1" s="1"/>
  <c r="N301" i="1" s="1"/>
  <c r="O301" i="1" s="1"/>
  <c r="K298" i="1"/>
  <c r="L298" i="1" s="1"/>
  <c r="M298" i="1" s="1"/>
  <c r="N298" i="1" s="1"/>
  <c r="O298" i="1" s="1"/>
  <c r="K45" i="1"/>
  <c r="L45" i="1" s="1"/>
  <c r="M45" i="1" s="1"/>
  <c r="N45" i="1" s="1"/>
  <c r="O45" i="1" s="1"/>
  <c r="K357" i="1"/>
  <c r="L357" i="1" s="1"/>
  <c r="M357" i="1" s="1"/>
  <c r="N357" i="1" s="1"/>
  <c r="O357" i="1" s="1"/>
  <c r="K192" i="1"/>
  <c r="L192" i="1" s="1"/>
  <c r="M192" i="1" s="1"/>
  <c r="N192" i="1" s="1"/>
  <c r="O192" i="1" s="1"/>
  <c r="K353" i="1"/>
  <c r="L353" i="1" s="1"/>
  <c r="M353" i="1" s="1"/>
  <c r="N353" i="1" s="1"/>
  <c r="O353" i="1" s="1"/>
  <c r="K315" i="1"/>
  <c r="L315" i="1" s="1"/>
  <c r="M315" i="1" s="1"/>
  <c r="N315" i="1" s="1"/>
  <c r="O315" i="1" s="1"/>
  <c r="K238" i="1"/>
  <c r="L238" i="1" s="1"/>
  <c r="M238" i="1" s="1"/>
  <c r="N238" i="1" s="1"/>
  <c r="O238" i="1" s="1"/>
  <c r="K53" i="1"/>
  <c r="L53" i="1" s="1"/>
  <c r="M53" i="1" s="1"/>
  <c r="N53" i="1" s="1"/>
  <c r="O53" i="1" s="1"/>
  <c r="K77" i="1"/>
  <c r="L77" i="1" s="1"/>
  <c r="M77" i="1" s="1"/>
  <c r="N77" i="1" s="1"/>
  <c r="O77" i="1" s="1"/>
  <c r="K254" i="1"/>
  <c r="L254" i="1" s="1"/>
  <c r="M254" i="1" s="1"/>
  <c r="N254" i="1" s="1"/>
  <c r="O254" i="1" s="1"/>
  <c r="K356" i="1"/>
  <c r="L356" i="1" s="1"/>
  <c r="M356" i="1" s="1"/>
  <c r="N356" i="1" s="1"/>
  <c r="O356" i="1" s="1"/>
  <c r="K294" i="1"/>
  <c r="L294" i="1" s="1"/>
  <c r="M294" i="1" s="1"/>
  <c r="N294" i="1" s="1"/>
  <c r="O294" i="1" s="1"/>
  <c r="K284" i="1"/>
  <c r="L284" i="1" s="1"/>
  <c r="M284" i="1" s="1"/>
  <c r="N284" i="1" s="1"/>
  <c r="O284" i="1" s="1"/>
  <c r="K240" i="1"/>
  <c r="L240" i="1" s="1"/>
  <c r="M240" i="1" s="1"/>
  <c r="N240" i="1" s="1"/>
  <c r="O240" i="1" s="1"/>
  <c r="K120" i="1"/>
  <c r="L120" i="1" s="1"/>
  <c r="M120" i="1" s="1"/>
  <c r="N120" i="1" s="1"/>
  <c r="O120" i="1" s="1"/>
  <c r="K164" i="1"/>
  <c r="L164" i="1" s="1"/>
  <c r="M164" i="1" s="1"/>
  <c r="N164" i="1" s="1"/>
  <c r="O164" i="1" s="1"/>
  <c r="K270" i="1"/>
  <c r="L270" i="1" s="1"/>
  <c r="M270" i="1" s="1"/>
  <c r="N270" i="1" s="1"/>
  <c r="O270" i="1" s="1"/>
  <c r="K358" i="1"/>
  <c r="L358" i="1" s="1"/>
  <c r="M358" i="1" s="1"/>
  <c r="N358" i="1" s="1"/>
  <c r="O358" i="1" s="1"/>
  <c r="K324" i="1"/>
  <c r="L324" i="1" s="1"/>
  <c r="M324" i="1" s="1"/>
  <c r="N324" i="1" s="1"/>
  <c r="O324" i="1" s="1"/>
  <c r="K61" i="1"/>
  <c r="L61" i="1" s="1"/>
  <c r="M61" i="1" s="1"/>
  <c r="N61" i="1" s="1"/>
  <c r="O61" i="1" s="1"/>
  <c r="K91" i="1"/>
  <c r="L91" i="1" s="1"/>
  <c r="M91" i="1" s="1"/>
  <c r="N91" i="1" s="1"/>
  <c r="O91" i="1" s="1"/>
  <c r="K15" i="1"/>
  <c r="L15" i="1" s="1"/>
  <c r="M15" i="1" s="1"/>
  <c r="N15" i="1" s="1"/>
  <c r="O15" i="1" s="1"/>
  <c r="K323" i="1"/>
  <c r="L323" i="1" s="1"/>
  <c r="M323" i="1" s="1"/>
  <c r="N323" i="1" s="1"/>
  <c r="O323" i="1" s="1"/>
  <c r="K165" i="1"/>
  <c r="L165" i="1" s="1"/>
  <c r="M165" i="1" s="1"/>
  <c r="N165" i="1" s="1"/>
  <c r="O165" i="1" s="1"/>
  <c r="K235" i="1"/>
  <c r="L235" i="1" s="1"/>
  <c r="M235" i="1" s="1"/>
  <c r="N235" i="1" s="1"/>
  <c r="O235" i="1" s="1"/>
  <c r="K80" i="1"/>
  <c r="L80" i="1" s="1"/>
  <c r="M80" i="1" s="1"/>
  <c r="N80" i="1" s="1"/>
  <c r="O80" i="1" s="1"/>
  <c r="K232" i="1"/>
  <c r="L232" i="1" s="1"/>
  <c r="M232" i="1" s="1"/>
  <c r="N232" i="1" s="1"/>
  <c r="O232" i="1" s="1"/>
  <c r="K177" i="1"/>
  <c r="L177" i="1" s="1"/>
  <c r="M177" i="1" s="1"/>
  <c r="N177" i="1" s="1"/>
  <c r="O177" i="1" s="1"/>
  <c r="K39" i="1"/>
  <c r="L39" i="1" s="1"/>
  <c r="M39" i="1" s="1"/>
  <c r="N39" i="1" s="1"/>
  <c r="O39" i="1" s="1"/>
  <c r="K205" i="1"/>
  <c r="L205" i="1" s="1"/>
  <c r="M205" i="1" s="1"/>
  <c r="N205" i="1" s="1"/>
  <c r="O205" i="1" s="1"/>
  <c r="K325" i="1"/>
  <c r="L325" i="1" s="1"/>
  <c r="M325" i="1" s="1"/>
  <c r="N325" i="1" s="1"/>
  <c r="O325" i="1" s="1"/>
  <c r="K128" i="1"/>
  <c r="L128" i="1" s="1"/>
  <c r="M128" i="1" s="1"/>
  <c r="N128" i="1" s="1"/>
  <c r="O128" i="1" s="1"/>
  <c r="K26" i="1"/>
  <c r="L26" i="1" s="1"/>
  <c r="M26" i="1" s="1"/>
  <c r="N26" i="1" s="1"/>
  <c r="O26" i="1" s="1"/>
  <c r="K33" i="1"/>
  <c r="L33" i="1" s="1"/>
  <c r="M33" i="1" s="1"/>
  <c r="N33" i="1" s="1"/>
  <c r="O33" i="1" s="1"/>
  <c r="K346" i="1"/>
  <c r="L346" i="1" s="1"/>
  <c r="M346" i="1" s="1"/>
  <c r="N346" i="1" s="1"/>
  <c r="O346" i="1" s="1"/>
  <c r="K86" i="1"/>
  <c r="L86" i="1" s="1"/>
  <c r="M86" i="1" s="1"/>
  <c r="N86" i="1" s="1"/>
  <c r="O86" i="1" s="1"/>
  <c r="K151" i="1"/>
  <c r="L151" i="1" s="1"/>
  <c r="M151" i="1" s="1"/>
  <c r="N151" i="1" s="1"/>
  <c r="O151" i="1" s="1"/>
  <c r="K136" i="1"/>
  <c r="L136" i="1" s="1"/>
  <c r="M136" i="1" s="1"/>
  <c r="N136" i="1" s="1"/>
  <c r="O136" i="1" s="1"/>
  <c r="K186" i="1"/>
  <c r="L186" i="1" s="1"/>
  <c r="M186" i="1" s="1"/>
  <c r="N186" i="1" s="1"/>
  <c r="O186" i="1" s="1"/>
  <c r="K150" i="1"/>
  <c r="L150" i="1" s="1"/>
  <c r="M150" i="1" s="1"/>
  <c r="N150" i="1" s="1"/>
  <c r="O150" i="1" s="1"/>
  <c r="K215" i="1"/>
  <c r="L215" i="1" s="1"/>
  <c r="M215" i="1" s="1"/>
  <c r="N215" i="1" s="1"/>
  <c r="O215" i="1" s="1"/>
  <c r="K361" i="1"/>
  <c r="L361" i="1" s="1"/>
  <c r="M361" i="1" s="1"/>
  <c r="N361" i="1" s="1"/>
  <c r="O361" i="1" s="1"/>
  <c r="K187" i="1"/>
  <c r="L187" i="1" s="1"/>
  <c r="M187" i="1" s="1"/>
  <c r="N187" i="1" s="1"/>
  <c r="O187" i="1" s="1"/>
  <c r="K266" i="1"/>
  <c r="L266" i="1" s="1"/>
  <c r="M266" i="1" s="1"/>
  <c r="N266" i="1" s="1"/>
  <c r="O266" i="1" s="1"/>
  <c r="K306" i="1"/>
  <c r="L306" i="1" s="1"/>
  <c r="M306" i="1" s="1"/>
  <c r="N306" i="1" s="1"/>
  <c r="O306" i="1" s="1"/>
  <c r="K78" i="1"/>
  <c r="L78" i="1" s="1"/>
  <c r="M78" i="1" s="1"/>
  <c r="N78" i="1" s="1"/>
  <c r="O78" i="1" s="1"/>
  <c r="K25" i="1"/>
  <c r="L25" i="1" s="1"/>
  <c r="M25" i="1" s="1"/>
  <c r="N25" i="1" s="1"/>
  <c r="O25" i="1" s="1"/>
  <c r="K280" i="1"/>
  <c r="L280" i="1" s="1"/>
  <c r="M280" i="1" s="1"/>
  <c r="N280" i="1" s="1"/>
  <c r="O280" i="1" s="1"/>
  <c r="K116" i="1"/>
  <c r="L116" i="1" s="1"/>
  <c r="M116" i="1" s="1"/>
  <c r="N116" i="1" s="1"/>
  <c r="O116" i="1" s="1"/>
  <c r="K228" i="1"/>
  <c r="L228" i="1" s="1"/>
  <c r="M228" i="1" s="1"/>
  <c r="N228" i="1" s="1"/>
  <c r="O228" i="1" s="1"/>
  <c r="K332" i="1"/>
  <c r="L332" i="1" s="1"/>
  <c r="M332" i="1" s="1"/>
  <c r="N332" i="1" s="1"/>
  <c r="O332" i="1" s="1"/>
  <c r="K132" i="1"/>
  <c r="L132" i="1" s="1"/>
  <c r="M132" i="1" s="1"/>
  <c r="N132" i="1" s="1"/>
  <c r="O132" i="1" s="1"/>
  <c r="K227" i="1"/>
  <c r="L227" i="1" s="1"/>
  <c r="M227" i="1" s="1"/>
  <c r="N227" i="1" s="1"/>
  <c r="O227" i="1" s="1"/>
  <c r="K20" i="1"/>
  <c r="L20" i="1" s="1"/>
  <c r="M20" i="1" s="1"/>
  <c r="N20" i="1" s="1"/>
  <c r="O20" i="1" s="1"/>
  <c r="K71" i="1"/>
  <c r="L71" i="1" s="1"/>
  <c r="M71" i="1" s="1"/>
  <c r="N71" i="1" s="1"/>
  <c r="O71" i="1" s="1"/>
  <c r="K64" i="1"/>
  <c r="L64" i="1" s="1"/>
  <c r="M64" i="1" s="1"/>
  <c r="N64" i="1" s="1"/>
  <c r="O64" i="1" s="1"/>
  <c r="K229" i="1"/>
  <c r="L229" i="1" s="1"/>
  <c r="M229" i="1" s="1"/>
  <c r="N229" i="1" s="1"/>
  <c r="O229" i="1" s="1"/>
  <c r="K106" i="1"/>
  <c r="L106" i="1" s="1"/>
  <c r="M106" i="1" s="1"/>
  <c r="N106" i="1" s="1"/>
  <c r="O106" i="1" s="1"/>
  <c r="K12" i="1"/>
  <c r="L12" i="1" s="1"/>
  <c r="M12" i="1" s="1"/>
  <c r="N12" i="1" s="1"/>
  <c r="O12" i="1" s="1"/>
  <c r="K352" i="1"/>
  <c r="L352" i="1" s="1"/>
  <c r="M352" i="1" s="1"/>
  <c r="N352" i="1" s="1"/>
  <c r="O352" i="1" s="1"/>
  <c r="K194" i="1"/>
  <c r="L194" i="1" s="1"/>
  <c r="M194" i="1" s="1"/>
  <c r="N194" i="1" s="1"/>
  <c r="O194" i="1" s="1"/>
  <c r="K248" i="1"/>
  <c r="L248" i="1" s="1"/>
  <c r="M248" i="1" s="1"/>
  <c r="N248" i="1" s="1"/>
  <c r="O248" i="1" s="1"/>
  <c r="K331" i="1"/>
  <c r="L331" i="1" s="1"/>
  <c r="M331" i="1" s="1"/>
  <c r="N331" i="1" s="1"/>
  <c r="O331" i="1" s="1"/>
  <c r="K212" i="1"/>
  <c r="L212" i="1" s="1"/>
  <c r="M212" i="1" s="1"/>
  <c r="N212" i="1" s="1"/>
  <c r="O212" i="1" s="1"/>
  <c r="K69" i="1"/>
  <c r="L69" i="1" s="1"/>
  <c r="M69" i="1" s="1"/>
  <c r="N69" i="1" s="1"/>
  <c r="O69" i="1" s="1"/>
  <c r="K259" i="1"/>
  <c r="L259" i="1" s="1"/>
  <c r="M259" i="1" s="1"/>
  <c r="N259" i="1" s="1"/>
  <c r="O259" i="1" s="1"/>
  <c r="K16" i="1"/>
  <c r="L16" i="1" s="1"/>
  <c r="M16" i="1" s="1"/>
  <c r="N16" i="1" s="1"/>
  <c r="O16" i="1" s="1"/>
  <c r="K283" i="1"/>
  <c r="L283" i="1" s="1"/>
  <c r="M283" i="1" s="1"/>
  <c r="N283" i="1" s="1"/>
  <c r="O283" i="1" s="1"/>
  <c r="K89" i="1"/>
  <c r="L89" i="1" s="1"/>
  <c r="M89" i="1" s="1"/>
  <c r="N89" i="1" s="1"/>
  <c r="O89" i="1" s="1"/>
  <c r="K312" i="1"/>
  <c r="L312" i="1" s="1"/>
  <c r="M312" i="1" s="1"/>
  <c r="N312" i="1" s="1"/>
  <c r="O312" i="1" s="1"/>
  <c r="K273" i="1"/>
  <c r="L273" i="1" s="1"/>
  <c r="M273" i="1" s="1"/>
  <c r="N273" i="1" s="1"/>
  <c r="O273" i="1" s="1"/>
  <c r="K82" i="1"/>
  <c r="L82" i="1" s="1"/>
  <c r="M82" i="1" s="1"/>
  <c r="N82" i="1" s="1"/>
  <c r="O82" i="1" s="1"/>
  <c r="K292" i="1"/>
  <c r="L292" i="1" s="1"/>
  <c r="M292" i="1" s="1"/>
  <c r="N292" i="1" s="1"/>
  <c r="O292" i="1" s="1"/>
  <c r="K7" i="1"/>
  <c r="L7" i="1" s="1"/>
  <c r="K145" i="1"/>
  <c r="L145" i="1" s="1"/>
  <c r="M145" i="1" s="1"/>
  <c r="N145" i="1" s="1"/>
  <c r="O145" i="1" s="1"/>
  <c r="K191" i="1"/>
  <c r="L191" i="1" s="1"/>
  <c r="M191" i="1" s="1"/>
  <c r="N191" i="1" s="1"/>
  <c r="O191" i="1" s="1"/>
  <c r="K340" i="1"/>
  <c r="L340" i="1" s="1"/>
  <c r="M340" i="1" s="1"/>
  <c r="N340" i="1" s="1"/>
  <c r="O340" i="1" s="1"/>
  <c r="K180" i="1"/>
  <c r="L180" i="1" s="1"/>
  <c r="M180" i="1" s="1"/>
  <c r="N180" i="1" s="1"/>
  <c r="O180" i="1" s="1"/>
  <c r="K105" i="1"/>
  <c r="L105" i="1" s="1"/>
  <c r="M105" i="1" s="1"/>
  <c r="N105" i="1" s="1"/>
  <c r="O105" i="1" s="1"/>
  <c r="K143" i="1"/>
  <c r="L143" i="1" s="1"/>
  <c r="M143" i="1" s="1"/>
  <c r="N143" i="1" s="1"/>
  <c r="O143" i="1" s="1"/>
  <c r="K155" i="1"/>
  <c r="L155" i="1" s="1"/>
  <c r="M155" i="1" s="1"/>
  <c r="N155" i="1" s="1"/>
  <c r="O155" i="1" s="1"/>
  <c r="K146" i="1"/>
  <c r="L146" i="1" s="1"/>
  <c r="M146" i="1" s="1"/>
  <c r="N146" i="1" s="1"/>
  <c r="O146" i="1" s="1"/>
  <c r="K56" i="1"/>
  <c r="L56" i="1" s="1"/>
  <c r="M56" i="1" s="1"/>
  <c r="N56" i="1" s="1"/>
  <c r="O56" i="1" s="1"/>
  <c r="K97" i="1"/>
  <c r="L97" i="1" s="1"/>
  <c r="M97" i="1" s="1"/>
  <c r="N97" i="1" s="1"/>
  <c r="O97" i="1" s="1"/>
  <c r="K176" i="1"/>
  <c r="L176" i="1" s="1"/>
  <c r="M176" i="1" s="1"/>
  <c r="N176" i="1" s="1"/>
  <c r="O176" i="1" s="1"/>
  <c r="K148" i="1"/>
  <c r="L148" i="1" s="1"/>
  <c r="M148" i="1" s="1"/>
  <c r="N148" i="1" s="1"/>
  <c r="O148" i="1" s="1"/>
  <c r="K141" i="1"/>
  <c r="L141" i="1" s="1"/>
  <c r="M141" i="1" s="1"/>
  <c r="N141" i="1" s="1"/>
  <c r="O141" i="1" s="1"/>
  <c r="K226" i="1"/>
  <c r="L226" i="1" s="1"/>
  <c r="M226" i="1" s="1"/>
  <c r="N226" i="1" s="1"/>
  <c r="O226" i="1" s="1"/>
  <c r="K184" i="1"/>
  <c r="L184" i="1" s="1"/>
  <c r="M184" i="1" s="1"/>
  <c r="N184" i="1" s="1"/>
  <c r="O184" i="1" s="1"/>
  <c r="K62" i="1"/>
  <c r="L62" i="1" s="1"/>
  <c r="M62" i="1" s="1"/>
  <c r="N62" i="1" s="1"/>
  <c r="O62" i="1" s="1"/>
  <c r="K34" i="1"/>
  <c r="L34" i="1" s="1"/>
  <c r="M34" i="1" s="1"/>
  <c r="N34" i="1" s="1"/>
  <c r="O34" i="1" s="1"/>
  <c r="K293" i="1"/>
  <c r="L293" i="1" s="1"/>
  <c r="M293" i="1" s="1"/>
  <c r="N293" i="1" s="1"/>
  <c r="O293" i="1" s="1"/>
  <c r="K260" i="1"/>
  <c r="L260" i="1" s="1"/>
  <c r="M260" i="1" s="1"/>
  <c r="N260" i="1" s="1"/>
  <c r="O260" i="1" s="1"/>
  <c r="K321" i="1"/>
  <c r="L321" i="1" s="1"/>
  <c r="M321" i="1" s="1"/>
  <c r="N321" i="1" s="1"/>
  <c r="O321" i="1" s="1"/>
  <c r="K152" i="1"/>
  <c r="L152" i="1" s="1"/>
  <c r="M152" i="1" s="1"/>
  <c r="N152" i="1" s="1"/>
  <c r="O152" i="1" s="1"/>
  <c r="K285" i="1"/>
  <c r="L285" i="1" s="1"/>
  <c r="M285" i="1" s="1"/>
  <c r="N285" i="1" s="1"/>
  <c r="O285" i="1" s="1"/>
  <c r="K256" i="1"/>
  <c r="L256" i="1" s="1"/>
  <c r="M256" i="1" s="1"/>
  <c r="N256" i="1" s="1"/>
  <c r="O256" i="1" s="1"/>
  <c r="K179" i="1"/>
  <c r="L179" i="1" s="1"/>
  <c r="M179" i="1" s="1"/>
  <c r="N179" i="1" s="1"/>
  <c r="O179" i="1" s="1"/>
  <c r="K277" i="1"/>
  <c r="L277" i="1" s="1"/>
  <c r="M277" i="1" s="1"/>
  <c r="N277" i="1" s="1"/>
  <c r="O277" i="1" s="1"/>
  <c r="K329" i="1"/>
  <c r="L329" i="1" s="1"/>
  <c r="M329" i="1" s="1"/>
  <c r="N329" i="1" s="1"/>
  <c r="O329" i="1" s="1"/>
  <c r="K185" i="1"/>
  <c r="L185" i="1" s="1"/>
  <c r="M185" i="1" s="1"/>
  <c r="N185" i="1" s="1"/>
  <c r="O185" i="1" s="1"/>
  <c r="K29" i="1"/>
  <c r="L29" i="1" s="1"/>
  <c r="M29" i="1" s="1"/>
  <c r="N29" i="1" s="1"/>
  <c r="O29" i="1" s="1"/>
  <c r="K47" i="1"/>
  <c r="L47" i="1" s="1"/>
  <c r="M47" i="1" s="1"/>
  <c r="N47" i="1" s="1"/>
  <c r="O47" i="1" s="1"/>
  <c r="K74" i="1"/>
  <c r="L74" i="1" s="1"/>
  <c r="M74" i="1" s="1"/>
  <c r="N74" i="1" s="1"/>
  <c r="O74" i="1" s="1"/>
  <c r="K131" i="1"/>
  <c r="L131" i="1" s="1"/>
  <c r="M131" i="1" s="1"/>
  <c r="N131" i="1" s="1"/>
  <c r="O131" i="1" s="1"/>
  <c r="K303" i="1"/>
  <c r="L303" i="1" s="1"/>
  <c r="M303" i="1" s="1"/>
  <c r="N303" i="1" s="1"/>
  <c r="O303" i="1" s="1"/>
  <c r="K355" i="1"/>
  <c r="L355" i="1" s="1"/>
  <c r="M355" i="1" s="1"/>
  <c r="N355" i="1" s="1"/>
  <c r="O355" i="1" s="1"/>
  <c r="K22" i="1"/>
  <c r="L22" i="1" s="1"/>
  <c r="M22" i="1" s="1"/>
  <c r="N22" i="1" s="1"/>
  <c r="O22" i="1" s="1"/>
  <c r="K335" i="1"/>
  <c r="L335" i="1" s="1"/>
  <c r="M335" i="1" s="1"/>
  <c r="N335" i="1" s="1"/>
  <c r="O335" i="1" s="1"/>
  <c r="K101" i="1"/>
  <c r="L101" i="1" s="1"/>
  <c r="M101" i="1" s="1"/>
  <c r="N101" i="1" s="1"/>
  <c r="O101" i="1" s="1"/>
  <c r="K330" i="1"/>
  <c r="L330" i="1" s="1"/>
  <c r="M330" i="1" s="1"/>
  <c r="N330" i="1" s="1"/>
  <c r="O330" i="1" s="1"/>
  <c r="K161" i="1"/>
  <c r="L161" i="1" s="1"/>
  <c r="M161" i="1" s="1"/>
  <c r="N161" i="1" s="1"/>
  <c r="O161" i="1" s="1"/>
  <c r="K322" i="1"/>
  <c r="L322" i="1" s="1"/>
  <c r="M322" i="1" s="1"/>
  <c r="N322" i="1" s="1"/>
  <c r="O322" i="1" s="1"/>
  <c r="K51" i="1"/>
  <c r="L51" i="1" s="1"/>
  <c r="M51" i="1" s="1"/>
  <c r="N51" i="1" s="1"/>
  <c r="O51" i="1" s="1"/>
  <c r="K207" i="1"/>
  <c r="L207" i="1" s="1"/>
  <c r="M207" i="1" s="1"/>
  <c r="N207" i="1" s="1"/>
  <c r="O207" i="1" s="1"/>
  <c r="K178" i="1"/>
  <c r="L178" i="1" s="1"/>
  <c r="M178" i="1" s="1"/>
  <c r="N178" i="1" s="1"/>
  <c r="O178" i="1" s="1"/>
  <c r="K265" i="1"/>
  <c r="L265" i="1" s="1"/>
  <c r="M265" i="1" s="1"/>
  <c r="N265" i="1" s="1"/>
  <c r="O265" i="1" s="1"/>
  <c r="K317" i="1"/>
  <c r="L317" i="1" s="1"/>
  <c r="M317" i="1" s="1"/>
  <c r="N317" i="1" s="1"/>
  <c r="O317" i="1" s="1"/>
  <c r="K67" i="1"/>
  <c r="L67" i="1" s="1"/>
  <c r="M67" i="1" s="1"/>
  <c r="N67" i="1" s="1"/>
  <c r="O67" i="1" s="1"/>
  <c r="K213" i="1"/>
  <c r="L213" i="1" s="1"/>
  <c r="M213" i="1" s="1"/>
  <c r="N213" i="1" s="1"/>
  <c r="O213" i="1" s="1"/>
  <c r="K337" i="1"/>
  <c r="L337" i="1" s="1"/>
  <c r="M337" i="1" s="1"/>
  <c r="N337" i="1" s="1"/>
  <c r="O337" i="1" s="1"/>
  <c r="K339" i="1"/>
  <c r="L339" i="1" s="1"/>
  <c r="M339" i="1" s="1"/>
  <c r="N339" i="1" s="1"/>
  <c r="O339" i="1" s="1"/>
  <c r="K336" i="1"/>
  <c r="L336" i="1" s="1"/>
  <c r="M336" i="1" s="1"/>
  <c r="N336" i="1" s="1"/>
  <c r="O336" i="1" s="1"/>
  <c r="K32" i="1"/>
  <c r="L32" i="1" s="1"/>
  <c r="M32" i="1" s="1"/>
  <c r="N32" i="1" s="1"/>
  <c r="O32" i="1" s="1"/>
  <c r="K111" i="1"/>
  <c r="L111" i="1" s="1"/>
  <c r="M111" i="1" s="1"/>
  <c r="N111" i="1" s="1"/>
  <c r="O111" i="1" s="1"/>
  <c r="K204" i="1"/>
  <c r="L204" i="1" s="1"/>
  <c r="M204" i="1" s="1"/>
  <c r="N204" i="1" s="1"/>
  <c r="O204" i="1" s="1"/>
  <c r="K237" i="1"/>
  <c r="L237" i="1" s="1"/>
  <c r="M237" i="1" s="1"/>
  <c r="N237" i="1" s="1"/>
  <c r="O237" i="1" s="1"/>
  <c r="K281" i="1"/>
  <c r="L281" i="1" s="1"/>
  <c r="M281" i="1" s="1"/>
  <c r="N281" i="1" s="1"/>
  <c r="O281" i="1" s="1"/>
  <c r="K290" i="1"/>
  <c r="L290" i="1" s="1"/>
  <c r="M290" i="1" s="1"/>
  <c r="N290" i="1" s="1"/>
  <c r="O290" i="1" s="1"/>
  <c r="K300" i="1"/>
  <c r="L300" i="1" s="1"/>
  <c r="M300" i="1" s="1"/>
  <c r="N300" i="1" s="1"/>
  <c r="O300" i="1" s="1"/>
  <c r="K202" i="1"/>
  <c r="L202" i="1" s="1"/>
  <c r="M202" i="1" s="1"/>
  <c r="N202" i="1" s="1"/>
  <c r="O202" i="1" s="1"/>
  <c r="K251" i="1"/>
  <c r="L251" i="1" s="1"/>
  <c r="M251" i="1" s="1"/>
  <c r="N251" i="1" s="1"/>
  <c r="O251" i="1" s="1"/>
  <c r="K43" i="1"/>
  <c r="L43" i="1" s="1"/>
  <c r="M43" i="1" s="1"/>
  <c r="N43" i="1" s="1"/>
  <c r="O43" i="1" s="1"/>
  <c r="K307" i="1"/>
  <c r="L307" i="1" s="1"/>
  <c r="M307" i="1" s="1"/>
  <c r="N307" i="1" s="1"/>
  <c r="O307" i="1" s="1"/>
  <c r="K246" i="1"/>
  <c r="L246" i="1" s="1"/>
  <c r="M246" i="1" s="1"/>
  <c r="N246" i="1" s="1"/>
  <c r="O246" i="1" s="1"/>
  <c r="K218" i="1"/>
  <c r="L218" i="1" s="1"/>
  <c r="M218" i="1" s="1"/>
  <c r="N218" i="1" s="1"/>
  <c r="O218" i="1" s="1"/>
  <c r="K210" i="1"/>
  <c r="L210" i="1" s="1"/>
  <c r="M210" i="1" s="1"/>
  <c r="N210" i="1" s="1"/>
  <c r="O210" i="1" s="1"/>
  <c r="K328" i="1"/>
  <c r="L328" i="1" s="1"/>
  <c r="M328" i="1" s="1"/>
  <c r="N328" i="1" s="1"/>
  <c r="O328" i="1" s="1"/>
  <c r="K108" i="1"/>
  <c r="L108" i="1" s="1"/>
  <c r="M108" i="1" s="1"/>
  <c r="N108" i="1" s="1"/>
  <c r="O108" i="1" s="1"/>
  <c r="K117" i="1"/>
  <c r="L117" i="1" s="1"/>
  <c r="M117" i="1" s="1"/>
  <c r="N117" i="1" s="1"/>
  <c r="O117" i="1" s="1"/>
  <c r="K231" i="1"/>
  <c r="L231" i="1" s="1"/>
  <c r="M231" i="1" s="1"/>
  <c r="N231" i="1" s="1"/>
  <c r="O231" i="1" s="1"/>
  <c r="K190" i="1"/>
  <c r="L190" i="1" s="1"/>
  <c r="M190" i="1" s="1"/>
  <c r="N190" i="1" s="1"/>
  <c r="O190" i="1" s="1"/>
  <c r="K124" i="1"/>
  <c r="L124" i="1" s="1"/>
  <c r="M124" i="1" s="1"/>
  <c r="N124" i="1" s="1"/>
  <c r="O124" i="1" s="1"/>
  <c r="K234" i="1"/>
  <c r="L234" i="1" s="1"/>
  <c r="M234" i="1" s="1"/>
  <c r="N234" i="1" s="1"/>
  <c r="O234" i="1" s="1"/>
  <c r="K126" i="1"/>
  <c r="L126" i="1" s="1"/>
  <c r="M126" i="1" s="1"/>
  <c r="N126" i="1" s="1"/>
  <c r="O126" i="1" s="1"/>
  <c r="K243" i="1"/>
  <c r="L243" i="1" s="1"/>
  <c r="M243" i="1" s="1"/>
  <c r="N243" i="1" s="1"/>
  <c r="O243" i="1" s="1"/>
  <c r="K121" i="1"/>
  <c r="L121" i="1" s="1"/>
  <c r="M121" i="1" s="1"/>
  <c r="N121" i="1" s="1"/>
  <c r="O121" i="1" s="1"/>
  <c r="K181" i="1"/>
  <c r="L181" i="1" s="1"/>
  <c r="M181" i="1" s="1"/>
  <c r="N181" i="1" s="1"/>
  <c r="O181" i="1" s="1"/>
  <c r="K295" i="1"/>
  <c r="L295" i="1" s="1"/>
  <c r="M295" i="1" s="1"/>
  <c r="N295" i="1" s="1"/>
  <c r="O295" i="1" s="1"/>
  <c r="K217" i="1"/>
  <c r="L217" i="1" s="1"/>
  <c r="M217" i="1" s="1"/>
  <c r="N217" i="1" s="1"/>
  <c r="O217" i="1" s="1"/>
  <c r="K211" i="1"/>
  <c r="L211" i="1" s="1"/>
  <c r="M211" i="1" s="1"/>
  <c r="N211" i="1" s="1"/>
  <c r="O211" i="1" s="1"/>
  <c r="K158" i="1"/>
  <c r="L158" i="1" s="1"/>
  <c r="M158" i="1" s="1"/>
  <c r="N158" i="1" s="1"/>
  <c r="O158" i="1" s="1"/>
  <c r="K354" i="1"/>
  <c r="L354" i="1" s="1"/>
  <c r="M354" i="1" s="1"/>
  <c r="N354" i="1" s="1"/>
  <c r="O354" i="1" s="1"/>
  <c r="K19" i="1"/>
  <c r="L19" i="1" s="1"/>
  <c r="M19" i="1" s="1"/>
  <c r="N19" i="1" s="1"/>
  <c r="O19" i="1" s="1"/>
  <c r="K236" i="1"/>
  <c r="L236" i="1" s="1"/>
  <c r="M236" i="1" s="1"/>
  <c r="N236" i="1" s="1"/>
  <c r="O236" i="1" s="1"/>
  <c r="K157" i="1"/>
  <c r="L157" i="1" s="1"/>
  <c r="M157" i="1" s="1"/>
  <c r="N157" i="1" s="1"/>
  <c r="O157" i="1" s="1"/>
  <c r="K267" i="1"/>
  <c r="L267" i="1" s="1"/>
  <c r="M267" i="1" s="1"/>
  <c r="N267" i="1" s="1"/>
  <c r="O267" i="1" s="1"/>
  <c r="K50" i="1"/>
  <c r="L50" i="1" s="1"/>
  <c r="M50" i="1" s="1"/>
  <c r="N50" i="1" s="1"/>
  <c r="O50" i="1" s="1"/>
  <c r="K220" i="1"/>
  <c r="L220" i="1" s="1"/>
  <c r="M220" i="1" s="1"/>
  <c r="N220" i="1" s="1"/>
  <c r="O220" i="1" s="1"/>
  <c r="K197" i="1"/>
  <c r="L197" i="1" s="1"/>
  <c r="M197" i="1" s="1"/>
  <c r="N197" i="1" s="1"/>
  <c r="O197" i="1" s="1"/>
  <c r="K10" i="1"/>
  <c r="L10" i="1" s="1"/>
  <c r="M10" i="1" s="1"/>
  <c r="N10" i="1" s="1"/>
  <c r="O10" i="1" s="1"/>
  <c r="K216" i="1"/>
  <c r="L216" i="1" s="1"/>
  <c r="M216" i="1" s="1"/>
  <c r="N216" i="1" s="1"/>
  <c r="O216" i="1" s="1"/>
  <c r="K31" i="1"/>
  <c r="L31" i="1" s="1"/>
  <c r="M31" i="1" s="1"/>
  <c r="N31" i="1" s="1"/>
  <c r="O31" i="1" s="1"/>
  <c r="K72" i="1"/>
  <c r="L72" i="1" s="1"/>
  <c r="M72" i="1" s="1"/>
  <c r="N72" i="1" s="1"/>
  <c r="O72" i="1" s="1"/>
  <c r="K44" i="1"/>
  <c r="L44" i="1" s="1"/>
  <c r="M44" i="1" s="1"/>
  <c r="N44" i="1" s="1"/>
  <c r="O44" i="1" s="1"/>
  <c r="K171" i="1"/>
  <c r="L171" i="1" s="1"/>
  <c r="M171" i="1" s="1"/>
  <c r="N171" i="1" s="1"/>
  <c r="O171" i="1" s="1"/>
  <c r="K99" i="1"/>
  <c r="L99" i="1" s="1"/>
  <c r="M99" i="1" s="1"/>
  <c r="N99" i="1" s="1"/>
  <c r="O99" i="1" s="1"/>
  <c r="K23" i="1"/>
  <c r="L23" i="1" s="1"/>
  <c r="M23" i="1" s="1"/>
  <c r="N23" i="1" s="1"/>
  <c r="O23" i="1" s="1"/>
  <c r="K249" i="1"/>
  <c r="L249" i="1" s="1"/>
  <c r="M249" i="1" s="1"/>
  <c r="N249" i="1" s="1"/>
  <c r="O249" i="1" s="1"/>
  <c r="K182" i="1"/>
  <c r="L182" i="1" s="1"/>
  <c r="M182" i="1" s="1"/>
  <c r="N182" i="1" s="1"/>
  <c r="O182" i="1" s="1"/>
  <c r="K245" i="1"/>
  <c r="L245" i="1" s="1"/>
  <c r="M245" i="1" s="1"/>
  <c r="N245" i="1" s="1"/>
  <c r="O245" i="1" s="1"/>
  <c r="K133" i="1"/>
  <c r="L133" i="1" s="1"/>
  <c r="M133" i="1" s="1"/>
  <c r="N133" i="1" s="1"/>
  <c r="O133" i="1" s="1"/>
  <c r="K21" i="1"/>
  <c r="L21" i="1" s="1"/>
  <c r="M21" i="1" s="1"/>
  <c r="N21" i="1" s="1"/>
  <c r="O21" i="1" s="1"/>
  <c r="K221" i="1"/>
  <c r="L221" i="1" s="1"/>
  <c r="M221" i="1" s="1"/>
  <c r="N221" i="1" s="1"/>
  <c r="O221" i="1" s="1"/>
  <c r="K362" i="1"/>
  <c r="L362" i="1" s="1"/>
  <c r="M362" i="1" s="1"/>
  <c r="N362" i="1" s="1"/>
  <c r="O362" i="1" s="1"/>
  <c r="K310" i="1"/>
  <c r="L310" i="1" s="1"/>
  <c r="M310" i="1" s="1"/>
  <c r="N310" i="1" s="1"/>
  <c r="O310" i="1" s="1"/>
  <c r="K94" i="1"/>
  <c r="L94" i="1" s="1"/>
  <c r="M94" i="1" s="1"/>
  <c r="N94" i="1" s="1"/>
  <c r="O94" i="1" s="1"/>
  <c r="K311" i="1"/>
  <c r="L311" i="1" s="1"/>
  <c r="M311" i="1" s="1"/>
  <c r="N311" i="1" s="1"/>
  <c r="O311" i="1" s="1"/>
  <c r="K98" i="1"/>
  <c r="L98" i="1" s="1"/>
  <c r="M98" i="1" s="1"/>
  <c r="N98" i="1" s="1"/>
  <c r="O98" i="1" s="1"/>
  <c r="K130" i="1"/>
  <c r="L130" i="1" s="1"/>
  <c r="M130" i="1" s="1"/>
  <c r="N130" i="1" s="1"/>
  <c r="O130" i="1" s="1"/>
  <c r="K27" i="1"/>
  <c r="L27" i="1" s="1"/>
  <c r="M27" i="1" s="1"/>
  <c r="N27" i="1" s="1"/>
  <c r="O27" i="1" s="1"/>
  <c r="K247" i="1"/>
  <c r="L247" i="1" s="1"/>
  <c r="M247" i="1" s="1"/>
  <c r="N247" i="1" s="1"/>
  <c r="O247" i="1" s="1"/>
  <c r="K318" i="1"/>
  <c r="L318" i="1" s="1"/>
  <c r="M318" i="1" s="1"/>
  <c r="N318" i="1" s="1"/>
  <c r="O318" i="1" s="1"/>
  <c r="K222" i="1"/>
  <c r="L222" i="1" s="1"/>
  <c r="M222" i="1" s="1"/>
  <c r="N222" i="1" s="1"/>
  <c r="O222" i="1" s="1"/>
  <c r="K263" i="1"/>
  <c r="L263" i="1" s="1"/>
  <c r="M263" i="1" s="1"/>
  <c r="N263" i="1" s="1"/>
  <c r="O263" i="1" s="1"/>
  <c r="K313" i="1"/>
  <c r="L313" i="1" s="1"/>
  <c r="M313" i="1" s="1"/>
  <c r="N313" i="1" s="1"/>
  <c r="O313" i="1" s="1"/>
  <c r="K160" i="1"/>
  <c r="L160" i="1" s="1"/>
  <c r="M160" i="1" s="1"/>
  <c r="N160" i="1" s="1"/>
  <c r="O160" i="1" s="1"/>
  <c r="K250" i="1"/>
  <c r="L250" i="1" s="1"/>
  <c r="M250" i="1" s="1"/>
  <c r="N250" i="1" s="1"/>
  <c r="O250" i="1" s="1"/>
  <c r="K166" i="1"/>
  <c r="L166" i="1" s="1"/>
  <c r="M166" i="1" s="1"/>
  <c r="N166" i="1" s="1"/>
  <c r="O166" i="1" s="1"/>
  <c r="K299" i="1"/>
  <c r="L299" i="1" s="1"/>
  <c r="M299" i="1" s="1"/>
  <c r="N299" i="1" s="1"/>
  <c r="O299" i="1" s="1"/>
  <c r="K14" i="1"/>
  <c r="L14" i="1" s="1"/>
  <c r="M14" i="1" s="1"/>
  <c r="N14" i="1" s="1"/>
  <c r="O14" i="1" s="1"/>
  <c r="K125" i="1"/>
  <c r="L125" i="1" s="1"/>
  <c r="M125" i="1" s="1"/>
  <c r="N125" i="1" s="1"/>
  <c r="O125" i="1" s="1"/>
  <c r="K41" i="1"/>
  <c r="L41" i="1" s="1"/>
  <c r="M41" i="1" s="1"/>
  <c r="N41" i="1" s="1"/>
  <c r="O41" i="1" s="1"/>
  <c r="K282" i="1"/>
  <c r="L282" i="1" s="1"/>
  <c r="M282" i="1" s="1"/>
  <c r="N282" i="1" s="1"/>
  <c r="O282" i="1" s="1"/>
  <c r="K269" i="1"/>
  <c r="L269" i="1" s="1"/>
  <c r="M269" i="1" s="1"/>
  <c r="N269" i="1" s="1"/>
  <c r="O269" i="1" s="1"/>
  <c r="K96" i="1"/>
  <c r="L96" i="1" s="1"/>
  <c r="M96" i="1" s="1"/>
  <c r="N96" i="1" s="1"/>
  <c r="O96" i="1" s="1"/>
  <c r="K239" i="1"/>
  <c r="L239" i="1" s="1"/>
  <c r="M239" i="1" s="1"/>
  <c r="N239" i="1" s="1"/>
  <c r="O239" i="1" s="1"/>
  <c r="K112" i="1"/>
  <c r="L112" i="1" s="1"/>
  <c r="M112" i="1" s="1"/>
  <c r="N112" i="1" s="1"/>
  <c r="O112" i="1" s="1"/>
  <c r="K104" i="1"/>
  <c r="L104" i="1" s="1"/>
  <c r="M104" i="1" s="1"/>
  <c r="N104" i="1" s="1"/>
  <c r="O104" i="1" s="1"/>
  <c r="K257" i="1"/>
  <c r="L257" i="1" s="1"/>
  <c r="M257" i="1" s="1"/>
  <c r="N257" i="1" s="1"/>
  <c r="O257" i="1" s="1"/>
  <c r="K326" i="1"/>
  <c r="L326" i="1" s="1"/>
  <c r="M326" i="1" s="1"/>
  <c r="N326" i="1" s="1"/>
  <c r="O326" i="1" s="1"/>
  <c r="K75" i="1"/>
  <c r="L75" i="1" s="1"/>
  <c r="M75" i="1" s="1"/>
  <c r="N75" i="1" s="1"/>
  <c r="O75" i="1" s="1"/>
  <c r="K359" i="1"/>
  <c r="L359" i="1" s="1"/>
  <c r="M359" i="1" s="1"/>
  <c r="N359" i="1" s="1"/>
  <c r="O359" i="1" s="1"/>
  <c r="K195" i="1"/>
  <c r="L195" i="1" s="1"/>
  <c r="M195" i="1" s="1"/>
  <c r="N195" i="1" s="1"/>
  <c r="O195" i="1" s="1"/>
  <c r="K100" i="1"/>
  <c r="L100" i="1" s="1"/>
  <c r="M100" i="1" s="1"/>
  <c r="N100" i="1" s="1"/>
  <c r="O100" i="1" s="1"/>
  <c r="K73" i="1"/>
  <c r="L73" i="1" s="1"/>
  <c r="M73" i="1" s="1"/>
  <c r="N73" i="1" s="1"/>
  <c r="O73" i="1" s="1"/>
  <c r="K344" i="1"/>
  <c r="L344" i="1" s="1"/>
  <c r="M344" i="1" s="1"/>
  <c r="N344" i="1" s="1"/>
  <c r="O344" i="1" s="1"/>
  <c r="K36" i="1"/>
  <c r="L36" i="1" s="1"/>
  <c r="M36" i="1" s="1"/>
  <c r="N36" i="1" s="1"/>
  <c r="O36" i="1" s="1"/>
  <c r="K30" i="1"/>
  <c r="L30" i="1" s="1"/>
  <c r="M30" i="1" s="1"/>
  <c r="N30" i="1" s="1"/>
  <c r="O30" i="1" s="1"/>
  <c r="K214" i="1"/>
  <c r="L214" i="1" s="1"/>
  <c r="M214" i="1" s="1"/>
  <c r="N214" i="1" s="1"/>
  <c r="O214" i="1" s="1"/>
  <c r="K37" i="1"/>
  <c r="L37" i="1" s="1"/>
  <c r="M37" i="1" s="1"/>
  <c r="N37" i="1" s="1"/>
  <c r="O37" i="1" s="1"/>
  <c r="K42" i="1"/>
  <c r="L42" i="1" s="1"/>
  <c r="M42" i="1" s="1"/>
  <c r="N42" i="1" s="1"/>
  <c r="O42" i="1" s="1"/>
  <c r="K223" i="1"/>
  <c r="L223" i="1" s="1"/>
  <c r="M223" i="1" s="1"/>
  <c r="N223" i="1" s="1"/>
  <c r="O223" i="1" s="1"/>
  <c r="K288" i="1"/>
  <c r="L288" i="1" s="1"/>
  <c r="M288" i="1" s="1"/>
  <c r="N288" i="1" s="1"/>
  <c r="O288" i="1" s="1"/>
  <c r="K109" i="1"/>
  <c r="L109" i="1" s="1"/>
  <c r="M109" i="1" s="1"/>
  <c r="N109" i="1" s="1"/>
  <c r="O109" i="1" s="1"/>
  <c r="K135" i="1"/>
  <c r="L135" i="1" s="1"/>
  <c r="M135" i="1" s="1"/>
  <c r="N135" i="1" s="1"/>
  <c r="O135" i="1" s="1"/>
  <c r="K110" i="1"/>
  <c r="L110" i="1" s="1"/>
  <c r="M110" i="1" s="1"/>
  <c r="N110" i="1" s="1"/>
  <c r="O110" i="1" s="1"/>
  <c r="K90" i="1"/>
  <c r="L90" i="1" s="1"/>
  <c r="M90" i="1" s="1"/>
  <c r="N90" i="1" s="1"/>
  <c r="O90" i="1" s="1"/>
  <c r="K209" i="1"/>
  <c r="L209" i="1" s="1"/>
  <c r="M209" i="1" s="1"/>
  <c r="N209" i="1" s="1"/>
  <c r="O209" i="1" s="1"/>
  <c r="K85" i="1"/>
  <c r="L85" i="1" s="1"/>
  <c r="M85" i="1" s="1"/>
  <c r="N85" i="1" s="1"/>
  <c r="O85" i="1" s="1"/>
  <c r="K139" i="1"/>
  <c r="L139" i="1" s="1"/>
  <c r="M139" i="1" s="1"/>
  <c r="N139" i="1" s="1"/>
  <c r="O139" i="1" s="1"/>
  <c r="K302" i="1"/>
  <c r="L302" i="1" s="1"/>
  <c r="M302" i="1" s="1"/>
  <c r="N302" i="1" s="1"/>
  <c r="O302" i="1" s="1"/>
  <c r="K147" i="1"/>
  <c r="L147" i="1" s="1"/>
  <c r="M147" i="1" s="1"/>
  <c r="N147" i="1" s="1"/>
  <c r="O147" i="1" s="1"/>
  <c r="K65" i="1"/>
  <c r="L65" i="1" s="1"/>
  <c r="M65" i="1" s="1"/>
  <c r="N65" i="1" s="1"/>
  <c r="O65" i="1" s="1"/>
  <c r="K103" i="1"/>
  <c r="L103" i="1" s="1"/>
  <c r="M103" i="1" s="1"/>
  <c r="N103" i="1" s="1"/>
  <c r="O103" i="1" s="1"/>
  <c r="K144" i="1"/>
  <c r="L144" i="1" s="1"/>
  <c r="M144" i="1" s="1"/>
  <c r="N144" i="1" s="1"/>
  <c r="O144" i="1" s="1"/>
  <c r="K244" i="1"/>
  <c r="L244" i="1" s="1"/>
  <c r="M244" i="1" s="1"/>
  <c r="N244" i="1" s="1"/>
  <c r="O244" i="1" s="1"/>
  <c r="K84" i="1"/>
  <c r="L84" i="1" s="1"/>
  <c r="M84" i="1" s="1"/>
  <c r="N84" i="1" s="1"/>
  <c r="O84" i="1" s="1"/>
  <c r="K163" i="1"/>
  <c r="L163" i="1" s="1"/>
  <c r="M163" i="1" s="1"/>
  <c r="N163" i="1" s="1"/>
  <c r="O163" i="1" s="1"/>
  <c r="K274" i="1"/>
  <c r="L274" i="1" s="1"/>
  <c r="M274" i="1" s="1"/>
  <c r="N274" i="1" s="1"/>
  <c r="O274" i="1" s="1"/>
  <c r="K279" i="1"/>
  <c r="L279" i="1" s="1"/>
  <c r="M279" i="1" s="1"/>
  <c r="N279" i="1" s="1"/>
  <c r="O279" i="1" s="1"/>
  <c r="K35" i="1"/>
  <c r="L35" i="1" s="1"/>
  <c r="M35" i="1" s="1"/>
  <c r="N35" i="1" s="1"/>
  <c r="O35" i="1" s="1"/>
  <c r="K272" i="1"/>
  <c r="L272" i="1" s="1"/>
  <c r="M272" i="1" s="1"/>
  <c r="N272" i="1" s="1"/>
  <c r="O272" i="1" s="1"/>
  <c r="K276" i="1"/>
  <c r="L276" i="1" s="1"/>
  <c r="M276" i="1" s="1"/>
  <c r="N276" i="1" s="1"/>
  <c r="O276" i="1" s="1"/>
  <c r="K107" i="1"/>
  <c r="L107" i="1" s="1"/>
  <c r="M107" i="1" s="1"/>
  <c r="N107" i="1" s="1"/>
  <c r="O107" i="1" s="1"/>
  <c r="K66" i="1"/>
  <c r="L66" i="1" s="1"/>
  <c r="M66" i="1" s="1"/>
  <c r="N66" i="1" s="1"/>
  <c r="O66" i="1" s="1"/>
  <c r="K11" i="1"/>
  <c r="L11" i="1" s="1"/>
  <c r="M11" i="1" s="1"/>
  <c r="N11" i="1" s="1"/>
  <c r="O11" i="1" s="1"/>
  <c r="K123" i="1"/>
  <c r="L123" i="1" s="1"/>
  <c r="M123" i="1" s="1"/>
  <c r="N123" i="1" s="1"/>
  <c r="O123" i="1" s="1"/>
  <c r="K296" i="1"/>
  <c r="L296" i="1" s="1"/>
  <c r="M296" i="1" s="1"/>
  <c r="N296" i="1" s="1"/>
  <c r="O296" i="1" s="1"/>
  <c r="K233" i="1"/>
  <c r="L233" i="1" s="1"/>
  <c r="M233" i="1" s="1"/>
  <c r="N233" i="1" s="1"/>
  <c r="O233" i="1" s="1"/>
  <c r="K52" i="1"/>
  <c r="L52" i="1" s="1"/>
  <c r="M52" i="1" s="1"/>
  <c r="N52" i="1" s="1"/>
  <c r="O52" i="1" s="1"/>
  <c r="K142" i="1"/>
  <c r="L142" i="1" s="1"/>
  <c r="M142" i="1" s="1"/>
  <c r="N142" i="1" s="1"/>
  <c r="O142" i="1" s="1"/>
  <c r="K199" i="1"/>
  <c r="L199" i="1" s="1"/>
  <c r="M199" i="1" s="1"/>
  <c r="N199" i="1" s="1"/>
  <c r="O199" i="1" s="1"/>
  <c r="K173" i="1"/>
  <c r="L173" i="1" s="1"/>
  <c r="M173" i="1" s="1"/>
  <c r="N173" i="1" s="1"/>
  <c r="O173" i="1" s="1"/>
  <c r="K343" i="1"/>
  <c r="L343" i="1" s="1"/>
  <c r="M343" i="1" s="1"/>
  <c r="N343" i="1" s="1"/>
  <c r="O343" i="1" s="1"/>
  <c r="K40" i="1"/>
  <c r="L40" i="1" s="1"/>
  <c r="M40" i="1" s="1"/>
  <c r="N40" i="1" s="1"/>
  <c r="O40" i="1" s="1"/>
  <c r="K137" i="1"/>
  <c r="L137" i="1" s="1"/>
  <c r="M137" i="1" s="1"/>
  <c r="N137" i="1" s="1"/>
  <c r="O137" i="1" s="1"/>
  <c r="K102" i="1"/>
  <c r="L102" i="1" s="1"/>
  <c r="M102" i="1" s="1"/>
  <c r="N102" i="1" s="1"/>
  <c r="O102" i="1" s="1"/>
  <c r="K287" i="1"/>
  <c r="L287" i="1" s="1"/>
  <c r="M287" i="1" s="1"/>
  <c r="N287" i="1" s="1"/>
  <c r="O287" i="1" s="1"/>
  <c r="K46" i="1"/>
  <c r="L46" i="1" s="1"/>
  <c r="M46" i="1" s="1"/>
  <c r="N46" i="1" s="1"/>
  <c r="O46" i="1" s="1"/>
  <c r="K193" i="1"/>
  <c r="L193" i="1" s="1"/>
  <c r="M193" i="1" s="1"/>
  <c r="N193" i="1" s="1"/>
  <c r="O193" i="1" s="1"/>
  <c r="K167" i="1"/>
  <c r="L167" i="1" s="1"/>
  <c r="M167" i="1" s="1"/>
  <c r="N167" i="1" s="1"/>
  <c r="O167" i="1" s="1"/>
  <c r="K174" i="1"/>
  <c r="L174" i="1" s="1"/>
  <c r="M174" i="1" s="1"/>
  <c r="N174" i="1" s="1"/>
  <c r="O174" i="1" s="1"/>
  <c r="K168" i="1"/>
  <c r="L168" i="1" s="1"/>
  <c r="M168" i="1" s="1"/>
  <c r="N168" i="1" s="1"/>
  <c r="O168" i="1" s="1"/>
  <c r="K95" i="1"/>
  <c r="L95" i="1" s="1"/>
  <c r="M95" i="1" s="1"/>
  <c r="N95" i="1" s="1"/>
  <c r="O95" i="1" s="1"/>
  <c r="K153" i="1"/>
  <c r="L153" i="1" s="1"/>
  <c r="M153" i="1" s="1"/>
  <c r="N153" i="1" s="1"/>
  <c r="O153" i="1" s="1"/>
  <c r="K57" i="1"/>
  <c r="L57" i="1" s="1"/>
  <c r="M57" i="1" s="1"/>
  <c r="N57" i="1" s="1"/>
  <c r="O57" i="1" s="1"/>
  <c r="K208" i="1"/>
  <c r="L208" i="1" s="1"/>
  <c r="M208" i="1" s="1"/>
  <c r="N208" i="1" s="1"/>
  <c r="O208" i="1" s="1"/>
  <c r="K349" i="1"/>
  <c r="L349" i="1" s="1"/>
  <c r="M349" i="1" s="1"/>
  <c r="N349" i="1" s="1"/>
  <c r="O349" i="1" s="1"/>
  <c r="K289" i="1"/>
  <c r="L289" i="1" s="1"/>
  <c r="M289" i="1" s="1"/>
  <c r="N289" i="1" s="1"/>
  <c r="O289" i="1" s="1"/>
  <c r="K203" i="1"/>
  <c r="L203" i="1" s="1"/>
  <c r="M203" i="1" s="1"/>
  <c r="N203" i="1" s="1"/>
  <c r="O203" i="1" s="1"/>
  <c r="K350" i="1"/>
  <c r="L350" i="1" s="1"/>
  <c r="M350" i="1" s="1"/>
  <c r="N350" i="1" s="1"/>
  <c r="O350" i="1" s="1"/>
  <c r="K201" i="1"/>
  <c r="L201" i="1" s="1"/>
  <c r="M201" i="1" s="1"/>
  <c r="N201" i="1" s="1"/>
  <c r="O201" i="1" s="1"/>
  <c r="K255" i="1"/>
  <c r="L255" i="1" s="1"/>
  <c r="M255" i="1" s="1"/>
  <c r="N255" i="1" s="1"/>
  <c r="O255" i="1" s="1"/>
  <c r="K88" i="1"/>
  <c r="L88" i="1" s="1"/>
  <c r="M88" i="1" s="1"/>
  <c r="N88" i="1" s="1"/>
  <c r="O88" i="1" s="1"/>
  <c r="K348" i="1"/>
  <c r="L348" i="1" s="1"/>
  <c r="M348" i="1" s="1"/>
  <c r="N348" i="1" s="1"/>
  <c r="O348" i="1" s="1"/>
  <c r="K275" i="1"/>
  <c r="L275" i="1" s="1"/>
  <c r="M275" i="1" s="1"/>
  <c r="N275" i="1" s="1"/>
  <c r="O275" i="1" s="1"/>
  <c r="K79" i="1"/>
  <c r="L79" i="1" s="1"/>
  <c r="M79" i="1" s="1"/>
  <c r="N79" i="1" s="1"/>
  <c r="O79" i="1" s="1"/>
  <c r="K319" i="1"/>
  <c r="L319" i="1" s="1"/>
  <c r="M319" i="1" s="1"/>
  <c r="N319" i="1" s="1"/>
  <c r="O319" i="1" s="1"/>
  <c r="K92" i="1"/>
  <c r="L92" i="1" s="1"/>
  <c r="M92" i="1" s="1"/>
  <c r="N92" i="1" s="1"/>
  <c r="O92" i="1" s="1"/>
  <c r="K224" i="1"/>
  <c r="L224" i="1" s="1"/>
  <c r="M224" i="1" s="1"/>
  <c r="N224" i="1" s="1"/>
  <c r="O224" i="1" s="1"/>
  <c r="K28" i="1"/>
  <c r="L28" i="1" s="1"/>
  <c r="M28" i="1" s="1"/>
  <c r="N28" i="1" s="1"/>
  <c r="O28" i="1" s="1"/>
  <c r="K188" i="1"/>
  <c r="L188" i="1" s="1"/>
  <c r="M188" i="1" s="1"/>
  <c r="N188" i="1" s="1"/>
  <c r="O188" i="1" s="1"/>
  <c r="K115" i="1"/>
  <c r="L115" i="1" s="1"/>
  <c r="M115" i="1" s="1"/>
  <c r="N115" i="1" s="1"/>
  <c r="O115" i="1" s="1"/>
  <c r="K304" i="1"/>
  <c r="L304" i="1" s="1"/>
  <c r="M304" i="1" s="1"/>
  <c r="N304" i="1" s="1"/>
  <c r="O304" i="1" s="1"/>
  <c r="K24" i="1"/>
  <c r="L24" i="1" s="1"/>
  <c r="M24" i="1" s="1"/>
  <c r="N24" i="1" s="1"/>
  <c r="O24" i="1" s="1"/>
  <c r="K81" i="1"/>
  <c r="L81" i="1" s="1"/>
  <c r="M81" i="1" s="1"/>
  <c r="N81" i="1" s="1"/>
  <c r="O81" i="1" s="1"/>
  <c r="K309" i="1"/>
  <c r="L309" i="1" s="1"/>
  <c r="M309" i="1" s="1"/>
  <c r="N309" i="1" s="1"/>
  <c r="O309" i="1" s="1"/>
  <c r="K305" i="1"/>
  <c r="L305" i="1" s="1"/>
  <c r="M305" i="1" s="1"/>
  <c r="N305" i="1" s="1"/>
  <c r="O305" i="1" s="1"/>
  <c r="K83" i="1"/>
  <c r="L83" i="1" s="1"/>
  <c r="M83" i="1" s="1"/>
  <c r="N83" i="1" s="1"/>
  <c r="O83" i="1" s="1"/>
  <c r="K360" i="1"/>
  <c r="L360" i="1" s="1"/>
  <c r="M360" i="1" s="1"/>
  <c r="N360" i="1" s="1"/>
  <c r="O360" i="1" s="1"/>
  <c r="K253" i="1"/>
  <c r="L253" i="1" s="1"/>
  <c r="M253" i="1" s="1"/>
  <c r="N253" i="1" s="1"/>
  <c r="O253" i="1" s="1"/>
  <c r="K55" i="1"/>
  <c r="L55" i="1" s="1"/>
  <c r="M55" i="1" s="1"/>
  <c r="N55" i="1" s="1"/>
  <c r="O55" i="1" s="1"/>
  <c r="K241" i="1"/>
  <c r="L241" i="1" s="1"/>
  <c r="M241" i="1" s="1"/>
  <c r="N241" i="1" s="1"/>
  <c r="O241" i="1" s="1"/>
  <c r="K18" i="1"/>
  <c r="L18" i="1" s="1"/>
  <c r="M18" i="1" s="1"/>
  <c r="N18" i="1" s="1"/>
  <c r="O18" i="1" s="1"/>
  <c r="K169" i="1"/>
  <c r="L169" i="1" s="1"/>
  <c r="M169" i="1" s="1"/>
  <c r="N169" i="1" s="1"/>
  <c r="O169" i="1" s="1"/>
  <c r="K345" i="1"/>
  <c r="L345" i="1" s="1"/>
  <c r="M345" i="1" s="1"/>
  <c r="N345" i="1" s="1"/>
  <c r="O345" i="1" s="1"/>
  <c r="K87" i="1"/>
  <c r="L87" i="1" s="1"/>
  <c r="M87" i="1" s="1"/>
  <c r="N87" i="1" s="1"/>
  <c r="O87" i="1" s="1"/>
  <c r="K129" i="1"/>
  <c r="L129" i="1" s="1"/>
  <c r="M129" i="1" s="1"/>
  <c r="N129" i="1" s="1"/>
  <c r="O129" i="1" s="1"/>
  <c r="K122" i="1"/>
  <c r="L122" i="1" s="1"/>
  <c r="M122" i="1" s="1"/>
  <c r="N122" i="1" s="1"/>
  <c r="O122" i="1" s="1"/>
  <c r="K170" i="1"/>
  <c r="L170" i="1" s="1"/>
  <c r="M170" i="1" s="1"/>
  <c r="N170" i="1" s="1"/>
  <c r="O170" i="1" s="1"/>
  <c r="L365" i="1" l="1"/>
  <c r="M7" i="1"/>
  <c r="M365" i="1" l="1"/>
  <c r="N7" i="1"/>
  <c r="O7" i="1" l="1"/>
  <c r="N365" i="1"/>
  <c r="O365" i="1" s="1"/>
  <c r="P365" i="1" l="1"/>
  <c r="P81" i="1"/>
  <c r="P24" i="1"/>
  <c r="P42" i="1"/>
  <c r="P181" i="1"/>
  <c r="P97" i="1"/>
  <c r="P61" i="1"/>
  <c r="P183" i="1"/>
  <c r="P68" i="1"/>
  <c r="P107" i="1"/>
  <c r="P245" i="1"/>
  <c r="P355" i="1"/>
  <c r="P187" i="1"/>
  <c r="P334" i="1"/>
  <c r="P27" i="1"/>
  <c r="P115" i="1"/>
  <c r="P214" i="1"/>
  <c r="P243" i="1"/>
  <c r="P146" i="1"/>
  <c r="P80" i="1"/>
  <c r="P38" i="1"/>
  <c r="P176" i="1"/>
  <c r="P287" i="1"/>
  <c r="P263" i="1"/>
  <c r="P337" i="1"/>
  <c r="P229" i="1"/>
  <c r="P341" i="1"/>
  <c r="P11" i="1"/>
  <c r="P255" i="1"/>
  <c r="P257" i="1"/>
  <c r="P218" i="1"/>
  <c r="P82" i="1"/>
  <c r="P53" i="1"/>
  <c r="P175" i="1"/>
  <c r="P345" i="1"/>
  <c r="P147" i="1"/>
  <c r="P220" i="1"/>
  <c r="P152" i="1"/>
  <c r="P325" i="1"/>
  <c r="P225" i="1"/>
  <c r="P227" i="1"/>
  <c r="P123" i="1"/>
  <c r="P221" i="1"/>
  <c r="P101" i="1"/>
  <c r="P78" i="1"/>
  <c r="P189" i="1"/>
  <c r="P60" i="1"/>
  <c r="P90" i="1"/>
  <c r="P290" i="1"/>
  <c r="P143" i="1"/>
  <c r="P320" i="1"/>
  <c r="P223" i="1"/>
  <c r="P79" i="1"/>
  <c r="P195" i="1"/>
  <c r="P117" i="1"/>
  <c r="P191" i="1"/>
  <c r="P294" i="1"/>
  <c r="P196" i="1"/>
  <c r="P170" i="1"/>
  <c r="P244" i="1"/>
  <c r="P31" i="1"/>
  <c r="P277" i="1"/>
  <c r="P346" i="1"/>
  <c r="P314" i="1"/>
  <c r="P335" i="1"/>
  <c r="P348" i="1"/>
  <c r="P75" i="1"/>
  <c r="P328" i="1"/>
  <c r="P358" i="1"/>
  <c r="P17" i="1"/>
  <c r="P151" i="1"/>
  <c r="P52" i="1"/>
  <c r="P94" i="1"/>
  <c r="P322" i="1"/>
  <c r="P116" i="1"/>
  <c r="P363" i="1"/>
  <c r="P21" i="1"/>
  <c r="P153" i="1"/>
  <c r="P125" i="1"/>
  <c r="P281" i="1"/>
  <c r="P212" i="1"/>
  <c r="P301" i="1"/>
  <c r="P264" i="1"/>
  <c r="P305" i="1"/>
  <c r="P109" i="1"/>
  <c r="P211" i="1"/>
  <c r="P141" i="1"/>
  <c r="P323" i="1"/>
  <c r="P219" i="1"/>
  <c r="P149" i="1"/>
  <c r="P274" i="1"/>
  <c r="P171" i="1"/>
  <c r="P29" i="1"/>
  <c r="P136" i="1"/>
  <c r="P297" i="1"/>
  <c r="P293" i="1"/>
  <c r="P163" i="1"/>
  <c r="P19" i="1"/>
  <c r="P57" i="1"/>
  <c r="P298" i="1"/>
  <c r="P234" i="1"/>
  <c r="P279" i="1"/>
  <c r="P265" i="1"/>
  <c r="P8" i="1"/>
  <c r="P295" i="1"/>
  <c r="P289" i="1"/>
  <c r="P96" i="1"/>
  <c r="P251" i="1"/>
  <c r="P283" i="1"/>
  <c r="P192" i="1"/>
  <c r="P59" i="1"/>
  <c r="P55" i="1"/>
  <c r="P209" i="1"/>
  <c r="P236" i="1"/>
  <c r="P34" i="1"/>
  <c r="P232" i="1"/>
  <c r="P268" i="1"/>
  <c r="P89" i="1"/>
  <c r="P208" i="1"/>
  <c r="P282" i="1"/>
  <c r="P300" i="1"/>
  <c r="P254" i="1"/>
  <c r="P242" i="1"/>
  <c r="P138" i="1"/>
  <c r="P272" i="1"/>
  <c r="P249" i="1"/>
  <c r="P131" i="1"/>
  <c r="P215" i="1"/>
  <c r="P54" i="1"/>
  <c r="P111" i="1"/>
  <c r="P102" i="1"/>
  <c r="P222" i="1"/>
  <c r="P213" i="1"/>
  <c r="P64" i="1"/>
  <c r="P278" i="1"/>
  <c r="P319" i="1"/>
  <c r="P224" i="1"/>
  <c r="P344" i="1"/>
  <c r="P124" i="1"/>
  <c r="P105" i="1"/>
  <c r="P120" i="1"/>
  <c r="P327" i="1"/>
  <c r="P169" i="1"/>
  <c r="P302" i="1"/>
  <c r="P50" i="1"/>
  <c r="P321" i="1"/>
  <c r="P205" i="1"/>
  <c r="P113" i="1"/>
  <c r="P177" i="1"/>
  <c r="P342" i="1"/>
  <c r="P28" i="1"/>
  <c r="P140" i="1"/>
  <c r="P247" i="1"/>
  <c r="P185" i="1"/>
  <c r="P167" i="1"/>
  <c r="P250" i="1"/>
  <c r="P32" i="1"/>
  <c r="P352" i="1"/>
  <c r="P271" i="1"/>
  <c r="P174" i="1"/>
  <c r="P304" i="1"/>
  <c r="P37" i="1"/>
  <c r="P121" i="1"/>
  <c r="P56" i="1"/>
  <c r="P324" i="1"/>
  <c r="P261" i="1"/>
  <c r="P91" i="1"/>
  <c r="P46" i="1"/>
  <c r="P313" i="1"/>
  <c r="P339" i="1"/>
  <c r="P259" i="1"/>
  <c r="P45" i="1"/>
  <c r="P198" i="1"/>
  <c r="P129" i="1"/>
  <c r="P103" i="1"/>
  <c r="P10" i="1"/>
  <c r="P256" i="1"/>
  <c r="P26" i="1"/>
  <c r="P308" i="1"/>
  <c r="P194" i="1"/>
  <c r="P233" i="1"/>
  <c r="P310" i="1"/>
  <c r="P161" i="1"/>
  <c r="P280" i="1"/>
  <c r="P114" i="1"/>
  <c r="P100" i="1"/>
  <c r="P201" i="1"/>
  <c r="P104" i="1"/>
  <c r="P246" i="1"/>
  <c r="P273" i="1"/>
  <c r="P238" i="1"/>
  <c r="P347" i="1"/>
  <c r="P309" i="1"/>
  <c r="P288" i="1"/>
  <c r="P217" i="1"/>
  <c r="P148" i="1"/>
  <c r="P15" i="1"/>
  <c r="P291" i="1"/>
  <c r="P199" i="1"/>
  <c r="P306" i="1"/>
  <c r="P173" i="1"/>
  <c r="P130" i="1"/>
  <c r="P178" i="1"/>
  <c r="P132" i="1"/>
  <c r="P338" i="1"/>
  <c r="P239" i="1"/>
  <c r="P275" i="1"/>
  <c r="P359" i="1"/>
  <c r="P108" i="1"/>
  <c r="P145" i="1"/>
  <c r="P356" i="1"/>
  <c r="P49" i="1"/>
  <c r="P127" i="1"/>
  <c r="P142" i="1"/>
  <c r="P311" i="1"/>
  <c r="P51" i="1"/>
  <c r="P106" i="1"/>
  <c r="P252" i="1"/>
  <c r="P203" i="1"/>
  <c r="P360" i="1"/>
  <c r="P110" i="1"/>
  <c r="P354" i="1"/>
  <c r="P184" i="1"/>
  <c r="P235" i="1"/>
  <c r="P93" i="1"/>
  <c r="P316" i="1"/>
  <c r="P35" i="1"/>
  <c r="P23" i="1"/>
  <c r="P74" i="1"/>
  <c r="P150" i="1"/>
  <c r="P172" i="1"/>
  <c r="P267" i="1"/>
  <c r="P95" i="1"/>
  <c r="P14" i="1"/>
  <c r="P237" i="1"/>
  <c r="P331" i="1"/>
  <c r="P162" i="1"/>
  <c r="P258" i="1"/>
  <c r="P92" i="1"/>
  <c r="P73" i="1"/>
  <c r="P190" i="1"/>
  <c r="P180" i="1"/>
  <c r="P240" i="1"/>
  <c r="P58" i="1"/>
  <c r="P157" i="1"/>
  <c r="P231" i="1"/>
  <c r="P36" i="1"/>
  <c r="P47" i="1"/>
  <c r="P20" i="1"/>
  <c r="P353" i="1"/>
  <c r="P66" i="1"/>
  <c r="P133" i="1"/>
  <c r="P22" i="1"/>
  <c r="P266" i="1"/>
  <c r="P48" i="1"/>
  <c r="P43" i="1"/>
  <c r="P349" i="1"/>
  <c r="P269" i="1"/>
  <c r="P202" i="1"/>
  <c r="P16" i="1"/>
  <c r="P357" i="1"/>
  <c r="P9" i="1"/>
  <c r="P119" i="1"/>
  <c r="P276" i="1"/>
  <c r="P182" i="1"/>
  <c r="P303" i="1"/>
  <c r="P228" i="1"/>
  <c r="P118" i="1"/>
  <c r="P139" i="1"/>
  <c r="P188" i="1"/>
  <c r="P30" i="1"/>
  <c r="P126" i="1"/>
  <c r="P155" i="1"/>
  <c r="P270" i="1"/>
  <c r="P70" i="1"/>
  <c r="P87" i="1"/>
  <c r="P65" i="1"/>
  <c r="P197" i="1"/>
  <c r="P285" i="1"/>
  <c r="P128" i="1"/>
  <c r="P286" i="1"/>
  <c r="P260" i="1"/>
  <c r="P137" i="1"/>
  <c r="P318" i="1"/>
  <c r="P67" i="1"/>
  <c r="P71" i="1"/>
  <c r="P206" i="1"/>
  <c r="P343" i="1"/>
  <c r="P350" i="1"/>
  <c r="P112" i="1"/>
  <c r="P307" i="1"/>
  <c r="P312" i="1"/>
  <c r="P315" i="1"/>
  <c r="P200" i="1"/>
  <c r="P241" i="1"/>
  <c r="P332" i="1"/>
  <c r="P62" i="1"/>
  <c r="P41" i="1"/>
  <c r="P76" i="1"/>
  <c r="P164" i="1"/>
  <c r="P99" i="1"/>
  <c r="P40" i="1"/>
  <c r="P262" i="1"/>
  <c r="P84" i="1"/>
  <c r="P72" i="1"/>
  <c r="P329" i="1"/>
  <c r="P86" i="1"/>
  <c r="P156" i="1"/>
  <c r="P340" i="1"/>
  <c r="P193" i="1"/>
  <c r="P160" i="1"/>
  <c r="P336" i="1"/>
  <c r="P12" i="1"/>
  <c r="P230" i="1"/>
  <c r="P18" i="1"/>
  <c r="P122" i="1"/>
  <c r="P144" i="1"/>
  <c r="P216" i="1"/>
  <c r="P179" i="1"/>
  <c r="P361" i="1"/>
  <c r="P159" i="1"/>
  <c r="P166" i="1"/>
  <c r="P88" i="1"/>
  <c r="P326" i="1"/>
  <c r="P210" i="1"/>
  <c r="P292" i="1"/>
  <c r="P77" i="1"/>
  <c r="P333" i="1"/>
  <c r="P83" i="1"/>
  <c r="P135" i="1"/>
  <c r="P158" i="1"/>
  <c r="P226" i="1"/>
  <c r="P165" i="1"/>
  <c r="P351" i="1"/>
  <c r="P39" i="1"/>
  <c r="P296" i="1"/>
  <c r="P362" i="1"/>
  <c r="P330" i="1"/>
  <c r="P25" i="1"/>
  <c r="P63" i="1"/>
  <c r="P44" i="1"/>
  <c r="P168" i="1"/>
  <c r="P299" i="1"/>
  <c r="P204" i="1"/>
  <c r="P248" i="1"/>
  <c r="P13" i="1"/>
  <c r="P85" i="1"/>
  <c r="P284" i="1"/>
  <c r="P98" i="1"/>
  <c r="P207" i="1"/>
  <c r="P154" i="1"/>
  <c r="P253" i="1"/>
  <c r="P33" i="1"/>
  <c r="P69" i="1"/>
  <c r="P134" i="1"/>
  <c r="P186" i="1"/>
  <c r="P317" i="1"/>
  <c r="P7" i="1"/>
</calcChain>
</file>

<file path=xl/sharedStrings.xml><?xml version="1.0" encoding="utf-8"?>
<sst xmlns="http://schemas.openxmlformats.org/spreadsheetml/2006/main" count="501" uniqueCount="452">
  <si>
    <t>Nr</t>
  </si>
  <si>
    <t>Kommunenavn</t>
  </si>
  <si>
    <t>Skatter 2025</t>
  </si>
  <si>
    <t>Symmetrisk</t>
  </si>
  <si>
    <t>Skatt under 90% av landsgjennomsnittet</t>
  </si>
  <si>
    <t>Netto utjevn. 25</t>
  </si>
  <si>
    <t>Skatt og netto skatteutjevning</t>
  </si>
  <si>
    <t>Nto skatteutj.</t>
  </si>
  <si>
    <t>Endring fra 2024</t>
  </si>
  <si>
    <t>Innb.-</t>
  </si>
  <si>
    <t>Skatt 2024</t>
  </si>
  <si>
    <t>Korreksjon av inntektsutjevning</t>
  </si>
  <si>
    <t>1) Finansieringstrekk</t>
  </si>
  <si>
    <t>inntektsutjevning</t>
  </si>
  <si>
    <t>Tilleggskomp med 35%</t>
  </si>
  <si>
    <t>i prosent</t>
  </si>
  <si>
    <t>tall pr.</t>
  </si>
  <si>
    <t>for lavere skattesats formue</t>
  </si>
  <si>
    <t xml:space="preserve">   for perioden</t>
  </si>
  <si>
    <t>Pst av</t>
  </si>
  <si>
    <t>(trekk/komp 62%)</t>
  </si>
  <si>
    <t>Brutto</t>
  </si>
  <si>
    <t>Netto 1)</t>
  </si>
  <si>
    <t xml:space="preserve">(kol 5+9) </t>
  </si>
  <si>
    <t>(kol 1+10)</t>
  </si>
  <si>
    <t>pst av</t>
  </si>
  <si>
    <t>2025   2)</t>
  </si>
  <si>
    <t>Skatt</t>
  </si>
  <si>
    <t xml:space="preserve">Skatt 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</si>
  <si>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</si>
  <si>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</si>
  <si>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</si>
  <si>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</si>
  <si>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</si>
  <si>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</si>
  <si>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</si>
  <si>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</si>
  <si>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</si>
  <si>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</si>
  <si>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</si>
  <si>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</si>
  <si>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</si>
  <si>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</si>
  <si>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</si>
  <si>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</si>
  <si>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</si>
  <si>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</si>
  <si>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</si>
  <si>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</si>
  <si>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</si>
  <si>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</si>
  <si>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</si>
  <si>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</si>
  <si>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</si>
  <si>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</si>
  <si>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</si>
  <si>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</si>
  <si>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</si>
  <si>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</si>
  <si>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</si>
  <si>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</si>
  <si>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Ålesund*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</si>
  <si>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</si>
  <si>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</si>
  <si>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</si>
  <si>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</si>
  <si>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</si>
  <si>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</si>
  <si>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</si>
  <si>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</si>
  <si>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</si>
  <si>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</si>
  <si>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</si>
  <si>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</si>
  <si>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</si>
  <si>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</si>
  <si>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</si>
  <si>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</si>
  <si>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</si>
  <si>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</si>
  <si>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</si>
  <si>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</si>
  <si>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</si>
  <si>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</si>
  <si>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</si>
  <si>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Haram*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</si>
  <si>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</si>
  <si>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</si>
  <si>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</si>
  <si>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</si>
  <si>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</si>
  <si>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</si>
  <si>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</si>
  <si>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</si>
  <si>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</si>
  <si>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</si>
  <si>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</si>
  <si>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</si>
  <si>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</si>
  <si>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</si>
  <si>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</si>
  <si>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</si>
  <si>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</si>
  <si>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</si>
  <si>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</si>
  <si>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</si>
  <si>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</si>
  <si>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</si>
  <si>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</si>
  <si>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</si>
  <si>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</si>
  <si>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</si>
  <si>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</si>
  <si>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</si>
  <si>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</si>
  <si>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</si>
  <si>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</si>
  <si>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</si>
  <si>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</si>
  <si>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</si>
  <si>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</si>
  <si>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</si>
  <si>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</si>
  <si>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</si>
  <si>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</si>
  <si>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</si>
  <si>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</si>
  <si>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</si>
  <si>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</si>
  <si>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</si>
  <si>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Hvaler</t>
  </si>
  <si>
    <t>Råde</t>
  </si>
  <si>
    <t>Våler (Østfold)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</si>
  <si>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</si>
  <si>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</si>
  <si>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</si>
  <si>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</si>
  <si>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</si>
  <si>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</si>
  <si>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</si>
  <si>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</si>
  <si>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</si>
  <si>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</si>
  <si>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</si>
  <si>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</si>
  <si>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</si>
  <si>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</si>
  <si>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</si>
  <si>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</si>
  <si>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</si>
  <si>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</si>
  <si>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</si>
  <si>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</si>
  <si>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</si>
  <si>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</si>
  <si>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</si>
  <si>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</si>
  <si>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</si>
  <si>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</si>
  <si>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</si>
  <si>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</si>
  <si>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</si>
  <si>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</si>
  <si>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</si>
  <si>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</si>
  <si>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</si>
  <si>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</si>
  <si>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</si>
  <si>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</si>
  <si>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</si>
  <si>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</si>
  <si>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</si>
  <si>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</si>
  <si>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</si>
  <si>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</si>
  <si>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</si>
  <si>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</si>
  <si>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</si>
  <si>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</si>
  <si>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</si>
  <si>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</si>
  <si>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</si>
  <si>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</si>
  <si>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</si>
  <si>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</si>
  <si>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</si>
  <si>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</si>
  <si>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</si>
  <si>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</si>
  <si>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</si>
  <si>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</si>
  <si>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</si>
  <si>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</si>
  <si>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</si>
  <si>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</si>
  <si>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</si>
  <si>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</si>
  <si>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</si>
  <si>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</si>
  <si>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</si>
  <si>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</si>
  <si>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</si>
  <si>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</si>
  <si>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</si>
  <si>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</si>
  <si>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</si>
  <si>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</si>
  <si>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</si>
  <si>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</si>
  <si>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</si>
  <si>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</si>
  <si>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</si>
  <si>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</si>
  <si>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</si>
  <si>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</si>
  <si>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</si>
  <si>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</si>
  <si>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</si>
  <si>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</si>
  <si>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</si>
  <si>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</si>
  <si>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</si>
  <si>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</si>
  <si>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</si>
  <si>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</si>
  <si>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</si>
  <si>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</si>
  <si>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</si>
  <si>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</si>
  <si>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</si>
  <si>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</si>
  <si>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</si>
  <si>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</si>
  <si>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</si>
  <si>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</si>
  <si>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</si>
  <si>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</si>
  <si>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</si>
  <si>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</si>
  <si>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</si>
  <si>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</si>
  <si>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</si>
  <si>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</si>
  <si>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</si>
  <si>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</si>
  <si>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</si>
  <si>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</si>
  <si>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</si>
  <si>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</si>
  <si>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</si>
  <si>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</si>
  <si>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</si>
  <si>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</si>
  <si>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</si>
  <si>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</si>
  <si>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</si>
  <si>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</si>
  <si>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</si>
  <si>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</si>
  <si>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</si>
  <si>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</si>
  <si>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</si>
  <si>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</si>
  <si>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</si>
  <si>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</si>
  <si>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</si>
  <si>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</si>
  <si>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</si>
  <si>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</si>
  <si>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</si>
  <si>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</si>
  <si>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</si>
  <si>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</si>
  <si>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</si>
  <si>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</si>
  <si>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</si>
  <si>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</si>
  <si>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</si>
  <si>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</si>
  <si>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</si>
  <si>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</si>
  <si>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</si>
  <si>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</si>
  <si>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</si>
  <si>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</si>
  <si>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</si>
  <si>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</si>
  <si>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</si>
  <si>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</si>
  <si>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</si>
  <si>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</si>
  <si>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</si>
  <si>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</si>
  <si>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</si>
  <si>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</si>
  <si>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</si>
  <si>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</si>
  <si>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</si>
  <si>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</si>
  <si>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</si>
  <si>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</si>
  <si>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</si>
  <si>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</si>
  <si>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</si>
  <si>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</si>
  <si>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</si>
  <si>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</si>
  <si>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</si>
  <si>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</si>
  <si>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</si>
  <si>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</si>
  <si>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</si>
  <si>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</si>
  <si>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</si>
  <si>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</si>
  <si>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</si>
  <si>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</si>
  <si>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</si>
  <si>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</si>
  <si>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</si>
  <si>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</si>
  <si>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</si>
  <si>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</si>
  <si>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</si>
  <si>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</si>
  <si>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</si>
  <si>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</si>
  <si>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</si>
  <si>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</si>
  <si>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</si>
  <si>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</si>
  <si>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</si>
  <si>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</si>
  <si>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</si>
  <si>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</si>
  <si>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</si>
  <si>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</si>
  <si>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</si>
  <si>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</si>
  <si>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</si>
  <si>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</si>
  <si>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</si>
  <si>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</si>
  <si>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</si>
  <si>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</si>
  <si>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</si>
  <si>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</si>
  <si>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</si>
  <si>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</si>
  <si>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</si>
  <si>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</si>
  <si>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</si>
  <si>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</si>
  <si>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</si>
  <si>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</si>
  <si>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</si>
  <si>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</si>
  <si>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</si>
  <si>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</si>
  <si>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</si>
  <si>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</si>
  <si>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</si>
  <si>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</si>
  <si>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</si>
  <si>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</si>
  <si>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</si>
  <si>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</si>
  <si>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</si>
  <si>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</si>
  <si>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</si>
  <si>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</si>
  <si>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</si>
  <si>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</si>
  <si>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</si>
  <si>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</si>
  <si>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</si>
  <si>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</si>
  <si>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</si>
  <si>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</si>
  <si>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</si>
  <si>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</si>
  <si>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</si>
  <si>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</si>
  <si>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</si>
  <si>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</si>
  <si>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</si>
  <si>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</si>
  <si>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</si>
  <si>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</si>
  <si>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</si>
  <si>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</si>
  <si>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Hele landet</t>
  </si>
  <si>
    <t>1)</t>
  </si>
  <si>
    <t>Trekk for finansiering av inntektsutjevningen - kr pr innb:</t>
  </si>
  <si>
    <t xml:space="preserve">Finansieringstrekk i prosent av samlet skatteinngang </t>
  </si>
  <si>
    <t>2)</t>
  </si>
  <si>
    <t>Skatt 2025</t>
  </si>
  <si>
    <t>Skatteutjevning (87,5 pst utjevning)</t>
  </si>
  <si>
    <t>Skatt og netto skatteutjevning 2025</t>
  </si>
  <si>
    <t>Netto skatte-</t>
  </si>
  <si>
    <t>Endring fra i fjor</t>
  </si>
  <si>
    <t>April</t>
  </si>
  <si>
    <t>utjevning for</t>
  </si>
  <si>
    <t>1.1.2025</t>
  </si>
  <si>
    <t xml:space="preserve">skatt </t>
  </si>
  <si>
    <t>Nr.</t>
  </si>
  <si>
    <t>Fylkeskommune</t>
  </si>
  <si>
    <t>1000 kr   1)</t>
  </si>
  <si>
    <t>i kr pr innb.</t>
  </si>
  <si>
    <t>kr pr innb.</t>
  </si>
  <si>
    <t>Rogaland</t>
  </si>
  <si>
    <t>Møre og Romsdal</t>
  </si>
  <si>
    <t>Nordland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</si>
  <si>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</si>
  <si>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</si>
  <si>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</si>
  <si>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</si>
  <si>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</si>
  <si>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</si>
  <si>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</si>
  <si>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</si>
  <si>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</t>
  </si>
  <si>
    <t>Troms</t>
  </si>
  <si>
    <t>Finnmark</t>
  </si>
  <si>
    <t>Alle tall i 1000 kr</t>
  </si>
  <si>
    <t>2023-</t>
  </si>
  <si>
    <t>Januar</t>
  </si>
  <si>
    <t>Februar</t>
  </si>
  <si>
    <t>Mars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</si>
  <si>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</si>
  <si>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</si>
  <si>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</si>
  <si>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</si>
  <si>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</si>
  <si>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</si>
  <si>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</si>
  <si>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</si>
  <si>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Folketall 1.1.2025</t>
  </si>
  <si>
    <t>Anslag SB2025</t>
  </si>
  <si>
    <t>Anslag RNB2025</t>
  </si>
  <si>
    <t>Anslag NB2026</t>
  </si>
  <si>
    <t>Pst-vis endring</t>
  </si>
  <si>
    <t>fra året før</t>
  </si>
  <si>
    <t>Analyse pr måned:</t>
  </si>
  <si>
    <t>endring 24-25</t>
  </si>
  <si>
    <t>Hele året</t>
  </si>
  <si>
    <t xml:space="preserve">*Skatteinntekter for Ålesund og Haram kommune er korrigert for tidligere skatteår som blir bokført i 2025. Haram kommune skal ha en andel av disse skatteinntektene. Andelen er fordelt med 12,84 prosent til Haram, og 87,16 prosent til Ålesund kommune. </t>
  </si>
  <si>
    <t>pr.aug</t>
  </si>
  <si>
    <t>pr aug</t>
  </si>
  <si>
    <t>Januar-oktober</t>
  </si>
  <si>
    <t>Jan-okt</t>
  </si>
  <si>
    <t>Utbetales/trekkes ved 1. termin rammetilskudd i januar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</si>
</sst>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  <numFmt numFmtId="166" formatCode="&quot;kr&quot;\ #,##0.00;&quot;kr&quot;\ \-#,##0.00"/>
    <numFmt numFmtId="167" formatCode="_ * #,##0.00000000_ ;_ * \-#,##0.00000000_ ;_ * &quot;-&quot;??_ ;_ @_ "/>
    <numFmt numFmtId="168" formatCode="0.0\ %"/>
    <numFmt numFmtId="169" formatCode="_-* #,##0_-;\-* #,##0_-;_-* &quot;-&quot;??_-;_-@_-"/>
    <numFmt numFmtId="170" formatCode="&quot; &quot;#,##0.00&quot; &quot;;&quot; -&quot;#,##0.00&quot; &quot;;&quot; -&quot;00&quot; &quot;;&quot; &quot;@&quot; &quot;"/>
    <numFmt numFmtId="171" formatCode="#,##0_ ;\-#,##0\ "/>
    <numFmt numFmtId="172" formatCode="_ * #,##0.00_ ;_ * \-#,##0.00_ ;_ * &quot;-&quot;??_ ;_ @_ "/>
    <numFmt numFmtId="173" formatCode="&quot;kr&quot;\ #,##0;&quot;kr&quot;\ \-#,##0"/>
    <numFmt numFmtId="174" formatCode="0000"/>
    <numFmt numFmtId="175" formatCode="_ * #,##0.0_ ;_ * \-#,##0.0_ ;_ * &quot;-&quot;??_ ;_ @_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sz val="10"/>
      <color rgb="FFBFBFBF"/>
      <name val="DepCentury Old Style"/>
      <family val="1"/>
    </font>
    <font>
      <sz val="10"/>
      <color rgb="FFBFBFBF"/>
      <name val="Times New Roman"/>
      <family val="1"/>
    </font>
    <font>
      <i/>
      <sz val="11"/>
      <color rgb="FFFF0000"/>
      <name val="Calibri Light"/>
      <family val="2"/>
      <scheme val="major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70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2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</cellStyleXfs>
  <cellXfs count="270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5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4" fontId="9" fillId="0" borderId="0" xfId="2" applyNumberFormat="1" applyFont="1"/>
    <xf numFmtId="0" fontId="0" fillId="8" borderId="0" xfId="0" applyFill="1"/>
    <xf numFmtId="165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5" fontId="0" fillId="0" borderId="0" xfId="0" applyNumberFormat="1"/>
    <xf numFmtId="3" fontId="16" fillId="0" borderId="0" xfId="0" applyNumberFormat="1" applyFont="1"/>
    <xf numFmtId="0" fontId="0" fillId="0" borderId="3" xfId="0" applyBorder="1"/>
    <xf numFmtId="168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5" fontId="19" fillId="0" borderId="5" xfId="1" applyNumberFormat="1" applyFont="1" applyBorder="1"/>
    <xf numFmtId="165" fontId="1" fillId="0" borderId="0" xfId="0" applyNumberFormat="1" applyFont="1"/>
    <xf numFmtId="0" fontId="19" fillId="0" borderId="0" xfId="0" applyFont="1"/>
    <xf numFmtId="165" fontId="19" fillId="0" borderId="0" xfId="0" applyNumberFormat="1" applyFont="1"/>
    <xf numFmtId="165" fontId="6" fillId="0" borderId="1" xfId="1" applyNumberFormat="1" applyFont="1" applyBorder="1" applyAlignment="1">
      <alignment horizontal="center"/>
    </xf>
    <xf numFmtId="165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8" fontId="6" fillId="0" borderId="0" xfId="5" applyNumberFormat="1" applyFont="1"/>
    <xf numFmtId="165" fontId="6" fillId="0" borderId="0" xfId="1" applyNumberFormat="1" applyFont="1" applyBorder="1"/>
    <xf numFmtId="168" fontId="6" fillId="0" borderId="0" xfId="5" applyNumberFormat="1" applyFont="1" applyBorder="1"/>
    <xf numFmtId="165" fontId="6" fillId="0" borderId="0" xfId="11" applyNumberFormat="1" applyFont="1"/>
    <xf numFmtId="165" fontId="6" fillId="0" borderId="6" xfId="1" applyNumberFormat="1" applyFont="1" applyBorder="1"/>
    <xf numFmtId="165" fontId="6" fillId="0" borderId="0" xfId="1" applyNumberFormat="1" applyFont="1" applyFill="1" applyBorder="1"/>
    <xf numFmtId="165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5" fontId="6" fillId="0" borderId="0" xfId="7" applyNumberFormat="1" applyFont="1"/>
    <xf numFmtId="165" fontId="6" fillId="0" borderId="0" xfId="10" applyNumberFormat="1" applyFont="1"/>
    <xf numFmtId="3" fontId="6" fillId="0" borderId="0" xfId="3" applyNumberFormat="1" applyFont="1"/>
    <xf numFmtId="165" fontId="2" fillId="0" borderId="0" xfId="7" applyNumberFormat="1" applyFont="1"/>
    <xf numFmtId="175" fontId="6" fillId="0" borderId="0" xfId="7" applyNumberFormat="1" applyFont="1"/>
    <xf numFmtId="168" fontId="7" fillId="0" borderId="0" xfId="5" applyNumberFormat="1" applyFont="1" applyFill="1"/>
    <xf numFmtId="165" fontId="6" fillId="0" borderId="4" xfId="7" applyNumberFormat="1" applyFont="1" applyBorder="1"/>
    <xf numFmtId="168" fontId="6" fillId="0" borderId="4" xfId="5" applyNumberFormat="1" applyFont="1" applyBorder="1"/>
    <xf numFmtId="175" fontId="6" fillId="0" borderId="4" xfId="7" applyNumberFormat="1" applyFont="1" applyBorder="1"/>
    <xf numFmtId="3" fontId="6" fillId="0" borderId="4" xfId="3" applyNumberFormat="1" applyFont="1" applyBorder="1"/>
    <xf numFmtId="165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5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6" fontId="25" fillId="2" borderId="2" xfId="2" applyNumberFormat="1" applyFont="1" applyFill="1" applyBorder="1" applyAlignment="1">
      <alignment horizontal="left"/>
    </xf>
    <xf numFmtId="167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9" fontId="24" fillId="0" borderId="0" xfId="1" applyNumberFormat="1" applyFont="1" applyBorder="1"/>
    <xf numFmtId="9" fontId="28" fillId="0" borderId="0" xfId="5" applyFont="1"/>
    <xf numFmtId="165" fontId="24" fillId="0" borderId="0" xfId="1" applyNumberFormat="1" applyFont="1"/>
    <xf numFmtId="165" fontId="28" fillId="0" borderId="0" xfId="0" applyNumberFormat="1" applyFont="1"/>
    <xf numFmtId="168" fontId="28" fillId="0" borderId="0" xfId="5" applyNumberFormat="1" applyFont="1"/>
    <xf numFmtId="171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8" fontId="28" fillId="0" borderId="0" xfId="5" applyNumberFormat="1" applyFont="1" applyFill="1"/>
    <xf numFmtId="168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5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8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3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8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9" fontId="10" fillId="0" borderId="0" xfId="1" applyNumberFormat="1" applyFont="1" applyBorder="1"/>
    <xf numFmtId="165" fontId="16" fillId="0" borderId="4" xfId="0" applyNumberFormat="1" applyFont="1" applyBorder="1"/>
    <xf numFmtId="168" fontId="0" fillId="0" borderId="4" xfId="5" applyNumberFormat="1" applyFont="1" applyBorder="1"/>
    <xf numFmtId="168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5" fontId="6" fillId="0" borderId="1" xfId="11" applyNumberFormat="1" applyFont="1" applyBorder="1"/>
    <xf numFmtId="0" fontId="1" fillId="0" borderId="1" xfId="0" applyFont="1" applyBorder="1"/>
    <xf numFmtId="168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5" fontId="6" fillId="0" borderId="1" xfId="1" applyNumberFormat="1" applyFont="1" applyBorder="1"/>
    <xf numFmtId="0" fontId="1" fillId="0" borderId="3" xfId="0" applyFont="1" applyBorder="1"/>
    <xf numFmtId="165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5" fontId="35" fillId="0" borderId="0" xfId="11" applyNumberFormat="1" applyFont="1"/>
    <xf numFmtId="165" fontId="36" fillId="0" borderId="0" xfId="0" applyNumberFormat="1" applyFont="1"/>
    <xf numFmtId="168" fontId="35" fillId="0" borderId="0" xfId="5" applyNumberFormat="1" applyFont="1"/>
    <xf numFmtId="165" fontId="19" fillId="0" borderId="0" xfId="1" applyNumberFormat="1" applyFont="1" applyBorder="1"/>
    <xf numFmtId="165" fontId="37" fillId="0" borderId="0" xfId="1" applyNumberFormat="1" applyFont="1" applyBorder="1"/>
    <xf numFmtId="165" fontId="35" fillId="0" borderId="0" xfId="1" applyNumberFormat="1" applyFont="1"/>
    <xf numFmtId="10" fontId="19" fillId="0" borderId="0" xfId="5" applyNumberFormat="1" applyFont="1"/>
    <xf numFmtId="168" fontId="1" fillId="0" borderId="0" xfId="0" applyNumberFormat="1" applyFont="1"/>
    <xf numFmtId="168" fontId="1" fillId="0" borderId="0" xfId="5" applyNumberFormat="1" applyFont="1"/>
    <xf numFmtId="168" fontId="19" fillId="0" borderId="0" xfId="5" applyNumberFormat="1" applyFont="1"/>
    <xf numFmtId="165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8" fontId="1" fillId="0" borderId="0" xfId="5" applyNumberFormat="1" applyFont="1" applyBorder="1"/>
    <xf numFmtId="10" fontId="1" fillId="0" borderId="0" xfId="5" applyNumberFormat="1" applyFont="1"/>
    <xf numFmtId="165" fontId="1" fillId="0" borderId="4" xfId="0" applyNumberFormat="1" applyFont="1" applyBorder="1"/>
    <xf numFmtId="168" fontId="1" fillId="0" borderId="4" xfId="5" applyNumberFormat="1" applyFont="1" applyBorder="1"/>
    <xf numFmtId="168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5" fontId="41" fillId="0" borderId="0" xfId="11" applyNumberFormat="1" applyFont="1" applyFill="1" applyAlignment="1">
      <alignment horizontal="right"/>
    </xf>
    <xf numFmtId="165" fontId="41" fillId="0" borderId="0" xfId="0" applyNumberFormat="1" applyFont="1" applyAlignment="1">
      <alignment horizontal="right"/>
    </xf>
    <xf numFmtId="165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5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5" fontId="6" fillId="0" borderId="0" xfId="7" applyNumberFormat="1" applyFont="1" applyBorder="1" applyProtection="1"/>
    <xf numFmtId="165" fontId="6" fillId="0" borderId="0" xfId="7" applyNumberFormat="1" applyFont="1" applyFill="1" applyBorder="1" applyAlignment="1" applyProtection="1">
      <alignment horizontal="center"/>
    </xf>
    <xf numFmtId="171" fontId="6" fillId="0" borderId="0" xfId="1" applyNumberFormat="1" applyFont="1" applyBorder="1"/>
    <xf numFmtId="165" fontId="6" fillId="0" borderId="7" xfId="1" applyNumberFormat="1" applyFont="1" applyBorder="1"/>
    <xf numFmtId="169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0" fillId="2" borderId="0" xfId="0" applyFont="1" applyFill="1" applyAlignment="1">
      <alignment horizontal="right"/>
    </xf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3" fontId="11" fillId="0" borderId="0" xfId="7" applyNumberFormat="1" applyFont="1" applyAlignment="1">
      <alignment horizontal="right" indent="1"/>
    </xf>
    <xf numFmtId="168" fontId="11" fillId="0" borderId="0" xfId="5" applyNumberFormat="1" applyFont="1"/>
    <xf numFmtId="171" fontId="0" fillId="0" borderId="0" xfId="0" applyNumberFormat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9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5" fontId="33" fillId="0" borderId="4" xfId="0" applyNumberFormat="1" applyFont="1" applyBorder="1"/>
    <xf numFmtId="168" fontId="33" fillId="0" borderId="4" xfId="5" applyNumberFormat="1" applyFont="1" applyBorder="1"/>
    <xf numFmtId="169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5" fontId="24" fillId="5" borderId="0" xfId="1" applyNumberFormat="1" applyFont="1" applyFill="1"/>
    <xf numFmtId="165" fontId="28" fillId="5" borderId="0" xfId="0" applyNumberFormat="1" applyFont="1" applyFill="1"/>
    <xf numFmtId="168" fontId="28" fillId="5" borderId="0" xfId="5" applyNumberFormat="1" applyFont="1" applyFill="1"/>
    <xf numFmtId="171" fontId="0" fillId="5" borderId="0" xfId="0" applyNumberFormat="1" applyFill="1"/>
    <xf numFmtId="168" fontId="0" fillId="0" borderId="11" xfId="5" applyNumberFormat="1" applyFont="1" applyBorder="1"/>
    <xf numFmtId="0" fontId="0" fillId="14" borderId="0" xfId="0" applyFill="1"/>
    <xf numFmtId="165" fontId="43" fillId="0" borderId="0" xfId="7" applyNumberFormat="1" applyFont="1" applyFill="1" applyBorder="1" applyProtection="1"/>
    <xf numFmtId="165" fontId="44" fillId="0" borderId="0" xfId="1" applyNumberFormat="1" applyFont="1" applyFill="1" applyBorder="1"/>
    <xf numFmtId="165" fontId="44" fillId="0" borderId="0" xfId="7" applyNumberFormat="1" applyFont="1" applyFill="1" applyBorder="1" applyAlignment="1" applyProtection="1">
      <alignment horizontal="center"/>
    </xf>
    <xf numFmtId="49" fontId="6" fillId="0" borderId="0" xfId="3" quotePrefix="1" applyNumberFormat="1" applyFont="1" applyFill="1" applyBorder="1" applyAlignment="1">
      <alignment horizontal="center"/>
    </xf>
    <xf numFmtId="3" fontId="33" fillId="0" borderId="0" xfId="0" applyNumberFormat="1" applyFont="1"/>
    <xf numFmtId="165" fontId="6" fillId="0" borderId="0" xfId="11" applyNumberFormat="1" applyFont="1" applyBorder="1"/>
    <xf numFmtId="165" fontId="6" fillId="0" borderId="3" xfId="1" applyNumberFormat="1" applyFont="1" applyBorder="1"/>
    <xf numFmtId="3" fontId="6" fillId="0" borderId="3" xfId="11" applyNumberFormat="1" applyFont="1" applyFill="1" applyBorder="1"/>
    <xf numFmtId="165" fontId="19" fillId="0" borderId="13" xfId="1" applyNumberFormat="1" applyFont="1" applyBorder="1"/>
    <xf numFmtId="0" fontId="45" fillId="0" borderId="0" xfId="0" applyFont="1"/>
    <xf numFmtId="169" fontId="35" fillId="0" borderId="0" xfId="1" applyNumberFormat="1" applyFont="1"/>
    <xf numFmtId="165" fontId="0" fillId="0" borderId="4" xfId="0" applyNumberFormat="1" applyBorder="1"/>
    <xf numFmtId="3" fontId="2" fillId="0" borderId="0" xfId="0" applyNumberFormat="1" applyFont="1"/>
    <xf numFmtId="3" fontId="24" fillId="5" borderId="0" xfId="8" applyNumberFormat="1" applyFont="1" applyFill="1" applyBorder="1" applyAlignment="1" applyProtection="1">
      <alignment horizontal="right"/>
    </xf>
    <xf numFmtId="169" fontId="0" fillId="0" borderId="0" xfId="1" applyNumberFormat="1" applyFont="1" applyFill="1"/>
    <xf numFmtId="169" fontId="0" fillId="0" borderId="0" xfId="0" applyNumberFormat="1"/>
    <xf numFmtId="9" fontId="35" fillId="0" borderId="0" xfId="5" applyFont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chartsheet" Target="chartsheets/sheet2.xml"/><Relationship Id="rId10" Type="http://schemas.openxmlformats.org/officeDocument/2006/relationships/customXml" Target="../customXml/item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0.88682997354907511</c:v>
                </c:pt>
                <c:pt idx="1">
                  <c:v>0.95722565936605952</c:v>
                </c:pt>
                <c:pt idx="2">
                  <c:v>0.98719183830041346</c:v>
                </c:pt>
                <c:pt idx="3">
                  <c:v>0.91250690891484543</c:v>
                </c:pt>
                <c:pt idx="4">
                  <c:v>1.0127654655152509</c:v>
                </c:pt>
                <c:pt idx="5">
                  <c:v>1.0190351647425224</c:v>
                </c:pt>
                <c:pt idx="6">
                  <c:v>1.003325677548998</c:v>
                </c:pt>
                <c:pt idx="7">
                  <c:v>0.82777844632701036</c:v>
                </c:pt>
                <c:pt idx="8">
                  <c:v>0.84565679501227187</c:v>
                </c:pt>
                <c:pt idx="9">
                  <c:v>0.93146125651280332</c:v>
                </c:pt>
                <c:pt idx="10">
                  <c:v>0.83580145054910604</c:v>
                </c:pt>
                <c:pt idx="11">
                  <c:v>0.82547454691635891</c:v>
                </c:pt>
                <c:pt idx="12">
                  <c:v>0.89764459080052128</c:v>
                </c:pt>
                <c:pt idx="13">
                  <c:v>0.94594259995504593</c:v>
                </c:pt>
                <c:pt idx="14">
                  <c:v>0.90374685405557675</c:v>
                </c:pt>
                <c:pt idx="15">
                  <c:v>0.938424140650432</c:v>
                </c:pt>
                <c:pt idx="16">
                  <c:v>0.94771697009210032</c:v>
                </c:pt>
                <c:pt idx="17">
                  <c:v>0.81434360901527092</c:v>
                </c:pt>
                <c:pt idx="18">
                  <c:v>0.81264914167954427</c:v>
                </c:pt>
                <c:pt idx="19">
                  <c:v>1.0032046000548673</c:v>
                </c:pt>
                <c:pt idx="20">
                  <c:v>0.81935616292788394</c:v>
                </c:pt>
                <c:pt idx="21">
                  <c:v>0.90773119745859787</c:v>
                </c:pt>
                <c:pt idx="22">
                  <c:v>0.90341522123695039</c:v>
                </c:pt>
                <c:pt idx="23">
                  <c:v>0.7895594696883862</c:v>
                </c:pt>
                <c:pt idx="24">
                  <c:v>0.91847719573718878</c:v>
                </c:pt>
                <c:pt idx="25">
                  <c:v>0.86007982313691156</c:v>
                </c:pt>
                <c:pt idx="26">
                  <c:v>0.86906569608563744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0.9527270492076152</c:v>
                </c:pt>
                <c:pt idx="1">
                  <c:v>0.97484293679491407</c:v>
                </c:pt>
                <c:pt idx="2">
                  <c:v>0.98623008478996843</c:v>
                </c:pt>
                <c:pt idx="3">
                  <c:v>0.95784981162345262</c:v>
                </c:pt>
                <c:pt idx="4">
                  <c:v>0.97578659347152397</c:v>
                </c:pt>
                <c:pt idx="5">
                  <c:v>0.99833054883797001</c:v>
                </c:pt>
                <c:pt idx="6">
                  <c:v>0.9923609437044304</c:v>
                </c:pt>
                <c:pt idx="7">
                  <c:v>0.95095550339095314</c:v>
                </c:pt>
                <c:pt idx="8">
                  <c:v>0.95149185385151103</c:v>
                </c:pt>
                <c:pt idx="9">
                  <c:v>0.96505246371067677</c:v>
                </c:pt>
                <c:pt idx="10">
                  <c:v>0.95119619351761586</c:v>
                </c:pt>
                <c:pt idx="11">
                  <c:v>0.95088638640863343</c:v>
                </c:pt>
                <c:pt idx="12">
                  <c:v>0.95305148772515835</c:v>
                </c:pt>
                <c:pt idx="13">
                  <c:v>0.97055537421872884</c:v>
                </c:pt>
                <c:pt idx="14">
                  <c:v>0.95452099077693064</c:v>
                </c:pt>
                <c:pt idx="15">
                  <c:v>0.96769835968297546</c:v>
                </c:pt>
                <c:pt idx="16">
                  <c:v>0.97122963487080971</c:v>
                </c:pt>
                <c:pt idx="17">
                  <c:v>0.95055245827160073</c:v>
                </c:pt>
                <c:pt idx="18">
                  <c:v>0.95050162425152906</c:v>
                </c:pt>
                <c:pt idx="19">
                  <c:v>0.99231493425666106</c:v>
                </c:pt>
                <c:pt idx="20">
                  <c:v>0.95070283488897933</c:v>
                </c:pt>
                <c:pt idx="21">
                  <c:v>0.95603504127007866</c:v>
                </c:pt>
                <c:pt idx="22">
                  <c:v>0.95439497030585252</c:v>
                </c:pt>
                <c:pt idx="23">
                  <c:v>0.94980893409179423</c:v>
                </c:pt>
                <c:pt idx="24">
                  <c:v>0.96011852061594316</c:v>
                </c:pt>
                <c:pt idx="25">
                  <c:v>0.95192454469525012</c:v>
                </c:pt>
                <c:pt idx="26">
                  <c:v>0.95219412088371203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1.0324848139621869</c:v>
                </c:pt>
                <c:pt idx="1">
                  <c:v>1.2546733400161625</c:v>
                </c:pt>
                <c:pt idx="2">
                  <c:v>1.0324428321408254</c:v>
                </c:pt>
                <c:pt idx="3">
                  <c:v>1.0195664177944741</c:v>
                </c:pt>
                <c:pt idx="4">
                  <c:v>0.85105171695662218</c:v>
                </c:pt>
                <c:pt idx="5">
                  <c:v>0.86114917094093613</c:v>
                </c:pt>
                <c:pt idx="6">
                  <c:v>0.9250637973391358</c:v>
                </c:pt>
                <c:pt idx="7">
                  <c:v>0.86967064802196659</c:v>
                </c:pt>
                <c:pt idx="8">
                  <c:v>0.96675011040705672</c:v>
                </c:pt>
                <c:pt idx="9">
                  <c:v>0.98595191177705888</c:v>
                </c:pt>
                <c:pt idx="10">
                  <c:v>0.86028375239351318</c:v>
                </c:pt>
                <c:pt idx="11">
                  <c:v>1.2492913438340032</c:v>
                </c:pt>
                <c:pt idx="12">
                  <c:v>1.0835156527954122</c:v>
                </c:pt>
                <c:pt idx="13">
                  <c:v>0.89228151503395292</c:v>
                </c:pt>
                <c:pt idx="14">
                  <c:v>1.2287699676601715</c:v>
                </c:pt>
                <c:pt idx="15">
                  <c:v>1.2270497585122202</c:v>
                </c:pt>
                <c:pt idx="16">
                  <c:v>0.98219487348690016</c:v>
                </c:pt>
                <c:pt idx="17">
                  <c:v>0.97671303034394652</c:v>
                </c:pt>
                <c:pt idx="18">
                  <c:v>0.99518166185002122</c:v>
                </c:pt>
                <c:pt idx="19">
                  <c:v>0.92514541425271646</c:v>
                </c:pt>
                <c:pt idx="20">
                  <c:v>0.90734747927883941</c:v>
                </c:pt>
                <c:pt idx="21">
                  <c:v>1.002488732296442</c:v>
                </c:pt>
                <c:pt idx="22">
                  <c:v>1.050290538410614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1.0034414155414424</c:v>
                </c:pt>
                <c:pt idx="1">
                  <c:v>1.0878730554419533</c:v>
                </c:pt>
                <c:pt idx="2">
                  <c:v>1.0034254624493253</c:v>
                </c:pt>
                <c:pt idx="3">
                  <c:v>0.99853242499771133</c:v>
                </c:pt>
                <c:pt idx="4">
                  <c:v>0.95165370150984141</c:v>
                </c:pt>
                <c:pt idx="5">
                  <c:v>0.95195662512937085</c:v>
                </c:pt>
                <c:pt idx="6">
                  <c:v>0.96262142922468308</c:v>
                </c:pt>
                <c:pt idx="7">
                  <c:v>0.9522122694418016</c:v>
                </c:pt>
                <c:pt idx="8">
                  <c:v>0.97846222819049289</c:v>
                </c:pt>
                <c:pt idx="9">
                  <c:v>0.98575891271109384</c:v>
                </c:pt>
                <c:pt idx="10">
                  <c:v>0.95193066257294834</c:v>
                </c:pt>
                <c:pt idx="11">
                  <c:v>1.0858278968927324</c:v>
                </c:pt>
                <c:pt idx="12">
                  <c:v>1.0228331342980681</c:v>
                </c:pt>
                <c:pt idx="13">
                  <c:v>0.95289059545216148</c:v>
                </c:pt>
                <c:pt idx="14">
                  <c:v>1.0780297739466767</c:v>
                </c:pt>
                <c:pt idx="15">
                  <c:v>1.0773760944704551</c:v>
                </c:pt>
                <c:pt idx="16">
                  <c:v>0.98433123816083357</c:v>
                </c:pt>
                <c:pt idx="17">
                  <c:v>0.98224813776651121</c:v>
                </c:pt>
                <c:pt idx="18">
                  <c:v>0.98926621773881962</c:v>
                </c:pt>
                <c:pt idx="19">
                  <c:v>0.96265244365184366</c:v>
                </c:pt>
                <c:pt idx="20">
                  <c:v>0.95588922836177037</c:v>
                </c:pt>
                <c:pt idx="21">
                  <c:v>0.99204290450845933</c:v>
                </c:pt>
                <c:pt idx="22">
                  <c:v>1.0102075908318446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0.96942998342740261</c:v>
                </c:pt>
                <c:pt idx="1">
                  <c:v>0.91218682916112737</c:v>
                </c:pt>
                <c:pt idx="2">
                  <c:v>0.89652555832864833</c:v>
                </c:pt>
                <c:pt idx="3">
                  <c:v>0.80691268255182513</c:v>
                </c:pt>
                <c:pt idx="4">
                  <c:v>0.86837601602993153</c:v>
                </c:pt>
                <c:pt idx="5">
                  <c:v>0.78461254154693438</c:v>
                </c:pt>
                <c:pt idx="6">
                  <c:v>0.77273029715825492</c:v>
                </c:pt>
                <c:pt idx="7">
                  <c:v>0.85742170385581706</c:v>
                </c:pt>
                <c:pt idx="8">
                  <c:v>0.87955585760058341</c:v>
                </c:pt>
                <c:pt idx="9">
                  <c:v>0.72641430283591446</c:v>
                </c:pt>
                <c:pt idx="10">
                  <c:v>0.87492283308457341</c:v>
                </c:pt>
                <c:pt idx="11">
                  <c:v>0.86765555164664909</c:v>
                </c:pt>
                <c:pt idx="12">
                  <c:v>0.7620959818014692</c:v>
                </c:pt>
                <c:pt idx="13">
                  <c:v>0.98356126667182431</c:v>
                </c:pt>
                <c:pt idx="14">
                  <c:v>0.79303366311340229</c:v>
                </c:pt>
                <c:pt idx="15">
                  <c:v>0.96634927626896461</c:v>
                </c:pt>
                <c:pt idx="16">
                  <c:v>0.90406307771915984</c:v>
                </c:pt>
                <c:pt idx="17">
                  <c:v>1.7542679095159495</c:v>
                </c:pt>
                <c:pt idx="18">
                  <c:v>0.85389058335445911</c:v>
                </c:pt>
                <c:pt idx="19">
                  <c:v>0.86087644566005994</c:v>
                </c:pt>
                <c:pt idx="20">
                  <c:v>1.0130132819353266</c:v>
                </c:pt>
                <c:pt idx="21">
                  <c:v>0.89363620428774948</c:v>
                </c:pt>
                <c:pt idx="22">
                  <c:v>0.85621097165846227</c:v>
                </c:pt>
                <c:pt idx="23">
                  <c:v>0.78870701300383139</c:v>
                </c:pt>
                <c:pt idx="24">
                  <c:v>0.86764240929218928</c:v>
                </c:pt>
                <c:pt idx="25">
                  <c:v>1.0820125502031099</c:v>
                </c:pt>
                <c:pt idx="26">
                  <c:v>0.87705583078962523</c:v>
                </c:pt>
                <c:pt idx="27">
                  <c:v>0.80617395277287451</c:v>
                </c:pt>
                <c:pt idx="28">
                  <c:v>0.89868560545106668</c:v>
                </c:pt>
                <c:pt idx="29">
                  <c:v>1.0294520354888217</c:v>
                </c:pt>
                <c:pt idx="30">
                  <c:v>0.93929304324570884</c:v>
                </c:pt>
                <c:pt idx="31">
                  <c:v>0.89897608797419726</c:v>
                </c:pt>
                <c:pt idx="32">
                  <c:v>0.86281799806124149</c:v>
                </c:pt>
                <c:pt idx="33">
                  <c:v>0.87806429990957857</c:v>
                </c:pt>
                <c:pt idx="34">
                  <c:v>0.94874331778545518</c:v>
                </c:pt>
                <c:pt idx="35">
                  <c:v>0.89296821536068482</c:v>
                </c:pt>
                <c:pt idx="36">
                  <c:v>0.88044190842542747</c:v>
                </c:pt>
                <c:pt idx="37">
                  <c:v>0.86659731256558936</c:v>
                </c:pt>
                <c:pt idx="38">
                  <c:v>0.92843980003234983</c:v>
                </c:pt>
                <c:pt idx="39">
                  <c:v>1.0594950241582519</c:v>
                </c:pt>
                <c:pt idx="40">
                  <c:v>0.92545390758505353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0.97948057993822457</c:v>
                </c:pt>
                <c:pt idx="1">
                  <c:v>0.95772818131703985</c:v>
                </c:pt>
                <c:pt idx="2">
                  <c:v>0.95301791675100223</c:v>
                </c:pt>
                <c:pt idx="3">
                  <c:v>0.95032953047769753</c:v>
                </c:pt>
                <c:pt idx="4">
                  <c:v>0.95217343048204062</c:v>
                </c:pt>
                <c:pt idx="5">
                  <c:v>0.94966052624755082</c:v>
                </c:pt>
                <c:pt idx="6">
                  <c:v>0.94930405891589043</c:v>
                </c:pt>
                <c:pt idx="7">
                  <c:v>0.95184480111681702</c:v>
                </c:pt>
                <c:pt idx="8">
                  <c:v>0.95250882572916007</c:v>
                </c:pt>
                <c:pt idx="9">
                  <c:v>0.94791457908622001</c:v>
                </c:pt>
                <c:pt idx="10">
                  <c:v>0.95236983499368</c:v>
                </c:pt>
                <c:pt idx="11">
                  <c:v>0.95215181655054204</c:v>
                </c:pt>
                <c:pt idx="12">
                  <c:v>0.94898502945518681</c:v>
                </c:pt>
                <c:pt idx="13">
                  <c:v>0.9848504675711045</c:v>
                </c:pt>
                <c:pt idx="14">
                  <c:v>0.94991315989454483</c:v>
                </c:pt>
                <c:pt idx="15">
                  <c:v>0.97830991121801825</c:v>
                </c:pt>
                <c:pt idx="16">
                  <c:v>0.95464115576909214</c:v>
                </c:pt>
                <c:pt idx="17">
                  <c:v>1.2777189918518721</c:v>
                </c:pt>
                <c:pt idx="18">
                  <c:v>0.9517388675017765</c:v>
                </c:pt>
                <c:pt idx="19">
                  <c:v>0.95194844337094453</c:v>
                </c:pt>
                <c:pt idx="20">
                  <c:v>0.99604223337123576</c:v>
                </c:pt>
                <c:pt idx="21">
                  <c:v>0.95293123612977504</c:v>
                </c:pt>
                <c:pt idx="22">
                  <c:v>0.95180847915089639</c:v>
                </c:pt>
                <c:pt idx="23">
                  <c:v>0.94978336039125766</c:v>
                </c:pt>
                <c:pt idx="24">
                  <c:v>0.95215142227990834</c:v>
                </c:pt>
                <c:pt idx="25">
                  <c:v>1.0222619553129935</c:v>
                </c:pt>
                <c:pt idx="26">
                  <c:v>0.95243382492483153</c:v>
                </c:pt>
                <c:pt idx="27">
                  <c:v>0.95030736858432907</c:v>
                </c:pt>
                <c:pt idx="28">
                  <c:v>0.95308271816467471</c:v>
                </c:pt>
                <c:pt idx="29">
                  <c:v>1.0022889597215638</c:v>
                </c:pt>
                <c:pt idx="30">
                  <c:v>0.96802854266918092</c:v>
                </c:pt>
                <c:pt idx="31">
                  <c:v>0.95309143264036855</c:v>
                </c:pt>
                <c:pt idx="32">
                  <c:v>0.95200668994297999</c:v>
                </c:pt>
                <c:pt idx="33">
                  <c:v>0.95246407899842989</c:v>
                </c:pt>
                <c:pt idx="34">
                  <c:v>0.9716196469942846</c:v>
                </c:pt>
                <c:pt idx="35">
                  <c:v>0.86414888106047749</c:v>
                </c:pt>
                <c:pt idx="36">
                  <c:v>0.95253540725390573</c:v>
                </c:pt>
                <c:pt idx="37">
                  <c:v>0.95212006937811056</c:v>
                </c:pt>
                <c:pt idx="38">
                  <c:v>0.9639043102481043</c:v>
                </c:pt>
                <c:pt idx="39">
                  <c:v>1.0137052954159471</c:v>
                </c:pt>
                <c:pt idx="40">
                  <c:v>0.96276967111813183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0.79190147785111242</c:v>
                </c:pt>
                <c:pt idx="1">
                  <c:v>0.87870684418257317</c:v>
                </c:pt>
                <c:pt idx="2">
                  <c:v>0.77270281494495652</c:v>
                </c:pt>
                <c:pt idx="3">
                  <c:v>0.82784053232294352</c:v>
                </c:pt>
                <c:pt idx="4">
                  <c:v>1.0111304409487498</c:v>
                </c:pt>
                <c:pt idx="5">
                  <c:v>0.88483723675075354</c:v>
                </c:pt>
                <c:pt idx="6">
                  <c:v>0.81532865377257557</c:v>
                </c:pt>
                <c:pt idx="7">
                  <c:v>0.79785872025853499</c:v>
                </c:pt>
                <c:pt idx="8">
                  <c:v>0.82589433783701105</c:v>
                </c:pt>
                <c:pt idx="9">
                  <c:v>0.80943786758424052</c:v>
                </c:pt>
                <c:pt idx="10">
                  <c:v>0.83867979693698358</c:v>
                </c:pt>
                <c:pt idx="11">
                  <c:v>0.83593880754503314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0.94987919433667589</c:v>
                </c:pt>
                <c:pt idx="1">
                  <c:v>0.9524833553266201</c:v>
                </c:pt>
                <c:pt idx="2">
                  <c:v>0.9493032344494915</c:v>
                </c:pt>
                <c:pt idx="3">
                  <c:v>0.95095736597083114</c:v>
                </c:pt>
                <c:pt idx="4">
                  <c:v>0.99532675379633651</c:v>
                </c:pt>
                <c:pt idx="5">
                  <c:v>0.95266726710366523</c:v>
                </c:pt>
                <c:pt idx="6">
                  <c:v>0.95058200961432004</c:v>
                </c:pt>
                <c:pt idx="7">
                  <c:v>0.95005791160889874</c:v>
                </c:pt>
                <c:pt idx="8">
                  <c:v>0.95089898013625318</c:v>
                </c:pt>
                <c:pt idx="9">
                  <c:v>0.95040528602867003</c:v>
                </c:pt>
                <c:pt idx="10">
                  <c:v>0.95128254390925215</c:v>
                </c:pt>
                <c:pt idx="11">
                  <c:v>0.95120031422749385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0.84047883414630897</c:v>
                </c:pt>
                <c:pt idx="1">
                  <c:v>0.88434102014736626</c:v>
                </c:pt>
                <c:pt idx="2">
                  <c:v>0.93038149420528971</c:v>
                </c:pt>
                <c:pt idx="3">
                  <c:v>0.87686475090206628</c:v>
                </c:pt>
                <c:pt idx="4">
                  <c:v>0.85810344691344309</c:v>
                </c:pt>
                <c:pt idx="5">
                  <c:v>0.97187105859845624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0.95133651502553207</c:v>
                </c:pt>
                <c:pt idx="1">
                  <c:v>0.95265238060556356</c:v>
                </c:pt>
                <c:pt idx="2">
                  <c:v>0.96464215403382159</c:v>
                </c:pt>
                <c:pt idx="3">
                  <c:v>0.95242809252820482</c:v>
                </c:pt>
                <c:pt idx="4">
                  <c:v>0.95186525340854611</c:v>
                </c:pt>
                <c:pt idx="5">
                  <c:v>0.98040818850322498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0.8231174604048257</c:v>
                </c:pt>
                <c:pt idx="1">
                  <c:v>0.90869585632688077</c:v>
                </c:pt>
                <c:pt idx="2">
                  <c:v>0.93035694244409939</c:v>
                </c:pt>
                <c:pt idx="3">
                  <c:v>0.83866715082429255</c:v>
                </c:pt>
                <c:pt idx="4">
                  <c:v>0.82149676223860568</c:v>
                </c:pt>
                <c:pt idx="5">
                  <c:v>0.73841903151564503</c:v>
                </c:pt>
                <c:pt idx="6">
                  <c:v>0.80729706414979396</c:v>
                </c:pt>
                <c:pt idx="7">
                  <c:v>0.76926867417290223</c:v>
                </c:pt>
                <c:pt idx="8">
                  <c:v>0.8214422100720894</c:v>
                </c:pt>
                <c:pt idx="9">
                  <c:v>0.76599300553076766</c:v>
                </c:pt>
                <c:pt idx="10">
                  <c:v>0.7780088227017018</c:v>
                </c:pt>
                <c:pt idx="11">
                  <c:v>0.76609324659563482</c:v>
                </c:pt>
                <c:pt idx="12">
                  <c:v>0.74743407891684222</c:v>
                </c:pt>
                <c:pt idx="13">
                  <c:v>0.80349095127513637</c:v>
                </c:pt>
                <c:pt idx="14">
                  <c:v>0.84758986760044774</c:v>
                </c:pt>
                <c:pt idx="15">
                  <c:v>0.86664227230587243</c:v>
                </c:pt>
                <c:pt idx="16">
                  <c:v>0.7579498581623626</c:v>
                </c:pt>
                <c:pt idx="17">
                  <c:v>0.79856061872748541</c:v>
                </c:pt>
                <c:pt idx="18">
                  <c:v>0.73535148158029406</c:v>
                </c:pt>
                <c:pt idx="19">
                  <c:v>0.73976383120806144</c:v>
                </c:pt>
                <c:pt idx="20">
                  <c:v>0.8073602022142875</c:v>
                </c:pt>
                <c:pt idx="21">
                  <c:v>0.85093752681527512</c:v>
                </c:pt>
                <c:pt idx="22">
                  <c:v>0.8116783366085395</c:v>
                </c:pt>
                <c:pt idx="23">
                  <c:v>0.82565150806993315</c:v>
                </c:pt>
                <c:pt idx="24">
                  <c:v>0.80561509258347497</c:v>
                </c:pt>
                <c:pt idx="25">
                  <c:v>0.83679992951734428</c:v>
                </c:pt>
                <c:pt idx="26">
                  <c:v>0.95772037583281766</c:v>
                </c:pt>
                <c:pt idx="27">
                  <c:v>0.85121836250245519</c:v>
                </c:pt>
                <c:pt idx="28">
                  <c:v>0.79453129170141235</c:v>
                </c:pt>
                <c:pt idx="29">
                  <c:v>0.92401421178861864</c:v>
                </c:pt>
                <c:pt idx="30">
                  <c:v>0.73538788241224695</c:v>
                </c:pt>
                <c:pt idx="31">
                  <c:v>0.87237069453140237</c:v>
                </c:pt>
                <c:pt idx="32">
                  <c:v>0.84304119515458298</c:v>
                </c:pt>
                <c:pt idx="33">
                  <c:v>0.90135152856166589</c:v>
                </c:pt>
                <c:pt idx="34">
                  <c:v>0.85651334275168345</c:v>
                </c:pt>
                <c:pt idx="35">
                  <c:v>0.82369304658741793</c:v>
                </c:pt>
                <c:pt idx="36">
                  <c:v>0.79559164301397178</c:v>
                </c:pt>
                <c:pt idx="37">
                  <c:v>0.87358779603367687</c:v>
                </c:pt>
                <c:pt idx="38">
                  <c:v>0.72151743856234885</c:v>
                </c:pt>
                <c:pt idx="39">
                  <c:v>0.76627339892977864</c:v>
                </c:pt>
                <c:pt idx="40">
                  <c:v>0.84676193411791356</c:v>
                </c:pt>
                <c:pt idx="41">
                  <c:v>0.76129792741523927</c:v>
                </c:pt>
                <c:pt idx="42">
                  <c:v>0.8618873737820566</c:v>
                </c:pt>
                <c:pt idx="43">
                  <c:v>0.93426366720888809</c:v>
                </c:pt>
                <c:pt idx="44">
                  <c:v>0.95144270899400296</c:v>
                </c:pt>
                <c:pt idx="45">
                  <c:v>0.96546737394621618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0.95081567381328758</c:v>
                </c:pt>
                <c:pt idx="1">
                  <c:v>0.95640161164002624</c:v>
                </c:pt>
                <c:pt idx="2">
                  <c:v>0.96463282436456932</c:v>
                </c:pt>
                <c:pt idx="3">
                  <c:v>0.95128216452587144</c:v>
                </c:pt>
                <c:pt idx="4">
                  <c:v>0.95076705286830088</c:v>
                </c:pt>
                <c:pt idx="5">
                  <c:v>0.94827472094661214</c:v>
                </c:pt>
                <c:pt idx="6">
                  <c:v>0.95034106192563661</c:v>
                </c:pt>
                <c:pt idx="7">
                  <c:v>0.94920021022632972</c:v>
                </c:pt>
                <c:pt idx="8">
                  <c:v>0.95076541630330547</c:v>
                </c:pt>
                <c:pt idx="9">
                  <c:v>0.94910194016706595</c:v>
                </c:pt>
                <c:pt idx="10">
                  <c:v>0.94946241468219361</c:v>
                </c:pt>
                <c:pt idx="11">
                  <c:v>0.94910494739901163</c:v>
                </c:pt>
                <c:pt idx="12">
                  <c:v>0.94854517236864822</c:v>
                </c:pt>
                <c:pt idx="13">
                  <c:v>0.95022687853939691</c:v>
                </c:pt>
                <c:pt idx="14">
                  <c:v>0.95154984602915604</c:v>
                </c:pt>
                <c:pt idx="15">
                  <c:v>0.9521214181703187</c:v>
                </c:pt>
                <c:pt idx="16">
                  <c:v>0.94886064574601359</c:v>
                </c:pt>
                <c:pt idx="17">
                  <c:v>0.95007896856296747</c:v>
                </c:pt>
                <c:pt idx="18">
                  <c:v>0.94818269444855152</c:v>
                </c:pt>
                <c:pt idx="19">
                  <c:v>0.94831506493738471</c:v>
                </c:pt>
                <c:pt idx="20">
                  <c:v>0.95034295606757135</c:v>
                </c:pt>
                <c:pt idx="21">
                  <c:v>0.95165027580560102</c:v>
                </c:pt>
                <c:pt idx="22">
                  <c:v>0.95047250009939899</c:v>
                </c:pt>
                <c:pt idx="23">
                  <c:v>0.95089169524324046</c:v>
                </c:pt>
                <c:pt idx="24">
                  <c:v>0.95029060277864719</c:v>
                </c:pt>
                <c:pt idx="25">
                  <c:v>0.95122614788666293</c:v>
                </c:pt>
                <c:pt idx="26">
                  <c:v>0.97503092905228206</c:v>
                </c:pt>
                <c:pt idx="27">
                  <c:v>0.95165870087621662</c:v>
                </c:pt>
                <c:pt idx="28">
                  <c:v>0.94995808875218513</c:v>
                </c:pt>
                <c:pt idx="29">
                  <c:v>0.96222258671548644</c:v>
                </c:pt>
                <c:pt idx="30">
                  <c:v>0.9481837864735102</c:v>
                </c:pt>
                <c:pt idx="31">
                  <c:v>0.9522932708370847</c:v>
                </c:pt>
                <c:pt idx="32">
                  <c:v>0.95141338585578017</c:v>
                </c:pt>
                <c:pt idx="33">
                  <c:v>0.9536107670892443</c:v>
                </c:pt>
                <c:pt idx="34">
                  <c:v>0.9518175502836933</c:v>
                </c:pt>
                <c:pt idx="35">
                  <c:v>0.95083294139876517</c:v>
                </c:pt>
                <c:pt idx="36">
                  <c:v>0.94998989929156186</c:v>
                </c:pt>
                <c:pt idx="37">
                  <c:v>0.95232978388215295</c:v>
                </c:pt>
                <c:pt idx="38">
                  <c:v>0.94776767315801336</c:v>
                </c:pt>
                <c:pt idx="39">
                  <c:v>0.94911035196903615</c:v>
                </c:pt>
                <c:pt idx="40">
                  <c:v>0.95152500802467999</c:v>
                </c:pt>
                <c:pt idx="41">
                  <c:v>0.9489610878236</c:v>
                </c:pt>
                <c:pt idx="42">
                  <c:v>0.95197877121460439</c:v>
                </c:pt>
                <c:pt idx="43">
                  <c:v>0.96611737977518897</c:v>
                </c:pt>
                <c:pt idx="44">
                  <c:v>0.97264541565353246</c:v>
                </c:pt>
                <c:pt idx="45">
                  <c:v>0.97797478833537332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0.83234299952933899</c:v>
                </c:pt>
                <c:pt idx="1">
                  <c:v>0.84651688040861539</c:v>
                </c:pt>
                <c:pt idx="2">
                  <c:v>0.849812389215716</c:v>
                </c:pt>
                <c:pt idx="3">
                  <c:v>0.83523077877413854</c:v>
                </c:pt>
                <c:pt idx="4">
                  <c:v>0.8285221721307241</c:v>
                </c:pt>
                <c:pt idx="5">
                  <c:v>0.84748572781846188</c:v>
                </c:pt>
                <c:pt idx="6">
                  <c:v>0.87494932369237977</c:v>
                </c:pt>
                <c:pt idx="7">
                  <c:v>0.71247415810871673</c:v>
                </c:pt>
                <c:pt idx="8">
                  <c:v>0.72898612797765516</c:v>
                </c:pt>
                <c:pt idx="9">
                  <c:v>0.77534935955749285</c:v>
                </c:pt>
                <c:pt idx="10">
                  <c:v>0.80353251445462714</c:v>
                </c:pt>
                <c:pt idx="11">
                  <c:v>0.91513280123473939</c:v>
                </c:pt>
                <c:pt idx="12">
                  <c:v>0.72182833436145921</c:v>
                </c:pt>
                <c:pt idx="13">
                  <c:v>0.81026707396061526</c:v>
                </c:pt>
                <c:pt idx="14">
                  <c:v>0.74716062263795757</c:v>
                </c:pt>
                <c:pt idx="15">
                  <c:v>0.76488955889952737</c:v>
                </c:pt>
                <c:pt idx="16">
                  <c:v>0.89246453045438834</c:v>
                </c:pt>
                <c:pt idx="17">
                  <c:v>1.3342207440030458</c:v>
                </c:pt>
                <c:pt idx="18">
                  <c:v>2.2315839309217997</c:v>
                </c:pt>
                <c:pt idx="19">
                  <c:v>0.72454135058292457</c:v>
                </c:pt>
                <c:pt idx="20">
                  <c:v>1.4134779141818024</c:v>
                </c:pt>
                <c:pt idx="21">
                  <c:v>0.75407348654420658</c:v>
                </c:pt>
                <c:pt idx="22">
                  <c:v>0.87234754100847045</c:v>
                </c:pt>
                <c:pt idx="23">
                  <c:v>0.92366399978736202</c:v>
                </c:pt>
                <c:pt idx="24">
                  <c:v>1.6247465601099376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0.95109243998702275</c:v>
                </c:pt>
                <c:pt idx="1">
                  <c:v>0.95151765641340125</c:v>
                </c:pt>
                <c:pt idx="2">
                  <c:v>0.95161652167761412</c:v>
                </c:pt>
                <c:pt idx="3">
                  <c:v>0.9511790733643668</c:v>
                </c:pt>
                <c:pt idx="4">
                  <c:v>0.95097781516506441</c:v>
                </c:pt>
                <c:pt idx="5">
                  <c:v>0.95154672183569666</c:v>
                </c:pt>
                <c:pt idx="6">
                  <c:v>0.95237062971191422</c:v>
                </c:pt>
                <c:pt idx="7">
                  <c:v>0.94749637474440429</c:v>
                </c:pt>
                <c:pt idx="8">
                  <c:v>0.94799173384047242</c:v>
                </c:pt>
                <c:pt idx="9">
                  <c:v>0.94938263078786744</c:v>
                </c:pt>
                <c:pt idx="10">
                  <c:v>0.95022812543478152</c:v>
                </c:pt>
                <c:pt idx="11">
                  <c:v>0.95884765070501254</c:v>
                </c:pt>
                <c:pt idx="12">
                  <c:v>0.94777700003198639</c:v>
                </c:pt>
                <c:pt idx="13">
                  <c:v>0.95043016221996113</c:v>
                </c:pt>
                <c:pt idx="14">
                  <c:v>0.94853696868028148</c:v>
                </c:pt>
                <c:pt idx="15">
                  <c:v>0.9490688367681287</c:v>
                </c:pt>
                <c:pt idx="16">
                  <c:v>0.95289608591477448</c:v>
                </c:pt>
                <c:pt idx="17">
                  <c:v>1.1181010689569688</c:v>
                </c:pt>
                <c:pt idx="18">
                  <c:v>1.4590990799860952</c:v>
                </c:pt>
                <c:pt idx="19">
                  <c:v>0.94785839051863052</c:v>
                </c:pt>
                <c:pt idx="20">
                  <c:v>1.1482187936248962</c:v>
                </c:pt>
                <c:pt idx="21">
                  <c:v>0.94874435459746898</c:v>
                </c:pt>
                <c:pt idx="22">
                  <c:v>0.95229257623139696</c:v>
                </c:pt>
                <c:pt idx="23">
                  <c:v>0.96208950615500888</c:v>
                </c:pt>
                <c:pt idx="24">
                  <c:v>1.2285008790775875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1.0520944422422971</c:v>
                </c:pt>
                <c:pt idx="1">
                  <c:v>0.952299905163564</c:v>
                </c:pt>
                <c:pt idx="2">
                  <c:v>0.93222516441308256</c:v>
                </c:pt>
                <c:pt idx="3">
                  <c:v>0.88135638702322494</c:v>
                </c:pt>
                <c:pt idx="4">
                  <c:v>0.95557336717653962</c:v>
                </c:pt>
                <c:pt idx="5">
                  <c:v>1.0870596802257526</c:v>
                </c:pt>
                <c:pt idx="6">
                  <c:v>0.95430410386979825</c:v>
                </c:pt>
                <c:pt idx="7">
                  <c:v>1.2340408057956767</c:v>
                </c:pt>
                <c:pt idx="8">
                  <c:v>0.99356959291319724</c:v>
                </c:pt>
                <c:pt idx="9">
                  <c:v>1.141998810919383</c:v>
                </c:pt>
                <c:pt idx="10">
                  <c:v>1.7684470367007212</c:v>
                </c:pt>
                <c:pt idx="11">
                  <c:v>1.0449409648079144</c:v>
                </c:pt>
                <c:pt idx="12">
                  <c:v>0.9214862742315223</c:v>
                </c:pt>
                <c:pt idx="13">
                  <c:v>0.9304224961221067</c:v>
                </c:pt>
                <c:pt idx="14">
                  <c:v>0.89442211022369256</c:v>
                </c:pt>
                <c:pt idx="15">
                  <c:v>0.93074842591202445</c:v>
                </c:pt>
                <c:pt idx="16">
                  <c:v>1.5029300581834766</c:v>
                </c:pt>
                <c:pt idx="17">
                  <c:v>0.9387137101068499</c:v>
                </c:pt>
                <c:pt idx="18">
                  <c:v>0.86329437880910531</c:v>
                </c:pt>
                <c:pt idx="19">
                  <c:v>0.90759255519408832</c:v>
                </c:pt>
                <c:pt idx="20">
                  <c:v>1.9404578019740986</c:v>
                </c:pt>
                <c:pt idx="21">
                  <c:v>0.82053008092509394</c:v>
                </c:pt>
                <c:pt idx="22">
                  <c:v>0.88311297394687738</c:v>
                </c:pt>
                <c:pt idx="23">
                  <c:v>1.1866997862439692</c:v>
                </c:pt>
                <c:pt idx="24">
                  <c:v>0.89740337458383146</c:v>
                </c:pt>
                <c:pt idx="25">
                  <c:v>1.1556743502902604</c:v>
                </c:pt>
                <c:pt idx="26">
                  <c:v>1.0726746553737709</c:v>
                </c:pt>
                <c:pt idx="27">
                  <c:v>1.1057548491216953</c:v>
                </c:pt>
                <c:pt idx="28">
                  <c:v>0.96948343731302467</c:v>
                </c:pt>
                <c:pt idx="29">
                  <c:v>1.058136191160181</c:v>
                </c:pt>
                <c:pt idx="30">
                  <c:v>1.041044483195751</c:v>
                </c:pt>
                <c:pt idx="31">
                  <c:v>0.87646881986105596</c:v>
                </c:pt>
                <c:pt idx="32">
                  <c:v>1.4721362533302538</c:v>
                </c:pt>
                <c:pt idx="33">
                  <c:v>1.1064541991220243</c:v>
                </c:pt>
                <c:pt idx="34">
                  <c:v>1.1021139991323416</c:v>
                </c:pt>
                <c:pt idx="35">
                  <c:v>1.0192694175394963</c:v>
                </c:pt>
                <c:pt idx="36">
                  <c:v>0.92816462239699293</c:v>
                </c:pt>
                <c:pt idx="37">
                  <c:v>0.88436380055781738</c:v>
                </c:pt>
                <c:pt idx="38">
                  <c:v>0.93339243133841499</c:v>
                </c:pt>
                <c:pt idx="39">
                  <c:v>1.0378729247456706</c:v>
                </c:pt>
                <c:pt idx="40">
                  <c:v>0.86005536856575748</c:v>
                </c:pt>
                <c:pt idx="41">
                  <c:v>0.90259754574182294</c:v>
                </c:pt>
                <c:pt idx="42">
                  <c:v>0.87390568084930798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1.0108930742878843</c:v>
                </c:pt>
                <c:pt idx="1">
                  <c:v>0.97297115019796576</c:v>
                </c:pt>
                <c:pt idx="2">
                  <c:v>0.96534274871278281</c:v>
                </c:pt>
                <c:pt idx="3">
                  <c:v>0.95256284161183935</c:v>
                </c:pt>
                <c:pt idx="4">
                  <c:v>0.9742150657628964</c:v>
                </c:pt>
                <c:pt idx="5">
                  <c:v>1.0241798647215976</c:v>
                </c:pt>
                <c:pt idx="6">
                  <c:v>0.97373274570633483</c:v>
                </c:pt>
                <c:pt idx="7">
                  <c:v>1.0800326924381685</c:v>
                </c:pt>
                <c:pt idx="8">
                  <c:v>0.98865363154282637</c:v>
                </c:pt>
                <c:pt idx="9">
                  <c:v>1.0450567343851771</c:v>
                </c:pt>
                <c:pt idx="10">
                  <c:v>1.2831070601820858</c:v>
                </c:pt>
                <c:pt idx="11">
                  <c:v>1.0081747528628193</c:v>
                </c:pt>
                <c:pt idx="12">
                  <c:v>0.96126197044379014</c:v>
                </c:pt>
                <c:pt idx="13">
                  <c:v>0.96465773476221228</c:v>
                </c:pt>
                <c:pt idx="14">
                  <c:v>0.95295481330785359</c:v>
                </c:pt>
                <c:pt idx="15">
                  <c:v>0.9647815880823809</c:v>
                </c:pt>
                <c:pt idx="16">
                  <c:v>1.1822106083455324</c:v>
                </c:pt>
                <c:pt idx="17">
                  <c:v>0.96780839607641433</c:v>
                </c:pt>
                <c:pt idx="18">
                  <c:v>0.9520209813654158</c:v>
                </c:pt>
                <c:pt idx="19">
                  <c:v>0.95598235720956493</c:v>
                </c:pt>
                <c:pt idx="20">
                  <c:v>1.3484711509859686</c:v>
                </c:pt>
                <c:pt idx="21">
                  <c:v>0.95073805242889542</c:v>
                </c:pt>
                <c:pt idx="22">
                  <c:v>0.95261553921954922</c:v>
                </c:pt>
                <c:pt idx="23">
                  <c:v>1.0620431050085199</c:v>
                </c:pt>
                <c:pt idx="24">
                  <c:v>0.95304425123865766</c:v>
                </c:pt>
                <c:pt idx="25">
                  <c:v>1.0502534393461103</c:v>
                </c:pt>
                <c:pt idx="26">
                  <c:v>1.0187135552778444</c:v>
                </c:pt>
                <c:pt idx="27">
                  <c:v>1.0312840289020555</c:v>
                </c:pt>
                <c:pt idx="28">
                  <c:v>0.9795008924147609</c:v>
                </c:pt>
                <c:pt idx="29">
                  <c:v>1.0131889388766804</c:v>
                </c:pt>
                <c:pt idx="30">
                  <c:v>1.006694089850197</c:v>
                </c:pt>
                <c:pt idx="31">
                  <c:v>0.95241621459697445</c:v>
                </c:pt>
                <c:pt idx="32">
                  <c:v>1.1705089625013079</c:v>
                </c:pt>
                <c:pt idx="33">
                  <c:v>1.0315497819021806</c:v>
                </c:pt>
                <c:pt idx="34">
                  <c:v>1.0299005059061013</c:v>
                </c:pt>
                <c:pt idx="35">
                  <c:v>0.99841956490081996</c:v>
                </c:pt>
                <c:pt idx="36">
                  <c:v>0.9637997427466688</c:v>
                </c:pt>
                <c:pt idx="37">
                  <c:v>0.95265306401787708</c:v>
                </c:pt>
                <c:pt idx="38">
                  <c:v>0.96578631014440897</c:v>
                </c:pt>
                <c:pt idx="39">
                  <c:v>1.0054888976391665</c:v>
                </c:pt>
                <c:pt idx="40">
                  <c:v>0.9519238110581153</c:v>
                </c:pt>
                <c:pt idx="41">
                  <c:v>0.95408425361770421</c:v>
                </c:pt>
                <c:pt idx="42">
                  <c:v>0.95233932042662195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0.99345066142844096</c:v>
                </c:pt>
                <c:pt idx="1">
                  <c:v>0.77933581916310413</c:v>
                </c:pt>
                <c:pt idx="2">
                  <c:v>0.84071625213412415</c:v>
                </c:pt>
                <c:pt idx="3">
                  <c:v>2.5175236326871331</c:v>
                </c:pt>
                <c:pt idx="4">
                  <c:v>0.84397867746780586</c:v>
                </c:pt>
                <c:pt idx="5">
                  <c:v>0.82328967657430663</c:v>
                </c:pt>
                <c:pt idx="6">
                  <c:v>0.80202718142831708</c:v>
                </c:pt>
                <c:pt idx="7">
                  <c:v>0.83876449640433504</c:v>
                </c:pt>
                <c:pt idx="8">
                  <c:v>0.74283364071447544</c:v>
                </c:pt>
                <c:pt idx="9">
                  <c:v>0.76724308930413709</c:v>
                </c:pt>
                <c:pt idx="10">
                  <c:v>0.81536564637833742</c:v>
                </c:pt>
                <c:pt idx="11">
                  <c:v>0.79820301042639663</c:v>
                </c:pt>
                <c:pt idx="12">
                  <c:v>0.92526309536425611</c:v>
                </c:pt>
                <c:pt idx="13">
                  <c:v>0.81111881678888109</c:v>
                </c:pt>
                <c:pt idx="14">
                  <c:v>1.3815613660216215</c:v>
                </c:pt>
                <c:pt idx="15">
                  <c:v>0.74120770801810998</c:v>
                </c:pt>
                <c:pt idx="16">
                  <c:v>0.8200946592265338</c:v>
                </c:pt>
                <c:pt idx="17">
                  <c:v>0.78196747083930174</c:v>
                </c:pt>
                <c:pt idx="18">
                  <c:v>0.82979753610801321</c:v>
                </c:pt>
                <c:pt idx="19">
                  <c:v>0.80966985150057491</c:v>
                </c:pt>
                <c:pt idx="20">
                  <c:v>0.74649902817507285</c:v>
                </c:pt>
                <c:pt idx="21">
                  <c:v>0.81926927525696647</c:v>
                </c:pt>
                <c:pt idx="22">
                  <c:v>0.90262358214176497</c:v>
                </c:pt>
                <c:pt idx="23">
                  <c:v>1.1834325091990805</c:v>
                </c:pt>
                <c:pt idx="24">
                  <c:v>0.83721902385560631</c:v>
                </c:pt>
                <c:pt idx="25">
                  <c:v>0.7454158204497533</c:v>
                </c:pt>
                <c:pt idx="26">
                  <c:v>0.8011283563257906</c:v>
                </c:pt>
                <c:pt idx="27">
                  <c:v>0.96320295406147061</c:v>
                </c:pt>
                <c:pt idx="28">
                  <c:v>0.89218505226475042</c:v>
                </c:pt>
                <c:pt idx="29">
                  <c:v>0.82246248983219972</c:v>
                </c:pt>
                <c:pt idx="30">
                  <c:v>0.75246795331885374</c:v>
                </c:pt>
                <c:pt idx="31">
                  <c:v>0.839204173521925</c:v>
                </c:pt>
                <c:pt idx="32">
                  <c:v>0.86719182294314534</c:v>
                </c:pt>
                <c:pt idx="33">
                  <c:v>0.85704946642175939</c:v>
                </c:pt>
                <c:pt idx="34">
                  <c:v>0.84597709649069897</c:v>
                </c:pt>
                <c:pt idx="35">
                  <c:v>0.81027649563723525</c:v>
                </c:pt>
                <c:pt idx="36">
                  <c:v>0.91881300859272519</c:v>
                </c:pt>
                <c:pt idx="37">
                  <c:v>0.81562539265370737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0.98860843757861905</c:v>
                </c:pt>
                <c:pt idx="1">
                  <c:v>0.94950222457603595</c:v>
                </c:pt>
                <c:pt idx="2">
                  <c:v>0.95134363756516627</c:v>
                </c:pt>
                <c:pt idx="3">
                  <c:v>1.5677561666569215</c:v>
                </c:pt>
                <c:pt idx="4">
                  <c:v>0.95144151032517688</c:v>
                </c:pt>
                <c:pt idx="5">
                  <c:v>0.95082084029837199</c:v>
                </c:pt>
                <c:pt idx="6">
                  <c:v>0.95018296544399217</c:v>
                </c:pt>
                <c:pt idx="7">
                  <c:v>0.9512850848932729</c:v>
                </c:pt>
                <c:pt idx="8">
                  <c:v>0.9484071592225769</c:v>
                </c:pt>
                <c:pt idx="9">
                  <c:v>0.94913944268026673</c:v>
                </c:pt>
                <c:pt idx="10">
                  <c:v>0.95058311939249307</c:v>
                </c:pt>
                <c:pt idx="11">
                  <c:v>0.95006824031393455</c:v>
                </c:pt>
                <c:pt idx="12">
                  <c:v>0.96269716247422876</c:v>
                </c:pt>
                <c:pt idx="13">
                  <c:v>0.95045571450480903</c:v>
                </c:pt>
                <c:pt idx="14">
                  <c:v>1.1360905053240273</c:v>
                </c:pt>
                <c:pt idx="15">
                  <c:v>0.94835838124168614</c:v>
                </c:pt>
                <c:pt idx="16">
                  <c:v>0.95072498977793873</c:v>
                </c:pt>
                <c:pt idx="17">
                  <c:v>0.94958117412632159</c:v>
                </c:pt>
                <c:pt idx="18">
                  <c:v>0.95101607608438332</c:v>
                </c:pt>
                <c:pt idx="19">
                  <c:v>0.95041224554615988</c:v>
                </c:pt>
                <c:pt idx="20">
                  <c:v>0.94851712084639483</c:v>
                </c:pt>
                <c:pt idx="21">
                  <c:v>0.9507002282588517</c:v>
                </c:pt>
                <c:pt idx="22">
                  <c:v>0.95409414744968224</c:v>
                </c:pt>
                <c:pt idx="23">
                  <c:v>1.0608015397314621</c:v>
                </c:pt>
                <c:pt idx="24">
                  <c:v>0.95123872071681093</c:v>
                </c:pt>
                <c:pt idx="25">
                  <c:v>0.94848462461463534</c:v>
                </c:pt>
                <c:pt idx="26">
                  <c:v>0.95015600069091632</c:v>
                </c:pt>
                <c:pt idx="27">
                  <c:v>0.97711430877917038</c:v>
                </c:pt>
                <c:pt idx="28">
                  <c:v>0.9528877015690852</c:v>
                </c:pt>
                <c:pt idx="29">
                  <c:v>0.95079602469610869</c:v>
                </c:pt>
                <c:pt idx="30">
                  <c:v>0.94869618860070848</c:v>
                </c:pt>
                <c:pt idx="31">
                  <c:v>0.95129827520680044</c:v>
                </c:pt>
                <c:pt idx="32">
                  <c:v>0.95213790468943704</c:v>
                </c:pt>
                <c:pt idx="33">
                  <c:v>0.95183363399379561</c:v>
                </c:pt>
                <c:pt idx="34">
                  <c:v>0.95150146289586379</c:v>
                </c:pt>
                <c:pt idx="35">
                  <c:v>0.95043044487025985</c:v>
                </c:pt>
                <c:pt idx="36">
                  <c:v>0.96024612950104704</c:v>
                </c:pt>
                <c:pt idx="37">
                  <c:v>0.95059091178075394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0.97917169018413885</c:v>
                </c:pt>
                <c:pt idx="1">
                  <c:v>0.90366912994363291</c:v>
                </c:pt>
                <c:pt idx="2">
                  <c:v>0.78647457934622156</c:v>
                </c:pt>
                <c:pt idx="3">
                  <c:v>0.83248706696316654</c:v>
                </c:pt>
                <c:pt idx="4">
                  <c:v>0.87920804334283398</c:v>
                </c:pt>
                <c:pt idx="5">
                  <c:v>0.85302508307744029</c:v>
                </c:pt>
                <c:pt idx="6">
                  <c:v>0.68848092813547768</c:v>
                </c:pt>
                <c:pt idx="7">
                  <c:v>1.0254701504218413</c:v>
                </c:pt>
                <c:pt idx="8">
                  <c:v>0.78956488870586905</c:v>
                </c:pt>
                <c:pt idx="9">
                  <c:v>0.92538809674396894</c:v>
                </c:pt>
                <c:pt idx="10">
                  <c:v>0.84584062710635444</c:v>
                </c:pt>
                <c:pt idx="11">
                  <c:v>0.82407638711125608</c:v>
                </c:pt>
                <c:pt idx="12">
                  <c:v>0.89610792305783915</c:v>
                </c:pt>
                <c:pt idx="13">
                  <c:v>0.79383980080302019</c:v>
                </c:pt>
                <c:pt idx="14">
                  <c:v>0.84003042986357113</c:v>
                </c:pt>
                <c:pt idx="15">
                  <c:v>0.80161016731144752</c:v>
                </c:pt>
                <c:pt idx="16">
                  <c:v>0.85026662268406383</c:v>
                </c:pt>
                <c:pt idx="17">
                  <c:v>0.81756942242347852</c:v>
                </c:pt>
                <c:pt idx="18">
                  <c:v>0.80631150133848906</c:v>
                </c:pt>
                <c:pt idx="19">
                  <c:v>0.81396581238553167</c:v>
                </c:pt>
                <c:pt idx="20">
                  <c:v>0.88540370746563624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0.98318242850578441</c:v>
                </c:pt>
                <c:pt idx="1">
                  <c:v>0.95449145561439186</c:v>
                </c:pt>
                <c:pt idx="2">
                  <c:v>0.94971638738152941</c:v>
                </c:pt>
                <c:pt idx="3">
                  <c:v>0.95109676201003779</c:v>
                </c:pt>
                <c:pt idx="4">
                  <c:v>0.95249839130142777</c:v>
                </c:pt>
                <c:pt idx="5">
                  <c:v>0.95171290249346596</c:v>
                </c:pt>
                <c:pt idx="6">
                  <c:v>0.94677657784520708</c:v>
                </c:pt>
                <c:pt idx="7">
                  <c:v>1.0007758433961111</c:v>
                </c:pt>
                <c:pt idx="8">
                  <c:v>0.94980909666231894</c:v>
                </c:pt>
                <c:pt idx="9">
                  <c:v>0.96274466299851968</c:v>
                </c:pt>
                <c:pt idx="10">
                  <c:v>0.95149736881433333</c:v>
                </c:pt>
                <c:pt idx="11">
                  <c:v>0.95084444161448056</c:v>
                </c:pt>
                <c:pt idx="12">
                  <c:v>0.95300538769287801</c:v>
                </c:pt>
                <c:pt idx="13">
                  <c:v>0.94993734402523333</c:v>
                </c:pt>
                <c:pt idx="14">
                  <c:v>0.95132306289704971</c:v>
                </c:pt>
                <c:pt idx="15">
                  <c:v>0.95017045502048625</c:v>
                </c:pt>
                <c:pt idx="16">
                  <c:v>0.95163014868166462</c:v>
                </c:pt>
                <c:pt idx="17">
                  <c:v>0.95064923267384704</c:v>
                </c:pt>
                <c:pt idx="18">
                  <c:v>0.9503114950412973</c:v>
                </c:pt>
                <c:pt idx="19">
                  <c:v>0.95054112437270877</c:v>
                </c:pt>
                <c:pt idx="20">
                  <c:v>0.95268426122511185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1.5598782637452717</c:v>
                </c:pt>
                <c:pt idx="1">
                  <c:v>1.2367091721321515</c:v>
                </c:pt>
                <c:pt idx="2">
                  <c:v>0.96885136925588788</c:v>
                </c:pt>
                <c:pt idx="3">
                  <c:v>1.0689038730864251</c:v>
                </c:pt>
                <c:pt idx="4">
                  <c:v>0.869842836541172</c:v>
                </c:pt>
                <c:pt idx="5">
                  <c:v>1.0006496477875224</c:v>
                </c:pt>
                <c:pt idx="6">
                  <c:v>1.1459306439412069</c:v>
                </c:pt>
                <c:pt idx="7">
                  <c:v>0.93280762352988211</c:v>
                </c:pt>
                <c:pt idx="8">
                  <c:v>0.9101512592324823</c:v>
                </c:pt>
                <c:pt idx="9">
                  <c:v>0.83536662547860219</c:v>
                </c:pt>
                <c:pt idx="10">
                  <c:v>0.97045801551470656</c:v>
                </c:pt>
                <c:pt idx="11">
                  <c:v>0.94585803499863552</c:v>
                </c:pt>
                <c:pt idx="12">
                  <c:v>0.79540451305254178</c:v>
                </c:pt>
                <c:pt idx="13">
                  <c:v>0.83538149929115013</c:v>
                </c:pt>
                <c:pt idx="14">
                  <c:v>1.0407506441652377</c:v>
                </c:pt>
                <c:pt idx="15">
                  <c:v>1.0287919609776996</c:v>
                </c:pt>
                <c:pt idx="16">
                  <c:v>0.85287641824735017</c:v>
                </c:pt>
                <c:pt idx="17">
                  <c:v>0.80773495097290826</c:v>
                </c:pt>
                <c:pt idx="18">
                  <c:v>0.81029080042258927</c:v>
                </c:pt>
                <c:pt idx="19">
                  <c:v>0.79583184805030771</c:v>
                </c:pt>
                <c:pt idx="20">
                  <c:v>0.74400530076761506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1.2038509264590145</c:v>
                </c:pt>
                <c:pt idx="1">
                  <c:v>1.0810466716460292</c:v>
                </c:pt>
                <c:pt idx="2">
                  <c:v>0.97926070655304853</c:v>
                </c:pt>
                <c:pt idx="3">
                  <c:v>1.0172806580086531</c:v>
                </c:pt>
                <c:pt idx="4">
                  <c:v>0.95221743509737777</c:v>
                </c:pt>
                <c:pt idx="5">
                  <c:v>0.99134405239506984</c:v>
                </c:pt>
                <c:pt idx="6">
                  <c:v>1.0465508309334701</c:v>
                </c:pt>
                <c:pt idx="7">
                  <c:v>0.96556408317716658</c:v>
                </c:pt>
                <c:pt idx="8">
                  <c:v>0.95695466474415491</c:v>
                </c:pt>
                <c:pt idx="9">
                  <c:v>0.95118314876550081</c:v>
                </c:pt>
                <c:pt idx="10">
                  <c:v>0.97987123213139982</c:v>
                </c:pt>
                <c:pt idx="11">
                  <c:v>0.97052323953529296</c:v>
                </c:pt>
                <c:pt idx="12">
                  <c:v>0.94998428539271895</c:v>
                </c:pt>
                <c:pt idx="13">
                  <c:v>0.95118359497987715</c:v>
                </c:pt>
                <c:pt idx="14">
                  <c:v>1.0065824310186018</c:v>
                </c:pt>
                <c:pt idx="15">
                  <c:v>1.0020381314073372</c:v>
                </c:pt>
                <c:pt idx="16">
                  <c:v>0.95170844254856335</c:v>
                </c:pt>
                <c:pt idx="17">
                  <c:v>0.9503541985303301</c:v>
                </c:pt>
                <c:pt idx="18">
                  <c:v>0.9504308740138202</c:v>
                </c:pt>
                <c:pt idx="19">
                  <c:v>0.94999710544265215</c:v>
                </c:pt>
                <c:pt idx="20">
                  <c:v>0.94844230902417137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0.90025657066237585</c:v>
                </c:pt>
                <c:pt idx="1">
                  <c:v>1.0756474100017628</c:v>
                </c:pt>
                <c:pt idx="2">
                  <c:v>0.85173783296483363</c:v>
                </c:pt>
                <c:pt idx="3">
                  <c:v>1.048573993208965</c:v>
                </c:pt>
                <c:pt idx="4">
                  <c:v>1.0624457978128998</c:v>
                </c:pt>
                <c:pt idx="5">
                  <c:v>0.9097942850149533</c:v>
                </c:pt>
                <c:pt idx="6">
                  <c:v>0.82292456002325787</c:v>
                </c:pt>
                <c:pt idx="7">
                  <c:v>1.0278032023971353</c:v>
                </c:pt>
                <c:pt idx="8">
                  <c:v>1.0133155732594197</c:v>
                </c:pt>
                <c:pt idx="9">
                  <c:v>0.97261183237754156</c:v>
                </c:pt>
                <c:pt idx="10">
                  <c:v>1.0056120381420137</c:v>
                </c:pt>
                <c:pt idx="11">
                  <c:v>1.1645689078129213</c:v>
                </c:pt>
                <c:pt idx="12">
                  <c:v>1.0146290744131659</c:v>
                </c:pt>
                <c:pt idx="13">
                  <c:v>1.2965131436136363</c:v>
                </c:pt>
                <c:pt idx="14">
                  <c:v>0.94462010213212566</c:v>
                </c:pt>
                <c:pt idx="15">
                  <c:v>0.91797607829503536</c:v>
                </c:pt>
                <c:pt idx="16">
                  <c:v>0.96337068318089103</c:v>
                </c:pt>
                <c:pt idx="17">
                  <c:v>1.1723024682102507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0.95319468308751409</c:v>
                </c:pt>
                <c:pt idx="1">
                  <c:v>1.0198432020364812</c:v>
                </c:pt>
                <c:pt idx="2">
                  <c:v>0.95167428499008766</c:v>
                </c:pt>
                <c:pt idx="3">
                  <c:v>1.0095553036552181</c:v>
                </c:pt>
                <c:pt idx="4">
                  <c:v>1.0148265894047133</c:v>
                </c:pt>
                <c:pt idx="5">
                  <c:v>0.95681901454149376</c:v>
                </c:pt>
                <c:pt idx="6">
                  <c:v>0.95080988680184053</c:v>
                </c:pt>
                <c:pt idx="7">
                  <c:v>1.0016624031467229</c:v>
                </c:pt>
                <c:pt idx="8">
                  <c:v>0.99615710407439106</c:v>
                </c:pt>
                <c:pt idx="9">
                  <c:v>0.98068968253927735</c:v>
                </c:pt>
                <c:pt idx="10">
                  <c:v>0.99322976072977687</c:v>
                </c:pt>
                <c:pt idx="11">
                  <c:v>1.0536333712047214</c:v>
                </c:pt>
                <c:pt idx="12">
                  <c:v>0.99665623451281415</c:v>
                </c:pt>
                <c:pt idx="13">
                  <c:v>1.1037721808089935</c:v>
                </c:pt>
                <c:pt idx="14">
                  <c:v>0.97005282504601931</c:v>
                </c:pt>
                <c:pt idx="15">
                  <c:v>0.95992809598792483</c:v>
                </c:pt>
                <c:pt idx="16">
                  <c:v>0.97717804584455015</c:v>
                </c:pt>
                <c:pt idx="17">
                  <c:v>1.0565721241557069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0.90676736415425874</c:v>
                </c:pt>
                <c:pt idx="1">
                  <c:v>0.83574185320071082</c:v>
                </c:pt>
                <c:pt idx="2">
                  <c:v>0.84179898120380181</c:v>
                </c:pt>
                <c:pt idx="3">
                  <c:v>0.8254563465798308</c:v>
                </c:pt>
                <c:pt idx="4">
                  <c:v>0.89763835022205851</c:v>
                </c:pt>
                <c:pt idx="5">
                  <c:v>0.83725983131352522</c:v>
                </c:pt>
                <c:pt idx="6">
                  <c:v>0.76286440306529779</c:v>
                </c:pt>
                <c:pt idx="7">
                  <c:v>0.81864694189316956</c:v>
                </c:pt>
                <c:pt idx="8">
                  <c:v>0.76361324031697486</c:v>
                </c:pt>
                <c:pt idx="9">
                  <c:v>0.8690406540945611</c:v>
                </c:pt>
                <c:pt idx="10">
                  <c:v>0.95639314426394395</c:v>
                </c:pt>
                <c:pt idx="11">
                  <c:v>1.1575439873838309</c:v>
                </c:pt>
                <c:pt idx="12">
                  <c:v>0.91847656473367945</c:v>
                </c:pt>
                <c:pt idx="13">
                  <c:v>0.95729117972389111</c:v>
                </c:pt>
                <c:pt idx="14">
                  <c:v>0.92561410071132921</c:v>
                </c:pt>
                <c:pt idx="15">
                  <c:v>1.1921972548449282</c:v>
                </c:pt>
                <c:pt idx="16">
                  <c:v>1.1948361805611756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0.95566878461442983</c:v>
                </c:pt>
                <c:pt idx="1">
                  <c:v>0.95119440559716384</c:v>
                </c:pt>
                <c:pt idx="2">
                  <c:v>0.95137611943725675</c:v>
                </c:pt>
                <c:pt idx="3">
                  <c:v>0.95088584039853763</c:v>
                </c:pt>
                <c:pt idx="4">
                  <c:v>0.9530513005078044</c:v>
                </c:pt>
                <c:pt idx="5">
                  <c:v>0.95123994494054853</c:v>
                </c:pt>
                <c:pt idx="6">
                  <c:v>0.94900808209310172</c:v>
                </c:pt>
                <c:pt idx="7">
                  <c:v>0.95068155825793765</c:v>
                </c:pt>
                <c:pt idx="8">
                  <c:v>0.94903054721065205</c:v>
                </c:pt>
                <c:pt idx="9">
                  <c:v>0.9521933696239796</c:v>
                </c:pt>
                <c:pt idx="10">
                  <c:v>0.97452658105611012</c:v>
                </c:pt>
                <c:pt idx="11">
                  <c:v>1.050963901441667</c:v>
                </c:pt>
                <c:pt idx="12">
                  <c:v>0.96011828083460971</c:v>
                </c:pt>
                <c:pt idx="13">
                  <c:v>0.9748678345308901</c:v>
                </c:pt>
                <c:pt idx="14">
                  <c:v>0.96283054450611649</c:v>
                </c:pt>
                <c:pt idx="15">
                  <c:v>1.064132143076884</c:v>
                </c:pt>
                <c:pt idx="16">
                  <c:v>1.0651349348490582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0.86137035243310101</c:v>
                </c:pt>
                <c:pt idx="1">
                  <c:v>1.0250043167937395</c:v>
                </c:pt>
                <c:pt idx="2">
                  <c:v>0.88482773642112045</c:v>
                </c:pt>
                <c:pt idx="3">
                  <c:v>0.85556181173786305</c:v>
                </c:pt>
                <c:pt idx="4">
                  <c:v>0.77069873410368539</c:v>
                </c:pt>
                <c:pt idx="5">
                  <c:v>0.67723601979102355</c:v>
                </c:pt>
                <c:pt idx="6">
                  <c:v>0.73697341916782722</c:v>
                </c:pt>
                <c:pt idx="7">
                  <c:v>0.77296614820730181</c:v>
                </c:pt>
                <c:pt idx="8">
                  <c:v>0.93917777342340214</c:v>
                </c:pt>
                <c:pt idx="9">
                  <c:v>0.89839448435107438</c:v>
                </c:pt>
                <c:pt idx="10">
                  <c:v>0.88377002509918257</c:v>
                </c:pt>
                <c:pt idx="11">
                  <c:v>0.90315415498819507</c:v>
                </c:pt>
                <c:pt idx="12">
                  <c:v>0.80165039373423375</c:v>
                </c:pt>
                <c:pt idx="13">
                  <c:v>0.85122896871916987</c:v>
                </c:pt>
                <c:pt idx="14">
                  <c:v>0.85995446571605239</c:v>
                </c:pt>
                <c:pt idx="15">
                  <c:v>0.83522428513424896</c:v>
                </c:pt>
                <c:pt idx="16">
                  <c:v>0.74125776460487158</c:v>
                </c:pt>
                <c:pt idx="17">
                  <c:v>0.77483637242474168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0.95196326057413583</c:v>
                </c:pt>
                <c:pt idx="1">
                  <c:v>1.0005988266174324</c:v>
                </c:pt>
                <c:pt idx="2">
                  <c:v>0.95266698209377632</c:v>
                </c:pt>
                <c:pt idx="3">
                  <c:v>0.95178900435327873</c:v>
                </c:pt>
                <c:pt idx="4">
                  <c:v>0.94924311202425327</c:v>
                </c:pt>
                <c:pt idx="5">
                  <c:v>0.94643923059487345</c:v>
                </c:pt>
                <c:pt idx="6">
                  <c:v>0.94823135257617763</c:v>
                </c:pt>
                <c:pt idx="7">
                  <c:v>0.94931113444736182</c:v>
                </c:pt>
                <c:pt idx="8">
                  <c:v>0.96798474013670444</c:v>
                </c:pt>
                <c:pt idx="9">
                  <c:v>0.9530739845316748</c:v>
                </c:pt>
                <c:pt idx="10">
                  <c:v>0.95263525075411826</c:v>
                </c:pt>
                <c:pt idx="11">
                  <c:v>0.95429576513132552</c:v>
                </c:pt>
                <c:pt idx="12">
                  <c:v>0.95017166181316981</c:v>
                </c:pt>
                <c:pt idx="13">
                  <c:v>0.95165901906271788</c:v>
                </c:pt>
                <c:pt idx="14">
                  <c:v>0.95192078397262425</c:v>
                </c:pt>
                <c:pt idx="15">
                  <c:v>0.95117887855517025</c:v>
                </c:pt>
                <c:pt idx="16">
                  <c:v>0.94835988293928886</c:v>
                </c:pt>
                <c:pt idx="17">
                  <c:v>0.94936724117388505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tabellalle!$B$23:$C$23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tabellalle!$C$24:$C$37</c:f>
              <c:numCache>
                <c:formatCode>0.0\ %</c:formatCode>
                <c:ptCount val="14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1.5671566087532139E-2</c:v>
                </c:pt>
                <c:pt idx="11">
                  <c:v>1.3536256082180986E-2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tabellalle!$C$23:$D$23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9">
                  <c:v>9.0910303913413246E-2</c:v>
                </c:pt>
                <c:pt idx="12">
                  <c:v>9.9772383842650969E-2</c:v>
                </c:pt>
                <c:pt idx="13">
                  <c:v>9.7264698442847797E-2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tabellalle!$G$24:$G$37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3.4687994782125245E-3</c:v>
                </c:pt>
                <c:pt idx="1">
                  <c:v>3.3017825068237089E-3</c:v>
                </c:pt>
                <c:pt idx="2">
                  <c:v>5.966942393911049E-2</c:v>
                </c:pt>
                <c:pt idx="3">
                  <c:v>5.793509326934445E-2</c:v>
                </c:pt>
                <c:pt idx="4">
                  <c:v>7.2642161964881255E-2</c:v>
                </c:pt>
                <c:pt idx="5">
                  <c:v>8.2333263101661738E-2</c:v>
                </c:pt>
                <c:pt idx="6">
                  <c:v>8.5992080834605994E-2</c:v>
                </c:pt>
                <c:pt idx="7">
                  <c:v>8.248617934788309E-2</c:v>
                </c:pt>
                <c:pt idx="8">
                  <c:v>8.5756309984347523E-2</c:v>
                </c:pt>
                <c:pt idx="9">
                  <c:v>8.5018510435473524E-2</c:v>
                </c:pt>
                <c:pt idx="12">
                  <c:v>9.7626093335493089E-2</c:v>
                </c:pt>
                <c:pt idx="13">
                  <c:v>8.7911526731452971E-2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tabellalle!$B$23:$C$23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2.5443941548729958E-2</c:v>
                </c:pt>
                <c:pt idx="1">
                  <c:v>2.1480154731716182E-2</c:v>
                </c:pt>
                <c:pt idx="2">
                  <c:v>2.3108501715274989E-2</c:v>
                </c:pt>
                <c:pt idx="3">
                  <c:v>2.2860961739472198E-2</c:v>
                </c:pt>
                <c:pt idx="4">
                  <c:v>4.334501995949714E-2</c:v>
                </c:pt>
                <c:pt idx="5">
                  <c:v>4.0192261360985408E-2</c:v>
                </c:pt>
                <c:pt idx="6">
                  <c:v>3.7858250748447113E-2</c:v>
                </c:pt>
                <c:pt idx="7">
                  <c:v>3.7123307507516919E-2</c:v>
                </c:pt>
                <c:pt idx="8">
                  <c:v>3.5596223989661266E-2</c:v>
                </c:pt>
                <c:pt idx="9">
                  <c:v>3.5406986344598129E-2</c:v>
                </c:pt>
                <c:pt idx="10">
                  <c:v>1.5671566087532139E-2</c:v>
                </c:pt>
                <c:pt idx="11">
                  <c:v>1.3536256082180986E-2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tabellalle!$C$23:$D$23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9">
                  <c:v>9.0910303913413246E-2</c:v>
                </c:pt>
                <c:pt idx="12">
                  <c:v>9.9772383842650969E-2</c:v>
                </c:pt>
                <c:pt idx="13">
                  <c:v>9.7264698442847797E-2</c:v>
                </c:pt>
                <c:pt idx="14">
                  <c:v>9.8928676605334109E-2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2023- 2024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SB2025 </c:v>
                </c:pt>
                <c:pt idx="13">
                  <c:v> Anslag RNB2025 </c:v>
                </c:pt>
                <c:pt idx="14">
                  <c:v> Anslag NB2026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3.4687994782125245E-3</c:v>
                </c:pt>
                <c:pt idx="1">
                  <c:v>3.3017825068237089E-3</c:v>
                </c:pt>
                <c:pt idx="2">
                  <c:v>5.966942393911049E-2</c:v>
                </c:pt>
                <c:pt idx="3">
                  <c:v>5.793509326934445E-2</c:v>
                </c:pt>
                <c:pt idx="4">
                  <c:v>7.2642161964881255E-2</c:v>
                </c:pt>
                <c:pt idx="5">
                  <c:v>8.2333263101661738E-2</c:v>
                </c:pt>
                <c:pt idx="6">
                  <c:v>8.5992080834605994E-2</c:v>
                </c:pt>
                <c:pt idx="7">
                  <c:v>8.248617934788309E-2</c:v>
                </c:pt>
                <c:pt idx="8">
                  <c:v>8.5756309984347523E-2</c:v>
                </c:pt>
                <c:pt idx="9">
                  <c:v>8.5018510435473524E-2</c:v>
                </c:pt>
                <c:pt idx="12">
                  <c:v>9.7626093335493089E-2</c:v>
                </c:pt>
                <c:pt idx="13">
                  <c:v>8.7911526731452971E-2</c:v>
                </c:pt>
                <c:pt idx="14">
                  <c:v>9.6186898283042721E-2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68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68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761441</xdr:colOff>
      <xdr:row>95</xdr:row>
      <xdr:rowOff>5707</xdr:rowOff>
    </xdr:from>
    <xdr:to>
      <xdr:col>35</xdr:col>
      <xdr:colOff>235324</xdr:colOff>
      <xdr:row>113</xdr:row>
      <xdr:rowOff>67235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578971</xdr:colOff>
      <xdr:row>183</xdr:row>
      <xdr:rowOff>141941</xdr:rowOff>
    </xdr:from>
    <xdr:to>
      <xdr:col>36</xdr:col>
      <xdr:colOff>274171</xdr:colOff>
      <xdr:row>202</xdr:row>
      <xdr:rowOff>33804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722033</xdr:colOff>
      <xdr:row>154</xdr:row>
      <xdr:rowOff>177613</xdr:rowOff>
    </xdr:from>
    <xdr:to>
      <xdr:col>37</xdr:col>
      <xdr:colOff>436283</xdr:colOff>
      <xdr:row>174</xdr:row>
      <xdr:rowOff>25212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597647</xdr:colOff>
      <xdr:row>223</xdr:row>
      <xdr:rowOff>130735</xdr:rowOff>
    </xdr:from>
    <xdr:to>
      <xdr:col>36</xdr:col>
      <xdr:colOff>292847</xdr:colOff>
      <xdr:row>242</xdr:row>
      <xdr:rowOff>239244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26</xdr:col>
      <xdr:colOff>508000</xdr:colOff>
      <xdr:row>255</xdr:row>
      <xdr:rowOff>33617</xdr:rowOff>
    </xdr:from>
    <xdr:to>
      <xdr:col>37</xdr:col>
      <xdr:colOff>516819</xdr:colOff>
      <xdr:row>274</xdr:row>
      <xdr:rowOff>142127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26</xdr:col>
      <xdr:colOff>552824</xdr:colOff>
      <xdr:row>288</xdr:row>
      <xdr:rowOff>160618</xdr:rowOff>
    </xdr:from>
    <xdr:to>
      <xdr:col>39</xdr:col>
      <xdr:colOff>673474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26</xdr:col>
      <xdr:colOff>522943</xdr:colOff>
      <xdr:row>323</xdr:row>
      <xdr:rowOff>127000</xdr:rowOff>
    </xdr:from>
    <xdr:to>
      <xdr:col>37</xdr:col>
      <xdr:colOff>228373</xdr:colOff>
      <xdr:row>341</xdr:row>
      <xdr:rowOff>86472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27</xdr:col>
      <xdr:colOff>11206</xdr:colOff>
      <xdr:row>113</xdr:row>
      <xdr:rowOff>134470</xdr:rowOff>
    </xdr:from>
    <xdr:to>
      <xdr:col>35</xdr:col>
      <xdr:colOff>247089</xdr:colOff>
      <xdr:row>132</xdr:row>
      <xdr:rowOff>173586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27</xdr:col>
      <xdr:colOff>44823</xdr:colOff>
      <xdr:row>133</xdr:row>
      <xdr:rowOff>134470</xdr:rowOff>
    </xdr:from>
    <xdr:to>
      <xdr:col>35</xdr:col>
      <xdr:colOff>280706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26</xdr:col>
      <xdr:colOff>593912</xdr:colOff>
      <xdr:row>203</xdr:row>
      <xdr:rowOff>1</xdr:rowOff>
    </xdr:from>
    <xdr:to>
      <xdr:col>36</xdr:col>
      <xdr:colOff>289112</xdr:colOff>
      <xdr:row>221</xdr:row>
      <xdr:rowOff>127188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26</xdr:col>
      <xdr:colOff>526677</xdr:colOff>
      <xdr:row>343</xdr:row>
      <xdr:rowOff>123264</xdr:rowOff>
    </xdr:from>
    <xdr:to>
      <xdr:col>37</xdr:col>
      <xdr:colOff>232107</xdr:colOff>
      <xdr:row>362</xdr:row>
      <xdr:rowOff>60324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N35" sqref="N35"/>
    </sheetView>
  </sheetViews>
  <sheetFormatPr baseColWidth="10" defaultColWidth="11.453125" defaultRowHeight="14.5"/>
  <cols>
    <col min="1" max="1" width="4.7265625" customWidth="1"/>
    <col min="2" max="2" width="11.54296875" style="84" customWidth="1"/>
    <col min="3" max="3" width="18.453125" style="84" customWidth="1"/>
    <col min="4" max="4" width="17.26953125" style="84" bestFit="1" customWidth="1"/>
    <col min="5" max="5" width="15.1796875" style="84" bestFit="1" customWidth="1"/>
    <col min="6" max="7" width="11.453125" style="84"/>
    <col min="8" max="8" width="14.453125" style="84" bestFit="1" customWidth="1"/>
    <col min="9" max="9" width="9.81640625" style="84" bestFit="1" customWidth="1"/>
    <col min="10" max="10" width="14" style="84" bestFit="1" customWidth="1"/>
    <col min="11" max="11" width="11.453125" style="84"/>
    <col min="12" max="12" width="13.7265625" style="84" bestFit="1" customWidth="1"/>
    <col min="13" max="13" width="17.81640625" style="84" bestFit="1" customWidth="1"/>
    <col min="14" max="14" width="17.26953125" style="84" bestFit="1" customWidth="1"/>
    <col min="15" max="15" width="13.81640625" style="84" bestFit="1" customWidth="1"/>
    <col min="16" max="16" width="11.453125" style="84"/>
    <col min="17" max="17" width="12.54296875" style="84" customWidth="1"/>
    <col min="18" max="18" width="14.81640625" style="84" customWidth="1"/>
    <col min="19" max="19" width="13.26953125" style="84" bestFit="1" customWidth="1"/>
    <col min="20" max="20" width="13" style="84" customWidth="1"/>
    <col min="21" max="21" width="16.54296875" style="84" customWidth="1"/>
    <col min="22" max="22" width="13.1796875" style="84" customWidth="1"/>
    <col min="24" max="24" width="17.26953125" style="84" bestFit="1" customWidth="1"/>
    <col min="25" max="25" width="13.81640625" style="84" bestFit="1" customWidth="1"/>
  </cols>
  <sheetData>
    <row r="1" spans="2:27" ht="29">
      <c r="B1" s="68" t="s">
        <v>0</v>
      </c>
      <c r="C1" s="68" t="s">
        <v>1</v>
      </c>
      <c r="D1" s="245" t="s">
        <v>2</v>
      </c>
      <c r="E1" s="245"/>
      <c r="F1" s="245"/>
      <c r="G1" s="246" t="s">
        <v>3</v>
      </c>
      <c r="H1" s="246"/>
      <c r="I1" s="246" t="s">
        <v>4</v>
      </c>
      <c r="J1" s="246"/>
      <c r="K1" s="246"/>
      <c r="L1" s="246"/>
      <c r="M1" s="69" t="s">
        <v>5</v>
      </c>
      <c r="N1" s="247" t="s">
        <v>6</v>
      </c>
      <c r="O1" s="247"/>
      <c r="P1" s="247"/>
      <c r="Q1" s="70" t="s">
        <v>7</v>
      </c>
      <c r="R1" s="239" t="s">
        <v>8</v>
      </c>
      <c r="S1" s="239"/>
      <c r="T1" s="71" t="s">
        <v>9</v>
      </c>
      <c r="U1" s="72" t="s">
        <v>10</v>
      </c>
      <c r="V1" s="72" t="s">
        <v>10</v>
      </c>
      <c r="X1" t="s">
        <v>11</v>
      </c>
      <c r="Y1"/>
    </row>
    <row r="2" spans="2:27">
      <c r="B2" s="177" t="s">
        <v>12</v>
      </c>
      <c r="C2" s="178"/>
      <c r="D2" s="240" t="s">
        <v>450</v>
      </c>
      <c r="E2" s="241"/>
      <c r="F2" s="241"/>
      <c r="G2" s="242" t="s">
        <v>13</v>
      </c>
      <c r="H2" s="242"/>
      <c r="I2" s="179" t="s">
        <v>14</v>
      </c>
      <c r="J2" s="179"/>
      <c r="K2" s="179"/>
      <c r="L2" s="179"/>
      <c r="M2" s="180" t="str">
        <f>D2</f>
        <v>Jan-okt</v>
      </c>
      <c r="N2" s="243" t="str">
        <f>D2</f>
        <v>Jan-okt</v>
      </c>
      <c r="O2" s="244"/>
      <c r="P2" s="244"/>
      <c r="Q2" s="181" t="str">
        <f>RIGHT(N2,4)</f>
        <v>-okt</v>
      </c>
      <c r="R2" s="248" t="s">
        <v>15</v>
      </c>
      <c r="S2" s="248"/>
      <c r="T2" s="73" t="s">
        <v>16</v>
      </c>
      <c r="U2" s="76" t="str">
        <f>D2</f>
        <v>Jan-okt</v>
      </c>
      <c r="V2" s="74" t="str">
        <f>U2</f>
        <v>Jan-okt</v>
      </c>
      <c r="X2" t="s">
        <v>17</v>
      </c>
      <c r="Y2"/>
    </row>
    <row r="3" spans="2:27">
      <c r="B3" s="182" t="s">
        <v>18</v>
      </c>
      <c r="C3" s="183"/>
      <c r="D3" s="175"/>
      <c r="E3" s="175"/>
      <c r="F3" s="75" t="s">
        <v>19</v>
      </c>
      <c r="G3" s="244" t="s">
        <v>20</v>
      </c>
      <c r="H3" s="244"/>
      <c r="I3" s="179" t="s">
        <v>21</v>
      </c>
      <c r="J3" s="179"/>
      <c r="K3" s="179" t="s">
        <v>22</v>
      </c>
      <c r="L3" s="179"/>
      <c r="M3" s="180" t="s">
        <v>23</v>
      </c>
      <c r="N3" s="184" t="s">
        <v>24</v>
      </c>
      <c r="O3" s="179"/>
      <c r="P3" s="184" t="s">
        <v>25</v>
      </c>
      <c r="Q3" s="185" t="s">
        <v>26</v>
      </c>
      <c r="R3" s="176" t="s">
        <v>27</v>
      </c>
      <c r="S3" s="186" t="s">
        <v>28</v>
      </c>
      <c r="T3" s="165">
        <v>45658</v>
      </c>
      <c r="V3" s="74"/>
      <c r="X3" s="184"/>
      <c r="Y3" s="179"/>
    </row>
    <row r="4" spans="2:27">
      <c r="B4" s="183"/>
      <c r="C4" s="77">
        <f>J367</f>
        <v>-304.56901451186974</v>
      </c>
      <c r="D4" s="187" t="s">
        <v>29</v>
      </c>
      <c r="E4" s="175" t="s">
        <v>30</v>
      </c>
      <c r="F4" s="175" t="s">
        <v>31</v>
      </c>
      <c r="G4" s="184" t="s">
        <v>32</v>
      </c>
      <c r="H4" s="184" t="s">
        <v>29</v>
      </c>
      <c r="I4" s="184" t="s">
        <v>30</v>
      </c>
      <c r="J4" s="184" t="s">
        <v>29</v>
      </c>
      <c r="K4" s="184" t="s">
        <v>30</v>
      </c>
      <c r="L4" s="184" t="s">
        <v>29</v>
      </c>
      <c r="M4" s="181" t="s">
        <v>29</v>
      </c>
      <c r="N4" s="184" t="s">
        <v>29</v>
      </c>
      <c r="O4" s="184" t="s">
        <v>30</v>
      </c>
      <c r="P4" s="184" t="s">
        <v>33</v>
      </c>
      <c r="Q4" s="181" t="s">
        <v>29</v>
      </c>
      <c r="R4" s="186" t="s">
        <v>34</v>
      </c>
      <c r="S4" s="186" t="s">
        <v>30</v>
      </c>
      <c r="T4" s="188"/>
      <c r="U4" s="78" t="s">
        <v>29</v>
      </c>
      <c r="V4" s="187" t="s">
        <v>30</v>
      </c>
      <c r="X4" s="184" t="s">
        <v>29</v>
      </c>
      <c r="Y4" s="184" t="s">
        <v>30</v>
      </c>
    </row>
    <row r="5" spans="2:27">
      <c r="B5" s="79"/>
      <c r="C5" s="79"/>
      <c r="D5" s="80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80">
        <v>14</v>
      </c>
      <c r="R5" s="81">
        <v>15</v>
      </c>
      <c r="S5" s="81">
        <v>16</v>
      </c>
      <c r="T5" s="82">
        <v>17</v>
      </c>
      <c r="U5" s="80">
        <v>18</v>
      </c>
      <c r="V5" s="80">
        <v>19</v>
      </c>
      <c r="X5" s="80">
        <v>21</v>
      </c>
      <c r="Y5" s="80">
        <v>22</v>
      </c>
    </row>
    <row r="6" spans="2:27" ht="18.75" customHeight="1">
      <c r="B6" s="83"/>
      <c r="R6" s="85"/>
      <c r="S6" s="129"/>
      <c r="T6" s="85"/>
      <c r="U6" s="85"/>
      <c r="V6" s="85"/>
    </row>
    <row r="7" spans="2:27" ht="22" customHeight="1">
      <c r="B7" s="200">
        <v>301</v>
      </c>
      <c r="C7" t="s">
        <v>35</v>
      </c>
      <c r="D7" s="1">
        <v>32332460.708000001</v>
      </c>
      <c r="E7" s="86">
        <f>D7/T7*1000</f>
        <v>44640.214151790024</v>
      </c>
      <c r="F7" s="87">
        <f t="shared" ref="F7:F70" si="0">E7/E$365</f>
        <v>1.3120734290607918</v>
      </c>
      <c r="G7" s="189">
        <f>($E$365+$Y$365-E7-Y7)*0.62</f>
        <v>-6581.2184952279649</v>
      </c>
      <c r="H7" s="189">
        <f>G7*T7/1000</f>
        <v>-4766710.7439086623</v>
      </c>
      <c r="I7" s="189">
        <f t="shared" ref="I7:I70" si="1">IF(E7+Y7&lt;(E$365+Y$365)*0.9,((E$365+Y$365)*0.9-E7-Y7)*0.35,0)</f>
        <v>0</v>
      </c>
      <c r="J7" s="88">
        <f t="shared" ref="J7:J70" si="2">I7*T7/1000</f>
        <v>0</v>
      </c>
      <c r="K7" s="189">
        <f>I7+J$367</f>
        <v>-304.56901451186974</v>
      </c>
      <c r="L7" s="88">
        <f t="shared" ref="L7:L70" si="3">K7*T7/1000</f>
        <v>-220596.29152080213</v>
      </c>
      <c r="M7" s="89">
        <f>+H7+L7</f>
        <v>-4987307.0354294647</v>
      </c>
      <c r="N7" s="89">
        <f>D7+M7</f>
        <v>27345153.672570534</v>
      </c>
      <c r="O7" s="89">
        <f>N7/T7*1000</f>
        <v>37754.426642050188</v>
      </c>
      <c r="P7" s="90">
        <f t="shared" ref="P7:P70" si="4">O7/O$365</f>
        <v>1.1096850892789123</v>
      </c>
      <c r="Q7" s="226">
        <v>-74424.752908150665</v>
      </c>
      <c r="R7" s="90">
        <f>(D7-U7)/U7</f>
        <v>3.8437253617434483E-2</v>
      </c>
      <c r="S7" s="90">
        <f>(E7-V7)/V7</f>
        <v>2.9003301569494027E-2</v>
      </c>
      <c r="T7" s="92">
        <v>724290</v>
      </c>
      <c r="U7" s="1">
        <v>31135690.284000002</v>
      </c>
      <c r="V7" s="1">
        <v>43381.993122570399</v>
      </c>
      <c r="W7" s="196"/>
      <c r="X7" s="89">
        <v>0</v>
      </c>
      <c r="Y7" s="89">
        <f>X7*1000/T7</f>
        <v>0</v>
      </c>
      <c r="Z7" s="1"/>
      <c r="AA7" s="1"/>
    </row>
    <row r="8" spans="2:27" ht="25" customHeight="1">
      <c r="B8" s="200">
        <v>1101</v>
      </c>
      <c r="C8" t="s">
        <v>36</v>
      </c>
      <c r="D8" s="1">
        <v>540090.98199999996</v>
      </c>
      <c r="E8" s="86">
        <f t="shared" ref="E8:E71" si="5">D8/T8*1000</f>
        <v>35127.868747967477</v>
      </c>
      <c r="F8" s="87">
        <f>E8/E$365</f>
        <v>1.0324848139621869</v>
      </c>
      <c r="G8" s="189">
        <f t="shared" ref="G8:G71" si="6">($E$365+$Y$365-E8-Y8)*0.62</f>
        <v>-683.56434485798616</v>
      </c>
      <c r="H8" s="189">
        <f t="shared" ref="H8:H70" si="7">G8*T8/1000</f>
        <v>-10509.801802191538</v>
      </c>
      <c r="I8" s="189">
        <f t="shared" si="1"/>
        <v>0</v>
      </c>
      <c r="J8" s="88">
        <f t="shared" si="2"/>
        <v>0</v>
      </c>
      <c r="K8" s="189">
        <f t="shared" ref="K8:K71" si="8">I8+J$367</f>
        <v>-304.56901451186974</v>
      </c>
      <c r="L8" s="88">
        <f t="shared" si="3"/>
        <v>-4682.748598119997</v>
      </c>
      <c r="M8" s="89">
        <f t="shared" ref="M8:M71" si="9">+H8+L8</f>
        <v>-15192.550400311535</v>
      </c>
      <c r="N8" s="89">
        <f t="shared" ref="N8:N71" si="10">D8+M8</f>
        <v>524898.43159968848</v>
      </c>
      <c r="O8" s="89">
        <f t="shared" ref="O8:O71" si="11">N8/T8*1000</f>
        <v>34139.735388597619</v>
      </c>
      <c r="P8" s="90">
        <f t="shared" si="4"/>
        <v>1.0034414155414424</v>
      </c>
      <c r="Q8" s="226">
        <v>800.14746401245429</v>
      </c>
      <c r="R8" s="90">
        <f t="shared" ref="R8:S71" si="12">(D8-U8)/U8</f>
        <v>0.14862838730845115</v>
      </c>
      <c r="S8" s="90">
        <f t="shared" si="12"/>
        <v>0.13712342655102028</v>
      </c>
      <c r="T8" s="92">
        <v>15375</v>
      </c>
      <c r="U8" s="1">
        <v>470205.14899999998</v>
      </c>
      <c r="V8" s="1">
        <v>30891.869719466522</v>
      </c>
      <c r="W8" s="196"/>
      <c r="X8" s="89">
        <v>0</v>
      </c>
      <c r="Y8" s="89">
        <f t="shared" ref="Y8:Y71" si="13">X8*1000/T8</f>
        <v>0</v>
      </c>
    </row>
    <row r="9" spans="2:27">
      <c r="B9" s="200">
        <v>1103</v>
      </c>
      <c r="C9" t="s">
        <v>37</v>
      </c>
      <c r="D9" s="1">
        <v>6408347.1969999997</v>
      </c>
      <c r="E9" s="86">
        <f t="shared" si="5"/>
        <v>42687.311051604345</v>
      </c>
      <c r="F9" s="87">
        <f t="shared" si="0"/>
        <v>1.2546733400161625</v>
      </c>
      <c r="G9" s="189">
        <f t="shared" si="6"/>
        <v>-5370.4185731128446</v>
      </c>
      <c r="H9" s="189">
        <f t="shared" si="7"/>
        <v>-806223.34745141957</v>
      </c>
      <c r="I9" s="189">
        <f t="shared" si="1"/>
        <v>0</v>
      </c>
      <c r="J9" s="88">
        <f t="shared" si="2"/>
        <v>0</v>
      </c>
      <c r="K9" s="189">
        <f t="shared" si="8"/>
        <v>-304.56901451186974</v>
      </c>
      <c r="L9" s="88">
        <f t="shared" si="3"/>
        <v>-45722.814165565425</v>
      </c>
      <c r="M9" s="89">
        <f t="shared" si="9"/>
        <v>-851946.16161698499</v>
      </c>
      <c r="N9" s="89">
        <f t="shared" si="10"/>
        <v>5556401.0353830149</v>
      </c>
      <c r="O9" s="89">
        <f t="shared" si="11"/>
        <v>37012.323463979636</v>
      </c>
      <c r="P9" s="90">
        <f t="shared" si="4"/>
        <v>1.0878730554419533</v>
      </c>
      <c r="Q9" s="226">
        <v>3708.8219819873339</v>
      </c>
      <c r="R9" s="93">
        <f t="shared" si="12"/>
        <v>8.1547523898967716E-2</v>
      </c>
      <c r="S9" s="93">
        <f t="shared" si="12"/>
        <v>7.3802783997744106E-2</v>
      </c>
      <c r="T9" s="92">
        <v>150123</v>
      </c>
      <c r="U9" s="1">
        <v>5925164.6880000001</v>
      </c>
      <c r="V9" s="1">
        <v>39753.399495464546</v>
      </c>
      <c r="W9" s="196"/>
      <c r="X9" s="89">
        <v>0</v>
      </c>
      <c r="Y9" s="89">
        <f t="shared" si="13"/>
        <v>0</v>
      </c>
      <c r="Z9" s="1"/>
      <c r="AA9" s="1"/>
    </row>
    <row r="10" spans="2:27">
      <c r="B10" s="200">
        <v>1106</v>
      </c>
      <c r="C10" t="s">
        <v>38</v>
      </c>
      <c r="D10" s="1">
        <v>1350295.496</v>
      </c>
      <c r="E10" s="86">
        <f>D10/T10*1000</f>
        <v>35126.440415181707</v>
      </c>
      <c r="F10" s="87">
        <f t="shared" si="0"/>
        <v>1.0324428321408254</v>
      </c>
      <c r="G10" s="189">
        <f t="shared" si="6"/>
        <v>-682.67877853080859</v>
      </c>
      <c r="H10" s="189">
        <f t="shared" si="7"/>
        <v>-26242.854925502816</v>
      </c>
      <c r="I10" s="189">
        <f t="shared" si="1"/>
        <v>0</v>
      </c>
      <c r="J10" s="88">
        <f t="shared" si="2"/>
        <v>0</v>
      </c>
      <c r="K10" s="189">
        <f t="shared" si="8"/>
        <v>-304.56901451186974</v>
      </c>
      <c r="L10" s="88">
        <f t="shared" si="3"/>
        <v>-11707.937486850786</v>
      </c>
      <c r="M10" s="89">
        <f t="shared" si="9"/>
        <v>-37950.7924123536</v>
      </c>
      <c r="N10" s="89">
        <f t="shared" si="10"/>
        <v>1312344.7035876464</v>
      </c>
      <c r="O10" s="89">
        <f t="shared" si="11"/>
        <v>34139.192622139031</v>
      </c>
      <c r="P10" s="90">
        <f t="shared" si="4"/>
        <v>1.0034254624493253</v>
      </c>
      <c r="Q10" s="226">
        <v>-897.34042447850516</v>
      </c>
      <c r="R10" s="93">
        <f t="shared" si="12"/>
        <v>0.10103637981801195</v>
      </c>
      <c r="S10" s="93">
        <f t="shared" si="12"/>
        <v>9.6768685934062834E-2</v>
      </c>
      <c r="T10" s="92">
        <v>38441</v>
      </c>
      <c r="U10" s="1">
        <v>1226385.9040000001</v>
      </c>
      <c r="V10" s="1">
        <v>32027.209443225744</v>
      </c>
      <c r="W10" s="196"/>
      <c r="X10" s="89">
        <v>0</v>
      </c>
      <c r="Y10" s="89">
        <f t="shared" si="13"/>
        <v>0</v>
      </c>
      <c r="Z10" s="1"/>
    </row>
    <row r="11" spans="2:27">
      <c r="B11" s="200">
        <v>1108</v>
      </c>
      <c r="C11" t="s">
        <v>39</v>
      </c>
      <c r="D11" s="1">
        <v>2945318.48</v>
      </c>
      <c r="E11" s="86">
        <f t="shared" si="5"/>
        <v>34688.350685447782</v>
      </c>
      <c r="F11" s="87">
        <f t="shared" si="0"/>
        <v>1.0195664177944741</v>
      </c>
      <c r="G11" s="189">
        <f t="shared" si="6"/>
        <v>-411.06314609577498</v>
      </c>
      <c r="H11" s="189">
        <f t="shared" si="7"/>
        <v>-34902.549608700057</v>
      </c>
      <c r="I11" s="189">
        <f t="shared" si="1"/>
        <v>0</v>
      </c>
      <c r="J11" s="88">
        <f t="shared" si="2"/>
        <v>0</v>
      </c>
      <c r="K11" s="189">
        <f t="shared" si="8"/>
        <v>-304.56901451186974</v>
      </c>
      <c r="L11" s="88">
        <f t="shared" si="3"/>
        <v>-25860.345884173836</v>
      </c>
      <c r="M11" s="89">
        <f t="shared" si="9"/>
        <v>-60762.895492873897</v>
      </c>
      <c r="N11" s="89">
        <f t="shared" si="10"/>
        <v>2884555.5845071259</v>
      </c>
      <c r="O11" s="89">
        <f t="shared" si="11"/>
        <v>33972.718524840129</v>
      </c>
      <c r="P11" s="90">
        <f t="shared" si="4"/>
        <v>0.99853242499771133</v>
      </c>
      <c r="Q11" s="226">
        <v>4255.1998954723458</v>
      </c>
      <c r="R11" s="93">
        <f t="shared" si="12"/>
        <v>0.13247806156850905</v>
      </c>
      <c r="S11" s="93">
        <f t="shared" si="12"/>
        <v>0.11639278642068306</v>
      </c>
      <c r="T11" s="92">
        <v>84908</v>
      </c>
      <c r="U11" s="1">
        <v>2600773.1009999998</v>
      </c>
      <c r="V11" s="1">
        <v>31071.815500226992</v>
      </c>
      <c r="W11" s="196"/>
      <c r="X11" s="89">
        <v>0</v>
      </c>
      <c r="Y11" s="89">
        <f t="shared" si="13"/>
        <v>0</v>
      </c>
      <c r="Z11" s="1"/>
      <c r="AA11" s="1"/>
    </row>
    <row r="12" spans="2:27">
      <c r="B12" s="200">
        <v>1111</v>
      </c>
      <c r="C12" t="s">
        <v>40</v>
      </c>
      <c r="D12" s="1">
        <v>97607.42</v>
      </c>
      <c r="E12" s="86">
        <f t="shared" si="5"/>
        <v>28955.034114506081</v>
      </c>
      <c r="F12" s="87">
        <f t="shared" si="0"/>
        <v>0.85105171695662218</v>
      </c>
      <c r="G12" s="189">
        <f t="shared" si="6"/>
        <v>3143.5931278880794</v>
      </c>
      <c r="H12" s="189">
        <f t="shared" si="7"/>
        <v>10597.052434110716</v>
      </c>
      <c r="I12" s="189">
        <f t="shared" si="1"/>
        <v>583.72192741929496</v>
      </c>
      <c r="J12" s="88">
        <f t="shared" si="2"/>
        <v>1967.7266173304433</v>
      </c>
      <c r="K12" s="189">
        <f t="shared" si="8"/>
        <v>279.15291290742522</v>
      </c>
      <c r="L12" s="88">
        <f t="shared" si="3"/>
        <v>941.02446941093046</v>
      </c>
      <c r="M12" s="89">
        <f t="shared" si="9"/>
        <v>11538.076903521645</v>
      </c>
      <c r="N12" s="89">
        <f t="shared" si="10"/>
        <v>109145.49690352165</v>
      </c>
      <c r="O12" s="89">
        <f t="shared" si="11"/>
        <v>32377.780155301585</v>
      </c>
      <c r="P12" s="90">
        <f t="shared" si="4"/>
        <v>0.95165370150984141</v>
      </c>
      <c r="Q12" s="226">
        <v>21.869510373569938</v>
      </c>
      <c r="R12" s="93">
        <f t="shared" si="12"/>
        <v>0.10702800807256943</v>
      </c>
      <c r="S12" s="93">
        <f t="shared" si="12"/>
        <v>9.9146467819308734E-2</v>
      </c>
      <c r="T12" s="92">
        <v>3371</v>
      </c>
      <c r="U12" s="1">
        <v>88170.687000000005</v>
      </c>
      <c r="V12" s="1">
        <v>26343.198984164927</v>
      </c>
      <c r="W12" s="196"/>
      <c r="X12" s="89">
        <v>0</v>
      </c>
      <c r="Y12" s="89">
        <f t="shared" si="13"/>
        <v>0</v>
      </c>
      <c r="Z12" s="1"/>
      <c r="AA12" s="1"/>
    </row>
    <row r="13" spans="2:27">
      <c r="B13" s="200">
        <v>1112</v>
      </c>
      <c r="C13" t="s">
        <v>41</v>
      </c>
      <c r="D13" s="1">
        <v>95484.06</v>
      </c>
      <c r="E13" s="86">
        <f t="shared" si="5"/>
        <v>29298.57625038355</v>
      </c>
      <c r="F13" s="87">
        <f t="shared" si="0"/>
        <v>0.86114917094093613</v>
      </c>
      <c r="G13" s="189">
        <f t="shared" si="6"/>
        <v>2930.5970036440485</v>
      </c>
      <c r="H13" s="189">
        <f t="shared" si="7"/>
        <v>9550.8156348759549</v>
      </c>
      <c r="I13" s="189">
        <f t="shared" si="1"/>
        <v>463.48217986218077</v>
      </c>
      <c r="J13" s="88">
        <f t="shared" si="2"/>
        <v>1510.4884241708471</v>
      </c>
      <c r="K13" s="189">
        <f t="shared" si="8"/>
        <v>158.91316535031103</v>
      </c>
      <c r="L13" s="88">
        <f t="shared" si="3"/>
        <v>517.89800587666366</v>
      </c>
      <c r="M13" s="89">
        <f t="shared" si="9"/>
        <v>10068.713640752618</v>
      </c>
      <c r="N13" s="89">
        <f t="shared" si="10"/>
        <v>105552.77364075261</v>
      </c>
      <c r="O13" s="89">
        <f t="shared" si="11"/>
        <v>32388.086419377913</v>
      </c>
      <c r="P13" s="90">
        <f t="shared" si="4"/>
        <v>0.95195662512937085</v>
      </c>
      <c r="Q13" s="226">
        <v>-40.727842433247133</v>
      </c>
      <c r="R13" s="93">
        <f t="shared" si="12"/>
        <v>7.0247723791523331E-2</v>
      </c>
      <c r="S13" s="93">
        <f t="shared" si="12"/>
        <v>5.9410603544478059E-2</v>
      </c>
      <c r="T13" s="92">
        <v>3259</v>
      </c>
      <c r="U13" s="1">
        <v>89216.784</v>
      </c>
      <c r="V13" s="1">
        <v>27655.543707377557</v>
      </c>
      <c r="W13" s="196"/>
      <c r="X13" s="89">
        <v>0</v>
      </c>
      <c r="Y13" s="89">
        <f t="shared" si="13"/>
        <v>0</v>
      </c>
      <c r="Z13" s="1"/>
      <c r="AA13" s="1"/>
    </row>
    <row r="14" spans="2:27">
      <c r="B14" s="200">
        <v>1114</v>
      </c>
      <c r="C14" t="s">
        <v>42</v>
      </c>
      <c r="D14" s="1">
        <v>91429.417000000001</v>
      </c>
      <c r="E14" s="86">
        <f t="shared" si="5"/>
        <v>31473.121170395869</v>
      </c>
      <c r="F14" s="87">
        <f t="shared" si="0"/>
        <v>0.9250637973391358</v>
      </c>
      <c r="G14" s="189">
        <f t="shared" si="6"/>
        <v>1582.379153236411</v>
      </c>
      <c r="H14" s="189">
        <f t="shared" si="7"/>
        <v>4596.8114401517732</v>
      </c>
      <c r="I14" s="189">
        <f t="shared" si="1"/>
        <v>0</v>
      </c>
      <c r="J14" s="88">
        <f t="shared" si="2"/>
        <v>0</v>
      </c>
      <c r="K14" s="189">
        <f t="shared" si="8"/>
        <v>-304.56901451186974</v>
      </c>
      <c r="L14" s="88">
        <f t="shared" si="3"/>
        <v>-884.77298715698157</v>
      </c>
      <c r="M14" s="89">
        <f t="shared" si="9"/>
        <v>3712.0384529947914</v>
      </c>
      <c r="N14" s="89">
        <f t="shared" si="10"/>
        <v>95141.455452994793</v>
      </c>
      <c r="O14" s="89">
        <f t="shared" si="11"/>
        <v>32750.931309120409</v>
      </c>
      <c r="P14" s="90">
        <f t="shared" si="4"/>
        <v>0.96262142922468308</v>
      </c>
      <c r="Q14" s="226">
        <v>-252.804243014235</v>
      </c>
      <c r="R14" s="93">
        <f t="shared" si="12"/>
        <v>0.13093376018242708</v>
      </c>
      <c r="S14" s="93">
        <f t="shared" si="12"/>
        <v>0.12587278294236789</v>
      </c>
      <c r="T14" s="92">
        <v>2905</v>
      </c>
      <c r="U14" s="1">
        <v>80844.183999999994</v>
      </c>
      <c r="V14" s="1">
        <v>27954.420470262794</v>
      </c>
      <c r="W14" s="196"/>
      <c r="X14" s="89">
        <v>0</v>
      </c>
      <c r="Y14" s="89">
        <f t="shared" si="13"/>
        <v>0</v>
      </c>
      <c r="Z14" s="1"/>
      <c r="AA14" s="1"/>
    </row>
    <row r="15" spans="2:27">
      <c r="B15" s="200">
        <v>1119</v>
      </c>
      <c r="C15" t="s">
        <v>43</v>
      </c>
      <c r="D15" s="1">
        <v>593752.41899999999</v>
      </c>
      <c r="E15" s="86">
        <f t="shared" si="5"/>
        <v>29588.499476752877</v>
      </c>
      <c r="F15" s="87">
        <f t="shared" si="0"/>
        <v>0.86967064802196659</v>
      </c>
      <c r="G15" s="189">
        <f t="shared" si="6"/>
        <v>2750.844603295066</v>
      </c>
      <c r="H15" s="189">
        <f t="shared" si="7"/>
        <v>55201.198654322085</v>
      </c>
      <c r="I15" s="189">
        <f t="shared" si="1"/>
        <v>362.00905063291646</v>
      </c>
      <c r="J15" s="88">
        <f t="shared" si="2"/>
        <v>7264.4356190507351</v>
      </c>
      <c r="K15" s="189">
        <f t="shared" si="8"/>
        <v>57.440036121046717</v>
      </c>
      <c r="L15" s="88">
        <f t="shared" si="3"/>
        <v>1152.6492048410446</v>
      </c>
      <c r="M15" s="89">
        <f t="shared" si="9"/>
        <v>56353.847859163128</v>
      </c>
      <c r="N15" s="89">
        <f t="shared" si="10"/>
        <v>650106.26685916306</v>
      </c>
      <c r="O15" s="89">
        <f t="shared" si="11"/>
        <v>32396.784116168987</v>
      </c>
      <c r="P15" s="90">
        <f t="shared" si="4"/>
        <v>0.9522122694418016</v>
      </c>
      <c r="Q15" s="226">
        <v>901.24113307819061</v>
      </c>
      <c r="R15" s="93">
        <f t="shared" si="12"/>
        <v>0.1495454738947011</v>
      </c>
      <c r="S15" s="93">
        <f t="shared" si="12"/>
        <v>0.13579698564360587</v>
      </c>
      <c r="T15" s="92">
        <v>20067</v>
      </c>
      <c r="U15" s="1">
        <v>516510.59700000001</v>
      </c>
      <c r="V15" s="1">
        <v>26050.869874413678</v>
      </c>
      <c r="W15" s="196"/>
      <c r="X15" s="89">
        <v>0</v>
      </c>
      <c r="Y15" s="89">
        <f t="shared" si="13"/>
        <v>0</v>
      </c>
      <c r="Z15" s="1"/>
      <c r="AA15" s="1"/>
    </row>
    <row r="16" spans="2:27">
      <c r="B16" s="200">
        <v>1120</v>
      </c>
      <c r="C16" t="s">
        <v>44</v>
      </c>
      <c r="D16" s="1">
        <v>696837.2</v>
      </c>
      <c r="E16" s="86">
        <f t="shared" si="5"/>
        <v>32891.399981119604</v>
      </c>
      <c r="F16" s="87">
        <f t="shared" si="0"/>
        <v>0.96675011040705672</v>
      </c>
      <c r="G16" s="189">
        <f t="shared" si="6"/>
        <v>703.04629058769501</v>
      </c>
      <c r="H16" s="189">
        <f t="shared" si="7"/>
        <v>14894.738712390907</v>
      </c>
      <c r="I16" s="189">
        <f t="shared" si="1"/>
        <v>0</v>
      </c>
      <c r="J16" s="88">
        <f t="shared" si="2"/>
        <v>0</v>
      </c>
      <c r="K16" s="189">
        <f t="shared" si="8"/>
        <v>-304.56901451186974</v>
      </c>
      <c r="L16" s="88">
        <f t="shared" si="3"/>
        <v>-6452.5991414484724</v>
      </c>
      <c r="M16" s="89">
        <f t="shared" si="9"/>
        <v>8442.1395709424341</v>
      </c>
      <c r="N16" s="89">
        <f t="shared" si="10"/>
        <v>705279.33957094233</v>
      </c>
      <c r="O16" s="89">
        <f t="shared" si="11"/>
        <v>33289.877257195425</v>
      </c>
      <c r="P16" s="90">
        <f t="shared" si="4"/>
        <v>0.97846222819049289</v>
      </c>
      <c r="Q16" s="226">
        <v>-242.49135187587126</v>
      </c>
      <c r="R16" s="93">
        <f t="shared" si="12"/>
        <v>0.14371722969808196</v>
      </c>
      <c r="S16" s="93">
        <f t="shared" si="12"/>
        <v>0.12827764092749511</v>
      </c>
      <c r="T16" s="92">
        <v>21186</v>
      </c>
      <c r="U16" s="1">
        <v>609274.02500000002</v>
      </c>
      <c r="V16" s="1">
        <v>29151.867224880385</v>
      </c>
      <c r="W16" s="196"/>
      <c r="X16" s="89">
        <v>0</v>
      </c>
      <c r="Y16" s="89">
        <f t="shared" si="13"/>
        <v>0</v>
      </c>
      <c r="Z16" s="1"/>
      <c r="AA16" s="1"/>
    </row>
    <row r="17" spans="2:27">
      <c r="B17" s="200">
        <v>1121</v>
      </c>
      <c r="C17" t="s">
        <v>45</v>
      </c>
      <c r="D17" s="1">
        <v>676160.44</v>
      </c>
      <c r="E17" s="86">
        <f t="shared" si="5"/>
        <v>33544.696135337595</v>
      </c>
      <c r="F17" s="87">
        <f t="shared" si="0"/>
        <v>0.98595191177705888</v>
      </c>
      <c r="G17" s="189">
        <f t="shared" si="6"/>
        <v>298.00267497254055</v>
      </c>
      <c r="H17" s="189">
        <f t="shared" si="7"/>
        <v>6006.8399194214999</v>
      </c>
      <c r="I17" s="189">
        <f t="shared" si="1"/>
        <v>0</v>
      </c>
      <c r="J17" s="88">
        <f t="shared" si="2"/>
        <v>0</v>
      </c>
      <c r="K17" s="189">
        <f t="shared" si="8"/>
        <v>-304.56901451186974</v>
      </c>
      <c r="L17" s="88">
        <f t="shared" si="3"/>
        <v>-6139.1976255157579</v>
      </c>
      <c r="M17" s="89">
        <f t="shared" si="9"/>
        <v>-132.35770609425799</v>
      </c>
      <c r="N17" s="89">
        <f t="shared" si="10"/>
        <v>676028.08229390567</v>
      </c>
      <c r="O17" s="89">
        <f t="shared" si="11"/>
        <v>33538.129795798268</v>
      </c>
      <c r="P17" s="90">
        <f t="shared" si="4"/>
        <v>0.98575891271109384</v>
      </c>
      <c r="Q17" s="226">
        <v>986.78449396286396</v>
      </c>
      <c r="R17" s="93">
        <f t="shared" si="12"/>
        <v>0.11192488390546289</v>
      </c>
      <c r="S17" s="93">
        <f t="shared" si="12"/>
        <v>9.8299570301025235E-2</v>
      </c>
      <c r="T17" s="92">
        <v>20157</v>
      </c>
      <c r="U17" s="1">
        <v>608099.027</v>
      </c>
      <c r="V17" s="1">
        <v>30542.392114515318</v>
      </c>
      <c r="W17" s="196"/>
      <c r="X17" s="89">
        <v>0</v>
      </c>
      <c r="Y17" s="89">
        <f t="shared" si="13"/>
        <v>0</v>
      </c>
      <c r="Z17" s="1"/>
      <c r="AA17" s="1"/>
    </row>
    <row r="18" spans="2:27">
      <c r="B18" s="200">
        <v>1122</v>
      </c>
      <c r="C18" t="s">
        <v>46</v>
      </c>
      <c r="D18" s="1">
        <v>366917.84399999998</v>
      </c>
      <c r="E18" s="86">
        <f t="shared" si="5"/>
        <v>29269.13241863433</v>
      </c>
      <c r="F18" s="87">
        <f t="shared" si="0"/>
        <v>0.86028375239351318</v>
      </c>
      <c r="G18" s="189">
        <f t="shared" si="6"/>
        <v>2948.8521793285649</v>
      </c>
      <c r="H18" s="189">
        <f t="shared" si="7"/>
        <v>36966.81092006289</v>
      </c>
      <c r="I18" s="189">
        <f t="shared" si="1"/>
        <v>473.78752097440787</v>
      </c>
      <c r="J18" s="88">
        <f t="shared" si="2"/>
        <v>5939.4003629351773</v>
      </c>
      <c r="K18" s="189">
        <f t="shared" si="8"/>
        <v>169.21850646253813</v>
      </c>
      <c r="L18" s="88">
        <f t="shared" si="3"/>
        <v>2121.3231970143779</v>
      </c>
      <c r="M18" s="89">
        <f t="shared" si="9"/>
        <v>39088.134117077265</v>
      </c>
      <c r="N18" s="89">
        <f t="shared" si="10"/>
        <v>406005.97811707726</v>
      </c>
      <c r="O18" s="89">
        <f t="shared" si="11"/>
        <v>32387.20310442544</v>
      </c>
      <c r="P18" s="90">
        <f t="shared" si="4"/>
        <v>0.95193066257294834</v>
      </c>
      <c r="Q18" s="226">
        <v>989.9223998793168</v>
      </c>
      <c r="R18" s="93">
        <f t="shared" si="12"/>
        <v>0.10920993558055846</v>
      </c>
      <c r="S18" s="93">
        <f t="shared" si="12"/>
        <v>9.3814073360470901E-2</v>
      </c>
      <c r="T18" s="92">
        <v>12536</v>
      </c>
      <c r="U18" s="1">
        <v>330792.06400000001</v>
      </c>
      <c r="V18" s="1">
        <v>26758.782074098042</v>
      </c>
      <c r="W18" s="196"/>
      <c r="X18" s="89">
        <v>0</v>
      </c>
      <c r="Y18" s="89">
        <f t="shared" si="13"/>
        <v>0</v>
      </c>
      <c r="Z18" s="1"/>
      <c r="AA18" s="1"/>
    </row>
    <row r="19" spans="2:27">
      <c r="B19" s="200">
        <v>1124</v>
      </c>
      <c r="C19" t="s">
        <v>47</v>
      </c>
      <c r="D19" s="1">
        <v>1239124.98</v>
      </c>
      <c r="E19" s="86">
        <f t="shared" si="5"/>
        <v>42504.201282886839</v>
      </c>
      <c r="F19" s="87">
        <f t="shared" si="0"/>
        <v>1.2492913438340032</v>
      </c>
      <c r="G19" s="189">
        <f t="shared" si="6"/>
        <v>-5256.8905165079905</v>
      </c>
      <c r="H19" s="189">
        <f t="shared" si="7"/>
        <v>-153254.12922775745</v>
      </c>
      <c r="I19" s="189">
        <f t="shared" si="1"/>
        <v>0</v>
      </c>
      <c r="J19" s="88">
        <f t="shared" si="2"/>
        <v>0</v>
      </c>
      <c r="K19" s="189">
        <f t="shared" si="8"/>
        <v>-304.56901451186974</v>
      </c>
      <c r="L19" s="88">
        <f t="shared" si="3"/>
        <v>-8879.1004800645387</v>
      </c>
      <c r="M19" s="89">
        <f t="shared" si="9"/>
        <v>-162133.229707822</v>
      </c>
      <c r="N19" s="89">
        <f t="shared" si="10"/>
        <v>1076991.750292178</v>
      </c>
      <c r="O19" s="89">
        <f t="shared" si="11"/>
        <v>36942.741751866975</v>
      </c>
      <c r="P19" s="90">
        <f t="shared" si="4"/>
        <v>1.0858278968927324</v>
      </c>
      <c r="Q19" s="226">
        <v>260.7770942877105</v>
      </c>
      <c r="R19" s="93">
        <f t="shared" si="12"/>
        <v>9.1343574306369732E-2</v>
      </c>
      <c r="S19" s="93">
        <f t="shared" si="12"/>
        <v>7.3823977943203833E-2</v>
      </c>
      <c r="T19" s="92">
        <v>29153</v>
      </c>
      <c r="U19" s="1">
        <v>1135412.3570000001</v>
      </c>
      <c r="V19" s="1">
        <v>39582.093672651208</v>
      </c>
      <c r="W19" s="196"/>
      <c r="X19" s="89">
        <v>0</v>
      </c>
      <c r="Y19" s="89">
        <f t="shared" si="13"/>
        <v>0</v>
      </c>
      <c r="Z19" s="1"/>
      <c r="AA19" s="1"/>
    </row>
    <row r="20" spans="2:27">
      <c r="B20" s="200">
        <v>1127</v>
      </c>
      <c r="C20" t="s">
        <v>48</v>
      </c>
      <c r="D20" s="1">
        <v>434811.74200000003</v>
      </c>
      <c r="E20" s="86">
        <f t="shared" si="5"/>
        <v>36864.073081814335</v>
      </c>
      <c r="F20" s="87">
        <f t="shared" si="0"/>
        <v>1.0835156527954122</v>
      </c>
      <c r="G20" s="189">
        <f t="shared" si="6"/>
        <v>-1760.0110318430377</v>
      </c>
      <c r="H20" s="189">
        <f t="shared" si="7"/>
        <v>-20759.330120588631</v>
      </c>
      <c r="I20" s="189">
        <f t="shared" si="1"/>
        <v>0</v>
      </c>
      <c r="J20" s="88">
        <f t="shared" si="2"/>
        <v>0</v>
      </c>
      <c r="K20" s="189">
        <f t="shared" si="8"/>
        <v>-304.56901451186974</v>
      </c>
      <c r="L20" s="88">
        <f t="shared" si="3"/>
        <v>-3592.3915261675033</v>
      </c>
      <c r="M20" s="89">
        <f t="shared" si="9"/>
        <v>-24351.721646756134</v>
      </c>
      <c r="N20" s="89">
        <f t="shared" si="10"/>
        <v>410460.02035324392</v>
      </c>
      <c r="O20" s="89">
        <f t="shared" si="11"/>
        <v>34799.493035459425</v>
      </c>
      <c r="P20" s="90">
        <f t="shared" si="4"/>
        <v>1.0228331342980681</v>
      </c>
      <c r="Q20" s="226">
        <v>479.09160246019383</v>
      </c>
      <c r="R20" s="93">
        <f t="shared" si="12"/>
        <v>9.923232046891857E-2</v>
      </c>
      <c r="S20" s="93">
        <f t="shared" si="12"/>
        <v>9.4292997621538435E-2</v>
      </c>
      <c r="T20" s="92">
        <v>11795</v>
      </c>
      <c r="U20" s="1">
        <v>395559.45899999997</v>
      </c>
      <c r="V20" s="1">
        <v>33687.57102708226</v>
      </c>
      <c r="W20" s="196"/>
      <c r="X20" s="89">
        <v>0</v>
      </c>
      <c r="Y20" s="89">
        <f t="shared" si="13"/>
        <v>0</v>
      </c>
      <c r="Z20" s="1"/>
      <c r="AA20" s="1"/>
    </row>
    <row r="21" spans="2:27">
      <c r="B21" s="200">
        <v>1130</v>
      </c>
      <c r="C21" t="s">
        <v>49</v>
      </c>
      <c r="D21" s="1">
        <v>419332.03</v>
      </c>
      <c r="E21" s="86">
        <f t="shared" si="5"/>
        <v>30357.781075798161</v>
      </c>
      <c r="F21" s="87">
        <f t="shared" si="0"/>
        <v>0.89228151503395292</v>
      </c>
      <c r="G21" s="189">
        <f t="shared" si="6"/>
        <v>2273.8900118869901</v>
      </c>
      <c r="H21" s="189">
        <f t="shared" si="7"/>
        <v>31409.242734194995</v>
      </c>
      <c r="I21" s="189">
        <f t="shared" si="1"/>
        <v>92.760490967067199</v>
      </c>
      <c r="J21" s="88">
        <f t="shared" si="2"/>
        <v>1281.3006617280992</v>
      </c>
      <c r="K21" s="189">
        <f t="shared" si="8"/>
        <v>-211.80852354480254</v>
      </c>
      <c r="L21" s="88">
        <f t="shared" si="3"/>
        <v>-2925.7111357243575</v>
      </c>
      <c r="M21" s="89">
        <f t="shared" si="9"/>
        <v>28483.531598470639</v>
      </c>
      <c r="N21" s="89">
        <f t="shared" si="10"/>
        <v>447815.56159847067</v>
      </c>
      <c r="O21" s="89">
        <f t="shared" si="11"/>
        <v>32419.862564140352</v>
      </c>
      <c r="P21" s="90">
        <f t="shared" si="4"/>
        <v>0.95289059545216148</v>
      </c>
      <c r="Q21" s="226">
        <v>1251.6660159894163</v>
      </c>
      <c r="R21" s="93">
        <f t="shared" si="12"/>
        <v>0.13278456486078455</v>
      </c>
      <c r="S21" s="94">
        <f t="shared" si="12"/>
        <v>0.12376362066801785</v>
      </c>
      <c r="T21" s="92">
        <v>13813</v>
      </c>
      <c r="U21" s="1">
        <v>370178.09299999999</v>
      </c>
      <c r="V21" s="1">
        <v>27014.383200758955</v>
      </c>
      <c r="W21" s="196"/>
      <c r="X21" s="89">
        <v>0</v>
      </c>
      <c r="Y21" s="89">
        <f t="shared" si="13"/>
        <v>0</v>
      </c>
      <c r="Z21" s="1"/>
      <c r="AA21" s="1"/>
    </row>
    <row r="22" spans="2:27">
      <c r="B22" s="200">
        <v>1133</v>
      </c>
      <c r="C22" t="s">
        <v>50</v>
      </c>
      <c r="D22" s="1">
        <v>112081.912</v>
      </c>
      <c r="E22" s="86">
        <f t="shared" si="5"/>
        <v>41806.009697873924</v>
      </c>
      <c r="F22" s="87">
        <f t="shared" si="0"/>
        <v>1.2287699676601715</v>
      </c>
      <c r="G22" s="189">
        <f t="shared" si="6"/>
        <v>-4824.0117337999827</v>
      </c>
      <c r="H22" s="189">
        <f t="shared" si="7"/>
        <v>-12933.175458317754</v>
      </c>
      <c r="I22" s="189">
        <f t="shared" si="1"/>
        <v>0</v>
      </c>
      <c r="J22" s="88">
        <f t="shared" si="2"/>
        <v>0</v>
      </c>
      <c r="K22" s="189">
        <f t="shared" si="8"/>
        <v>-304.56901451186974</v>
      </c>
      <c r="L22" s="88">
        <f t="shared" si="3"/>
        <v>-816.54952790632274</v>
      </c>
      <c r="M22" s="89">
        <f t="shared" si="9"/>
        <v>-13749.724986224077</v>
      </c>
      <c r="N22" s="89">
        <f t="shared" si="10"/>
        <v>98332.187013775925</v>
      </c>
      <c r="O22" s="89">
        <f t="shared" si="11"/>
        <v>36677.428949562076</v>
      </c>
      <c r="P22" s="90">
        <f t="shared" si="4"/>
        <v>1.0780297739466767</v>
      </c>
      <c r="Q22" s="226">
        <v>-76.895294396261306</v>
      </c>
      <c r="R22" s="93">
        <f t="shared" si="12"/>
        <v>0.13231893982972123</v>
      </c>
      <c r="S22" s="94">
        <f t="shared" si="12"/>
        <v>0.11626965981721486</v>
      </c>
      <c r="T22" s="92">
        <v>2681</v>
      </c>
      <c r="U22" s="1">
        <v>98984.400999999998</v>
      </c>
      <c r="V22" s="1">
        <v>37451.53272796065</v>
      </c>
      <c r="W22" s="196"/>
      <c r="X22" s="89">
        <v>0</v>
      </c>
      <c r="Y22" s="89">
        <f t="shared" si="13"/>
        <v>0</v>
      </c>
      <c r="Z22" s="1"/>
      <c r="AA22" s="1"/>
    </row>
    <row r="23" spans="2:27">
      <c r="B23" s="200">
        <v>1134</v>
      </c>
      <c r="C23" t="s">
        <v>51</v>
      </c>
      <c r="D23" s="1">
        <v>164443.33799999999</v>
      </c>
      <c r="E23" s="86">
        <f t="shared" si="5"/>
        <v>41747.483625285604</v>
      </c>
      <c r="F23" s="87">
        <f t="shared" si="0"/>
        <v>1.2270497585122202</v>
      </c>
      <c r="G23" s="189">
        <f t="shared" si="6"/>
        <v>-4787.7255687952247</v>
      </c>
      <c r="H23" s="189">
        <f t="shared" si="7"/>
        <v>-18858.85101548439</v>
      </c>
      <c r="I23" s="189">
        <f t="shared" si="1"/>
        <v>0</v>
      </c>
      <c r="J23" s="88">
        <f t="shared" si="2"/>
        <v>0</v>
      </c>
      <c r="K23" s="189">
        <f t="shared" si="8"/>
        <v>-304.56901451186974</v>
      </c>
      <c r="L23" s="88">
        <f t="shared" si="3"/>
        <v>-1199.6973481622549</v>
      </c>
      <c r="M23" s="89">
        <f t="shared" si="9"/>
        <v>-20058.548363646645</v>
      </c>
      <c r="N23" s="89">
        <f t="shared" si="10"/>
        <v>144384.78963635335</v>
      </c>
      <c r="O23" s="89">
        <f t="shared" si="11"/>
        <v>36655.189041978512</v>
      </c>
      <c r="P23" s="90">
        <f t="shared" si="4"/>
        <v>1.0773760944704551</v>
      </c>
      <c r="Q23" s="226">
        <v>44.624181847455475</v>
      </c>
      <c r="R23" s="93">
        <f t="shared" si="12"/>
        <v>3.2077165771286983E-2</v>
      </c>
      <c r="S23" s="93">
        <f t="shared" si="12"/>
        <v>1.8976414746010445E-2</v>
      </c>
      <c r="T23" s="92">
        <v>3939</v>
      </c>
      <c r="U23" s="1">
        <v>159332.40599999999</v>
      </c>
      <c r="V23" s="1">
        <v>40970.019542298789</v>
      </c>
      <c r="W23" s="196"/>
      <c r="X23" s="89">
        <v>0</v>
      </c>
      <c r="Y23" s="89">
        <f t="shared" si="13"/>
        <v>0</v>
      </c>
      <c r="Z23" s="1"/>
      <c r="AA23" s="1"/>
    </row>
    <row r="24" spans="2:27">
      <c r="B24" s="200">
        <v>1135</v>
      </c>
      <c r="C24" t="s">
        <v>52</v>
      </c>
      <c r="D24" s="1">
        <v>153717.60999999999</v>
      </c>
      <c r="E24" s="86">
        <f t="shared" si="5"/>
        <v>33416.871739130431</v>
      </c>
      <c r="F24" s="87">
        <f t="shared" si="0"/>
        <v>0.98219487348690016</v>
      </c>
      <c r="G24" s="189">
        <f t="shared" si="6"/>
        <v>377.25380062098264</v>
      </c>
      <c r="H24" s="189">
        <f t="shared" si="7"/>
        <v>1735.3674828565202</v>
      </c>
      <c r="I24" s="189">
        <f t="shared" si="1"/>
        <v>0</v>
      </c>
      <c r="J24" s="88">
        <f t="shared" si="2"/>
        <v>0</v>
      </c>
      <c r="K24" s="189">
        <f t="shared" si="8"/>
        <v>-304.56901451186974</v>
      </c>
      <c r="L24" s="88">
        <f t="shared" si="3"/>
        <v>-1401.0174667546009</v>
      </c>
      <c r="M24" s="89">
        <f t="shared" si="9"/>
        <v>334.35001610191921</v>
      </c>
      <c r="N24" s="89">
        <f t="shared" si="10"/>
        <v>154051.96001610192</v>
      </c>
      <c r="O24" s="89">
        <f t="shared" si="11"/>
        <v>33489.556525239546</v>
      </c>
      <c r="P24" s="90">
        <f t="shared" si="4"/>
        <v>0.98433123816083357</v>
      </c>
      <c r="Q24" s="226">
        <v>369.61400445249888</v>
      </c>
      <c r="R24" s="93">
        <f t="shared" si="12"/>
        <v>0.16009936346670595</v>
      </c>
      <c r="S24" s="93">
        <f t="shared" si="12"/>
        <v>0.15303788908038671</v>
      </c>
      <c r="T24" s="92">
        <v>4600</v>
      </c>
      <c r="U24" s="1">
        <v>132503.83100000001</v>
      </c>
      <c r="V24" s="1">
        <v>28981.590332458447</v>
      </c>
      <c r="W24" s="196"/>
      <c r="X24" s="89">
        <v>0</v>
      </c>
      <c r="Y24" s="89">
        <f t="shared" si="13"/>
        <v>0</v>
      </c>
      <c r="Z24" s="1"/>
      <c r="AA24" s="1"/>
    </row>
    <row r="25" spans="2:27">
      <c r="B25" s="200">
        <v>1144</v>
      </c>
      <c r="C25" t="s">
        <v>53</v>
      </c>
      <c r="D25" s="1">
        <v>18941.308000000001</v>
      </c>
      <c r="E25" s="86">
        <f t="shared" si="5"/>
        <v>33230.364912280704</v>
      </c>
      <c r="F25" s="87">
        <f t="shared" si="0"/>
        <v>0.97671303034394652</v>
      </c>
      <c r="G25" s="189">
        <f t="shared" si="6"/>
        <v>492.88803326781346</v>
      </c>
      <c r="H25" s="189">
        <f t="shared" si="7"/>
        <v>280.94617896265368</v>
      </c>
      <c r="I25" s="189">
        <f t="shared" si="1"/>
        <v>0</v>
      </c>
      <c r="J25" s="88">
        <f t="shared" si="2"/>
        <v>0</v>
      </c>
      <c r="K25" s="189">
        <f t="shared" si="8"/>
        <v>-304.56901451186974</v>
      </c>
      <c r="L25" s="88">
        <f t="shared" si="3"/>
        <v>-173.60433827176573</v>
      </c>
      <c r="M25" s="89">
        <f t="shared" si="9"/>
        <v>107.34184069088795</v>
      </c>
      <c r="N25" s="89">
        <f t="shared" si="10"/>
        <v>19048.64984069089</v>
      </c>
      <c r="O25" s="89">
        <f t="shared" si="11"/>
        <v>33418.683931036649</v>
      </c>
      <c r="P25" s="90">
        <f t="shared" si="4"/>
        <v>0.98224813776651121</v>
      </c>
      <c r="Q25" s="226">
        <v>77.839579856069207</v>
      </c>
      <c r="R25" s="93">
        <f t="shared" si="12"/>
        <v>0.1557420886405172</v>
      </c>
      <c r="S25" s="93">
        <f t="shared" si="12"/>
        <v>0.10302402845691469</v>
      </c>
      <c r="T25" s="92">
        <v>570</v>
      </c>
      <c r="U25" s="1">
        <v>16388.870999999999</v>
      </c>
      <c r="V25" s="1">
        <v>30126.601102941175</v>
      </c>
      <c r="W25" s="196"/>
      <c r="X25" s="89">
        <v>0</v>
      </c>
      <c r="Y25" s="89">
        <f t="shared" si="13"/>
        <v>0</v>
      </c>
      <c r="Z25" s="1"/>
      <c r="AA25" s="1"/>
    </row>
    <row r="26" spans="2:27">
      <c r="B26" s="200">
        <v>1145</v>
      </c>
      <c r="C26" t="s">
        <v>54</v>
      </c>
      <c r="D26" s="1">
        <v>30235.833999999999</v>
      </c>
      <c r="E26" s="86">
        <f t="shared" si="5"/>
        <v>33858.716685330342</v>
      </c>
      <c r="F26" s="87">
        <f t="shared" si="0"/>
        <v>0.99518166185002122</v>
      </c>
      <c r="G26" s="189">
        <f t="shared" si="6"/>
        <v>103.30993397703743</v>
      </c>
      <c r="H26" s="189">
        <f t="shared" si="7"/>
        <v>92.255771041494427</v>
      </c>
      <c r="I26" s="189">
        <f t="shared" si="1"/>
        <v>0</v>
      </c>
      <c r="J26" s="88">
        <f t="shared" si="2"/>
        <v>0</v>
      </c>
      <c r="K26" s="189">
        <f t="shared" si="8"/>
        <v>-304.56901451186974</v>
      </c>
      <c r="L26" s="88">
        <f t="shared" si="3"/>
        <v>-271.98012995909971</v>
      </c>
      <c r="M26" s="89">
        <f t="shared" si="9"/>
        <v>-179.72435891760529</v>
      </c>
      <c r="N26" s="89">
        <f t="shared" si="10"/>
        <v>30056.109641082392</v>
      </c>
      <c r="O26" s="89">
        <f t="shared" si="11"/>
        <v>33657.457604795512</v>
      </c>
      <c r="P26" s="90">
        <f t="shared" si="4"/>
        <v>0.98926621773881962</v>
      </c>
      <c r="Q26" s="226">
        <v>90.350375107846276</v>
      </c>
      <c r="R26" s="93">
        <f t="shared" si="12"/>
        <v>0.15930283325643843</v>
      </c>
      <c r="S26" s="93">
        <f t="shared" si="12"/>
        <v>0.14632071866230115</v>
      </c>
      <c r="T26" s="92">
        <v>893</v>
      </c>
      <c r="U26" s="1">
        <v>26081.048999999999</v>
      </c>
      <c r="V26" s="1">
        <v>29536.861834654588</v>
      </c>
      <c r="W26" s="196"/>
      <c r="X26" s="89">
        <v>0</v>
      </c>
      <c r="Y26" s="89">
        <f t="shared" si="13"/>
        <v>0</v>
      </c>
      <c r="Z26" s="1"/>
      <c r="AA26" s="1"/>
    </row>
    <row r="27" spans="2:27">
      <c r="B27" s="200">
        <v>1146</v>
      </c>
      <c r="C27" t="s">
        <v>55</v>
      </c>
      <c r="D27" s="1">
        <v>368740.14500000002</v>
      </c>
      <c r="E27" s="86">
        <f t="shared" si="5"/>
        <v>31475.897994024755</v>
      </c>
      <c r="F27" s="87">
        <f t="shared" si="0"/>
        <v>0.92514541425271646</v>
      </c>
      <c r="G27" s="189">
        <f t="shared" si="6"/>
        <v>1580.6575225865013</v>
      </c>
      <c r="H27" s="189">
        <f t="shared" si="7"/>
        <v>18517.402877100863</v>
      </c>
      <c r="I27" s="189">
        <f t="shared" si="1"/>
        <v>0</v>
      </c>
      <c r="J27" s="88">
        <f t="shared" si="2"/>
        <v>0</v>
      </c>
      <c r="K27" s="189">
        <f t="shared" si="8"/>
        <v>-304.56901451186974</v>
      </c>
      <c r="L27" s="88">
        <f t="shared" si="3"/>
        <v>-3568.026005006554</v>
      </c>
      <c r="M27" s="89">
        <f t="shared" si="9"/>
        <v>14949.37687209431</v>
      </c>
      <c r="N27" s="89">
        <f t="shared" si="10"/>
        <v>383689.52187209431</v>
      </c>
      <c r="O27" s="89">
        <f t="shared" si="11"/>
        <v>32751.986502099386</v>
      </c>
      <c r="P27" s="90">
        <f t="shared" si="4"/>
        <v>0.96265244365184366</v>
      </c>
      <c r="Q27" s="226">
        <v>899.02511125236197</v>
      </c>
      <c r="R27" s="93">
        <f t="shared" si="12"/>
        <v>0.1438944334447029</v>
      </c>
      <c r="S27" s="93">
        <f t="shared" si="12"/>
        <v>0.12973611565985604</v>
      </c>
      <c r="T27" s="92">
        <v>11715</v>
      </c>
      <c r="U27" s="1">
        <v>322355.04800000001</v>
      </c>
      <c r="V27" s="1">
        <v>27861.283318928261</v>
      </c>
      <c r="W27" s="196"/>
      <c r="X27" s="89">
        <v>0</v>
      </c>
      <c r="Y27" s="89">
        <f t="shared" si="13"/>
        <v>0</v>
      </c>
      <c r="Z27" s="1"/>
      <c r="AA27" s="1"/>
    </row>
    <row r="28" spans="2:27">
      <c r="B28" s="200">
        <v>1149</v>
      </c>
      <c r="C28" t="s">
        <v>56</v>
      </c>
      <c r="D28" s="1">
        <v>1349744.973</v>
      </c>
      <c r="E28" s="86">
        <f t="shared" si="5"/>
        <v>30870.365093886514</v>
      </c>
      <c r="F28" s="87">
        <f t="shared" si="0"/>
        <v>0.90734747927883941</v>
      </c>
      <c r="G28" s="189">
        <f t="shared" si="6"/>
        <v>1956.0879206722111</v>
      </c>
      <c r="H28" s="189">
        <f t="shared" si="7"/>
        <v>85526.032155551089</v>
      </c>
      <c r="I28" s="189">
        <f t="shared" si="1"/>
        <v>0</v>
      </c>
      <c r="J28" s="88">
        <f t="shared" si="2"/>
        <v>0</v>
      </c>
      <c r="K28" s="189">
        <f t="shared" si="8"/>
        <v>-304.56901451186974</v>
      </c>
      <c r="L28" s="88">
        <f t="shared" si="3"/>
        <v>-13316.67102150248</v>
      </c>
      <c r="M28" s="89">
        <f t="shared" si="9"/>
        <v>72209.36113404861</v>
      </c>
      <c r="N28" s="89">
        <f t="shared" si="10"/>
        <v>1421954.3341340485</v>
      </c>
      <c r="O28" s="89">
        <f t="shared" si="11"/>
        <v>32521.884000046852</v>
      </c>
      <c r="P28" s="90">
        <f t="shared" si="4"/>
        <v>0.95588922836177037</v>
      </c>
      <c r="Q28" s="226">
        <v>3424.6391355210362</v>
      </c>
      <c r="R28" s="93">
        <f t="shared" si="12"/>
        <v>0.1455023263246619</v>
      </c>
      <c r="S28" s="93">
        <f t="shared" si="12"/>
        <v>0.13457731042736795</v>
      </c>
      <c r="T28" s="92">
        <v>43723</v>
      </c>
      <c r="U28" s="1">
        <v>1178299.635</v>
      </c>
      <c r="V28" s="1">
        <v>27208.69244446497</v>
      </c>
      <c r="W28" s="196"/>
      <c r="X28" s="89">
        <v>0</v>
      </c>
      <c r="Y28" s="89">
        <f t="shared" si="13"/>
        <v>0</v>
      </c>
      <c r="Z28" s="1"/>
      <c r="AA28" s="1"/>
    </row>
    <row r="29" spans="2:27">
      <c r="B29" s="200">
        <v>1151</v>
      </c>
      <c r="C29" t="s">
        <v>57</v>
      </c>
      <c r="D29" s="1">
        <v>7401.2889999999998</v>
      </c>
      <c r="E29" s="86">
        <f t="shared" si="5"/>
        <v>34107.322580645159</v>
      </c>
      <c r="F29" s="87">
        <f t="shared" si="0"/>
        <v>1.002488732296442</v>
      </c>
      <c r="G29" s="189">
        <f t="shared" si="6"/>
        <v>-50.825721118148941</v>
      </c>
      <c r="H29" s="189">
        <f t="shared" si="7"/>
        <v>-11.02918148263832</v>
      </c>
      <c r="I29" s="189">
        <f t="shared" si="1"/>
        <v>0</v>
      </c>
      <c r="J29" s="88">
        <f t="shared" si="2"/>
        <v>0</v>
      </c>
      <c r="K29" s="189">
        <f t="shared" si="8"/>
        <v>-304.56901451186974</v>
      </c>
      <c r="L29" s="88">
        <f t="shared" si="3"/>
        <v>-66.091476149075731</v>
      </c>
      <c r="M29" s="89">
        <f t="shared" si="9"/>
        <v>-77.120657631714053</v>
      </c>
      <c r="N29" s="89">
        <f t="shared" si="10"/>
        <v>7324.1683423682853</v>
      </c>
      <c r="O29" s="89">
        <f t="shared" si="11"/>
        <v>33751.92784501514</v>
      </c>
      <c r="P29" s="90">
        <f t="shared" si="4"/>
        <v>0.99204290450845933</v>
      </c>
      <c r="Q29" s="226">
        <v>2.8827204013466456</v>
      </c>
      <c r="R29" s="93">
        <f t="shared" si="12"/>
        <v>0.14136312080689575</v>
      </c>
      <c r="S29" s="93">
        <f t="shared" si="12"/>
        <v>0.13084364503909021</v>
      </c>
      <c r="T29" s="92">
        <v>217</v>
      </c>
      <c r="U29" s="1">
        <v>6484.6049999999996</v>
      </c>
      <c r="V29" s="1">
        <v>30160.953488372092</v>
      </c>
      <c r="W29" s="196"/>
      <c r="X29" s="89">
        <v>0</v>
      </c>
      <c r="Y29" s="89">
        <f t="shared" si="13"/>
        <v>0</v>
      </c>
      <c r="Z29" s="1"/>
      <c r="AA29" s="1"/>
    </row>
    <row r="30" spans="2:27">
      <c r="B30" s="200">
        <v>1160</v>
      </c>
      <c r="C30" t="s">
        <v>58</v>
      </c>
      <c r="D30" s="1">
        <v>324068.62300000002</v>
      </c>
      <c r="E30" s="86">
        <f t="shared" si="5"/>
        <v>35733.666666666672</v>
      </c>
      <c r="F30" s="87">
        <f t="shared" si="0"/>
        <v>1.050290538410614</v>
      </c>
      <c r="G30" s="189">
        <f t="shared" si="6"/>
        <v>-1059.1590544514866</v>
      </c>
      <c r="H30" s="189">
        <f t="shared" si="7"/>
        <v>-9605.5134648205312</v>
      </c>
      <c r="I30" s="189">
        <f t="shared" si="1"/>
        <v>0</v>
      </c>
      <c r="J30" s="88">
        <f t="shared" si="2"/>
        <v>0</v>
      </c>
      <c r="K30" s="189">
        <f t="shared" si="8"/>
        <v>-304.56901451186974</v>
      </c>
      <c r="L30" s="88">
        <f t="shared" si="3"/>
        <v>-2762.1363926081467</v>
      </c>
      <c r="M30" s="89">
        <f t="shared" si="9"/>
        <v>-12367.649857428678</v>
      </c>
      <c r="N30" s="89">
        <f t="shared" si="10"/>
        <v>311700.97314257134</v>
      </c>
      <c r="O30" s="89">
        <f t="shared" si="11"/>
        <v>34369.938597703309</v>
      </c>
      <c r="P30" s="90">
        <f t="shared" si="4"/>
        <v>1.0102075908318446</v>
      </c>
      <c r="Q30" s="226">
        <v>-1067.9283794479215</v>
      </c>
      <c r="R30" s="93">
        <f t="shared" si="12"/>
        <v>6.7459304106333509E-2</v>
      </c>
      <c r="S30" s="93">
        <f t="shared" si="12"/>
        <v>5.2040055144162413E-2</v>
      </c>
      <c r="T30" s="92">
        <v>9069</v>
      </c>
      <c r="U30" s="1">
        <v>303588.73800000001</v>
      </c>
      <c r="V30" s="1">
        <v>33966.070485567245</v>
      </c>
      <c r="W30" s="196"/>
      <c r="X30" s="89">
        <v>0</v>
      </c>
      <c r="Y30" s="89">
        <f t="shared" si="13"/>
        <v>0</v>
      </c>
      <c r="Z30" s="1"/>
      <c r="AA30" s="1"/>
    </row>
    <row r="31" spans="2:27" ht="28" customHeight="1">
      <c r="B31" s="200">
        <v>1505</v>
      </c>
      <c r="C31" t="s">
        <v>59</v>
      </c>
      <c r="D31" s="1">
        <v>741574.91700000002</v>
      </c>
      <c r="E31" s="86">
        <f t="shared" si="5"/>
        <v>30172.305191634794</v>
      </c>
      <c r="F31" s="87">
        <f t="shared" si="0"/>
        <v>0.88682997354907511</v>
      </c>
      <c r="G31" s="189">
        <f t="shared" si="6"/>
        <v>2388.8850600682777</v>
      </c>
      <c r="H31" s="189">
        <f t="shared" si="7"/>
        <v>58714.017006358132</v>
      </c>
      <c r="I31" s="189">
        <f t="shared" si="1"/>
        <v>157.67705042424549</v>
      </c>
      <c r="J31" s="88">
        <f t="shared" si="2"/>
        <v>3875.3865453271055</v>
      </c>
      <c r="K31" s="189">
        <f t="shared" si="8"/>
        <v>-146.89196408762425</v>
      </c>
      <c r="L31" s="88">
        <f t="shared" si="3"/>
        <v>-3610.3106933456288</v>
      </c>
      <c r="M31" s="89">
        <f t="shared" si="9"/>
        <v>55103.706313012503</v>
      </c>
      <c r="N31" s="89">
        <f t="shared" si="10"/>
        <v>796678.62331301253</v>
      </c>
      <c r="O31" s="89">
        <f t="shared" si="11"/>
        <v>32414.298287615453</v>
      </c>
      <c r="P31" s="90">
        <f t="shared" si="4"/>
        <v>0.9527270492076152</v>
      </c>
      <c r="Q31" s="226">
        <v>1880.4439927357234</v>
      </c>
      <c r="R31" s="93">
        <f t="shared" si="12"/>
        <v>0.1306433257033367</v>
      </c>
      <c r="S31" s="93">
        <f t="shared" si="12"/>
        <v>0.12263893402490954</v>
      </c>
      <c r="T31" s="92">
        <v>24578</v>
      </c>
      <c r="U31" s="1">
        <v>655887.58200000005</v>
      </c>
      <c r="V31" s="1">
        <v>26876.232666775941</v>
      </c>
      <c r="W31" s="196"/>
      <c r="X31" s="89">
        <v>0</v>
      </c>
      <c r="Y31" s="89">
        <f t="shared" si="13"/>
        <v>0</v>
      </c>
      <c r="Z31" s="1"/>
      <c r="AA31" s="1"/>
    </row>
    <row r="32" spans="2:27">
      <c r="B32" s="200">
        <v>1506</v>
      </c>
      <c r="C32" t="s">
        <v>60</v>
      </c>
      <c r="D32" s="1">
        <v>1080031.125</v>
      </c>
      <c r="E32" s="86">
        <f t="shared" si="5"/>
        <v>32567.352923438768</v>
      </c>
      <c r="F32" s="87">
        <f t="shared" si="0"/>
        <v>0.95722565936605952</v>
      </c>
      <c r="G32" s="189">
        <f t="shared" si="6"/>
        <v>903.95546634981361</v>
      </c>
      <c r="H32" s="189">
        <f t="shared" si="7"/>
        <v>29977.875130558867</v>
      </c>
      <c r="I32" s="189">
        <f t="shared" si="1"/>
        <v>0</v>
      </c>
      <c r="J32" s="88">
        <f t="shared" si="2"/>
        <v>0</v>
      </c>
      <c r="K32" s="189">
        <f t="shared" si="8"/>
        <v>-304.56901451186974</v>
      </c>
      <c r="L32" s="88">
        <f t="shared" si="3"/>
        <v>-10100.422228257137</v>
      </c>
      <c r="M32" s="89">
        <f t="shared" si="9"/>
        <v>19877.452902301731</v>
      </c>
      <c r="N32" s="89">
        <f t="shared" si="10"/>
        <v>1099908.5779023017</v>
      </c>
      <c r="O32" s="89">
        <f t="shared" si="11"/>
        <v>33166.739375276709</v>
      </c>
      <c r="P32" s="90">
        <f t="shared" si="4"/>
        <v>0.97484293679491407</v>
      </c>
      <c r="Q32" s="226">
        <v>2478.8623960823825</v>
      </c>
      <c r="R32" s="93">
        <f t="shared" si="12"/>
        <v>0.13094524275190306</v>
      </c>
      <c r="S32" s="93">
        <f t="shared" si="12"/>
        <v>0.11911163302917249</v>
      </c>
      <c r="T32" s="92">
        <v>33163</v>
      </c>
      <c r="U32" s="1">
        <v>954980.91700000002</v>
      </c>
      <c r="V32" s="1">
        <v>29101.076212823013</v>
      </c>
      <c r="W32" s="196"/>
      <c r="X32" s="89">
        <v>0</v>
      </c>
      <c r="Y32" s="89">
        <f t="shared" si="13"/>
        <v>0</v>
      </c>
      <c r="Z32" s="1"/>
      <c r="AA32" s="1"/>
    </row>
    <row r="33" spans="2:28">
      <c r="B33" s="200">
        <v>1508</v>
      </c>
      <c r="C33" s="221" t="s">
        <v>61</v>
      </c>
      <c r="D33" s="1">
        <v>1988276.2240971099</v>
      </c>
      <c r="E33" s="86">
        <f t="shared" si="5"/>
        <v>33586.881720617421</v>
      </c>
      <c r="F33" s="87">
        <f t="shared" si="0"/>
        <v>0.98719183830041346</v>
      </c>
      <c r="G33" s="189">
        <f t="shared" si="6"/>
        <v>271.84761209904883</v>
      </c>
      <c r="H33" s="189">
        <f t="shared" si="7"/>
        <v>16092.834941039493</v>
      </c>
      <c r="I33" s="189">
        <f t="shared" si="1"/>
        <v>0</v>
      </c>
      <c r="J33" s="88">
        <f t="shared" si="2"/>
        <v>0</v>
      </c>
      <c r="K33" s="189">
        <f t="shared" si="8"/>
        <v>-304.56901451186974</v>
      </c>
      <c r="L33" s="88">
        <f t="shared" si="3"/>
        <v>-18029.876521073664</v>
      </c>
      <c r="M33" s="89">
        <f t="shared" si="9"/>
        <v>-1937.0415800341707</v>
      </c>
      <c r="N33" s="89">
        <f t="shared" si="10"/>
        <v>1986339.1825170757</v>
      </c>
      <c r="O33" s="89">
        <f t="shared" si="11"/>
        <v>33554.160318204595</v>
      </c>
      <c r="P33" s="90">
        <f t="shared" si="4"/>
        <v>0.98623008478996843</v>
      </c>
      <c r="Q33" s="226">
        <v>1311.8359259102563</v>
      </c>
      <c r="R33" s="93">
        <f t="shared" si="12"/>
        <v>9.3454988468682679E-2</v>
      </c>
      <c r="S33" s="93">
        <f t="shared" si="12"/>
        <v>8.0728367855572233E-2</v>
      </c>
      <c r="T33" s="92">
        <v>59198</v>
      </c>
      <c r="U33" s="1">
        <v>1818343</v>
      </c>
      <c r="V33" s="1">
        <v>31078.005093233518</v>
      </c>
      <c r="W33" s="196"/>
      <c r="X33" s="89">
        <v>0</v>
      </c>
      <c r="Y33" s="89">
        <f t="shared" si="13"/>
        <v>0</v>
      </c>
      <c r="Z33" s="1"/>
      <c r="AA33" s="1"/>
    </row>
    <row r="34" spans="2:28">
      <c r="B34" s="200">
        <v>1511</v>
      </c>
      <c r="C34" t="s">
        <v>62</v>
      </c>
      <c r="D34" s="1">
        <v>94627.910999999993</v>
      </c>
      <c r="E34" s="86">
        <f t="shared" si="5"/>
        <v>31045.902559055114</v>
      </c>
      <c r="F34" s="87">
        <f t="shared" si="0"/>
        <v>0.91250690891484543</v>
      </c>
      <c r="G34" s="189">
        <f t="shared" si="6"/>
        <v>1847.2546922676793</v>
      </c>
      <c r="H34" s="189">
        <f t="shared" si="7"/>
        <v>5630.432302031887</v>
      </c>
      <c r="I34" s="189">
        <f t="shared" si="1"/>
        <v>0</v>
      </c>
      <c r="J34" s="88">
        <f t="shared" si="2"/>
        <v>0</v>
      </c>
      <c r="K34" s="189">
        <f t="shared" si="8"/>
        <v>-304.56901451186974</v>
      </c>
      <c r="L34" s="88">
        <f t="shared" si="3"/>
        <v>-928.32635623217902</v>
      </c>
      <c r="M34" s="89">
        <f t="shared" si="9"/>
        <v>4702.105945799708</v>
      </c>
      <c r="N34" s="89">
        <f t="shared" si="10"/>
        <v>99330.016945799696</v>
      </c>
      <c r="O34" s="89">
        <f t="shared" si="11"/>
        <v>32588.58823681092</v>
      </c>
      <c r="P34" s="90">
        <f t="shared" si="4"/>
        <v>0.95784981162345262</v>
      </c>
      <c r="Q34" s="226">
        <v>294.12624701984441</v>
      </c>
      <c r="R34" s="93">
        <f t="shared" si="12"/>
        <v>0.14613794582788933</v>
      </c>
      <c r="S34" s="93">
        <f t="shared" si="12"/>
        <v>0.13786529661259603</v>
      </c>
      <c r="T34" s="92">
        <v>3048</v>
      </c>
      <c r="U34" s="1">
        <v>82562.41</v>
      </c>
      <c r="V34" s="1">
        <v>27284.339061467286</v>
      </c>
      <c r="W34" s="196"/>
      <c r="X34" s="89">
        <v>0</v>
      </c>
      <c r="Y34" s="89">
        <f t="shared" si="13"/>
        <v>0</v>
      </c>
      <c r="Z34" s="1"/>
      <c r="AA34" s="1"/>
      <c r="AB34" s="1"/>
    </row>
    <row r="35" spans="2:28">
      <c r="B35" s="201">
        <v>1514</v>
      </c>
      <c r="C35" s="202" t="s">
        <v>63</v>
      </c>
      <c r="D35" s="1">
        <v>83902.707999999999</v>
      </c>
      <c r="E35" s="213">
        <f t="shared" si="5"/>
        <v>34456.964271047225</v>
      </c>
      <c r="F35" s="214">
        <f t="shared" si="0"/>
        <v>1.0127654655152509</v>
      </c>
      <c r="G35" s="215">
        <f>($E$365+$Y$365-E35-Y35)*0.62</f>
        <v>-953.55018107708088</v>
      </c>
      <c r="H35" s="215">
        <f>G35*T35/1000</f>
        <v>-2321.894690922692</v>
      </c>
      <c r="I35" s="215">
        <f t="shared" si="1"/>
        <v>0</v>
      </c>
      <c r="J35" s="216">
        <f t="shared" si="2"/>
        <v>0</v>
      </c>
      <c r="K35" s="215">
        <f t="shared" si="8"/>
        <v>-304.56901451186974</v>
      </c>
      <c r="L35" s="216">
        <f t="shared" si="3"/>
        <v>-741.62555033640285</v>
      </c>
      <c r="M35" s="217">
        <f t="shared" si="9"/>
        <v>-3063.5202412590947</v>
      </c>
      <c r="N35" s="217">
        <f t="shared" si="10"/>
        <v>80839.187758740911</v>
      </c>
      <c r="O35" s="217">
        <f t="shared" si="11"/>
        <v>33198.845075458281</v>
      </c>
      <c r="P35" s="218">
        <f t="shared" si="4"/>
        <v>0.97578659347152397</v>
      </c>
      <c r="Q35" s="226">
        <v>157.08777113953465</v>
      </c>
      <c r="R35" s="218">
        <f t="shared" si="12"/>
        <v>0.13764873548322648</v>
      </c>
      <c r="S35" s="218">
        <f t="shared" si="12"/>
        <v>0.13905035610189168</v>
      </c>
      <c r="T35" s="92">
        <v>2435</v>
      </c>
      <c r="U35" s="1">
        <v>73750.979000000007</v>
      </c>
      <c r="V35" s="1">
        <v>30250.606644790812</v>
      </c>
      <c r="W35" s="219"/>
      <c r="X35" s="217">
        <f>2694</f>
        <v>2694</v>
      </c>
      <c r="Y35" s="217">
        <f>X35*1000/T35</f>
        <v>1106.3655030800821</v>
      </c>
      <c r="Z35" s="1"/>
      <c r="AA35" s="234" t="s">
        <v>448</v>
      </c>
    </row>
    <row r="36" spans="2:28">
      <c r="B36" s="200">
        <v>1515</v>
      </c>
      <c r="C36" t="s">
        <v>64</v>
      </c>
      <c r="D36" s="1">
        <v>313107.26299999998</v>
      </c>
      <c r="E36" s="86">
        <f t="shared" si="5"/>
        <v>34670.276049163986</v>
      </c>
      <c r="F36" s="87">
        <f t="shared" si="0"/>
        <v>1.0190351647425224</v>
      </c>
      <c r="G36" s="189">
        <f t="shared" si="6"/>
        <v>-399.85687159982132</v>
      </c>
      <c r="H36" s="189">
        <f t="shared" si="7"/>
        <v>-3611.1074074179865</v>
      </c>
      <c r="I36" s="189">
        <f t="shared" si="1"/>
        <v>0</v>
      </c>
      <c r="J36" s="88">
        <f t="shared" si="2"/>
        <v>0</v>
      </c>
      <c r="K36" s="189">
        <f t="shared" si="8"/>
        <v>-304.56901451186974</v>
      </c>
      <c r="L36" s="88">
        <f t="shared" si="3"/>
        <v>-2750.5627700566956</v>
      </c>
      <c r="M36" s="89">
        <f t="shared" si="9"/>
        <v>-6361.6701774746816</v>
      </c>
      <c r="N36" s="89">
        <f t="shared" si="10"/>
        <v>306745.5928225253</v>
      </c>
      <c r="O36" s="89">
        <f t="shared" si="11"/>
        <v>33965.850163052295</v>
      </c>
      <c r="P36" s="90">
        <f t="shared" si="4"/>
        <v>0.99833054883797001</v>
      </c>
      <c r="Q36" s="226">
        <v>480.11685522841435</v>
      </c>
      <c r="R36" s="93">
        <f t="shared" si="12"/>
        <v>4.9191205605187478E-2</v>
      </c>
      <c r="S36" s="93">
        <f t="shared" si="12"/>
        <v>4.187207749610454E-2</v>
      </c>
      <c r="T36" s="92">
        <v>9031</v>
      </c>
      <c r="U36" s="1">
        <v>298427.266</v>
      </c>
      <c r="V36" s="1">
        <v>33276.902988403213</v>
      </c>
      <c r="W36" s="196"/>
      <c r="X36" s="89">
        <v>0</v>
      </c>
      <c r="Y36" s="89">
        <f t="shared" si="13"/>
        <v>0</v>
      </c>
      <c r="Z36" s="1"/>
      <c r="AA36" s="1"/>
    </row>
    <row r="37" spans="2:28">
      <c r="B37" s="200">
        <v>1516</v>
      </c>
      <c r="C37" t="s">
        <v>65</v>
      </c>
      <c r="D37" s="1">
        <v>302511.43900000001</v>
      </c>
      <c r="E37" s="86">
        <f t="shared" si="5"/>
        <v>34135.797675468297</v>
      </c>
      <c r="F37" s="87">
        <f t="shared" si="0"/>
        <v>1.003325677548998</v>
      </c>
      <c r="G37" s="189">
        <f t="shared" si="6"/>
        <v>-68.480279908494268</v>
      </c>
      <c r="H37" s="189">
        <f t="shared" si="7"/>
        <v>-606.8722405490762</v>
      </c>
      <c r="I37" s="189">
        <f t="shared" si="1"/>
        <v>0</v>
      </c>
      <c r="J37" s="88">
        <f t="shared" si="2"/>
        <v>0</v>
      </c>
      <c r="K37" s="189">
        <f t="shared" si="8"/>
        <v>-304.56901451186974</v>
      </c>
      <c r="L37" s="88">
        <f t="shared" si="3"/>
        <v>-2699.0906066041898</v>
      </c>
      <c r="M37" s="89">
        <f t="shared" si="9"/>
        <v>-3305.962847153266</v>
      </c>
      <c r="N37" s="89">
        <f t="shared" si="10"/>
        <v>299205.47615284676</v>
      </c>
      <c r="O37" s="89">
        <f t="shared" si="11"/>
        <v>33762.748381047924</v>
      </c>
      <c r="P37" s="90">
        <f t="shared" si="4"/>
        <v>0.9923609437044304</v>
      </c>
      <c r="Q37" s="226">
        <v>651.61430155171547</v>
      </c>
      <c r="R37" s="93">
        <f t="shared" si="12"/>
        <v>0.17224264226132982</v>
      </c>
      <c r="S37" s="93">
        <f t="shared" si="12"/>
        <v>0.17211036482483011</v>
      </c>
      <c r="T37" s="92">
        <v>8862</v>
      </c>
      <c r="U37" s="1">
        <v>258062.13500000001</v>
      </c>
      <c r="V37" s="1">
        <v>29123.364744385512</v>
      </c>
      <c r="W37" s="196"/>
      <c r="X37" s="89">
        <v>0</v>
      </c>
      <c r="Y37" s="89">
        <f t="shared" si="13"/>
        <v>0</v>
      </c>
      <c r="Z37" s="1"/>
      <c r="AA37" s="1"/>
    </row>
    <row r="38" spans="2:28">
      <c r="B38" s="200">
        <v>1517</v>
      </c>
      <c r="C38" t="s">
        <v>66</v>
      </c>
      <c r="D38" s="1">
        <v>149828.30799999999</v>
      </c>
      <c r="E38" s="86">
        <f t="shared" si="5"/>
        <v>28163.215789473681</v>
      </c>
      <c r="F38" s="87">
        <f t="shared" si="0"/>
        <v>0.82777844632701036</v>
      </c>
      <c r="G38" s="189">
        <f t="shared" si="6"/>
        <v>3634.5204894081676</v>
      </c>
      <c r="H38" s="189">
        <f t="shared" si="7"/>
        <v>19335.649003651451</v>
      </c>
      <c r="I38" s="189">
        <f t="shared" si="1"/>
        <v>860.85834118063497</v>
      </c>
      <c r="J38" s="88">
        <f t="shared" si="2"/>
        <v>4579.7663750809779</v>
      </c>
      <c r="K38" s="189">
        <f t="shared" si="8"/>
        <v>556.28932666876517</v>
      </c>
      <c r="L38" s="88">
        <f t="shared" si="3"/>
        <v>2959.4592178778307</v>
      </c>
      <c r="M38" s="89">
        <f t="shared" si="9"/>
        <v>22295.108221529281</v>
      </c>
      <c r="N38" s="89">
        <f t="shared" si="10"/>
        <v>172123.41622152927</v>
      </c>
      <c r="O38" s="89">
        <f t="shared" si="11"/>
        <v>32354.025605550618</v>
      </c>
      <c r="P38" s="90">
        <f t="shared" si="4"/>
        <v>0.95095550339095314</v>
      </c>
      <c r="Q38" s="226">
        <v>796.1030433246633</v>
      </c>
      <c r="R38" s="93">
        <f t="shared" si="12"/>
        <v>0.16558547273414831</v>
      </c>
      <c r="S38" s="93">
        <f t="shared" si="12"/>
        <v>0.16602366276149202</v>
      </c>
      <c r="T38" s="92">
        <v>5320</v>
      </c>
      <c r="U38" s="1">
        <v>128543.39</v>
      </c>
      <c r="V38" s="1">
        <v>24153.211198797442</v>
      </c>
      <c r="W38" s="196"/>
      <c r="X38" s="89">
        <v>0</v>
      </c>
      <c r="Y38" s="89">
        <f t="shared" si="13"/>
        <v>0</v>
      </c>
      <c r="Z38" s="1"/>
      <c r="AA38" s="1"/>
    </row>
    <row r="39" spans="2:28">
      <c r="B39" s="200">
        <v>1520</v>
      </c>
      <c r="C39" t="s">
        <v>67</v>
      </c>
      <c r="D39" s="1">
        <v>318068.76199999999</v>
      </c>
      <c r="E39" s="86">
        <f t="shared" si="5"/>
        <v>28771.484577114428</v>
      </c>
      <c r="F39" s="87">
        <f t="shared" si="0"/>
        <v>0.84565679501227187</v>
      </c>
      <c r="G39" s="189">
        <f t="shared" si="6"/>
        <v>3257.3938410709043</v>
      </c>
      <c r="H39" s="189">
        <f t="shared" si="7"/>
        <v>36010.488913038847</v>
      </c>
      <c r="I39" s="189">
        <f t="shared" si="1"/>
        <v>647.96426550637352</v>
      </c>
      <c r="J39" s="88">
        <f t="shared" si="2"/>
        <v>7163.2449551729596</v>
      </c>
      <c r="K39" s="189">
        <f t="shared" si="8"/>
        <v>343.39525099450378</v>
      </c>
      <c r="L39" s="88">
        <f t="shared" si="3"/>
        <v>3796.2344997442392</v>
      </c>
      <c r="M39" s="89">
        <f t="shared" si="9"/>
        <v>39806.723412783089</v>
      </c>
      <c r="N39" s="89">
        <f t="shared" si="10"/>
        <v>357875.48541278311</v>
      </c>
      <c r="O39" s="89">
        <f t="shared" si="11"/>
        <v>32372.273669179842</v>
      </c>
      <c r="P39" s="90">
        <f t="shared" si="4"/>
        <v>0.95149185385151103</v>
      </c>
      <c r="Q39" s="226">
        <v>970.27269937103847</v>
      </c>
      <c r="R39" s="93">
        <f t="shared" si="12"/>
        <v>0.1162505590530728</v>
      </c>
      <c r="S39" s="94">
        <f t="shared" si="12"/>
        <v>0.10645623031239909</v>
      </c>
      <c r="T39" s="92">
        <v>11055</v>
      </c>
      <c r="U39" s="1">
        <v>284943.87699999998</v>
      </c>
      <c r="V39" s="1">
        <v>26003.274046358823</v>
      </c>
      <c r="W39" s="196"/>
      <c r="X39" s="89">
        <v>0</v>
      </c>
      <c r="Y39" s="89">
        <f t="shared" si="13"/>
        <v>0</v>
      </c>
      <c r="Z39" s="1"/>
      <c r="AA39" s="1"/>
    </row>
    <row r="40" spans="2:28">
      <c r="B40" s="200">
        <v>1525</v>
      </c>
      <c r="C40" t="s">
        <v>68</v>
      </c>
      <c r="D40" s="1">
        <v>138805.61499999999</v>
      </c>
      <c r="E40" s="86">
        <f t="shared" si="5"/>
        <v>31690.779680365296</v>
      </c>
      <c r="F40" s="87">
        <f t="shared" si="0"/>
        <v>0.93146125651280332</v>
      </c>
      <c r="G40" s="189">
        <f t="shared" si="6"/>
        <v>1447.430877055366</v>
      </c>
      <c r="H40" s="189">
        <f t="shared" si="7"/>
        <v>6339.7472415025031</v>
      </c>
      <c r="I40" s="189">
        <f t="shared" si="1"/>
        <v>0</v>
      </c>
      <c r="J40" s="88">
        <f t="shared" si="2"/>
        <v>0</v>
      </c>
      <c r="K40" s="189">
        <f t="shared" si="8"/>
        <v>-304.56901451186974</v>
      </c>
      <c r="L40" s="88">
        <f t="shared" si="3"/>
        <v>-1334.0122835619895</v>
      </c>
      <c r="M40" s="89">
        <f t="shared" si="9"/>
        <v>5005.7349579405136</v>
      </c>
      <c r="N40" s="89">
        <f t="shared" si="10"/>
        <v>143811.34995794052</v>
      </c>
      <c r="O40" s="89">
        <f t="shared" si="11"/>
        <v>32833.641542908794</v>
      </c>
      <c r="P40" s="90">
        <f t="shared" si="4"/>
        <v>0.96505246371067677</v>
      </c>
      <c r="Q40" s="226">
        <v>76.979153630852124</v>
      </c>
      <c r="R40" s="93">
        <f t="shared" si="12"/>
        <v>9.0314598571869659E-2</v>
      </c>
      <c r="S40" s="93">
        <f t="shared" si="12"/>
        <v>8.2348829815180352E-2</v>
      </c>
      <c r="T40" s="92">
        <v>4380</v>
      </c>
      <c r="U40" s="1">
        <v>127307.857</v>
      </c>
      <c r="V40" s="1">
        <v>29279.635924563016</v>
      </c>
      <c r="W40" s="196"/>
      <c r="X40" s="89">
        <v>0</v>
      </c>
      <c r="Y40" s="89">
        <f t="shared" si="13"/>
        <v>0</v>
      </c>
      <c r="Z40" s="1"/>
      <c r="AA40" s="1"/>
    </row>
    <row r="41" spans="2:28">
      <c r="B41" s="200">
        <v>1528</v>
      </c>
      <c r="C41" t="s">
        <v>69</v>
      </c>
      <c r="D41" s="1">
        <v>216854.30600000001</v>
      </c>
      <c r="E41" s="86">
        <f t="shared" si="5"/>
        <v>28436.17964857068</v>
      </c>
      <c r="F41" s="87">
        <f t="shared" si="0"/>
        <v>0.83580145054910604</v>
      </c>
      <c r="G41" s="189">
        <f t="shared" si="6"/>
        <v>3465.282896768028</v>
      </c>
      <c r="H41" s="189">
        <f t="shared" si="7"/>
        <v>26426.247370752983</v>
      </c>
      <c r="I41" s="189">
        <f t="shared" si="1"/>
        <v>765.32099049668534</v>
      </c>
      <c r="J41" s="88">
        <f t="shared" si="2"/>
        <v>5836.3378735277229</v>
      </c>
      <c r="K41" s="189">
        <f t="shared" si="8"/>
        <v>460.7519759848156</v>
      </c>
      <c r="L41" s="88">
        <f t="shared" si="3"/>
        <v>3513.6945688602041</v>
      </c>
      <c r="M41" s="89">
        <f t="shared" si="9"/>
        <v>29939.941939613185</v>
      </c>
      <c r="N41" s="89">
        <f t="shared" si="10"/>
        <v>246794.24793961318</v>
      </c>
      <c r="O41" s="89">
        <f t="shared" si="11"/>
        <v>32362.214521323524</v>
      </c>
      <c r="P41" s="90">
        <f t="shared" si="4"/>
        <v>0.95119619351761586</v>
      </c>
      <c r="Q41" s="226">
        <v>1086.3695064725107</v>
      </c>
      <c r="R41" s="93">
        <f t="shared" si="12"/>
        <v>0.17105412991809152</v>
      </c>
      <c r="S41" s="93">
        <f t="shared" si="12"/>
        <v>0.16967208334462403</v>
      </c>
      <c r="T41" s="92">
        <v>7626</v>
      </c>
      <c r="U41" s="1">
        <v>185178.72099999999</v>
      </c>
      <c r="V41" s="1">
        <v>24311.240777208874</v>
      </c>
      <c r="W41" s="196"/>
      <c r="X41" s="89">
        <v>0</v>
      </c>
      <c r="Y41" s="89">
        <f t="shared" si="13"/>
        <v>0</v>
      </c>
      <c r="Z41" s="1"/>
      <c r="AA41" s="1"/>
    </row>
    <row r="42" spans="2:28">
      <c r="B42" s="200">
        <v>1531</v>
      </c>
      <c r="C42" t="s">
        <v>70</v>
      </c>
      <c r="D42" s="1">
        <v>274079.86599999998</v>
      </c>
      <c r="E42" s="86">
        <f t="shared" si="5"/>
        <v>28084.831027769236</v>
      </c>
      <c r="F42" s="87">
        <f t="shared" si="0"/>
        <v>0.82547454691635891</v>
      </c>
      <c r="G42" s="189">
        <f t="shared" si="6"/>
        <v>3683.1190416649233</v>
      </c>
      <c r="H42" s="189">
        <f t="shared" si="7"/>
        <v>35943.55872760799</v>
      </c>
      <c r="I42" s="189">
        <f t="shared" si="1"/>
        <v>888.29300777719072</v>
      </c>
      <c r="J42" s="88">
        <f t="shared" si="2"/>
        <v>8668.8514628976045</v>
      </c>
      <c r="K42" s="189">
        <f t="shared" si="8"/>
        <v>583.72399326532104</v>
      </c>
      <c r="L42" s="88">
        <f t="shared" si="3"/>
        <v>5696.5624502762676</v>
      </c>
      <c r="M42" s="89">
        <f t="shared" si="9"/>
        <v>41640.121177884255</v>
      </c>
      <c r="N42" s="89">
        <f t="shared" si="10"/>
        <v>315719.98717788421</v>
      </c>
      <c r="O42" s="89">
        <f t="shared" si="11"/>
        <v>32351.67406269948</v>
      </c>
      <c r="P42" s="90">
        <f t="shared" si="4"/>
        <v>0.95088638640863343</v>
      </c>
      <c r="Q42" s="226">
        <v>1262.982722606328</v>
      </c>
      <c r="R42" s="93">
        <f t="shared" si="12"/>
        <v>0.12530352427146174</v>
      </c>
      <c r="S42" s="93">
        <f t="shared" si="12"/>
        <v>0.12080646130941779</v>
      </c>
      <c r="T42" s="92">
        <v>9759</v>
      </c>
      <c r="U42" s="1">
        <v>243560.83499999999</v>
      </c>
      <c r="V42" s="1">
        <v>25057.699074074073</v>
      </c>
      <c r="W42" s="196"/>
      <c r="X42" s="89">
        <v>0</v>
      </c>
      <c r="Y42" s="89">
        <f t="shared" si="13"/>
        <v>0</v>
      </c>
      <c r="Z42" s="1"/>
      <c r="AA42" s="1"/>
    </row>
    <row r="43" spans="2:28">
      <c r="B43" s="200">
        <v>1532</v>
      </c>
      <c r="C43" t="s">
        <v>71</v>
      </c>
      <c r="D43" s="1">
        <v>267929.58799999999</v>
      </c>
      <c r="E43" s="86">
        <f t="shared" si="5"/>
        <v>30540.247121851135</v>
      </c>
      <c r="F43" s="87">
        <f t="shared" si="0"/>
        <v>0.89764459080052128</v>
      </c>
      <c r="G43" s="189">
        <f t="shared" si="6"/>
        <v>2160.7610633341465</v>
      </c>
      <c r="H43" s="189">
        <f t="shared" si="7"/>
        <v>18956.356808630466</v>
      </c>
      <c r="I43" s="189">
        <f t="shared" si="1"/>
        <v>28.897374848526304</v>
      </c>
      <c r="J43" s="88">
        <f t="shared" si="2"/>
        <v>253.51666954612128</v>
      </c>
      <c r="K43" s="189">
        <f t="shared" si="8"/>
        <v>-275.67163966334346</v>
      </c>
      <c r="L43" s="88">
        <f t="shared" si="3"/>
        <v>-2418.4672947665122</v>
      </c>
      <c r="M43" s="89">
        <f t="shared" si="9"/>
        <v>16537.889513863953</v>
      </c>
      <c r="N43" s="89">
        <f t="shared" si="10"/>
        <v>284467.47751386394</v>
      </c>
      <c r="O43" s="89">
        <f t="shared" si="11"/>
        <v>32425.336545521935</v>
      </c>
      <c r="P43" s="90">
        <f t="shared" si="4"/>
        <v>0.95305148772515835</v>
      </c>
      <c r="Q43" s="226">
        <v>868.62330862910858</v>
      </c>
      <c r="R43" s="93">
        <f t="shared" si="12"/>
        <v>0.12301542827231414</v>
      </c>
      <c r="S43" s="93">
        <f t="shared" si="12"/>
        <v>0.11251876064227545</v>
      </c>
      <c r="T43" s="92">
        <v>8773</v>
      </c>
      <c r="U43" s="1">
        <v>238580.505</v>
      </c>
      <c r="V43" s="1">
        <v>27451.444597859856</v>
      </c>
      <c r="W43" s="196"/>
      <c r="X43" s="89">
        <v>0</v>
      </c>
      <c r="Y43" s="89">
        <f t="shared" si="13"/>
        <v>0</v>
      </c>
      <c r="Z43" s="1"/>
      <c r="AA43" s="1"/>
    </row>
    <row r="44" spans="2:28">
      <c r="B44" s="200">
        <v>1535</v>
      </c>
      <c r="C44" t="s">
        <v>72</v>
      </c>
      <c r="D44" s="1">
        <v>233072.71400000001</v>
      </c>
      <c r="E44" s="86">
        <f t="shared" si="5"/>
        <v>32183.473349903346</v>
      </c>
      <c r="F44" s="87">
        <f t="shared" si="0"/>
        <v>0.94594259995504593</v>
      </c>
      <c r="G44" s="189">
        <f t="shared" si="6"/>
        <v>1141.9608019417749</v>
      </c>
      <c r="H44" s="189">
        <f t="shared" si="7"/>
        <v>8270.0801276623333</v>
      </c>
      <c r="I44" s="189">
        <f t="shared" si="1"/>
        <v>0</v>
      </c>
      <c r="J44" s="88">
        <f t="shared" si="2"/>
        <v>0</v>
      </c>
      <c r="K44" s="189">
        <f t="shared" si="8"/>
        <v>-304.56901451186974</v>
      </c>
      <c r="L44" s="88">
        <f t="shared" si="3"/>
        <v>-2205.6888030949608</v>
      </c>
      <c r="M44" s="89">
        <f t="shared" si="9"/>
        <v>6064.3913245673721</v>
      </c>
      <c r="N44" s="89">
        <f t="shared" si="10"/>
        <v>239137.10532456738</v>
      </c>
      <c r="O44" s="89">
        <f t="shared" si="11"/>
        <v>33020.865137333247</v>
      </c>
      <c r="P44" s="90">
        <f t="shared" si="4"/>
        <v>0.97055537421872884</v>
      </c>
      <c r="Q44" s="226">
        <v>69.274494592365954</v>
      </c>
      <c r="R44" s="93">
        <f t="shared" si="12"/>
        <v>0.16540955706112162</v>
      </c>
      <c r="S44" s="93">
        <f t="shared" si="12"/>
        <v>0.15012180396518049</v>
      </c>
      <c r="T44" s="92">
        <v>7242</v>
      </c>
      <c r="U44" s="1">
        <v>199992.10800000001</v>
      </c>
      <c r="V44" s="1">
        <v>27982.665174198966</v>
      </c>
      <c r="W44" s="196"/>
      <c r="X44" s="89">
        <v>0</v>
      </c>
      <c r="Y44" s="89">
        <f t="shared" si="13"/>
        <v>0</v>
      </c>
      <c r="Z44" s="1"/>
      <c r="AA44" s="1"/>
    </row>
    <row r="45" spans="2:28">
      <c r="B45" s="200">
        <v>1539</v>
      </c>
      <c r="C45" t="s">
        <v>73</v>
      </c>
      <c r="D45" s="1">
        <v>221261.617</v>
      </c>
      <c r="E45" s="86">
        <f t="shared" si="5"/>
        <v>30747.862284602557</v>
      </c>
      <c r="F45" s="87">
        <f t="shared" si="0"/>
        <v>0.90374685405557675</v>
      </c>
      <c r="G45" s="189">
        <f t="shared" si="6"/>
        <v>2032.0396624282641</v>
      </c>
      <c r="H45" s="189">
        <f t="shared" si="7"/>
        <v>14622.55741083379</v>
      </c>
      <c r="I45" s="189">
        <f t="shared" si="1"/>
        <v>0</v>
      </c>
      <c r="J45" s="88">
        <f t="shared" si="2"/>
        <v>0</v>
      </c>
      <c r="K45" s="189">
        <f t="shared" si="8"/>
        <v>-304.56901451186974</v>
      </c>
      <c r="L45" s="88">
        <f t="shared" si="3"/>
        <v>-2191.6786284274149</v>
      </c>
      <c r="M45" s="89">
        <f t="shared" si="9"/>
        <v>12430.878782406375</v>
      </c>
      <c r="N45" s="89">
        <f t="shared" si="10"/>
        <v>233692.49578240636</v>
      </c>
      <c r="O45" s="89">
        <f t="shared" si="11"/>
        <v>32475.332932518952</v>
      </c>
      <c r="P45" s="90">
        <f t="shared" si="4"/>
        <v>0.95452099077693064</v>
      </c>
      <c r="Q45" s="226">
        <v>640.48468814786065</v>
      </c>
      <c r="R45" s="93">
        <f t="shared" si="12"/>
        <v>0.11774976843082575</v>
      </c>
      <c r="S45" s="93">
        <f t="shared" si="12"/>
        <v>0.13374868812904359</v>
      </c>
      <c r="T45" s="92">
        <v>7196</v>
      </c>
      <c r="U45" s="1">
        <v>197952.72899999999</v>
      </c>
      <c r="V45" s="1">
        <v>27120.527332511301</v>
      </c>
      <c r="W45" s="196"/>
      <c r="X45" s="89">
        <v>0</v>
      </c>
      <c r="Y45" s="89">
        <f t="shared" si="13"/>
        <v>0</v>
      </c>
      <c r="Z45" s="1"/>
      <c r="AA45" s="1"/>
    </row>
    <row r="46" spans="2:28">
      <c r="B46" s="200">
        <v>1547</v>
      </c>
      <c r="C46" t="s">
        <v>74</v>
      </c>
      <c r="D46" s="1">
        <v>120016.132</v>
      </c>
      <c r="E46" s="86">
        <f t="shared" si="5"/>
        <v>31927.675445597233</v>
      </c>
      <c r="F46" s="87">
        <f t="shared" si="0"/>
        <v>0.938424140650432</v>
      </c>
      <c r="G46" s="189">
        <f t="shared" si="6"/>
        <v>1300.5555026115651</v>
      </c>
      <c r="H46" s="189">
        <f t="shared" si="7"/>
        <v>4888.7881343168729</v>
      </c>
      <c r="I46" s="189">
        <f t="shared" si="1"/>
        <v>0</v>
      </c>
      <c r="J46" s="88">
        <f t="shared" si="2"/>
        <v>0</v>
      </c>
      <c r="K46" s="189">
        <f t="shared" si="8"/>
        <v>-304.56901451186974</v>
      </c>
      <c r="L46" s="88">
        <f t="shared" si="3"/>
        <v>-1144.8749255501184</v>
      </c>
      <c r="M46" s="89">
        <f t="shared" si="9"/>
        <v>3743.9132087667545</v>
      </c>
      <c r="N46" s="89">
        <f t="shared" si="10"/>
        <v>123760.04520876675</v>
      </c>
      <c r="O46" s="89">
        <f t="shared" si="11"/>
        <v>32923.661933696923</v>
      </c>
      <c r="P46" s="90">
        <f t="shared" si="4"/>
        <v>0.96769835968297546</v>
      </c>
      <c r="Q46" s="226">
        <v>371.25459662976391</v>
      </c>
      <c r="R46" s="93">
        <f t="shared" si="12"/>
        <v>0.18705402378637387</v>
      </c>
      <c r="S46" s="94">
        <f t="shared" si="12"/>
        <v>0.16147504641827151</v>
      </c>
      <c r="T46" s="92">
        <v>3759</v>
      </c>
      <c r="U46" s="1">
        <v>101104.18700000001</v>
      </c>
      <c r="V46" s="1">
        <v>27488.903480152261</v>
      </c>
      <c r="W46" s="196"/>
      <c r="X46" s="89">
        <v>0</v>
      </c>
      <c r="Y46" s="89">
        <f t="shared" si="13"/>
        <v>0</v>
      </c>
      <c r="Z46" s="1"/>
      <c r="AA46" s="1"/>
    </row>
    <row r="47" spans="2:28">
      <c r="B47" s="200">
        <v>1554</v>
      </c>
      <c r="C47" t="s">
        <v>75</v>
      </c>
      <c r="D47" s="1">
        <v>193205.10200000001</v>
      </c>
      <c r="E47" s="86">
        <f t="shared" si="5"/>
        <v>32243.842122830443</v>
      </c>
      <c r="F47" s="87">
        <f t="shared" si="0"/>
        <v>0.94771697009210032</v>
      </c>
      <c r="G47" s="189">
        <f t="shared" si="6"/>
        <v>1104.532162726975</v>
      </c>
      <c r="H47" s="189">
        <f t="shared" si="7"/>
        <v>6618.3567190600343</v>
      </c>
      <c r="I47" s="189">
        <f t="shared" si="1"/>
        <v>0</v>
      </c>
      <c r="J47" s="88">
        <f t="shared" si="2"/>
        <v>0</v>
      </c>
      <c r="K47" s="189">
        <f t="shared" si="8"/>
        <v>-304.56901451186974</v>
      </c>
      <c r="L47" s="88">
        <f t="shared" si="3"/>
        <v>-1824.9775349551235</v>
      </c>
      <c r="M47" s="89">
        <f t="shared" si="9"/>
        <v>4793.3791841049106</v>
      </c>
      <c r="N47" s="89">
        <f t="shared" si="10"/>
        <v>197998.48118410492</v>
      </c>
      <c r="O47" s="89">
        <f t="shared" si="11"/>
        <v>33043.805271045552</v>
      </c>
      <c r="P47" s="90">
        <f t="shared" si="4"/>
        <v>0.97122963487080971</v>
      </c>
      <c r="Q47" s="226">
        <v>241.38911946940516</v>
      </c>
      <c r="R47" s="93">
        <f t="shared" si="12"/>
        <v>0.17831616418938653</v>
      </c>
      <c r="S47" s="94">
        <f t="shared" si="12"/>
        <v>0.17104017986445216</v>
      </c>
      <c r="T47" s="92">
        <v>5992</v>
      </c>
      <c r="U47" s="1">
        <v>163967.11499999999</v>
      </c>
      <c r="V47" s="1">
        <v>27534.360201511332</v>
      </c>
      <c r="W47" s="196"/>
      <c r="X47" s="89">
        <v>0</v>
      </c>
      <c r="Y47" s="89">
        <f t="shared" si="13"/>
        <v>0</v>
      </c>
      <c r="Z47" s="1"/>
      <c r="AA47" s="1"/>
    </row>
    <row r="48" spans="2:28">
      <c r="B48" s="200">
        <v>1557</v>
      </c>
      <c r="C48" t="s">
        <v>76</v>
      </c>
      <c r="D48" s="1">
        <v>75028.191999999995</v>
      </c>
      <c r="E48" s="86">
        <f t="shared" si="5"/>
        <v>27706.127031019201</v>
      </c>
      <c r="F48" s="87">
        <f t="shared" si="0"/>
        <v>0.81434360901527092</v>
      </c>
      <c r="G48" s="189">
        <f t="shared" si="6"/>
        <v>3917.9155196499451</v>
      </c>
      <c r="H48" s="189">
        <f t="shared" si="7"/>
        <v>10609.715227212051</v>
      </c>
      <c r="I48" s="189">
        <f t="shared" si="1"/>
        <v>1020.8394066397029</v>
      </c>
      <c r="J48" s="88">
        <f t="shared" si="2"/>
        <v>2764.4331131803156</v>
      </c>
      <c r="K48" s="189">
        <f t="shared" si="8"/>
        <v>716.27039212783325</v>
      </c>
      <c r="L48" s="88">
        <f t="shared" si="3"/>
        <v>1939.6602218821724</v>
      </c>
      <c r="M48" s="89">
        <f t="shared" si="9"/>
        <v>12549.375449094223</v>
      </c>
      <c r="N48" s="89">
        <f t="shared" si="10"/>
        <v>87577.567449094218</v>
      </c>
      <c r="O48" s="89">
        <f t="shared" si="11"/>
        <v>32340.312942796976</v>
      </c>
      <c r="P48" s="90">
        <f t="shared" si="4"/>
        <v>0.95055245827160073</v>
      </c>
      <c r="Q48" s="226">
        <v>-196.57870142044521</v>
      </c>
      <c r="R48" s="93">
        <f t="shared" si="12"/>
        <v>0.1446373986474524</v>
      </c>
      <c r="S48" s="94">
        <f t="shared" si="12"/>
        <v>0.14125589968542149</v>
      </c>
      <c r="T48" s="92">
        <v>2708</v>
      </c>
      <c r="U48" s="1">
        <v>65547.562999999995</v>
      </c>
      <c r="V48" s="1">
        <v>24276.875185185185</v>
      </c>
      <c r="W48" s="196"/>
      <c r="X48" s="89">
        <v>0</v>
      </c>
      <c r="Y48" s="89">
        <f t="shared" si="13"/>
        <v>0</v>
      </c>
      <c r="Z48" s="1"/>
      <c r="AA48" s="1"/>
    </row>
    <row r="49" spans="2:27">
      <c r="B49" s="200">
        <v>1560</v>
      </c>
      <c r="C49" t="s">
        <v>77</v>
      </c>
      <c r="D49" s="1">
        <v>85074.362999999998</v>
      </c>
      <c r="E49" s="86">
        <f t="shared" si="5"/>
        <v>27648.476763080922</v>
      </c>
      <c r="F49" s="87">
        <f t="shared" si="0"/>
        <v>0.81264914167954427</v>
      </c>
      <c r="G49" s="189">
        <f t="shared" si="6"/>
        <v>3953.6586857716779</v>
      </c>
      <c r="H49" s="189">
        <f t="shared" si="7"/>
        <v>12165.407776119453</v>
      </c>
      <c r="I49" s="189">
        <f t="shared" si="1"/>
        <v>1041.0170004181007</v>
      </c>
      <c r="J49" s="88">
        <f t="shared" si="2"/>
        <v>3203.209310286496</v>
      </c>
      <c r="K49" s="189">
        <f t="shared" si="8"/>
        <v>736.447985906231</v>
      </c>
      <c r="L49" s="88">
        <f t="shared" si="3"/>
        <v>2266.0504526334726</v>
      </c>
      <c r="M49" s="89">
        <f t="shared" si="9"/>
        <v>14431.458228752927</v>
      </c>
      <c r="N49" s="89">
        <f t="shared" si="10"/>
        <v>99505.821228752931</v>
      </c>
      <c r="O49" s="89">
        <f t="shared" si="11"/>
        <v>32338.583434758832</v>
      </c>
      <c r="P49" s="90">
        <f t="shared" si="4"/>
        <v>0.95050162425152906</v>
      </c>
      <c r="Q49" s="226">
        <v>-226.15505449435113</v>
      </c>
      <c r="R49" s="93">
        <f t="shared" si="12"/>
        <v>0.15138776185352251</v>
      </c>
      <c r="S49" s="94">
        <f t="shared" si="12"/>
        <v>0.13791686181233734</v>
      </c>
      <c r="T49" s="92">
        <v>3077</v>
      </c>
      <c r="U49" s="1">
        <v>73888.542000000001</v>
      </c>
      <c r="V49" s="1">
        <v>24297.448865504768</v>
      </c>
      <c r="W49" s="196"/>
      <c r="X49" s="89">
        <v>0</v>
      </c>
      <c r="Y49" s="89">
        <f t="shared" si="13"/>
        <v>0</v>
      </c>
      <c r="Z49" s="1"/>
      <c r="AA49" s="1"/>
    </row>
    <row r="50" spans="2:27">
      <c r="B50" s="200">
        <v>1563</v>
      </c>
      <c r="C50" t="s">
        <v>78</v>
      </c>
      <c r="D50" s="1">
        <v>245509.16200000001</v>
      </c>
      <c r="E50" s="86">
        <f t="shared" si="5"/>
        <v>34131.678298345614</v>
      </c>
      <c r="F50" s="87">
        <f t="shared" si="0"/>
        <v>1.0032046000548673</v>
      </c>
      <c r="G50" s="189">
        <f t="shared" si="6"/>
        <v>-65.926266092431035</v>
      </c>
      <c r="H50" s="189">
        <f t="shared" si="7"/>
        <v>-474.20763200285649</v>
      </c>
      <c r="I50" s="189">
        <f t="shared" si="1"/>
        <v>0</v>
      </c>
      <c r="J50" s="88">
        <f t="shared" si="2"/>
        <v>0</v>
      </c>
      <c r="K50" s="189">
        <f t="shared" si="8"/>
        <v>-304.56901451186974</v>
      </c>
      <c r="L50" s="88">
        <f t="shared" si="3"/>
        <v>-2190.764921383879</v>
      </c>
      <c r="M50" s="89">
        <f t="shared" si="9"/>
        <v>-2664.9725533867354</v>
      </c>
      <c r="N50" s="89">
        <f t="shared" si="10"/>
        <v>242844.18944661328</v>
      </c>
      <c r="O50" s="89">
        <f t="shared" si="11"/>
        <v>33761.183017741314</v>
      </c>
      <c r="P50" s="90">
        <f t="shared" si="4"/>
        <v>0.99231493425666106</v>
      </c>
      <c r="Q50" s="226">
        <v>549.91251772754094</v>
      </c>
      <c r="R50" s="93">
        <f t="shared" si="12"/>
        <v>7.6580760292075611E-2</v>
      </c>
      <c r="S50" s="94">
        <f t="shared" si="12"/>
        <v>8.166956132779507E-2</v>
      </c>
      <c r="T50" s="92">
        <v>7193</v>
      </c>
      <c r="U50" s="1">
        <v>228045.28099999999</v>
      </c>
      <c r="V50" s="1">
        <v>31554.625847516258</v>
      </c>
      <c r="W50" s="196"/>
      <c r="X50" s="89">
        <v>0</v>
      </c>
      <c r="Y50" s="89">
        <f t="shared" si="13"/>
        <v>0</v>
      </c>
      <c r="Z50" s="1"/>
      <c r="AA50" s="1"/>
    </row>
    <row r="51" spans="2:27">
      <c r="B51" s="200">
        <v>1566</v>
      </c>
      <c r="C51" t="s">
        <v>79</v>
      </c>
      <c r="D51" s="1">
        <v>165866.171</v>
      </c>
      <c r="E51" s="86">
        <f t="shared" si="5"/>
        <v>27876.667394957985</v>
      </c>
      <c r="F51" s="87">
        <f t="shared" si="0"/>
        <v>0.81935616292788394</v>
      </c>
      <c r="G51" s="189">
        <f t="shared" si="6"/>
        <v>3812.1804940078987</v>
      </c>
      <c r="H51" s="189">
        <f t="shared" si="7"/>
        <v>22682.473939346997</v>
      </c>
      <c r="I51" s="189">
        <f t="shared" si="1"/>
        <v>961.1502792611285</v>
      </c>
      <c r="J51" s="88">
        <f t="shared" si="2"/>
        <v>5718.8441616037144</v>
      </c>
      <c r="K51" s="189">
        <f t="shared" si="8"/>
        <v>656.58126474925871</v>
      </c>
      <c r="L51" s="88">
        <f t="shared" si="3"/>
        <v>3906.6585252580894</v>
      </c>
      <c r="M51" s="89">
        <f t="shared" si="9"/>
        <v>26589.132464605085</v>
      </c>
      <c r="N51" s="89">
        <f t="shared" si="10"/>
        <v>192455.30346460509</v>
      </c>
      <c r="O51" s="89">
        <f t="shared" si="11"/>
        <v>32345.429153715144</v>
      </c>
      <c r="P51" s="90">
        <f t="shared" si="4"/>
        <v>0.95070283488897933</v>
      </c>
      <c r="Q51" s="226">
        <v>523.31720661309373</v>
      </c>
      <c r="R51" s="93">
        <f t="shared" si="12"/>
        <v>0.11214899999961113</v>
      </c>
      <c r="S51" s="94">
        <f t="shared" si="12"/>
        <v>0.11270974739456911</v>
      </c>
      <c r="T51" s="92">
        <v>5950</v>
      </c>
      <c r="U51" s="1">
        <v>149140.242</v>
      </c>
      <c r="V51" s="1">
        <v>25052.955148664536</v>
      </c>
      <c r="W51" s="196"/>
      <c r="X51" s="89">
        <v>0</v>
      </c>
      <c r="Y51" s="89">
        <f t="shared" si="13"/>
        <v>0</v>
      </c>
      <c r="Z51" s="1"/>
      <c r="AA51" s="1"/>
    </row>
    <row r="52" spans="2:27">
      <c r="B52" s="200">
        <v>1573</v>
      </c>
      <c r="C52" t="s">
        <v>80</v>
      </c>
      <c r="D52" s="1">
        <v>66955.255000000005</v>
      </c>
      <c r="E52" s="86">
        <f t="shared" si="5"/>
        <v>30883.420202952031</v>
      </c>
      <c r="F52" s="87">
        <f t="shared" si="0"/>
        <v>0.90773119745859787</v>
      </c>
      <c r="G52" s="189">
        <f t="shared" si="6"/>
        <v>1947.9937530515904</v>
      </c>
      <c r="H52" s="189">
        <f t="shared" si="7"/>
        <v>4223.2504566158477</v>
      </c>
      <c r="I52" s="189">
        <f t="shared" si="1"/>
        <v>0</v>
      </c>
      <c r="J52" s="88">
        <f t="shared" si="2"/>
        <v>0</v>
      </c>
      <c r="K52" s="189">
        <f t="shared" si="8"/>
        <v>-304.56901451186974</v>
      </c>
      <c r="L52" s="88">
        <f t="shared" si="3"/>
        <v>-660.3056234617336</v>
      </c>
      <c r="M52" s="89">
        <f t="shared" si="9"/>
        <v>3562.9448331541143</v>
      </c>
      <c r="N52" s="89">
        <f t="shared" si="10"/>
        <v>70518.199833154125</v>
      </c>
      <c r="O52" s="89">
        <f t="shared" si="11"/>
        <v>32526.844941491752</v>
      </c>
      <c r="P52" s="90">
        <f t="shared" si="4"/>
        <v>0.95603504127007866</v>
      </c>
      <c r="Q52" s="226">
        <v>-20.778436266736662</v>
      </c>
      <c r="R52" s="93">
        <f t="shared" si="12"/>
        <v>0.16331268561807682</v>
      </c>
      <c r="S52" s="94">
        <f t="shared" si="12"/>
        <v>0.15848343553940406</v>
      </c>
      <c r="T52" s="92">
        <v>2168</v>
      </c>
      <c r="U52" s="1">
        <v>57555.682000000001</v>
      </c>
      <c r="V52" s="1">
        <v>26658.490968040758</v>
      </c>
      <c r="W52" s="196"/>
      <c r="X52" s="89">
        <v>0</v>
      </c>
      <c r="Y52" s="89">
        <f t="shared" si="13"/>
        <v>0</v>
      </c>
      <c r="Z52" s="1"/>
      <c r="AA52" s="1"/>
    </row>
    <row r="53" spans="2:27">
      <c r="B53" s="200">
        <v>1576</v>
      </c>
      <c r="C53" t="s">
        <v>81</v>
      </c>
      <c r="D53" s="1">
        <v>104319.95</v>
      </c>
      <c r="E53" s="86">
        <f t="shared" si="5"/>
        <v>30736.579257513258</v>
      </c>
      <c r="F53" s="87">
        <f t="shared" si="0"/>
        <v>0.90341522123695039</v>
      </c>
      <c r="G53" s="189">
        <f t="shared" si="6"/>
        <v>2039.0351392236296</v>
      </c>
      <c r="H53" s="189">
        <f t="shared" si="7"/>
        <v>6920.4852625249987</v>
      </c>
      <c r="I53" s="189">
        <f t="shared" si="1"/>
        <v>0</v>
      </c>
      <c r="J53" s="88">
        <f t="shared" si="2"/>
        <v>0</v>
      </c>
      <c r="K53" s="189">
        <f t="shared" si="8"/>
        <v>-304.56901451186974</v>
      </c>
      <c r="L53" s="88">
        <f t="shared" si="3"/>
        <v>-1033.7072352532859</v>
      </c>
      <c r="M53" s="89">
        <f t="shared" si="9"/>
        <v>5886.7780272717127</v>
      </c>
      <c r="N53" s="89">
        <f t="shared" si="10"/>
        <v>110206.7280272717</v>
      </c>
      <c r="O53" s="89">
        <f t="shared" si="11"/>
        <v>32471.045382225013</v>
      </c>
      <c r="P53" s="90">
        <f t="shared" si="4"/>
        <v>0.95439497030585252</v>
      </c>
      <c r="Q53" s="226">
        <v>-4.6555845061357104</v>
      </c>
      <c r="R53" s="93">
        <f t="shared" si="12"/>
        <v>0.13826515170543771</v>
      </c>
      <c r="S53" s="94">
        <f t="shared" si="12"/>
        <v>0.14296041161229578</v>
      </c>
      <c r="T53" s="92">
        <v>3394</v>
      </c>
      <c r="U53" s="1">
        <v>91648.198000000004</v>
      </c>
      <c r="V53" s="1">
        <v>26892.076877934272</v>
      </c>
      <c r="W53" s="196"/>
      <c r="X53" s="89">
        <v>0</v>
      </c>
      <c r="Y53" s="89">
        <f t="shared" si="13"/>
        <v>0</v>
      </c>
      <c r="Z53" s="1"/>
      <c r="AA53" s="1"/>
    </row>
    <row r="54" spans="2:27">
      <c r="B54" s="200">
        <v>1577</v>
      </c>
      <c r="C54" t="s">
        <v>82</v>
      </c>
      <c r="D54" s="1">
        <v>299010.995</v>
      </c>
      <c r="E54" s="86">
        <f t="shared" si="5"/>
        <v>26862.904950139251</v>
      </c>
      <c r="F54" s="87">
        <f t="shared" si="0"/>
        <v>0.7895594696883862</v>
      </c>
      <c r="G54" s="189">
        <f t="shared" si="6"/>
        <v>4440.7132097955136</v>
      </c>
      <c r="H54" s="189">
        <f t="shared" si="7"/>
        <v>49429.578738233868</v>
      </c>
      <c r="I54" s="189">
        <f t="shared" si="1"/>
        <v>1315.9671349476855</v>
      </c>
      <c r="J54" s="88">
        <f t="shared" si="2"/>
        <v>14648.030179102687</v>
      </c>
      <c r="K54" s="189">
        <f t="shared" si="8"/>
        <v>1011.3981204358158</v>
      </c>
      <c r="L54" s="88">
        <f t="shared" si="3"/>
        <v>11257.872478571067</v>
      </c>
      <c r="M54" s="89">
        <f t="shared" si="9"/>
        <v>60687.451216804933</v>
      </c>
      <c r="N54" s="89">
        <f t="shared" si="10"/>
        <v>359698.44621680491</v>
      </c>
      <c r="O54" s="89">
        <f t="shared" si="11"/>
        <v>32315.016280370579</v>
      </c>
      <c r="P54" s="90">
        <f t="shared" si="4"/>
        <v>0.94980893409179423</v>
      </c>
      <c r="Q54" s="226">
        <v>577.04463198996382</v>
      </c>
      <c r="R54" s="93">
        <f t="shared" si="12"/>
        <v>0.15714345084121248</v>
      </c>
      <c r="S54" s="94">
        <f t="shared" si="12"/>
        <v>0.15319309138276618</v>
      </c>
      <c r="T54" s="92">
        <v>11131</v>
      </c>
      <c r="U54" s="1">
        <v>258404.43100000001</v>
      </c>
      <c r="V54" s="1">
        <v>23294.368610835663</v>
      </c>
      <c r="W54" s="196"/>
      <c r="X54" s="89">
        <v>0</v>
      </c>
      <c r="Y54" s="89">
        <f t="shared" si="13"/>
        <v>0</v>
      </c>
      <c r="Z54" s="1"/>
      <c r="AA54" s="1"/>
    </row>
    <row r="55" spans="2:27">
      <c r="B55" s="200">
        <v>1578</v>
      </c>
      <c r="C55" t="s">
        <v>83</v>
      </c>
      <c r="D55" s="1">
        <v>78310.062999999995</v>
      </c>
      <c r="E55" s="86">
        <f t="shared" si="5"/>
        <v>31249.027533918594</v>
      </c>
      <c r="F55" s="87">
        <f t="shared" si="0"/>
        <v>0.91847719573718878</v>
      </c>
      <c r="G55" s="189">
        <f t="shared" si="6"/>
        <v>1721.3172078523216</v>
      </c>
      <c r="H55" s="189">
        <f t="shared" si="7"/>
        <v>4313.620922877918</v>
      </c>
      <c r="I55" s="189">
        <f t="shared" si="1"/>
        <v>0</v>
      </c>
      <c r="J55" s="88">
        <f t="shared" si="2"/>
        <v>0</v>
      </c>
      <c r="K55" s="189">
        <f t="shared" si="8"/>
        <v>-304.56901451186974</v>
      </c>
      <c r="L55" s="88">
        <f t="shared" si="3"/>
        <v>-763.24995036674557</v>
      </c>
      <c r="M55" s="89">
        <f t="shared" si="9"/>
        <v>3550.3709725111726</v>
      </c>
      <c r="N55" s="89">
        <f t="shared" si="10"/>
        <v>81860.433972511164</v>
      </c>
      <c r="O55" s="89">
        <f t="shared" si="11"/>
        <v>32665.775727259046</v>
      </c>
      <c r="P55" s="90">
        <f t="shared" si="4"/>
        <v>0.96011852061594316</v>
      </c>
      <c r="Q55" s="226">
        <v>-67.173388913487997</v>
      </c>
      <c r="R55" s="93">
        <f t="shared" si="12"/>
        <v>0.10695649292717427</v>
      </c>
      <c r="S55" s="93">
        <f t="shared" si="12"/>
        <v>0.10077237844154763</v>
      </c>
      <c r="T55" s="92">
        <v>2506</v>
      </c>
      <c r="U55" s="1">
        <v>70743.577999999994</v>
      </c>
      <c r="V55" s="1">
        <v>28388.273675762437</v>
      </c>
      <c r="W55" s="196"/>
      <c r="X55" s="89">
        <v>0</v>
      </c>
      <c r="Y55" s="89">
        <f t="shared" si="13"/>
        <v>0</v>
      </c>
      <c r="Z55" s="1"/>
      <c r="AA55" s="1"/>
    </row>
    <row r="56" spans="2:27">
      <c r="B56" s="200">
        <v>1579</v>
      </c>
      <c r="C56" t="s">
        <v>84</v>
      </c>
      <c r="D56" s="1">
        <v>393869.13400000002</v>
      </c>
      <c r="E56" s="86">
        <f t="shared" si="5"/>
        <v>29262.194205052008</v>
      </c>
      <c r="F56" s="87">
        <f t="shared" si="0"/>
        <v>0.86007982313691156</v>
      </c>
      <c r="G56" s="189">
        <f t="shared" si="6"/>
        <v>2953.1538717496046</v>
      </c>
      <c r="H56" s="189">
        <f t="shared" si="7"/>
        <v>39749.451113749674</v>
      </c>
      <c r="I56" s="189">
        <f t="shared" si="1"/>
        <v>476.21589572822046</v>
      </c>
      <c r="J56" s="88">
        <f t="shared" si="2"/>
        <v>6409.865956501847</v>
      </c>
      <c r="K56" s="189">
        <f t="shared" si="8"/>
        <v>171.64688121635072</v>
      </c>
      <c r="L56" s="88">
        <f t="shared" si="3"/>
        <v>2310.3670211720805</v>
      </c>
      <c r="M56" s="89">
        <f t="shared" si="9"/>
        <v>42059.818134921756</v>
      </c>
      <c r="N56" s="89">
        <f t="shared" si="10"/>
        <v>435928.9521349218</v>
      </c>
      <c r="O56" s="89">
        <f t="shared" si="11"/>
        <v>32386.994958017964</v>
      </c>
      <c r="P56" s="90">
        <f t="shared" si="4"/>
        <v>0.95192454469525012</v>
      </c>
      <c r="Q56" s="226">
        <v>970.76384803571273</v>
      </c>
      <c r="R56" s="93">
        <f t="shared" si="12"/>
        <v>0.16605284128966941</v>
      </c>
      <c r="S56" s="93">
        <f t="shared" si="12"/>
        <v>0.16406032900514769</v>
      </c>
      <c r="T56" s="92">
        <v>13460</v>
      </c>
      <c r="U56" s="1">
        <v>337779.83299999998</v>
      </c>
      <c r="V56" s="1">
        <v>25138.039220064002</v>
      </c>
      <c r="W56" s="196"/>
      <c r="X56" s="89">
        <v>0</v>
      </c>
      <c r="Y56" s="89">
        <f t="shared" si="13"/>
        <v>0</v>
      </c>
      <c r="Z56" s="1"/>
      <c r="AA56" s="1"/>
    </row>
    <row r="57" spans="2:27">
      <c r="B57" s="200">
        <v>1580</v>
      </c>
      <c r="C57" s="221" t="s">
        <v>85</v>
      </c>
      <c r="D57" s="1">
        <v>278204.53490289027</v>
      </c>
      <c r="E57" s="86">
        <f t="shared" si="5"/>
        <v>29567.917409171034</v>
      </c>
      <c r="F57" s="87">
        <f t="shared" si="0"/>
        <v>0.86906569608563744</v>
      </c>
      <c r="G57" s="189">
        <f t="shared" si="6"/>
        <v>2763.6054851958088</v>
      </c>
      <c r="H57" s="189">
        <f t="shared" si="7"/>
        <v>26002.764010207367</v>
      </c>
      <c r="I57" s="189">
        <f t="shared" si="1"/>
        <v>369.21277428656157</v>
      </c>
      <c r="J57" s="88">
        <f t="shared" si="2"/>
        <v>3473.9229932622579</v>
      </c>
      <c r="K57" s="189">
        <f t="shared" si="8"/>
        <v>64.64375977469183</v>
      </c>
      <c r="L57" s="88">
        <f t="shared" si="3"/>
        <v>608.23313572007544</v>
      </c>
      <c r="M57" s="89">
        <f t="shared" si="9"/>
        <v>26610.997145927442</v>
      </c>
      <c r="N57" s="89">
        <f t="shared" si="10"/>
        <v>304815.53204881772</v>
      </c>
      <c r="O57" s="89">
        <f t="shared" si="11"/>
        <v>32396.16665414154</v>
      </c>
      <c r="P57" s="90">
        <f t="shared" si="4"/>
        <v>0.95219412088371203</v>
      </c>
      <c r="Q57" s="226">
        <v>1992.7115837602068</v>
      </c>
      <c r="R57" s="93">
        <f t="shared" si="12"/>
        <v>9.3807760730072423E-2</v>
      </c>
      <c r="S57" s="93">
        <f t="shared" si="12"/>
        <v>8.7762697114601745E-2</v>
      </c>
      <c r="T57" s="92">
        <v>9409</v>
      </c>
      <c r="U57" s="1">
        <v>254345</v>
      </c>
      <c r="V57" s="1">
        <v>27182.323394250292</v>
      </c>
      <c r="W57" s="196"/>
      <c r="X57" s="89">
        <v>0</v>
      </c>
      <c r="Y57" s="89">
        <f t="shared" si="13"/>
        <v>0</v>
      </c>
      <c r="Z57" s="1"/>
      <c r="AA57" s="1"/>
    </row>
    <row r="58" spans="2:27">
      <c r="B58" s="200">
        <v>1804</v>
      </c>
      <c r="C58" t="s">
        <v>86</v>
      </c>
      <c r="D58" s="1">
        <v>1771988.915</v>
      </c>
      <c r="E58" s="86">
        <f t="shared" si="5"/>
        <v>32982.576361098181</v>
      </c>
      <c r="F58" s="87">
        <f t="shared" si="0"/>
        <v>0.96942998342740261</v>
      </c>
      <c r="G58" s="189">
        <f t="shared" si="6"/>
        <v>646.51693500097736</v>
      </c>
      <c r="H58" s="189">
        <f t="shared" si="7"/>
        <v>34734.122332927509</v>
      </c>
      <c r="I58" s="189">
        <f t="shared" si="1"/>
        <v>0</v>
      </c>
      <c r="J58" s="88">
        <f t="shared" si="2"/>
        <v>0</v>
      </c>
      <c r="K58" s="189">
        <f t="shared" si="8"/>
        <v>-304.56901451186974</v>
      </c>
      <c r="L58" s="88">
        <f t="shared" si="3"/>
        <v>-16362.970304650202</v>
      </c>
      <c r="M58" s="89">
        <f t="shared" si="9"/>
        <v>18371.152028277305</v>
      </c>
      <c r="N58" s="89">
        <f t="shared" si="10"/>
        <v>1790360.0670282773</v>
      </c>
      <c r="O58" s="89">
        <f t="shared" si="11"/>
        <v>33324.524281587292</v>
      </c>
      <c r="P58" s="90">
        <f t="shared" si="4"/>
        <v>0.97948057993822457</v>
      </c>
      <c r="Q58" s="226">
        <v>3263.3859567850031</v>
      </c>
      <c r="R58" s="93">
        <f t="shared" si="12"/>
        <v>0.11462603900796105</v>
      </c>
      <c r="S58" s="93">
        <f t="shared" si="12"/>
        <v>0.11435632958949456</v>
      </c>
      <c r="T58" s="92">
        <v>53725</v>
      </c>
      <c r="U58" s="1">
        <v>1589760.9180000001</v>
      </c>
      <c r="V58" s="1">
        <v>29597.872319034854</v>
      </c>
      <c r="W58" s="196"/>
      <c r="X58" s="89">
        <v>0</v>
      </c>
      <c r="Y58" s="89">
        <f t="shared" si="13"/>
        <v>0</v>
      </c>
      <c r="Z58" s="1"/>
      <c r="AA58" s="1"/>
    </row>
    <row r="59" spans="2:27">
      <c r="B59" s="200">
        <v>1806</v>
      </c>
      <c r="C59" t="s">
        <v>87</v>
      </c>
      <c r="D59" s="1">
        <v>670076.95700000005</v>
      </c>
      <c r="E59" s="86">
        <f t="shared" si="5"/>
        <v>31035.012597841695</v>
      </c>
      <c r="F59" s="87">
        <f t="shared" si="0"/>
        <v>0.91218682916112737</v>
      </c>
      <c r="G59" s="189">
        <f t="shared" si="6"/>
        <v>1854.0064682199991</v>
      </c>
      <c r="H59" s="189">
        <f t="shared" si="7"/>
        <v>40029.853655337996</v>
      </c>
      <c r="I59" s="189">
        <f t="shared" si="1"/>
        <v>0</v>
      </c>
      <c r="J59" s="88">
        <f t="shared" si="2"/>
        <v>0</v>
      </c>
      <c r="K59" s="189">
        <f t="shared" si="8"/>
        <v>-304.56901451186974</v>
      </c>
      <c r="L59" s="88">
        <f t="shared" si="3"/>
        <v>-6575.94959232578</v>
      </c>
      <c r="M59" s="89">
        <f t="shared" si="9"/>
        <v>33453.904063012218</v>
      </c>
      <c r="N59" s="89">
        <f t="shared" si="10"/>
        <v>703530.86106301227</v>
      </c>
      <c r="O59" s="89">
        <f t="shared" si="11"/>
        <v>32584.450051549822</v>
      </c>
      <c r="P59" s="90">
        <f t="shared" si="4"/>
        <v>0.95772818131703985</v>
      </c>
      <c r="Q59" s="226">
        <v>1891.6036348638227</v>
      </c>
      <c r="R59" s="93">
        <f t="shared" si="12"/>
        <v>0.13563339809948538</v>
      </c>
      <c r="S59" s="93">
        <f t="shared" si="12"/>
        <v>0.13505482520433951</v>
      </c>
      <c r="T59" s="92">
        <v>21591</v>
      </c>
      <c r="U59" s="1">
        <v>590046.89199999999</v>
      </c>
      <c r="V59" s="1">
        <v>27342.302687673771</v>
      </c>
      <c r="W59" s="196"/>
      <c r="X59" s="89">
        <v>0</v>
      </c>
      <c r="Y59" s="89">
        <f t="shared" si="13"/>
        <v>0</v>
      </c>
      <c r="Z59" s="1"/>
      <c r="AA59" s="1"/>
    </row>
    <row r="60" spans="2:27">
      <c r="B60" s="200">
        <v>1811</v>
      </c>
      <c r="C60" t="s">
        <v>88</v>
      </c>
      <c r="D60" s="1">
        <v>41909.987999999998</v>
      </c>
      <c r="E60" s="86">
        <f t="shared" si="5"/>
        <v>30502.17467248908</v>
      </c>
      <c r="F60" s="87">
        <f t="shared" si="0"/>
        <v>0.89652555832864833</v>
      </c>
      <c r="G60" s="189">
        <f t="shared" si="6"/>
        <v>2184.3659819386203</v>
      </c>
      <c r="H60" s="189">
        <f t="shared" si="7"/>
        <v>3001.3188591836642</v>
      </c>
      <c r="I60" s="189">
        <f t="shared" si="1"/>
        <v>42.222732125245415</v>
      </c>
      <c r="J60" s="88">
        <f t="shared" si="2"/>
        <v>58.014033940087195</v>
      </c>
      <c r="K60" s="189">
        <f t="shared" si="8"/>
        <v>-262.34628238662435</v>
      </c>
      <c r="L60" s="88">
        <f t="shared" si="3"/>
        <v>-360.46379199922183</v>
      </c>
      <c r="M60" s="89">
        <f t="shared" si="9"/>
        <v>2640.8550671844423</v>
      </c>
      <c r="N60" s="89">
        <f t="shared" si="10"/>
        <v>44550.84306718444</v>
      </c>
      <c r="O60" s="89">
        <f t="shared" si="11"/>
        <v>32424.194372041078</v>
      </c>
      <c r="P60" s="90">
        <f t="shared" si="4"/>
        <v>0.95301791675100223</v>
      </c>
      <c r="Q60" s="226">
        <v>-139.90422949471849</v>
      </c>
      <c r="R60" s="93">
        <f t="shared" si="12"/>
        <v>0.12703961353098706</v>
      </c>
      <c r="S60" s="93">
        <f t="shared" si="12"/>
        <v>0.14754615671750415</v>
      </c>
      <c r="T60" s="92">
        <v>1374</v>
      </c>
      <c r="U60" s="1">
        <v>37185.904999999999</v>
      </c>
      <c r="V60" s="1">
        <v>26580.346676197285</v>
      </c>
      <c r="W60" s="196"/>
      <c r="X60" s="89">
        <v>0</v>
      </c>
      <c r="Y60" s="89">
        <f t="shared" si="13"/>
        <v>0</v>
      </c>
      <c r="Z60" s="1"/>
      <c r="AA60" s="1"/>
    </row>
    <row r="61" spans="2:27">
      <c r="B61" s="200">
        <v>1812</v>
      </c>
      <c r="C61" t="s">
        <v>89</v>
      </c>
      <c r="D61" s="1">
        <v>54330.095000000001</v>
      </c>
      <c r="E61" s="86">
        <f t="shared" si="5"/>
        <v>27453.307225871653</v>
      </c>
      <c r="F61" s="87">
        <f t="shared" si="0"/>
        <v>0.80691268255182513</v>
      </c>
      <c r="G61" s="189">
        <f t="shared" si="6"/>
        <v>4074.663798841425</v>
      </c>
      <c r="H61" s="189">
        <f t="shared" si="7"/>
        <v>8063.7596579071806</v>
      </c>
      <c r="I61" s="189">
        <f t="shared" si="1"/>
        <v>1109.3263384413449</v>
      </c>
      <c r="J61" s="88">
        <f t="shared" si="2"/>
        <v>2195.3568237754212</v>
      </c>
      <c r="K61" s="189">
        <f t="shared" si="8"/>
        <v>804.75732392947521</v>
      </c>
      <c r="L61" s="88">
        <f t="shared" si="3"/>
        <v>1592.6147440564314</v>
      </c>
      <c r="M61" s="89">
        <f t="shared" si="9"/>
        <v>9656.3744019636124</v>
      </c>
      <c r="N61" s="89">
        <f t="shared" si="10"/>
        <v>63986.469401963615</v>
      </c>
      <c r="O61" s="89">
        <f t="shared" si="11"/>
        <v>32332.728348642555</v>
      </c>
      <c r="P61" s="90">
        <f t="shared" si="4"/>
        <v>0.95032953047769753</v>
      </c>
      <c r="Q61" s="226">
        <v>-414.72205022565504</v>
      </c>
      <c r="R61" s="93">
        <f t="shared" si="12"/>
        <v>0.1644968903186238</v>
      </c>
      <c r="S61" s="93">
        <f t="shared" si="12"/>
        <v>0.16273160953491694</v>
      </c>
      <c r="T61" s="92">
        <v>1979</v>
      </c>
      <c r="U61" s="1">
        <v>46655.423000000003</v>
      </c>
      <c r="V61" s="1">
        <v>23611.044028340082</v>
      </c>
      <c r="W61" s="196"/>
      <c r="X61" s="89">
        <v>0</v>
      </c>
      <c r="Y61" s="89">
        <f t="shared" si="13"/>
        <v>0</v>
      </c>
      <c r="Z61" s="1"/>
      <c r="AA61" s="1"/>
    </row>
    <row r="62" spans="2:27">
      <c r="B62" s="200">
        <v>1813</v>
      </c>
      <c r="C62" t="s">
        <v>90</v>
      </c>
      <c r="D62" s="1">
        <v>231569.42</v>
      </c>
      <c r="E62" s="86">
        <f t="shared" si="5"/>
        <v>29544.452666496556</v>
      </c>
      <c r="F62" s="87">
        <f t="shared" si="0"/>
        <v>0.86837601602993153</v>
      </c>
      <c r="G62" s="189">
        <f t="shared" si="6"/>
        <v>2778.1536256539848</v>
      </c>
      <c r="H62" s="189">
        <f t="shared" si="7"/>
        <v>21775.168117875935</v>
      </c>
      <c r="I62" s="189">
        <f t="shared" si="1"/>
        <v>377.42543422262878</v>
      </c>
      <c r="J62" s="88">
        <f t="shared" si="2"/>
        <v>2958.2605534369641</v>
      </c>
      <c r="K62" s="189">
        <f t="shared" si="8"/>
        <v>72.856419710759042</v>
      </c>
      <c r="L62" s="88">
        <f t="shared" si="3"/>
        <v>571.04861769292938</v>
      </c>
      <c r="M62" s="89">
        <f t="shared" si="9"/>
        <v>22346.216735568865</v>
      </c>
      <c r="N62" s="89">
        <f t="shared" si="10"/>
        <v>253915.63673556887</v>
      </c>
      <c r="O62" s="89">
        <f t="shared" si="11"/>
        <v>32395.462711861299</v>
      </c>
      <c r="P62" s="90">
        <f t="shared" si="4"/>
        <v>0.95217343048204062</v>
      </c>
      <c r="Q62" s="226">
        <v>-523.79104464313787</v>
      </c>
      <c r="R62" s="93">
        <f t="shared" si="12"/>
        <v>8.6851595325384071E-2</v>
      </c>
      <c r="S62" s="93">
        <f t="shared" si="12"/>
        <v>8.5187622482324074E-2</v>
      </c>
      <c r="T62" s="92">
        <v>7838</v>
      </c>
      <c r="U62" s="1">
        <v>213064.43400000001</v>
      </c>
      <c r="V62" s="1">
        <v>27225.202402248913</v>
      </c>
      <c r="W62" s="196"/>
      <c r="X62" s="89">
        <v>0</v>
      </c>
      <c r="Y62" s="89">
        <f t="shared" si="13"/>
        <v>0</v>
      </c>
      <c r="Z62" s="1"/>
      <c r="AA62" s="1"/>
    </row>
    <row r="63" spans="2:27">
      <c r="B63" s="200">
        <v>1815</v>
      </c>
      <c r="C63" t="s">
        <v>91</v>
      </c>
      <c r="D63" s="1">
        <v>32220.379000000001</v>
      </c>
      <c r="E63" s="86">
        <f t="shared" si="5"/>
        <v>26694.597348798674</v>
      </c>
      <c r="F63" s="87">
        <f t="shared" si="0"/>
        <v>0.78461254154693438</v>
      </c>
      <c r="G63" s="189">
        <f t="shared" si="6"/>
        <v>4545.0639226266721</v>
      </c>
      <c r="H63" s="189">
        <f t="shared" si="7"/>
        <v>5485.8921546103938</v>
      </c>
      <c r="I63" s="189">
        <f t="shared" si="1"/>
        <v>1374.8747954168875</v>
      </c>
      <c r="J63" s="88">
        <f t="shared" si="2"/>
        <v>1659.4738780681832</v>
      </c>
      <c r="K63" s="189">
        <f t="shared" si="8"/>
        <v>1070.3057809050179</v>
      </c>
      <c r="L63" s="88">
        <f t="shared" si="3"/>
        <v>1291.8590775523564</v>
      </c>
      <c r="M63" s="89">
        <f t="shared" si="9"/>
        <v>6777.7512321627501</v>
      </c>
      <c r="N63" s="89">
        <f t="shared" si="10"/>
        <v>38998.130232162752</v>
      </c>
      <c r="O63" s="89">
        <f t="shared" si="11"/>
        <v>32309.967052330365</v>
      </c>
      <c r="P63" s="90">
        <f t="shared" si="4"/>
        <v>0.94966052624755082</v>
      </c>
      <c r="Q63" s="226">
        <v>-129.23013314419859</v>
      </c>
      <c r="R63" s="93">
        <f t="shared" si="12"/>
        <v>0.13326852464242672</v>
      </c>
      <c r="S63" s="93">
        <f t="shared" si="12"/>
        <v>0.13420743808454971</v>
      </c>
      <c r="T63" s="92">
        <v>1207</v>
      </c>
      <c r="U63" s="1">
        <v>28431.371999999999</v>
      </c>
      <c r="V63" s="1">
        <v>23535.903973509932</v>
      </c>
      <c r="W63" s="196"/>
      <c r="X63" s="89">
        <v>0</v>
      </c>
      <c r="Y63" s="89">
        <f t="shared" si="13"/>
        <v>0</v>
      </c>
      <c r="Z63" s="1"/>
      <c r="AA63" s="1"/>
    </row>
    <row r="64" spans="2:27">
      <c r="B64" s="200">
        <v>1816</v>
      </c>
      <c r="C64" t="s">
        <v>92</v>
      </c>
      <c r="D64" s="1">
        <v>12356.456</v>
      </c>
      <c r="E64" s="86">
        <f t="shared" si="5"/>
        <v>26290.331914893617</v>
      </c>
      <c r="F64" s="87">
        <f t="shared" si="0"/>
        <v>0.77273029715825492</v>
      </c>
      <c r="G64" s="189">
        <f t="shared" si="6"/>
        <v>4795.708491647807</v>
      </c>
      <c r="H64" s="189">
        <f t="shared" si="7"/>
        <v>2253.9829910744693</v>
      </c>
      <c r="I64" s="189">
        <f t="shared" si="1"/>
        <v>1516.3676972836574</v>
      </c>
      <c r="J64" s="88">
        <f t="shared" si="2"/>
        <v>712.69281772331908</v>
      </c>
      <c r="K64" s="189">
        <f t="shared" si="8"/>
        <v>1211.7986827717878</v>
      </c>
      <c r="L64" s="88">
        <f t="shared" si="3"/>
        <v>569.54538090274025</v>
      </c>
      <c r="M64" s="89">
        <f t="shared" si="9"/>
        <v>2823.5283719772096</v>
      </c>
      <c r="N64" s="89">
        <f t="shared" si="10"/>
        <v>15179.984371977211</v>
      </c>
      <c r="O64" s="89">
        <f t="shared" si="11"/>
        <v>32297.839089313213</v>
      </c>
      <c r="P64" s="90">
        <f t="shared" si="4"/>
        <v>0.94930405891589043</v>
      </c>
      <c r="Q64" s="226">
        <v>32.533783564398163</v>
      </c>
      <c r="R64" s="93">
        <f t="shared" si="12"/>
        <v>0.13296467189660879</v>
      </c>
      <c r="S64" s="93">
        <f t="shared" si="12"/>
        <v>0.15707030321355786</v>
      </c>
      <c r="T64" s="92">
        <v>470</v>
      </c>
      <c r="U64" s="1">
        <v>10906.303</v>
      </c>
      <c r="V64" s="1">
        <v>22721.464583333334</v>
      </c>
      <c r="W64" s="196"/>
      <c r="X64" s="89">
        <v>0</v>
      </c>
      <c r="Y64" s="89">
        <f t="shared" si="13"/>
        <v>0</v>
      </c>
      <c r="Z64" s="1"/>
      <c r="AA64" s="1"/>
    </row>
    <row r="65" spans="2:27">
      <c r="B65" s="200">
        <v>1818</v>
      </c>
      <c r="C65" t="s">
        <v>64</v>
      </c>
      <c r="D65" s="1">
        <v>55076.279000000002</v>
      </c>
      <c r="E65" s="86">
        <f t="shared" si="5"/>
        <v>29171.757944915258</v>
      </c>
      <c r="F65" s="87">
        <f t="shared" si="0"/>
        <v>0.85742170385581706</v>
      </c>
      <c r="G65" s="189">
        <f t="shared" si="6"/>
        <v>3009.2243530343899</v>
      </c>
      <c r="H65" s="189">
        <f t="shared" si="7"/>
        <v>5681.4155785289277</v>
      </c>
      <c r="I65" s="189">
        <f t="shared" si="1"/>
        <v>507.86858677608302</v>
      </c>
      <c r="J65" s="88">
        <f t="shared" si="2"/>
        <v>958.85589183324475</v>
      </c>
      <c r="K65" s="189">
        <f t="shared" si="8"/>
        <v>203.29957226421328</v>
      </c>
      <c r="L65" s="88">
        <f t="shared" si="3"/>
        <v>383.82959243483469</v>
      </c>
      <c r="M65" s="89">
        <f t="shared" si="9"/>
        <v>6065.2451709637626</v>
      </c>
      <c r="N65" s="89">
        <f t="shared" si="10"/>
        <v>61141.524170963763</v>
      </c>
      <c r="O65" s="89">
        <f t="shared" si="11"/>
        <v>32384.281870213854</v>
      </c>
      <c r="P65" s="90">
        <f t="shared" si="4"/>
        <v>0.95184480111681702</v>
      </c>
      <c r="Q65" s="226">
        <v>-63.009301256217441</v>
      </c>
      <c r="R65" s="93">
        <f t="shared" si="12"/>
        <v>-3.4589134731841364E-4</v>
      </c>
      <c r="S65" s="93">
        <f t="shared" si="12"/>
        <v>-2.4701870689491714E-2</v>
      </c>
      <c r="T65" s="92">
        <v>1888</v>
      </c>
      <c r="U65" s="1">
        <v>55095.336000000003</v>
      </c>
      <c r="V65" s="1">
        <v>29910.605863192184</v>
      </c>
      <c r="W65" s="196"/>
      <c r="X65" s="89">
        <v>0</v>
      </c>
      <c r="Y65" s="89">
        <f t="shared" si="13"/>
        <v>0</v>
      </c>
      <c r="Z65" s="1"/>
      <c r="AA65" s="1"/>
    </row>
    <row r="66" spans="2:27">
      <c r="B66" s="200">
        <v>1820</v>
      </c>
      <c r="C66" t="s">
        <v>93</v>
      </c>
      <c r="D66" s="1">
        <v>223388.785</v>
      </c>
      <c r="E66" s="86">
        <f t="shared" si="5"/>
        <v>29924.820495646352</v>
      </c>
      <c r="F66" s="87">
        <f t="shared" si="0"/>
        <v>0.87955585760058341</v>
      </c>
      <c r="G66" s="189">
        <f t="shared" si="6"/>
        <v>2542.3255715811115</v>
      </c>
      <c r="H66" s="189">
        <f t="shared" si="7"/>
        <v>18978.460391852997</v>
      </c>
      <c r="I66" s="189">
        <f t="shared" si="1"/>
        <v>244.29669402020008</v>
      </c>
      <c r="J66" s="88">
        <f t="shared" si="2"/>
        <v>1823.6748208607935</v>
      </c>
      <c r="K66" s="189">
        <f t="shared" si="8"/>
        <v>-60.27232049166966</v>
      </c>
      <c r="L66" s="88">
        <f t="shared" si="3"/>
        <v>-449.93287247031401</v>
      </c>
      <c r="M66" s="89">
        <f t="shared" si="9"/>
        <v>18528.527519382682</v>
      </c>
      <c r="N66" s="89">
        <f t="shared" si="10"/>
        <v>241917.31251938269</v>
      </c>
      <c r="O66" s="89">
        <f t="shared" si="11"/>
        <v>32406.87374673579</v>
      </c>
      <c r="P66" s="90">
        <f t="shared" si="4"/>
        <v>0.95250882572916007</v>
      </c>
      <c r="Q66" s="226">
        <v>35.688536187699356</v>
      </c>
      <c r="R66" s="93">
        <f t="shared" si="12"/>
        <v>0.17923155482227915</v>
      </c>
      <c r="S66" s="93">
        <f t="shared" si="12"/>
        <v>0.17228096025936165</v>
      </c>
      <c r="T66" s="92">
        <v>7465</v>
      </c>
      <c r="U66" s="1">
        <v>189435.89499999999</v>
      </c>
      <c r="V66" s="1">
        <v>25527.003773076402</v>
      </c>
      <c r="W66" s="196"/>
      <c r="X66" s="89">
        <v>0</v>
      </c>
      <c r="Y66" s="89">
        <f t="shared" si="13"/>
        <v>0</v>
      </c>
      <c r="Z66" s="1"/>
      <c r="AA66" s="1"/>
    </row>
    <row r="67" spans="2:27">
      <c r="B67" s="200">
        <v>1822</v>
      </c>
      <c r="C67" t="s">
        <v>94</v>
      </c>
      <c r="D67" s="1">
        <v>58178.025000000001</v>
      </c>
      <c r="E67" s="86">
        <f t="shared" si="5"/>
        <v>24714.539082412917</v>
      </c>
      <c r="F67" s="87">
        <f t="shared" si="0"/>
        <v>0.72641430283591446</v>
      </c>
      <c r="G67" s="189">
        <f t="shared" si="6"/>
        <v>5772.700047785841</v>
      </c>
      <c r="H67" s="189">
        <f t="shared" si="7"/>
        <v>13588.93591248787</v>
      </c>
      <c r="I67" s="189">
        <f t="shared" si="1"/>
        <v>2067.8951886519021</v>
      </c>
      <c r="J67" s="88">
        <f t="shared" si="2"/>
        <v>4867.8252740865782</v>
      </c>
      <c r="K67" s="189">
        <f t="shared" si="8"/>
        <v>1763.3261741400324</v>
      </c>
      <c r="L67" s="88">
        <f t="shared" si="3"/>
        <v>4150.8698139256367</v>
      </c>
      <c r="M67" s="89">
        <f t="shared" si="9"/>
        <v>17739.805726413506</v>
      </c>
      <c r="N67" s="89">
        <f t="shared" si="10"/>
        <v>75917.830726413507</v>
      </c>
      <c r="O67" s="89">
        <f t="shared" si="11"/>
        <v>32250.565304338787</v>
      </c>
      <c r="P67" s="90">
        <f t="shared" si="4"/>
        <v>0.94791457908622001</v>
      </c>
      <c r="Q67" s="226">
        <v>253.80334006508201</v>
      </c>
      <c r="R67" s="93">
        <f t="shared" si="12"/>
        <v>0.14003349202114071</v>
      </c>
      <c r="S67" s="93">
        <f t="shared" si="12"/>
        <v>0.13906489941959355</v>
      </c>
      <c r="T67" s="92">
        <v>2354</v>
      </c>
      <c r="U67" s="1">
        <v>51031.856</v>
      </c>
      <c r="V67" s="1">
        <v>21697.21768707483</v>
      </c>
      <c r="W67" s="196"/>
      <c r="X67" s="89">
        <v>0</v>
      </c>
      <c r="Y67" s="89">
        <f t="shared" si="13"/>
        <v>0</v>
      </c>
      <c r="Z67" s="1"/>
      <c r="AA67" s="1"/>
    </row>
    <row r="68" spans="2:27">
      <c r="B68" s="200">
        <v>1824</v>
      </c>
      <c r="C68" t="s">
        <v>95</v>
      </c>
      <c r="D68" s="1">
        <v>401112.92200000002</v>
      </c>
      <c r="E68" s="86">
        <f t="shared" si="5"/>
        <v>29767.19272727273</v>
      </c>
      <c r="F68" s="87">
        <f t="shared" si="0"/>
        <v>0.87492283308457341</v>
      </c>
      <c r="G68" s="189">
        <f t="shared" si="6"/>
        <v>2640.0547879727574</v>
      </c>
      <c r="H68" s="189">
        <f t="shared" si="7"/>
        <v>35574.738267932909</v>
      </c>
      <c r="I68" s="189">
        <f t="shared" si="1"/>
        <v>299.46641295096794</v>
      </c>
      <c r="J68" s="88">
        <f t="shared" si="2"/>
        <v>4035.3099145142928</v>
      </c>
      <c r="K68" s="189">
        <f t="shared" si="8"/>
        <v>-5.1026015609018032</v>
      </c>
      <c r="L68" s="88">
        <f t="shared" si="3"/>
        <v>-68.757556033151786</v>
      </c>
      <c r="M68" s="89">
        <f t="shared" si="9"/>
        <v>35505.980711899756</v>
      </c>
      <c r="N68" s="89">
        <f t="shared" si="10"/>
        <v>436618.90271189978</v>
      </c>
      <c r="O68" s="89">
        <f t="shared" si="11"/>
        <v>32402.144913684588</v>
      </c>
      <c r="P68" s="90">
        <f t="shared" si="4"/>
        <v>0.95236983499368</v>
      </c>
      <c r="Q68" s="226">
        <v>78.180806447337091</v>
      </c>
      <c r="R68" s="93">
        <f t="shared" si="12"/>
        <v>0.17145688850577681</v>
      </c>
      <c r="S68" s="93">
        <f t="shared" si="12"/>
        <v>0.17093527504892822</v>
      </c>
      <c r="T68" s="92">
        <v>13475</v>
      </c>
      <c r="U68" s="1">
        <v>342405.19300000003</v>
      </c>
      <c r="V68" s="1">
        <v>25421.723439008096</v>
      </c>
      <c r="W68" s="196"/>
      <c r="X68" s="89">
        <v>0</v>
      </c>
      <c r="Y68" s="89">
        <f t="shared" si="13"/>
        <v>0</v>
      </c>
      <c r="Z68" s="1"/>
      <c r="AA68" s="1"/>
    </row>
    <row r="69" spans="2:27">
      <c r="B69" s="200">
        <v>1825</v>
      </c>
      <c r="C69" t="s">
        <v>96</v>
      </c>
      <c r="D69" s="1">
        <v>42213.514999999999</v>
      </c>
      <c r="E69" s="86">
        <f t="shared" si="5"/>
        <v>29519.940559440558</v>
      </c>
      <c r="F69" s="87">
        <f t="shared" si="0"/>
        <v>0.86765555164664909</v>
      </c>
      <c r="G69" s="189">
        <f t="shared" si="6"/>
        <v>2793.3511320287039</v>
      </c>
      <c r="H69" s="189">
        <f t="shared" si="7"/>
        <v>3994.4921188010467</v>
      </c>
      <c r="I69" s="189">
        <f t="shared" si="1"/>
        <v>386.0046716922281</v>
      </c>
      <c r="J69" s="88">
        <f t="shared" si="2"/>
        <v>551.98668051988625</v>
      </c>
      <c r="K69" s="189">
        <f t="shared" si="8"/>
        <v>81.435657180358362</v>
      </c>
      <c r="L69" s="88">
        <f t="shared" si="3"/>
        <v>116.45298976791246</v>
      </c>
      <c r="M69" s="89">
        <f t="shared" si="9"/>
        <v>4110.9451085689589</v>
      </c>
      <c r="N69" s="89">
        <f t="shared" si="10"/>
        <v>46324.460108568957</v>
      </c>
      <c r="O69" s="89">
        <f t="shared" si="11"/>
        <v>32394.727348649616</v>
      </c>
      <c r="P69" s="90">
        <f t="shared" si="4"/>
        <v>0.95215181655054204</v>
      </c>
      <c r="Q69" s="226">
        <v>-86.134048091302247</v>
      </c>
      <c r="R69" s="93">
        <f t="shared" si="12"/>
        <v>0.22915992531546164</v>
      </c>
      <c r="S69" s="93">
        <f t="shared" si="12"/>
        <v>0.24377231603599497</v>
      </c>
      <c r="T69" s="92">
        <v>1430</v>
      </c>
      <c r="U69" s="1">
        <v>34343.387000000002</v>
      </c>
      <c r="V69" s="1">
        <v>23734.199723566002</v>
      </c>
      <c r="W69" s="196"/>
      <c r="X69" s="89">
        <v>0</v>
      </c>
      <c r="Y69" s="89">
        <f t="shared" si="13"/>
        <v>0</v>
      </c>
      <c r="Z69" s="1"/>
      <c r="AA69" s="1"/>
    </row>
    <row r="70" spans="2:27">
      <c r="B70" s="200">
        <v>1826</v>
      </c>
      <c r="C70" t="s">
        <v>97</v>
      </c>
      <c r="D70" s="1">
        <v>33032.94</v>
      </c>
      <c r="E70" s="86">
        <f t="shared" si="5"/>
        <v>25928.524332810048</v>
      </c>
      <c r="F70" s="87">
        <f t="shared" si="0"/>
        <v>0.7620959818014692</v>
      </c>
      <c r="G70" s="189">
        <f t="shared" si="6"/>
        <v>5020.0291925396205</v>
      </c>
      <c r="H70" s="189">
        <f t="shared" si="7"/>
        <v>6395.5171912954766</v>
      </c>
      <c r="I70" s="189">
        <f t="shared" si="1"/>
        <v>1643.0003510129065</v>
      </c>
      <c r="J70" s="88">
        <f t="shared" si="2"/>
        <v>2093.1824471904429</v>
      </c>
      <c r="K70" s="189">
        <f t="shared" si="8"/>
        <v>1338.4313365010369</v>
      </c>
      <c r="L70" s="88">
        <f t="shared" si="3"/>
        <v>1705.161522702321</v>
      </c>
      <c r="M70" s="89">
        <f t="shared" si="9"/>
        <v>8100.6787139977978</v>
      </c>
      <c r="N70" s="89">
        <f t="shared" si="10"/>
        <v>41133.618713997799</v>
      </c>
      <c r="O70" s="89">
        <f t="shared" si="11"/>
        <v>32286.984861850706</v>
      </c>
      <c r="P70" s="90">
        <f t="shared" si="4"/>
        <v>0.94898502945518681</v>
      </c>
      <c r="Q70" s="226">
        <v>39.924734427750991</v>
      </c>
      <c r="R70" s="93">
        <f t="shared" si="12"/>
        <v>0.16327451895237993</v>
      </c>
      <c r="S70" s="93">
        <f t="shared" si="12"/>
        <v>0.17240540214666861</v>
      </c>
      <c r="T70" s="92">
        <v>1274</v>
      </c>
      <c r="U70" s="1">
        <v>28396.512999999999</v>
      </c>
      <c r="V70" s="1">
        <v>22115.664330218067</v>
      </c>
      <c r="W70" s="196"/>
      <c r="X70" s="89">
        <v>0</v>
      </c>
      <c r="Y70" s="89">
        <f t="shared" si="13"/>
        <v>0</v>
      </c>
      <c r="Z70" s="1"/>
      <c r="AA70" s="1"/>
    </row>
    <row r="71" spans="2:27">
      <c r="B71" s="200">
        <v>1827</v>
      </c>
      <c r="C71" t="s">
        <v>98</v>
      </c>
      <c r="D71" s="1">
        <v>48421.482000000004</v>
      </c>
      <c r="E71" s="86">
        <f t="shared" si="5"/>
        <v>33463.360055286808</v>
      </c>
      <c r="F71" s="87">
        <f t="shared" ref="F71:F134" si="14">E71/E$365</f>
        <v>0.98356126667182431</v>
      </c>
      <c r="G71" s="189">
        <f t="shared" si="6"/>
        <v>348.43104460402856</v>
      </c>
      <c r="H71" s="189">
        <f t="shared" ref="H71:H134" si="15">G71*T71/1000</f>
        <v>504.17972154202937</v>
      </c>
      <c r="I71" s="189">
        <f t="shared" ref="I71:I134" si="16">IF(E71+Y71&lt;(E$365+Y$365)*0.9,((E$365+Y$365)*0.9-E71-Y71)*0.35,0)</f>
        <v>0</v>
      </c>
      <c r="J71" s="88">
        <f t="shared" ref="J71:J134" si="17">I71*T71/1000</f>
        <v>0</v>
      </c>
      <c r="K71" s="189">
        <f t="shared" si="8"/>
        <v>-304.56901451186974</v>
      </c>
      <c r="L71" s="88">
        <f t="shared" ref="L71:L134" si="18">K71*T71/1000</f>
        <v>-440.71136399867549</v>
      </c>
      <c r="M71" s="89">
        <f t="shared" si="9"/>
        <v>63.468357543353875</v>
      </c>
      <c r="N71" s="89">
        <f t="shared" si="10"/>
        <v>48484.950357543355</v>
      </c>
      <c r="O71" s="89">
        <f t="shared" si="11"/>
        <v>33507.222085378962</v>
      </c>
      <c r="P71" s="90">
        <f t="shared" ref="P71:P134" si="19">O71/O$365</f>
        <v>0.9848504675711045</v>
      </c>
      <c r="Q71" s="226">
        <v>-713.07108727766899</v>
      </c>
      <c r="R71" s="93">
        <f t="shared" si="12"/>
        <v>9.3859587336141387E-2</v>
      </c>
      <c r="S71" s="93">
        <f t="shared" si="12"/>
        <v>7.874058820226261E-2</v>
      </c>
      <c r="T71" s="92">
        <v>1447</v>
      </c>
      <c r="U71" s="1">
        <v>44266.633999999998</v>
      </c>
      <c r="V71" s="1">
        <v>31020.766643307637</v>
      </c>
      <c r="W71" s="196"/>
      <c r="X71" s="89">
        <v>0</v>
      </c>
      <c r="Y71" s="89">
        <f t="shared" si="13"/>
        <v>0</v>
      </c>
      <c r="Z71" s="1"/>
      <c r="AA71" s="1"/>
    </row>
    <row r="72" spans="2:27">
      <c r="B72" s="200">
        <v>1828</v>
      </c>
      <c r="C72" t="s">
        <v>99</v>
      </c>
      <c r="D72" s="1">
        <v>47756.557999999997</v>
      </c>
      <c r="E72" s="86">
        <f t="shared" ref="E72:E135" si="20">D72/T72*1000</f>
        <v>26981.106214689262</v>
      </c>
      <c r="F72" s="87">
        <f t="shared" si="14"/>
        <v>0.79303366311340229</v>
      </c>
      <c r="G72" s="189">
        <f t="shared" ref="G72:G135" si="21">($E$365+$Y$365-E72-Y72)*0.62</f>
        <v>4367.4284257745076</v>
      </c>
      <c r="H72" s="189">
        <f t="shared" si="15"/>
        <v>7730.3483136208788</v>
      </c>
      <c r="I72" s="189">
        <f t="shared" si="16"/>
        <v>1274.5966923551816</v>
      </c>
      <c r="J72" s="88">
        <f t="shared" si="17"/>
        <v>2256.0361454686713</v>
      </c>
      <c r="K72" s="189">
        <f t="shared" ref="K72:K135" si="22">I72+J$367</f>
        <v>970.02767784331195</v>
      </c>
      <c r="L72" s="88">
        <f t="shared" si="18"/>
        <v>1716.9489897826622</v>
      </c>
      <c r="M72" s="89">
        <f t="shared" ref="M72:M135" si="23">+H72+L72</f>
        <v>9447.2973034035404</v>
      </c>
      <c r="N72" s="89">
        <f t="shared" ref="N72:N135" si="24">D72+M72</f>
        <v>57203.855303403536</v>
      </c>
      <c r="O72" s="89">
        <f t="shared" ref="O72:O135" si="25">N72/T72*1000</f>
        <v>32318.562318307082</v>
      </c>
      <c r="P72" s="90">
        <f t="shared" si="19"/>
        <v>0.94991315989454483</v>
      </c>
      <c r="Q72" s="226">
        <v>-391.03116742769089</v>
      </c>
      <c r="R72" s="93">
        <f t="shared" ref="R72:S135" si="26">(D72-U72)/U72</f>
        <v>8.0382813372565018E-2</v>
      </c>
      <c r="S72" s="93">
        <f t="shared" si="26"/>
        <v>0.1035774726427104</v>
      </c>
      <c r="T72" s="92">
        <v>1770</v>
      </c>
      <c r="U72" s="1">
        <v>44203.366999999998</v>
      </c>
      <c r="V72" s="1">
        <v>24448.764933628318</v>
      </c>
      <c r="W72" s="196"/>
      <c r="X72" s="89">
        <v>0</v>
      </c>
      <c r="Y72" s="89">
        <f t="shared" ref="Y72:Y135" si="27">X72*1000/T72</f>
        <v>0</v>
      </c>
      <c r="Z72" s="1"/>
      <c r="AA72" s="1"/>
    </row>
    <row r="73" spans="2:27">
      <c r="B73" s="200">
        <v>1832</v>
      </c>
      <c r="C73" t="s">
        <v>100</v>
      </c>
      <c r="D73" s="1">
        <v>147456.76500000001</v>
      </c>
      <c r="E73" s="86">
        <f t="shared" si="20"/>
        <v>32877.76254180602</v>
      </c>
      <c r="F73" s="87">
        <f t="shared" si="14"/>
        <v>0.96634927626896461</v>
      </c>
      <c r="G73" s="189">
        <f t="shared" si="21"/>
        <v>711.50150296211757</v>
      </c>
      <c r="H73" s="189">
        <f t="shared" si="15"/>
        <v>3191.0842407850973</v>
      </c>
      <c r="I73" s="189">
        <f t="shared" si="16"/>
        <v>0</v>
      </c>
      <c r="J73" s="88">
        <f t="shared" si="17"/>
        <v>0</v>
      </c>
      <c r="K73" s="189">
        <f t="shared" si="22"/>
        <v>-304.56901451186974</v>
      </c>
      <c r="L73" s="88">
        <f t="shared" si="18"/>
        <v>-1365.9920300857357</v>
      </c>
      <c r="M73" s="89">
        <f t="shared" si="23"/>
        <v>1825.0922106993617</v>
      </c>
      <c r="N73" s="89">
        <f t="shared" si="24"/>
        <v>149281.85721069938</v>
      </c>
      <c r="O73" s="89">
        <f t="shared" si="25"/>
        <v>33284.695030256276</v>
      </c>
      <c r="P73" s="90">
        <f t="shared" si="19"/>
        <v>0.97830991121801825</v>
      </c>
      <c r="Q73" s="226">
        <v>491.96133834116017</v>
      </c>
      <c r="R73" s="93">
        <f t="shared" si="26"/>
        <v>0.1291454218519657</v>
      </c>
      <c r="S73" s="93">
        <f t="shared" si="26"/>
        <v>0.12914542185196559</v>
      </c>
      <c r="T73" s="92">
        <v>4485</v>
      </c>
      <c r="U73" s="1">
        <v>130591.474</v>
      </c>
      <c r="V73" s="1">
        <v>29117.385507246378</v>
      </c>
      <c r="W73" s="196"/>
      <c r="X73" s="89">
        <v>0</v>
      </c>
      <c r="Y73" s="89">
        <f t="shared" si="27"/>
        <v>0</v>
      </c>
      <c r="Z73" s="1"/>
      <c r="AA73" s="1"/>
    </row>
    <row r="74" spans="2:27">
      <c r="B74" s="200">
        <v>1833</v>
      </c>
      <c r="C74" t="s">
        <v>101</v>
      </c>
      <c r="D74" s="1">
        <v>797478.76800000004</v>
      </c>
      <c r="E74" s="86">
        <f t="shared" si="20"/>
        <v>30758.621051413586</v>
      </c>
      <c r="F74" s="87">
        <f t="shared" si="14"/>
        <v>0.90406307771915984</v>
      </c>
      <c r="G74" s="189">
        <f t="shared" si="21"/>
        <v>2025.3692270054266</v>
      </c>
      <c r="H74" s="189">
        <f>G74*T74/1000</f>
        <v>52511.747948569697</v>
      </c>
      <c r="I74" s="189">
        <f t="shared" si="16"/>
        <v>0</v>
      </c>
      <c r="J74" s="88">
        <f t="shared" si="17"/>
        <v>0</v>
      </c>
      <c r="K74" s="189">
        <f t="shared" si="22"/>
        <v>-304.56901451186974</v>
      </c>
      <c r="L74" s="88">
        <f t="shared" si="18"/>
        <v>-7896.5608392492468</v>
      </c>
      <c r="M74" s="89">
        <f t="shared" si="23"/>
        <v>44615.187109320454</v>
      </c>
      <c r="N74" s="89">
        <f t="shared" si="24"/>
        <v>842093.95510932046</v>
      </c>
      <c r="O74" s="89">
        <f t="shared" si="25"/>
        <v>32479.421263907141</v>
      </c>
      <c r="P74" s="90">
        <f t="shared" si="19"/>
        <v>0.95464115576909214</v>
      </c>
      <c r="Q74" s="226">
        <v>2023.0056823303821</v>
      </c>
      <c r="R74" s="93">
        <f t="shared" si="26"/>
        <v>0.12846112025310816</v>
      </c>
      <c r="S74" s="93">
        <f t="shared" si="26"/>
        <v>0.13137726539357794</v>
      </c>
      <c r="T74" s="92">
        <v>25927</v>
      </c>
      <c r="U74" s="1">
        <v>706695.83</v>
      </c>
      <c r="V74" s="1">
        <v>27186.882742171267</v>
      </c>
      <c r="W74" s="196"/>
      <c r="X74" s="89">
        <v>0</v>
      </c>
      <c r="Y74" s="89">
        <f t="shared" si="27"/>
        <v>0</v>
      </c>
      <c r="Z74" s="1"/>
      <c r="AA74" s="1"/>
    </row>
    <row r="75" spans="2:27">
      <c r="B75" s="200">
        <v>1834</v>
      </c>
      <c r="C75" t="s">
        <v>102</v>
      </c>
      <c r="D75" s="1">
        <v>116266.072</v>
      </c>
      <c r="E75" s="86">
        <f t="shared" si="20"/>
        <v>59684.841889117044</v>
      </c>
      <c r="F75" s="87">
        <f t="shared" si="14"/>
        <v>1.7542679095159495</v>
      </c>
      <c r="G75" s="189">
        <f t="shared" si="21"/>
        <v>-15908.887692370718</v>
      </c>
      <c r="H75" s="189">
        <f t="shared" si="15"/>
        <v>-30990.513224738159</v>
      </c>
      <c r="I75" s="189">
        <f t="shared" si="16"/>
        <v>0</v>
      </c>
      <c r="J75" s="88">
        <f t="shared" si="17"/>
        <v>0</v>
      </c>
      <c r="K75" s="189">
        <f t="shared" si="22"/>
        <v>-304.56901451186974</v>
      </c>
      <c r="L75" s="88">
        <f t="shared" si="18"/>
        <v>-593.3004402691223</v>
      </c>
      <c r="M75" s="89">
        <f t="shared" si="23"/>
        <v>-31583.813665007281</v>
      </c>
      <c r="N75" s="89">
        <f t="shared" si="24"/>
        <v>84682.258334992715</v>
      </c>
      <c r="O75" s="89">
        <f t="shared" si="25"/>
        <v>43471.385182234459</v>
      </c>
      <c r="P75" s="90">
        <f t="shared" si="19"/>
        <v>1.2777189918518721</v>
      </c>
      <c r="Q75" s="226">
        <v>27.025612911620556</v>
      </c>
      <c r="R75" s="93">
        <f t="shared" si="26"/>
        <v>0.36483110422170489</v>
      </c>
      <c r="S75" s="93">
        <f t="shared" si="26"/>
        <v>0.32139192123312899</v>
      </c>
      <c r="T75" s="92">
        <v>1948</v>
      </c>
      <c r="U75" s="1">
        <v>85187.15</v>
      </c>
      <c r="V75" s="1">
        <v>45168.160127253446</v>
      </c>
      <c r="W75" s="196"/>
      <c r="X75" s="89">
        <v>0</v>
      </c>
      <c r="Y75" s="89">
        <f t="shared" si="27"/>
        <v>0</v>
      </c>
      <c r="Z75" s="1"/>
      <c r="AA75" s="1"/>
    </row>
    <row r="76" spans="2:27">
      <c r="B76" s="200">
        <v>1835</v>
      </c>
      <c r="C76" t="s">
        <v>103</v>
      </c>
      <c r="D76" s="1">
        <v>13450.9</v>
      </c>
      <c r="E76" s="86">
        <f t="shared" si="20"/>
        <v>29051.619870410366</v>
      </c>
      <c r="F76" s="87">
        <f t="shared" si="14"/>
        <v>0.85389058335445911</v>
      </c>
      <c r="G76" s="189">
        <f t="shared" si="21"/>
        <v>3083.7099592274226</v>
      </c>
      <c r="H76" s="189">
        <f t="shared" si="15"/>
        <v>1427.7577111222968</v>
      </c>
      <c r="I76" s="189">
        <f t="shared" si="16"/>
        <v>549.91691285279512</v>
      </c>
      <c r="J76" s="88">
        <f t="shared" si="17"/>
        <v>254.61153065084412</v>
      </c>
      <c r="K76" s="189">
        <f t="shared" si="22"/>
        <v>245.34789834092538</v>
      </c>
      <c r="L76" s="88">
        <f t="shared" si="18"/>
        <v>113.59607693184846</v>
      </c>
      <c r="M76" s="89">
        <f t="shared" si="23"/>
        <v>1541.3537880541453</v>
      </c>
      <c r="N76" s="89">
        <f t="shared" si="24"/>
        <v>14992.253788054146</v>
      </c>
      <c r="O76" s="89">
        <f t="shared" si="25"/>
        <v>32380.677727978713</v>
      </c>
      <c r="P76" s="90">
        <f t="shared" si="19"/>
        <v>0.9517388675017765</v>
      </c>
      <c r="Q76" s="226">
        <v>-104.22775036102962</v>
      </c>
      <c r="R76" s="93">
        <f t="shared" si="26"/>
        <v>7.1994903224464488E-2</v>
      </c>
      <c r="S76" s="93">
        <f t="shared" si="26"/>
        <v>2.3373104158128034E-2</v>
      </c>
      <c r="T76" s="92">
        <v>463</v>
      </c>
      <c r="U76" s="1">
        <v>12547.540999999999</v>
      </c>
      <c r="V76" s="1">
        <v>28388.101809954751</v>
      </c>
      <c r="W76" s="196"/>
      <c r="X76" s="89">
        <v>0</v>
      </c>
      <c r="Y76" s="89">
        <f t="shared" si="27"/>
        <v>0</v>
      </c>
      <c r="Z76" s="1"/>
      <c r="AA76" s="1"/>
    </row>
    <row r="77" spans="2:27">
      <c r="B77" s="200">
        <v>1836</v>
      </c>
      <c r="C77" t="s">
        <v>104</v>
      </c>
      <c r="D77" s="1">
        <v>33975.584999999999</v>
      </c>
      <c r="E77" s="86">
        <f t="shared" si="20"/>
        <v>29289.297413793105</v>
      </c>
      <c r="F77" s="87">
        <f t="shared" si="14"/>
        <v>0.86087644566005994</v>
      </c>
      <c r="G77" s="189">
        <f t="shared" si="21"/>
        <v>2936.3498823301247</v>
      </c>
      <c r="H77" s="189">
        <f t="shared" si="15"/>
        <v>3406.1658635029448</v>
      </c>
      <c r="I77" s="189">
        <f t="shared" si="16"/>
        <v>466.72977266883657</v>
      </c>
      <c r="J77" s="88">
        <f t="shared" si="17"/>
        <v>541.4065362958504</v>
      </c>
      <c r="K77" s="189">
        <f t="shared" si="22"/>
        <v>162.16075815696684</v>
      </c>
      <c r="L77" s="88">
        <f t="shared" si="18"/>
        <v>188.10647946208152</v>
      </c>
      <c r="M77" s="89">
        <f t="shared" si="23"/>
        <v>3594.2723429650264</v>
      </c>
      <c r="N77" s="89">
        <f t="shared" si="24"/>
        <v>37569.857342965028</v>
      </c>
      <c r="O77" s="89">
        <f t="shared" si="25"/>
        <v>32387.808054280198</v>
      </c>
      <c r="P77" s="90">
        <f t="shared" si="19"/>
        <v>0.95194844337094453</v>
      </c>
      <c r="Q77" s="226">
        <v>-268.52833950063632</v>
      </c>
      <c r="R77" s="93">
        <f t="shared" si="26"/>
        <v>0.19345588558926211</v>
      </c>
      <c r="S77" s="93">
        <f t="shared" si="26"/>
        <v>0.17185021869497372</v>
      </c>
      <c r="T77" s="92">
        <v>1160</v>
      </c>
      <c r="U77" s="1">
        <v>28468.237000000001</v>
      </c>
      <c r="V77" s="1">
        <v>24994.062335381917</v>
      </c>
      <c r="W77" s="196"/>
      <c r="X77" s="89">
        <v>0</v>
      </c>
      <c r="Y77" s="89">
        <f t="shared" si="27"/>
        <v>0</v>
      </c>
      <c r="Z77" s="1"/>
      <c r="AA77" s="1"/>
    </row>
    <row r="78" spans="2:27">
      <c r="B78" s="200">
        <v>1837</v>
      </c>
      <c r="C78" t="s">
        <v>105</v>
      </c>
      <c r="D78" s="1">
        <v>210376.77499999999</v>
      </c>
      <c r="E78" s="86">
        <f t="shared" si="20"/>
        <v>34465.395642201831</v>
      </c>
      <c r="F78" s="87">
        <f t="shared" si="14"/>
        <v>1.0130132819353266</v>
      </c>
      <c r="G78" s="189">
        <f t="shared" si="21"/>
        <v>-272.8310192832854</v>
      </c>
      <c r="H78" s="189">
        <f t="shared" si="15"/>
        <v>-1665.3605417051742</v>
      </c>
      <c r="I78" s="189">
        <f t="shared" si="16"/>
        <v>0</v>
      </c>
      <c r="J78" s="88">
        <f t="shared" si="17"/>
        <v>0</v>
      </c>
      <c r="K78" s="189">
        <f t="shared" si="22"/>
        <v>-304.56901451186974</v>
      </c>
      <c r="L78" s="88">
        <f t="shared" si="18"/>
        <v>-1859.0892645804529</v>
      </c>
      <c r="M78" s="89">
        <f t="shared" si="23"/>
        <v>-3524.4498062856273</v>
      </c>
      <c r="N78" s="89">
        <f t="shared" si="24"/>
        <v>206852.32519371438</v>
      </c>
      <c r="O78" s="89">
        <f t="shared" si="25"/>
        <v>33887.99560840668</v>
      </c>
      <c r="P78" s="90">
        <f t="shared" si="19"/>
        <v>0.99604223337123576</v>
      </c>
      <c r="Q78" s="226">
        <v>402.5249151604462</v>
      </c>
      <c r="R78" s="93">
        <f t="shared" si="26"/>
        <v>0.16911753963216658</v>
      </c>
      <c r="S78" s="93">
        <f t="shared" si="26"/>
        <v>0.18367404897227863</v>
      </c>
      <c r="T78" s="92">
        <v>6104</v>
      </c>
      <c r="U78" s="1">
        <v>179944.93100000001</v>
      </c>
      <c r="V78" s="1">
        <v>29117.302750809064</v>
      </c>
      <c r="W78" s="196"/>
      <c r="X78" s="89">
        <v>0</v>
      </c>
      <c r="Y78" s="89">
        <f t="shared" si="27"/>
        <v>0</v>
      </c>
      <c r="Z78" s="1"/>
      <c r="AA78" s="1"/>
    </row>
    <row r="79" spans="2:27">
      <c r="B79" s="200">
        <v>1838</v>
      </c>
      <c r="C79" t="s">
        <v>106</v>
      </c>
      <c r="D79" s="1">
        <v>60898.953999999998</v>
      </c>
      <c r="E79" s="86">
        <f t="shared" si="20"/>
        <v>30403.871193210183</v>
      </c>
      <c r="F79" s="87">
        <f t="shared" si="14"/>
        <v>0.89363620428774948</v>
      </c>
      <c r="G79" s="189">
        <f t="shared" si="21"/>
        <v>2245.3141390915362</v>
      </c>
      <c r="H79" s="189">
        <f t="shared" si="15"/>
        <v>4497.3642206003469</v>
      </c>
      <c r="I79" s="189">
        <f t="shared" si="16"/>
        <v>76.628949872859266</v>
      </c>
      <c r="J79" s="88">
        <f t="shared" si="17"/>
        <v>153.48778659533713</v>
      </c>
      <c r="K79" s="189">
        <f t="shared" si="22"/>
        <v>-227.94006463901047</v>
      </c>
      <c r="L79" s="88">
        <f t="shared" si="18"/>
        <v>-456.56394947193797</v>
      </c>
      <c r="M79" s="89">
        <f t="shared" si="23"/>
        <v>4040.8002711284089</v>
      </c>
      <c r="N79" s="89">
        <f t="shared" si="24"/>
        <v>64939.754271128404</v>
      </c>
      <c r="O79" s="89">
        <f t="shared" si="25"/>
        <v>32421.245267662704</v>
      </c>
      <c r="P79" s="90">
        <f t="shared" si="19"/>
        <v>0.95293123612977504</v>
      </c>
      <c r="Q79" s="226">
        <v>202.1291532329551</v>
      </c>
      <c r="R79" s="93">
        <f t="shared" si="26"/>
        <v>0.15247022894961829</v>
      </c>
      <c r="S79" s="93">
        <f t="shared" si="26"/>
        <v>0.12657848641205821</v>
      </c>
      <c r="T79" s="92">
        <v>2003</v>
      </c>
      <c r="U79" s="1">
        <v>52842.106</v>
      </c>
      <c r="V79" s="1">
        <v>26987.796731358529</v>
      </c>
      <c r="W79" s="196"/>
      <c r="X79" s="89">
        <v>0</v>
      </c>
      <c r="Y79" s="89">
        <f t="shared" si="27"/>
        <v>0</v>
      </c>
      <c r="Z79" s="1"/>
      <c r="AA79" s="1"/>
    </row>
    <row r="80" spans="2:27">
      <c r="B80" s="200">
        <v>1839</v>
      </c>
      <c r="C80" t="s">
        <v>107</v>
      </c>
      <c r="D80" s="1">
        <v>30849.269</v>
      </c>
      <c r="E80" s="86">
        <f t="shared" si="20"/>
        <v>29130.565627950898</v>
      </c>
      <c r="F80" s="87">
        <f t="shared" si="14"/>
        <v>0.85621097165846227</v>
      </c>
      <c r="G80" s="189">
        <f t="shared" si="21"/>
        <v>3034.7635895522926</v>
      </c>
      <c r="H80" s="189">
        <f t="shared" si="15"/>
        <v>3213.8146413358782</v>
      </c>
      <c r="I80" s="189">
        <f t="shared" si="16"/>
        <v>522.28589771360896</v>
      </c>
      <c r="J80" s="88">
        <f t="shared" si="17"/>
        <v>553.10076567871192</v>
      </c>
      <c r="K80" s="189">
        <f t="shared" si="22"/>
        <v>217.71688320173922</v>
      </c>
      <c r="L80" s="88">
        <f t="shared" si="18"/>
        <v>230.56217931064182</v>
      </c>
      <c r="M80" s="89">
        <f t="shared" si="23"/>
        <v>3444.3768206465202</v>
      </c>
      <c r="N80" s="89">
        <f t="shared" si="24"/>
        <v>34293.645820646518</v>
      </c>
      <c r="O80" s="89">
        <f t="shared" si="25"/>
        <v>32383.046100704923</v>
      </c>
      <c r="P80" s="90">
        <f t="shared" si="19"/>
        <v>0.95180847915089639</v>
      </c>
      <c r="Q80" s="226">
        <v>-19.800036138946325</v>
      </c>
      <c r="R80" s="93">
        <f t="shared" si="26"/>
        <v>0.14510081413214831</v>
      </c>
      <c r="S80" s="93">
        <f t="shared" si="26"/>
        <v>0.14834472578691363</v>
      </c>
      <c r="T80" s="92">
        <v>1059</v>
      </c>
      <c r="U80" s="1">
        <v>26940.221000000001</v>
      </c>
      <c r="V80" s="1">
        <v>25367.439736346518</v>
      </c>
      <c r="W80" s="196"/>
      <c r="X80" s="89">
        <v>0</v>
      </c>
      <c r="Y80" s="89">
        <f t="shared" si="27"/>
        <v>0</v>
      </c>
      <c r="Z80" s="1"/>
      <c r="AA80" s="1"/>
    </row>
    <row r="81" spans="2:29">
      <c r="B81" s="200">
        <v>1840</v>
      </c>
      <c r="C81" t="s">
        <v>108</v>
      </c>
      <c r="D81" s="1">
        <v>129393.076</v>
      </c>
      <c r="E81" s="86">
        <f t="shared" si="20"/>
        <v>26833.902115304852</v>
      </c>
      <c r="F81" s="87">
        <f t="shared" si="14"/>
        <v>0.78870701300383139</v>
      </c>
      <c r="G81" s="189">
        <f t="shared" si="21"/>
        <v>4458.6949673928411</v>
      </c>
      <c r="H81" s="189">
        <f t="shared" si="15"/>
        <v>21499.827132768281</v>
      </c>
      <c r="I81" s="189">
        <f t="shared" si="16"/>
        <v>1326.1181271397249</v>
      </c>
      <c r="J81" s="88">
        <f t="shared" si="17"/>
        <v>6394.5416090677536</v>
      </c>
      <c r="K81" s="189">
        <f t="shared" si="22"/>
        <v>1021.5491126278553</v>
      </c>
      <c r="L81" s="88">
        <f t="shared" si="18"/>
        <v>4925.9098210915181</v>
      </c>
      <c r="M81" s="89">
        <f t="shared" si="23"/>
        <v>26425.7369538598</v>
      </c>
      <c r="N81" s="89">
        <f t="shared" si="24"/>
        <v>155818.8129538598</v>
      </c>
      <c r="O81" s="89">
        <f t="shared" si="25"/>
        <v>32314.146195325549</v>
      </c>
      <c r="P81" s="90">
        <f t="shared" si="19"/>
        <v>0.94978336039125766</v>
      </c>
      <c r="Q81" s="226">
        <v>-136.98270594144196</v>
      </c>
      <c r="R81" s="90">
        <f t="shared" si="26"/>
        <v>0.13160215874369832</v>
      </c>
      <c r="S81" s="90">
        <f t="shared" si="26"/>
        <v>0.14521330042912642</v>
      </c>
      <c r="T81" s="92">
        <v>4822</v>
      </c>
      <c r="U81" s="1">
        <v>114345.024</v>
      </c>
      <c r="V81" s="1">
        <v>23431.357377049182</v>
      </c>
      <c r="W81" s="196"/>
      <c r="X81" s="89">
        <v>0</v>
      </c>
      <c r="Y81" s="89">
        <f t="shared" si="27"/>
        <v>0</v>
      </c>
      <c r="Z81" s="1"/>
      <c r="AA81" s="1"/>
    </row>
    <row r="82" spans="2:29">
      <c r="B82" s="200">
        <v>1841</v>
      </c>
      <c r="C82" t="s">
        <v>109</v>
      </c>
      <c r="D82" s="1">
        <v>289438.63299999997</v>
      </c>
      <c r="E82" s="86">
        <f t="shared" si="20"/>
        <v>29519.493421723608</v>
      </c>
      <c r="F82" s="87">
        <f t="shared" si="14"/>
        <v>0.86764240929218928</v>
      </c>
      <c r="G82" s="189">
        <f t="shared" si="21"/>
        <v>2793.6283574132131</v>
      </c>
      <c r="H82" s="189">
        <f t="shared" si="15"/>
        <v>27391.526044436556</v>
      </c>
      <c r="I82" s="189">
        <f t="shared" si="16"/>
        <v>386.16116989316066</v>
      </c>
      <c r="J82" s="88">
        <f t="shared" si="17"/>
        <v>3786.3102708024403</v>
      </c>
      <c r="K82" s="189">
        <f t="shared" si="22"/>
        <v>81.592155381290922</v>
      </c>
      <c r="L82" s="88">
        <f t="shared" si="18"/>
        <v>800.01108351355742</v>
      </c>
      <c r="M82" s="89">
        <f t="shared" si="23"/>
        <v>28191.537127950112</v>
      </c>
      <c r="N82" s="89">
        <f t="shared" si="24"/>
        <v>317630.17012795008</v>
      </c>
      <c r="O82" s="89">
        <f t="shared" si="25"/>
        <v>32394.713934518109</v>
      </c>
      <c r="P82" s="90">
        <f t="shared" si="19"/>
        <v>0.95215142227990834</v>
      </c>
      <c r="Q82" s="226">
        <v>1401.0938884019342</v>
      </c>
      <c r="R82" s="90">
        <f t="shared" si="26"/>
        <v>0.13725801734245713</v>
      </c>
      <c r="S82" s="90">
        <f t="shared" si="26"/>
        <v>0.13980974364348053</v>
      </c>
      <c r="T82" s="92">
        <v>9805</v>
      </c>
      <c r="U82" s="1">
        <v>254505.68700000001</v>
      </c>
      <c r="V82" s="1">
        <v>25898.614734914012</v>
      </c>
      <c r="W82" s="196"/>
      <c r="X82" s="89">
        <v>0</v>
      </c>
      <c r="Y82" s="89">
        <f t="shared" si="27"/>
        <v>0</v>
      </c>
      <c r="Z82" s="1"/>
      <c r="AA82" s="1"/>
    </row>
    <row r="83" spans="2:29">
      <c r="B83" s="200">
        <v>1845</v>
      </c>
      <c r="C83" t="s">
        <v>110</v>
      </c>
      <c r="D83" s="1">
        <v>68140.740000000005</v>
      </c>
      <c r="E83" s="86">
        <f t="shared" si="20"/>
        <v>36812.933549432739</v>
      </c>
      <c r="F83" s="87">
        <f t="shared" si="14"/>
        <v>1.0820125502031099</v>
      </c>
      <c r="G83" s="189">
        <f t="shared" si="21"/>
        <v>-1728.3045217664483</v>
      </c>
      <c r="H83" s="189">
        <f t="shared" si="15"/>
        <v>-3199.0916697896955</v>
      </c>
      <c r="I83" s="189">
        <f t="shared" si="16"/>
        <v>0</v>
      </c>
      <c r="J83" s="88">
        <f t="shared" si="17"/>
        <v>0</v>
      </c>
      <c r="K83" s="189">
        <f t="shared" si="22"/>
        <v>-304.56901451186974</v>
      </c>
      <c r="L83" s="88">
        <f t="shared" si="18"/>
        <v>-563.75724586147089</v>
      </c>
      <c r="M83" s="89">
        <f t="shared" si="23"/>
        <v>-3762.8489156511664</v>
      </c>
      <c r="N83" s="89">
        <f t="shared" si="24"/>
        <v>64377.891084348841</v>
      </c>
      <c r="O83" s="89">
        <f t="shared" si="25"/>
        <v>34780.060013154427</v>
      </c>
      <c r="P83" s="90">
        <f t="shared" si="19"/>
        <v>1.0222619553129935</v>
      </c>
      <c r="Q83" s="226">
        <v>164.95966932207966</v>
      </c>
      <c r="R83" s="90">
        <f t="shared" si="26"/>
        <v>0.14072232351263664</v>
      </c>
      <c r="S83" s="90">
        <f t="shared" si="26"/>
        <v>0.14503623829631485</v>
      </c>
      <c r="T83" s="92">
        <v>1851</v>
      </c>
      <c r="U83" s="1">
        <v>59734.73</v>
      </c>
      <c r="V83" s="1">
        <v>32150.016146393973</v>
      </c>
      <c r="W83" s="196"/>
      <c r="X83" s="89">
        <v>0</v>
      </c>
      <c r="Y83" s="89">
        <f t="shared" si="27"/>
        <v>0</v>
      </c>
      <c r="Z83" s="1"/>
      <c r="AA83" s="1"/>
    </row>
    <row r="84" spans="2:29">
      <c r="B84" s="200">
        <v>1848</v>
      </c>
      <c r="C84" t="s">
        <v>111</v>
      </c>
      <c r="D84" s="1">
        <v>79433.448999999993</v>
      </c>
      <c r="E84" s="86">
        <f t="shared" si="20"/>
        <v>29839.762960180313</v>
      </c>
      <c r="F84" s="87">
        <f t="shared" si="14"/>
        <v>0.87705583078962523</v>
      </c>
      <c r="G84" s="189">
        <f t="shared" si="21"/>
        <v>2595.0612435700559</v>
      </c>
      <c r="H84" s="189">
        <f t="shared" si="15"/>
        <v>6908.0530303834894</v>
      </c>
      <c r="I84" s="189">
        <f t="shared" si="16"/>
        <v>274.06683143331389</v>
      </c>
      <c r="J84" s="88">
        <f t="shared" si="17"/>
        <v>729.56590527548167</v>
      </c>
      <c r="K84" s="189">
        <f t="shared" si="22"/>
        <v>-30.502183078555845</v>
      </c>
      <c r="L84" s="88">
        <f t="shared" si="18"/>
        <v>-81.196811355115656</v>
      </c>
      <c r="M84" s="89">
        <f t="shared" si="23"/>
        <v>6826.8562190283737</v>
      </c>
      <c r="N84" s="89">
        <f t="shared" si="24"/>
        <v>86260.305219028363</v>
      </c>
      <c r="O84" s="89">
        <f t="shared" si="25"/>
        <v>32404.322020671814</v>
      </c>
      <c r="P84" s="90">
        <f t="shared" si="19"/>
        <v>0.95243382492483153</v>
      </c>
      <c r="Q84" s="226">
        <v>211.30373278388015</v>
      </c>
      <c r="R84" s="90">
        <f t="shared" si="26"/>
        <v>0.16021123253047212</v>
      </c>
      <c r="S84" s="90">
        <f t="shared" si="26"/>
        <v>0.16456965188633416</v>
      </c>
      <c r="T84" s="92">
        <v>2662</v>
      </c>
      <c r="U84" s="1">
        <v>68464.644</v>
      </c>
      <c r="V84" s="1">
        <v>25622.995508982036</v>
      </c>
      <c r="W84" s="196"/>
      <c r="X84" s="89">
        <v>0</v>
      </c>
      <c r="Y84" s="89">
        <f t="shared" si="27"/>
        <v>0</v>
      </c>
      <c r="Z84" s="1"/>
      <c r="AA84" s="1"/>
    </row>
    <row r="85" spans="2:29">
      <c r="B85" s="200">
        <v>1851</v>
      </c>
      <c r="C85" t="s">
        <v>112</v>
      </c>
      <c r="D85" s="1">
        <v>56694.035000000003</v>
      </c>
      <c r="E85" s="86">
        <f t="shared" si="20"/>
        <v>27428.173681664248</v>
      </c>
      <c r="F85" s="87">
        <f t="shared" si="14"/>
        <v>0.80617395277287451</v>
      </c>
      <c r="G85" s="189">
        <f t="shared" si="21"/>
        <v>4090.246596250016</v>
      </c>
      <c r="H85" s="189">
        <f t="shared" si="15"/>
        <v>8454.5397144487833</v>
      </c>
      <c r="I85" s="189">
        <f t="shared" si="16"/>
        <v>1118.1230789139365</v>
      </c>
      <c r="J85" s="88">
        <f t="shared" si="17"/>
        <v>2311.1604041151068</v>
      </c>
      <c r="K85" s="189">
        <f t="shared" si="22"/>
        <v>813.55406440206684</v>
      </c>
      <c r="L85" s="88">
        <f t="shared" si="18"/>
        <v>1681.6162511190721</v>
      </c>
      <c r="M85" s="89">
        <f t="shared" si="23"/>
        <v>10136.155965567856</v>
      </c>
      <c r="N85" s="89">
        <f t="shared" si="24"/>
        <v>66830.190965567861</v>
      </c>
      <c r="O85" s="89">
        <f t="shared" si="25"/>
        <v>32331.974342316335</v>
      </c>
      <c r="P85" s="90">
        <f t="shared" si="19"/>
        <v>0.95030736858432907</v>
      </c>
      <c r="Q85" s="226">
        <v>258.05663912257478</v>
      </c>
      <c r="R85" s="90">
        <f t="shared" si="26"/>
        <v>0.14658300516441347</v>
      </c>
      <c r="S85" s="90">
        <f t="shared" si="26"/>
        <v>0.14270004385035887</v>
      </c>
      <c r="T85" s="92">
        <v>2067</v>
      </c>
      <c r="U85" s="1">
        <v>49446.080000000002</v>
      </c>
      <c r="V85" s="1">
        <v>24002.951456310679</v>
      </c>
      <c r="W85" s="196"/>
      <c r="X85" s="89">
        <v>0</v>
      </c>
      <c r="Y85" s="89">
        <f t="shared" si="27"/>
        <v>0</v>
      </c>
      <c r="Z85" s="1"/>
      <c r="AA85" s="1"/>
    </row>
    <row r="86" spans="2:29">
      <c r="B86" s="200">
        <v>1853</v>
      </c>
      <c r="C86" t="s">
        <v>113</v>
      </c>
      <c r="D86" s="1">
        <v>41644.055999999997</v>
      </c>
      <c r="E86" s="86">
        <f t="shared" si="20"/>
        <v>30575.665198237883</v>
      </c>
      <c r="F86" s="87">
        <f t="shared" si="14"/>
        <v>0.89868560545106668</v>
      </c>
      <c r="G86" s="189">
        <f t="shared" si="21"/>
        <v>2138.8018559743628</v>
      </c>
      <c r="H86" s="189">
        <f t="shared" si="15"/>
        <v>2913.0481278370821</v>
      </c>
      <c r="I86" s="189">
        <f t="shared" si="16"/>
        <v>16.501048113164504</v>
      </c>
      <c r="J86" s="88">
        <f t="shared" si="17"/>
        <v>22.474427530130054</v>
      </c>
      <c r="K86" s="189">
        <f t="shared" si="22"/>
        <v>-288.06796639870521</v>
      </c>
      <c r="L86" s="88">
        <f t="shared" si="18"/>
        <v>-392.3485702350365</v>
      </c>
      <c r="M86" s="89">
        <f t="shared" si="23"/>
        <v>2520.6995576020454</v>
      </c>
      <c r="N86" s="89">
        <f t="shared" si="24"/>
        <v>44164.755557602039</v>
      </c>
      <c r="O86" s="89">
        <f t="shared" si="25"/>
        <v>32426.399087813537</v>
      </c>
      <c r="P86" s="90">
        <f t="shared" si="19"/>
        <v>0.95308271816467471</v>
      </c>
      <c r="Q86" s="226">
        <v>-74.932696224017036</v>
      </c>
      <c r="R86" s="90">
        <f t="shared" si="26"/>
        <v>0.22425564554277774</v>
      </c>
      <c r="S86" s="90">
        <f t="shared" si="26"/>
        <v>0.19549192993531153</v>
      </c>
      <c r="T86" s="92">
        <v>1362</v>
      </c>
      <c r="U86" s="1">
        <v>34015.817000000003</v>
      </c>
      <c r="V86" s="1">
        <v>25575.802255639101</v>
      </c>
      <c r="W86" s="196"/>
      <c r="X86" s="89">
        <v>0</v>
      </c>
      <c r="Y86" s="89">
        <f t="shared" si="27"/>
        <v>0</v>
      </c>
      <c r="Z86" s="1"/>
      <c r="AA86" s="1"/>
    </row>
    <row r="87" spans="2:29">
      <c r="B87" s="200">
        <v>1856</v>
      </c>
      <c r="C87" t="s">
        <v>114</v>
      </c>
      <c r="D87" s="1">
        <v>16041.306</v>
      </c>
      <c r="E87" s="86">
        <f t="shared" si="20"/>
        <v>35024.68558951965</v>
      </c>
      <c r="F87" s="87">
        <f t="shared" si="14"/>
        <v>1.0294520354888217</v>
      </c>
      <c r="G87" s="189">
        <f t="shared" si="21"/>
        <v>-619.59078662033289</v>
      </c>
      <c r="H87" s="189">
        <f t="shared" si="15"/>
        <v>-283.77258027211246</v>
      </c>
      <c r="I87" s="189">
        <f t="shared" si="16"/>
        <v>0</v>
      </c>
      <c r="J87" s="88">
        <f t="shared" si="17"/>
        <v>0</v>
      </c>
      <c r="K87" s="189">
        <f t="shared" si="22"/>
        <v>-304.56901451186974</v>
      </c>
      <c r="L87" s="88">
        <f t="shared" si="18"/>
        <v>-139.49260864643634</v>
      </c>
      <c r="M87" s="89">
        <f t="shared" si="23"/>
        <v>-423.2651889185488</v>
      </c>
      <c r="N87" s="89">
        <f t="shared" si="24"/>
        <v>15618.040811081451</v>
      </c>
      <c r="O87" s="89">
        <f t="shared" si="25"/>
        <v>34100.525788387451</v>
      </c>
      <c r="P87" s="90">
        <f t="shared" si="19"/>
        <v>1.0022889597215638</v>
      </c>
      <c r="Q87" s="226">
        <v>-269.87219583494544</v>
      </c>
      <c r="R87" s="90">
        <f t="shared" si="26"/>
        <v>5.8454319306634347E-2</v>
      </c>
      <c r="S87" s="90">
        <f t="shared" si="26"/>
        <v>6.3076390569981919E-2</v>
      </c>
      <c r="T87" s="92">
        <v>458</v>
      </c>
      <c r="U87" s="1">
        <v>15155.406999999999</v>
      </c>
      <c r="V87" s="1">
        <v>32946.536956521741</v>
      </c>
      <c r="W87" s="196"/>
      <c r="X87" s="89">
        <v>0</v>
      </c>
      <c r="Y87" s="89">
        <f t="shared" si="27"/>
        <v>0</v>
      </c>
      <c r="Z87" s="1"/>
      <c r="AA87" s="1"/>
    </row>
    <row r="88" spans="2:29">
      <c r="B88" s="200">
        <v>1857</v>
      </c>
      <c r="C88" t="s">
        <v>115</v>
      </c>
      <c r="D88" s="1">
        <v>21635.05</v>
      </c>
      <c r="E88" s="86">
        <f t="shared" si="20"/>
        <v>31957.237813884785</v>
      </c>
      <c r="F88" s="87">
        <f t="shared" si="14"/>
        <v>0.93929304324570884</v>
      </c>
      <c r="G88" s="189">
        <f t="shared" si="21"/>
        <v>1282.226834273283</v>
      </c>
      <c r="H88" s="189">
        <f t="shared" si="15"/>
        <v>868.0675668030126</v>
      </c>
      <c r="I88" s="189">
        <f t="shared" si="16"/>
        <v>0</v>
      </c>
      <c r="J88" s="88">
        <f t="shared" si="17"/>
        <v>0</v>
      </c>
      <c r="K88" s="189">
        <f t="shared" si="22"/>
        <v>-304.56901451186974</v>
      </c>
      <c r="L88" s="88">
        <f t="shared" si="18"/>
        <v>-206.19322282453584</v>
      </c>
      <c r="M88" s="89">
        <f t="shared" si="23"/>
        <v>661.87434397847676</v>
      </c>
      <c r="N88" s="89">
        <f t="shared" si="24"/>
        <v>22296.924343978477</v>
      </c>
      <c r="O88" s="89">
        <f t="shared" si="25"/>
        <v>32934.8956336462</v>
      </c>
      <c r="P88" s="90">
        <f t="shared" si="19"/>
        <v>0.96802854266918092</v>
      </c>
      <c r="Q88" s="226">
        <v>35.468284846596248</v>
      </c>
      <c r="R88" s="90">
        <f t="shared" si="26"/>
        <v>3.5017624680465598E-2</v>
      </c>
      <c r="S88" s="90">
        <f t="shared" si="26"/>
        <v>4.4190602151784344E-2</v>
      </c>
      <c r="T88" s="92">
        <v>677</v>
      </c>
      <c r="U88" s="1">
        <v>20903.074000000001</v>
      </c>
      <c r="V88" s="1">
        <v>30604.793557833091</v>
      </c>
      <c r="W88" s="196"/>
      <c r="X88" s="89">
        <v>0</v>
      </c>
      <c r="Y88" s="89">
        <f t="shared" si="27"/>
        <v>0</v>
      </c>
      <c r="Z88" s="1"/>
      <c r="AA88" s="1"/>
    </row>
    <row r="89" spans="2:29">
      <c r="B89" s="200">
        <v>1859</v>
      </c>
      <c r="C89" t="s">
        <v>116</v>
      </c>
      <c r="D89" s="1">
        <v>38721.303999999996</v>
      </c>
      <c r="E89" s="86">
        <f t="shared" si="20"/>
        <v>30585.548183254341</v>
      </c>
      <c r="F89" s="87">
        <f t="shared" si="14"/>
        <v>0.89897608797419726</v>
      </c>
      <c r="G89" s="189">
        <f t="shared" si="21"/>
        <v>2132.6744052641584</v>
      </c>
      <c r="H89" s="189">
        <f t="shared" si="15"/>
        <v>2699.9657970644244</v>
      </c>
      <c r="I89" s="189">
        <f t="shared" si="16"/>
        <v>13.042003357404063</v>
      </c>
      <c r="J89" s="88">
        <f t="shared" si="17"/>
        <v>16.511176250473547</v>
      </c>
      <c r="K89" s="189">
        <f t="shared" si="22"/>
        <v>-291.5270111544657</v>
      </c>
      <c r="L89" s="88">
        <f t="shared" si="18"/>
        <v>-369.07319612155362</v>
      </c>
      <c r="M89" s="89">
        <f t="shared" si="23"/>
        <v>2330.8926009428706</v>
      </c>
      <c r="N89" s="89">
        <f t="shared" si="24"/>
        <v>41052.196600942865</v>
      </c>
      <c r="O89" s="89">
        <f t="shared" si="25"/>
        <v>32426.695577364029</v>
      </c>
      <c r="P89" s="90">
        <f t="shared" si="19"/>
        <v>0.95309143264036855</v>
      </c>
      <c r="Q89" s="226">
        <v>-49.618900058453164</v>
      </c>
      <c r="R89" s="90">
        <f t="shared" si="26"/>
        <v>0.1096921553396332</v>
      </c>
      <c r="S89" s="90">
        <f t="shared" si="26"/>
        <v>7.7260394085631248E-2</v>
      </c>
      <c r="T89" s="92">
        <v>1266</v>
      </c>
      <c r="U89" s="1">
        <v>34893.735000000001</v>
      </c>
      <c r="V89" s="1">
        <v>28391.973148901547</v>
      </c>
      <c r="W89" s="196"/>
      <c r="X89" s="89">
        <v>0</v>
      </c>
      <c r="Y89" s="89">
        <f t="shared" si="27"/>
        <v>0</v>
      </c>
      <c r="Z89" s="1"/>
      <c r="AA89" s="1"/>
    </row>
    <row r="90" spans="2:29">
      <c r="B90" s="200">
        <v>1860</v>
      </c>
      <c r="C90" t="s">
        <v>117</v>
      </c>
      <c r="D90" s="1">
        <v>339993.712</v>
      </c>
      <c r="E90" s="86">
        <f t="shared" si="20"/>
        <v>29355.354170264203</v>
      </c>
      <c r="F90" s="87">
        <f t="shared" si="14"/>
        <v>0.86281799806124149</v>
      </c>
      <c r="G90" s="189">
        <f t="shared" si="21"/>
        <v>2895.3946933180437</v>
      </c>
      <c r="H90" s="189">
        <f t="shared" si="15"/>
        <v>33534.461338009583</v>
      </c>
      <c r="I90" s="189">
        <f t="shared" si="16"/>
        <v>443.60990790395226</v>
      </c>
      <c r="J90" s="88">
        <f t="shared" si="17"/>
        <v>5137.8899533435751</v>
      </c>
      <c r="K90" s="189">
        <f t="shared" si="22"/>
        <v>139.04089339208252</v>
      </c>
      <c r="L90" s="88">
        <f t="shared" si="18"/>
        <v>1610.3716272670997</v>
      </c>
      <c r="M90" s="89">
        <f t="shared" si="23"/>
        <v>35144.832965276684</v>
      </c>
      <c r="N90" s="89">
        <f t="shared" si="24"/>
        <v>375138.54496527667</v>
      </c>
      <c r="O90" s="89">
        <f t="shared" si="25"/>
        <v>32389.789756974329</v>
      </c>
      <c r="P90" s="90">
        <f t="shared" si="19"/>
        <v>0.95200668994297999</v>
      </c>
      <c r="Q90" s="226">
        <v>-249.70317510035966</v>
      </c>
      <c r="R90" s="90">
        <f t="shared" si="26"/>
        <v>0.15547382987232283</v>
      </c>
      <c r="S90" s="90">
        <f t="shared" si="26"/>
        <v>0.15916512081562073</v>
      </c>
      <c r="T90" s="92">
        <v>11582</v>
      </c>
      <c r="U90" s="1">
        <v>294246.13799999998</v>
      </c>
      <c r="V90" s="1">
        <v>25324.566485928219</v>
      </c>
      <c r="W90" s="196"/>
      <c r="X90" s="89">
        <v>0</v>
      </c>
      <c r="Y90" s="89">
        <f t="shared" si="27"/>
        <v>0</v>
      </c>
      <c r="Z90" s="1"/>
      <c r="AA90" s="1"/>
    </row>
    <row r="91" spans="2:29">
      <c r="B91" s="200">
        <v>1865</v>
      </c>
      <c r="C91" t="s">
        <v>118</v>
      </c>
      <c r="D91" s="1">
        <v>294886.98200000002</v>
      </c>
      <c r="E91" s="86">
        <f t="shared" si="20"/>
        <v>29874.073751392971</v>
      </c>
      <c r="F91" s="87">
        <f t="shared" si="14"/>
        <v>0.87806429990957857</v>
      </c>
      <c r="G91" s="189">
        <f t="shared" si="21"/>
        <v>2573.7885530182079</v>
      </c>
      <c r="H91" s="189">
        <f t="shared" si="15"/>
        <v>25405.866806842729</v>
      </c>
      <c r="I91" s="189">
        <f t="shared" si="16"/>
        <v>262.05805450888363</v>
      </c>
      <c r="J91" s="88">
        <f t="shared" si="17"/>
        <v>2586.7750560571903</v>
      </c>
      <c r="K91" s="189">
        <f t="shared" si="22"/>
        <v>-42.51096000298611</v>
      </c>
      <c r="L91" s="88">
        <f t="shared" si="18"/>
        <v>-419.62568618947586</v>
      </c>
      <c r="M91" s="89">
        <f t="shared" si="23"/>
        <v>24986.241120653252</v>
      </c>
      <c r="N91" s="89">
        <f t="shared" si="24"/>
        <v>319873.22312065325</v>
      </c>
      <c r="O91" s="89">
        <f t="shared" si="25"/>
        <v>32405.351344408187</v>
      </c>
      <c r="P91" s="90">
        <f t="shared" si="19"/>
        <v>0.95246407899842989</v>
      </c>
      <c r="Q91" s="226">
        <v>-1119.4038645869077</v>
      </c>
      <c r="R91" s="90">
        <f t="shared" si="26"/>
        <v>6.0237257992230099E-2</v>
      </c>
      <c r="S91" s="90">
        <f t="shared" si="26"/>
        <v>5.1859332136349925E-2</v>
      </c>
      <c r="T91" s="92">
        <v>9871</v>
      </c>
      <c r="U91" s="1">
        <v>278133.01199999999</v>
      </c>
      <c r="V91" s="1">
        <v>28401.206167670782</v>
      </c>
      <c r="W91" s="196"/>
      <c r="X91" s="89">
        <v>0</v>
      </c>
      <c r="Y91" s="89">
        <f t="shared" si="27"/>
        <v>0</v>
      </c>
      <c r="Z91" s="1"/>
      <c r="AA91" s="1"/>
    </row>
    <row r="92" spans="2:29">
      <c r="B92" s="200">
        <v>1866</v>
      </c>
      <c r="C92" t="s">
        <v>119</v>
      </c>
      <c r="D92" s="1">
        <v>271141.59399999998</v>
      </c>
      <c r="E92" s="86">
        <f t="shared" si="20"/>
        <v>32278.761190476187</v>
      </c>
      <c r="F92" s="87">
        <f t="shared" si="14"/>
        <v>0.94874331778545518</v>
      </c>
      <c r="G92" s="189">
        <f t="shared" si="21"/>
        <v>1082.8823407866137</v>
      </c>
      <c r="H92" s="189">
        <f t="shared" si="15"/>
        <v>9096.2116626075549</v>
      </c>
      <c r="I92" s="189">
        <f t="shared" si="16"/>
        <v>0</v>
      </c>
      <c r="J92" s="88">
        <f t="shared" si="17"/>
        <v>0</v>
      </c>
      <c r="K92" s="189">
        <f t="shared" si="22"/>
        <v>-304.56901451186974</v>
      </c>
      <c r="L92" s="88">
        <f t="shared" si="18"/>
        <v>-2558.3797218997061</v>
      </c>
      <c r="M92" s="89">
        <f t="shared" si="23"/>
        <v>6537.8319407078488</v>
      </c>
      <c r="N92" s="89">
        <f t="shared" si="24"/>
        <v>277679.42594070785</v>
      </c>
      <c r="O92" s="89">
        <f t="shared" si="25"/>
        <v>33057.074516750938</v>
      </c>
      <c r="P92" s="90">
        <f t="shared" si="19"/>
        <v>0.9716196469942846</v>
      </c>
      <c r="Q92" s="226">
        <v>788.31223682631025</v>
      </c>
      <c r="R92" s="90">
        <f t="shared" si="26"/>
        <v>0.12586874013092916</v>
      </c>
      <c r="S92" s="90">
        <f t="shared" si="26"/>
        <v>0.10388749329980144</v>
      </c>
      <c r="T92" s="92">
        <v>8400</v>
      </c>
      <c r="U92" s="1">
        <v>240828.77900000001</v>
      </c>
      <c r="V92" s="1">
        <v>29240.988222438078</v>
      </c>
      <c r="W92" s="196"/>
      <c r="X92" s="89">
        <v>0</v>
      </c>
      <c r="Y92" s="89">
        <f>X92*1000/T92</f>
        <v>0</v>
      </c>
      <c r="Z92" s="1"/>
      <c r="AA92" s="1"/>
    </row>
    <row r="93" spans="2:29">
      <c r="B93" s="201">
        <v>1867</v>
      </c>
      <c r="C93" s="202" t="s">
        <v>120</v>
      </c>
      <c r="D93" s="1">
        <v>79507.455000000002</v>
      </c>
      <c r="E93" s="213">
        <f t="shared" si="20"/>
        <v>30381.144440198703</v>
      </c>
      <c r="F93" s="214">
        <f t="shared" si="14"/>
        <v>0.89296821536068482</v>
      </c>
      <c r="G93" s="215">
        <f t="shared" si="21"/>
        <v>-675.94108986098661</v>
      </c>
      <c r="H93" s="215">
        <f t="shared" si="15"/>
        <v>-1768.9378321662018</v>
      </c>
      <c r="I93" s="215">
        <f t="shared" si="16"/>
        <v>0</v>
      </c>
      <c r="J93" s="216">
        <f t="shared" si="17"/>
        <v>0</v>
      </c>
      <c r="K93" s="215">
        <f t="shared" si="22"/>
        <v>-304.56901451186974</v>
      </c>
      <c r="L93" s="216">
        <f t="shared" si="18"/>
        <v>-797.05711097756307</v>
      </c>
      <c r="M93" s="217">
        <f t="shared" si="23"/>
        <v>-2565.9949431437649</v>
      </c>
      <c r="N93" s="217">
        <f t="shared" si="24"/>
        <v>76941.460056856231</v>
      </c>
      <c r="O93" s="217">
        <f t="shared" si="25"/>
        <v>29400.634335825842</v>
      </c>
      <c r="P93" s="218">
        <f t="shared" si="19"/>
        <v>0.86414888106047749</v>
      </c>
      <c r="Q93" s="226">
        <v>40.574796637421969</v>
      </c>
      <c r="R93" s="218">
        <f t="shared" si="26"/>
        <v>-3.8941264969292323E-2</v>
      </c>
      <c r="S93" s="218">
        <f t="shared" si="26"/>
        <v>-3.2698239178110738E-2</v>
      </c>
      <c r="T93" s="92">
        <v>2617</v>
      </c>
      <c r="U93" s="1">
        <v>82729.028000000006</v>
      </c>
      <c r="V93" s="1">
        <v>31408.135155656797</v>
      </c>
      <c r="W93" s="219"/>
      <c r="X93" s="217">
        <f>12390</f>
        <v>12390</v>
      </c>
      <c r="Y93" s="217">
        <f t="shared" si="27"/>
        <v>4734.4287351929688</v>
      </c>
      <c r="Z93" s="1"/>
      <c r="AA93" s="234" t="s">
        <v>447</v>
      </c>
    </row>
    <row r="94" spans="2:29">
      <c r="B94" s="200">
        <v>1868</v>
      </c>
      <c r="C94" t="s">
        <v>121</v>
      </c>
      <c r="D94" s="1">
        <v>138631.584</v>
      </c>
      <c r="E94" s="86">
        <f t="shared" si="20"/>
        <v>29954.966292134832</v>
      </c>
      <c r="F94" s="87">
        <f t="shared" si="14"/>
        <v>0.88044190842542747</v>
      </c>
      <c r="G94" s="189">
        <f t="shared" si="21"/>
        <v>2523.635177758254</v>
      </c>
      <c r="H94" s="189">
        <f t="shared" si="15"/>
        <v>11679.383602665199</v>
      </c>
      <c r="I94" s="189">
        <f t="shared" si="16"/>
        <v>233.74566524923227</v>
      </c>
      <c r="J94" s="88">
        <f t="shared" si="17"/>
        <v>1081.774938773447</v>
      </c>
      <c r="K94" s="189">
        <f t="shared" si="22"/>
        <v>-70.823349262637464</v>
      </c>
      <c r="L94" s="88">
        <f t="shared" si="18"/>
        <v>-327.7704603874862</v>
      </c>
      <c r="M94" s="89">
        <f t="shared" si="23"/>
        <v>11351.613142277713</v>
      </c>
      <c r="N94" s="89">
        <f t="shared" si="24"/>
        <v>149983.19714227773</v>
      </c>
      <c r="O94" s="89">
        <f t="shared" si="25"/>
        <v>32407.778120630453</v>
      </c>
      <c r="P94" s="90">
        <f t="shared" si="19"/>
        <v>0.95253540725390573</v>
      </c>
      <c r="Q94" s="226">
        <v>271.75384526814014</v>
      </c>
      <c r="R94" s="90">
        <f t="shared" si="26"/>
        <v>0.13324000266160813</v>
      </c>
      <c r="S94" s="90">
        <f t="shared" si="26"/>
        <v>0.11879290668990665</v>
      </c>
      <c r="T94" s="92">
        <v>4628</v>
      </c>
      <c r="U94" s="1">
        <v>122332.06</v>
      </c>
      <c r="V94" s="1">
        <v>26774.362004815055</v>
      </c>
      <c r="W94" s="196"/>
      <c r="X94" s="89">
        <v>0</v>
      </c>
      <c r="Y94" s="89">
        <f t="shared" si="27"/>
        <v>0</v>
      </c>
      <c r="Z94" s="1"/>
      <c r="AA94" s="1"/>
      <c r="AB94" s="1"/>
      <c r="AC94" s="1"/>
    </row>
    <row r="95" spans="2:29">
      <c r="B95" s="200">
        <v>1870</v>
      </c>
      <c r="C95" t="s">
        <v>122</v>
      </c>
      <c r="D95" s="1">
        <v>317866.31900000002</v>
      </c>
      <c r="E95" s="86">
        <f t="shared" si="20"/>
        <v>29483.93646229478</v>
      </c>
      <c r="F95" s="87">
        <f t="shared" si="14"/>
        <v>0.86659731256558936</v>
      </c>
      <c r="G95" s="189">
        <f t="shared" si="21"/>
        <v>2815.6736722590863</v>
      </c>
      <c r="H95" s="189">
        <f t="shared" si="15"/>
        <v>30355.777860625207</v>
      </c>
      <c r="I95" s="189">
        <f t="shared" si="16"/>
        <v>398.60610569325053</v>
      </c>
      <c r="J95" s="88">
        <f t="shared" si="17"/>
        <v>4297.372425478934</v>
      </c>
      <c r="K95" s="189">
        <f t="shared" si="22"/>
        <v>94.037091181380788</v>
      </c>
      <c r="L95" s="88">
        <f t="shared" si="18"/>
        <v>1013.8138800264663</v>
      </c>
      <c r="M95" s="89">
        <f t="shared" si="23"/>
        <v>31369.591740651675</v>
      </c>
      <c r="N95" s="89">
        <f t="shared" si="24"/>
        <v>349235.91074065171</v>
      </c>
      <c r="O95" s="89">
        <f t="shared" si="25"/>
        <v>32393.647225735251</v>
      </c>
      <c r="P95" s="90">
        <f t="shared" si="19"/>
        <v>0.95212006937811056</v>
      </c>
      <c r="Q95" s="226">
        <v>1080.3110857186293</v>
      </c>
      <c r="R95" s="90">
        <f t="shared" si="26"/>
        <v>0.12439975222522628</v>
      </c>
      <c r="S95" s="90">
        <f t="shared" si="26"/>
        <v>0.10739973742022571</v>
      </c>
      <c r="T95" s="92">
        <v>10781</v>
      </c>
      <c r="U95" s="1">
        <v>282698.674</v>
      </c>
      <c r="V95" s="1">
        <v>26624.474854021471</v>
      </c>
      <c r="W95" s="196"/>
      <c r="X95" s="89">
        <v>0</v>
      </c>
      <c r="Y95" s="89">
        <f t="shared" si="27"/>
        <v>0</v>
      </c>
      <c r="Z95" s="1"/>
      <c r="AA95" s="1"/>
    </row>
    <row r="96" spans="2:29">
      <c r="B96" s="200">
        <v>1871</v>
      </c>
      <c r="C96" t="s">
        <v>123</v>
      </c>
      <c r="D96" s="1">
        <v>143472.61300000001</v>
      </c>
      <c r="E96" s="86">
        <f t="shared" si="20"/>
        <v>31587.981726111848</v>
      </c>
      <c r="F96" s="87">
        <f t="shared" si="14"/>
        <v>0.92843980003234983</v>
      </c>
      <c r="G96" s="189">
        <f t="shared" si="21"/>
        <v>1511.1656086925041</v>
      </c>
      <c r="H96" s="189">
        <f t="shared" si="15"/>
        <v>6863.7141946813535</v>
      </c>
      <c r="I96" s="189">
        <f t="shared" si="16"/>
        <v>0</v>
      </c>
      <c r="J96" s="88">
        <f t="shared" si="17"/>
        <v>0</v>
      </c>
      <c r="K96" s="189">
        <f t="shared" si="22"/>
        <v>-304.56901451186974</v>
      </c>
      <c r="L96" s="88">
        <f t="shared" si="18"/>
        <v>-1383.3524639129123</v>
      </c>
      <c r="M96" s="89">
        <f t="shared" si="23"/>
        <v>5480.3617307684417</v>
      </c>
      <c r="N96" s="89">
        <f t="shared" si="24"/>
        <v>148952.97473076844</v>
      </c>
      <c r="O96" s="89">
        <f t="shared" si="25"/>
        <v>32794.578320292479</v>
      </c>
      <c r="P96" s="90">
        <f t="shared" si="19"/>
        <v>0.9639043102481043</v>
      </c>
      <c r="Q96" s="226">
        <v>270.96591632679338</v>
      </c>
      <c r="R96" s="90">
        <f t="shared" si="26"/>
        <v>0.1714478045694533</v>
      </c>
      <c r="S96" s="90">
        <f t="shared" si="26"/>
        <v>0.17428486442199936</v>
      </c>
      <c r="T96" s="92">
        <v>4542</v>
      </c>
      <c r="U96" s="1">
        <v>122474.61</v>
      </c>
      <c r="V96" s="1">
        <v>26899.760597408302</v>
      </c>
      <c r="W96" s="196"/>
      <c r="X96" s="89">
        <v>0</v>
      </c>
      <c r="Y96" s="89">
        <f t="shared" si="27"/>
        <v>0</v>
      </c>
      <c r="Z96" s="1"/>
      <c r="AA96" s="1"/>
    </row>
    <row r="97" spans="2:27">
      <c r="B97" s="200">
        <v>1874</v>
      </c>
      <c r="C97" t="s">
        <v>124</v>
      </c>
      <c r="D97" s="1">
        <v>34929.375999999997</v>
      </c>
      <c r="E97" s="86">
        <f t="shared" si="20"/>
        <v>36046.827657378737</v>
      </c>
      <c r="F97" s="87">
        <f t="shared" si="14"/>
        <v>1.0594950241582519</v>
      </c>
      <c r="G97" s="189">
        <f t="shared" si="21"/>
        <v>-1253.3188686929673</v>
      </c>
      <c r="H97" s="189">
        <f t="shared" si="15"/>
        <v>-1214.4659837634852</v>
      </c>
      <c r="I97" s="189">
        <f t="shared" si="16"/>
        <v>0</v>
      </c>
      <c r="J97" s="88">
        <f t="shared" si="17"/>
        <v>0</v>
      </c>
      <c r="K97" s="189">
        <f t="shared" si="22"/>
        <v>-304.56901451186974</v>
      </c>
      <c r="L97" s="88">
        <f t="shared" si="18"/>
        <v>-295.12737506200176</v>
      </c>
      <c r="M97" s="89">
        <f t="shared" si="23"/>
        <v>-1509.593358825487</v>
      </c>
      <c r="N97" s="89">
        <f t="shared" si="24"/>
        <v>33419.782641174512</v>
      </c>
      <c r="O97" s="89">
        <f t="shared" si="25"/>
        <v>34488.939774173901</v>
      </c>
      <c r="P97" s="90">
        <f t="shared" si="19"/>
        <v>1.0137052954159471</v>
      </c>
      <c r="Q97" s="226">
        <v>-198.91701424468033</v>
      </c>
      <c r="R97" s="90">
        <f t="shared" si="26"/>
        <v>6.0717489050697654E-2</v>
      </c>
      <c r="S97" s="90">
        <f t="shared" si="26"/>
        <v>4.4297713678395703E-2</v>
      </c>
      <c r="T97" s="92">
        <v>969</v>
      </c>
      <c r="U97" s="1">
        <v>32929.951999999997</v>
      </c>
      <c r="V97" s="1">
        <v>34517.769392033544</v>
      </c>
      <c r="W97" s="196"/>
      <c r="X97" s="89">
        <v>0</v>
      </c>
      <c r="Y97" s="89">
        <f t="shared" si="27"/>
        <v>0</v>
      </c>
    </row>
    <row r="98" spans="2:27" ht="29.15" customHeight="1">
      <c r="B98" s="200">
        <v>1875</v>
      </c>
      <c r="C98" t="s">
        <v>125</v>
      </c>
      <c r="D98" s="1">
        <v>87721.092999999993</v>
      </c>
      <c r="E98" s="86">
        <f t="shared" si="20"/>
        <v>31486.393754486715</v>
      </c>
      <c r="F98" s="87">
        <f t="shared" si="14"/>
        <v>0.92545390758505353</v>
      </c>
      <c r="G98" s="189">
        <f t="shared" si="21"/>
        <v>1574.1501511000865</v>
      </c>
      <c r="H98" s="189">
        <f t="shared" si="15"/>
        <v>4385.5823209648415</v>
      </c>
      <c r="I98" s="189">
        <f t="shared" si="16"/>
        <v>0</v>
      </c>
      <c r="J98" s="88">
        <f t="shared" si="17"/>
        <v>0</v>
      </c>
      <c r="K98" s="189">
        <f t="shared" si="22"/>
        <v>-304.56901451186974</v>
      </c>
      <c r="L98" s="88">
        <f t="shared" si="18"/>
        <v>-848.52927443006911</v>
      </c>
      <c r="M98" s="89">
        <f t="shared" si="23"/>
        <v>3537.0530465347724</v>
      </c>
      <c r="N98" s="89">
        <f t="shared" si="24"/>
        <v>91258.146046534763</v>
      </c>
      <c r="O98" s="89">
        <f t="shared" si="25"/>
        <v>32755.974891074933</v>
      </c>
      <c r="P98" s="90">
        <f t="shared" si="19"/>
        <v>0.96276967111813183</v>
      </c>
      <c r="Q98" s="226">
        <v>153.61271031405931</v>
      </c>
      <c r="R98" s="90">
        <f t="shared" si="26"/>
        <v>0.19267192721974755</v>
      </c>
      <c r="S98" s="90">
        <f t="shared" si="26"/>
        <v>0.16827052741661552</v>
      </c>
      <c r="T98" s="92">
        <v>2786</v>
      </c>
      <c r="U98" s="1">
        <v>73550.061000000002</v>
      </c>
      <c r="V98" s="1">
        <v>26951.286551850495</v>
      </c>
      <c r="W98" s="196"/>
      <c r="X98" s="89">
        <v>0</v>
      </c>
      <c r="Y98" s="89">
        <f t="shared" si="27"/>
        <v>0</v>
      </c>
      <c r="Z98" s="1"/>
      <c r="AA98" s="1"/>
    </row>
    <row r="99" spans="2:27">
      <c r="B99" s="200">
        <v>3101</v>
      </c>
      <c r="C99" t="s">
        <v>126</v>
      </c>
      <c r="D99" s="1">
        <v>863186.57900000003</v>
      </c>
      <c r="E99" s="86">
        <f t="shared" si="20"/>
        <v>26942.586272551347</v>
      </c>
      <c r="F99" s="87">
        <f t="shared" si="14"/>
        <v>0.79190147785111242</v>
      </c>
      <c r="G99" s="189">
        <f t="shared" si="21"/>
        <v>4391.3107899000142</v>
      </c>
      <c r="H99" s="189">
        <f t="shared" si="15"/>
        <v>140688.81508681667</v>
      </c>
      <c r="I99" s="189">
        <f t="shared" si="16"/>
        <v>1288.0786721034519</v>
      </c>
      <c r="J99" s="88">
        <f t="shared" si="17"/>
        <v>41267.464496850393</v>
      </c>
      <c r="K99" s="189">
        <f t="shared" si="22"/>
        <v>983.50965759158225</v>
      </c>
      <c r="L99" s="88">
        <f t="shared" si="18"/>
        <v>31509.682409919114</v>
      </c>
      <c r="M99" s="89">
        <f t="shared" si="23"/>
        <v>172198.49749673577</v>
      </c>
      <c r="N99" s="89">
        <f t="shared" si="24"/>
        <v>1035385.0764967358</v>
      </c>
      <c r="O99" s="89">
        <f t="shared" si="25"/>
        <v>32317.406720042938</v>
      </c>
      <c r="P99" s="90">
        <f t="shared" si="19"/>
        <v>0.94987919433667589</v>
      </c>
      <c r="Q99" s="226">
        <v>2071.5742861194012</v>
      </c>
      <c r="R99" s="90">
        <f t="shared" si="26"/>
        <v>0.12632718313072303</v>
      </c>
      <c r="S99" s="90">
        <f t="shared" si="26"/>
        <v>0.12270611752542734</v>
      </c>
      <c r="T99" s="92">
        <v>32038</v>
      </c>
      <c r="U99" s="1">
        <v>766372.85499999998</v>
      </c>
      <c r="V99" s="1">
        <v>23997.89744794113</v>
      </c>
      <c r="W99" s="196"/>
      <c r="X99" s="89">
        <v>0</v>
      </c>
      <c r="Y99" s="89">
        <f t="shared" si="27"/>
        <v>0</v>
      </c>
      <c r="Z99" s="1"/>
      <c r="AA99" s="1"/>
    </row>
    <row r="100" spans="2:27">
      <c r="B100" s="200">
        <v>3103</v>
      </c>
      <c r="C100" t="s">
        <v>127</v>
      </c>
      <c r="D100" s="1">
        <v>1573901.3840000001</v>
      </c>
      <c r="E100" s="86">
        <f t="shared" si="20"/>
        <v>29895.934809862098</v>
      </c>
      <c r="F100" s="87">
        <f t="shared" si="14"/>
        <v>0.87870684418257317</v>
      </c>
      <c r="G100" s="189">
        <f t="shared" si="21"/>
        <v>2560.2346967673493</v>
      </c>
      <c r="H100" s="189">
        <f t="shared" si="15"/>
        <v>134786.11584601388</v>
      </c>
      <c r="I100" s="189">
        <f t="shared" si="16"/>
        <v>254.40668404468923</v>
      </c>
      <c r="J100" s="88">
        <f t="shared" si="17"/>
        <v>13393.494288216709</v>
      </c>
      <c r="K100" s="189">
        <f t="shared" si="22"/>
        <v>-50.16233046718051</v>
      </c>
      <c r="L100" s="88">
        <f t="shared" si="18"/>
        <v>-2640.8460497751848</v>
      </c>
      <c r="M100" s="89">
        <f t="shared" si="23"/>
        <v>132145.26979623869</v>
      </c>
      <c r="N100" s="89">
        <f t="shared" si="24"/>
        <v>1706046.6537962388</v>
      </c>
      <c r="O100" s="89">
        <f t="shared" si="25"/>
        <v>32406.007176162271</v>
      </c>
      <c r="P100" s="90">
        <f t="shared" si="19"/>
        <v>0.9524833553266201</v>
      </c>
      <c r="Q100" s="226">
        <v>-624.20797742289142</v>
      </c>
      <c r="R100" s="90">
        <f t="shared" si="26"/>
        <v>4.121489511327768E-2</v>
      </c>
      <c r="S100" s="90">
        <f t="shared" si="26"/>
        <v>2.9447185076572062E-2</v>
      </c>
      <c r="T100" s="92">
        <v>52646</v>
      </c>
      <c r="U100" s="1">
        <v>1511600.9110000001</v>
      </c>
      <c r="V100" s="1">
        <v>29040.765998732015</v>
      </c>
      <c r="W100" s="196"/>
      <c r="X100" s="89">
        <v>0</v>
      </c>
      <c r="Y100" s="89">
        <f t="shared" si="27"/>
        <v>0</v>
      </c>
      <c r="Z100" s="1"/>
      <c r="AA100" s="1"/>
    </row>
    <row r="101" spans="2:27">
      <c r="B101" s="200">
        <v>3105</v>
      </c>
      <c r="C101" t="s">
        <v>128</v>
      </c>
      <c r="D101" s="1">
        <v>1581018.04</v>
      </c>
      <c r="E101" s="86">
        <f t="shared" si="20"/>
        <v>26289.39689718818</v>
      </c>
      <c r="F101" s="87">
        <f t="shared" si="14"/>
        <v>0.77270281494495652</v>
      </c>
      <c r="G101" s="189">
        <f t="shared" si="21"/>
        <v>4796.2882026251782</v>
      </c>
      <c r="H101" s="189">
        <f t="shared" si="15"/>
        <v>288443.97621767555</v>
      </c>
      <c r="I101" s="189">
        <f t="shared" si="16"/>
        <v>1516.6949534805601</v>
      </c>
      <c r="J101" s="88">
        <f t="shared" si="17"/>
        <v>91212.517807367403</v>
      </c>
      <c r="K101" s="189">
        <f t="shared" si="22"/>
        <v>1212.1259389686904</v>
      </c>
      <c r="L101" s="88">
        <f t="shared" si="18"/>
        <v>72896.041843638071</v>
      </c>
      <c r="M101" s="89">
        <f t="shared" si="23"/>
        <v>361340.0180613136</v>
      </c>
      <c r="N101" s="89">
        <f t="shared" si="24"/>
        <v>1942358.0580613136</v>
      </c>
      <c r="O101" s="89">
        <f t="shared" si="25"/>
        <v>32297.811038782052</v>
      </c>
      <c r="P101" s="90">
        <f t="shared" si="19"/>
        <v>0.9493032344494915</v>
      </c>
      <c r="Q101" s="226">
        <v>2853.665324466594</v>
      </c>
      <c r="R101" s="90">
        <f t="shared" si="26"/>
        <v>8.7381195124792532E-2</v>
      </c>
      <c r="S101" s="90">
        <f t="shared" si="26"/>
        <v>8.0727338562396625E-2</v>
      </c>
      <c r="T101" s="92">
        <v>60139</v>
      </c>
      <c r="U101" s="1">
        <v>1453968.5319999999</v>
      </c>
      <c r="V101" s="1">
        <v>24325.651770925699</v>
      </c>
      <c r="W101" s="196"/>
      <c r="X101" s="89">
        <v>0</v>
      </c>
      <c r="Y101" s="89">
        <f t="shared" si="27"/>
        <v>0</v>
      </c>
      <c r="Z101" s="1"/>
      <c r="AA101" s="1"/>
    </row>
    <row r="102" spans="2:27">
      <c r="B102" s="200">
        <v>3107</v>
      </c>
      <c r="C102" t="s">
        <v>129</v>
      </c>
      <c r="D102" s="1">
        <v>2418331.4029999999</v>
      </c>
      <c r="E102" s="86">
        <f t="shared" si="20"/>
        <v>28165.328119540656</v>
      </c>
      <c r="F102" s="87">
        <f t="shared" si="14"/>
        <v>0.82784053232294352</v>
      </c>
      <c r="G102" s="189">
        <f t="shared" si="21"/>
        <v>3633.2108447666428</v>
      </c>
      <c r="H102" s="189">
        <f t="shared" si="15"/>
        <v>311954.74955335347</v>
      </c>
      <c r="I102" s="189">
        <f t="shared" si="16"/>
        <v>860.11902565719367</v>
      </c>
      <c r="J102" s="88">
        <f t="shared" si="17"/>
        <v>73851.539780977968</v>
      </c>
      <c r="K102" s="189">
        <f t="shared" si="22"/>
        <v>555.55001114532388</v>
      </c>
      <c r="L102" s="88">
        <f t="shared" si="18"/>
        <v>47700.6350569598</v>
      </c>
      <c r="M102" s="89">
        <f t="shared" si="23"/>
        <v>359655.38461031328</v>
      </c>
      <c r="N102" s="89">
        <f t="shared" si="24"/>
        <v>2777986.7876103134</v>
      </c>
      <c r="O102" s="89">
        <f t="shared" si="25"/>
        <v>32354.088975452625</v>
      </c>
      <c r="P102" s="90">
        <f t="shared" si="19"/>
        <v>0.95095736597083114</v>
      </c>
      <c r="Q102" s="226">
        <v>3057.2318692902336</v>
      </c>
      <c r="R102" s="90">
        <f t="shared" si="26"/>
        <v>8.0145446799747694E-2</v>
      </c>
      <c r="S102" s="90">
        <f t="shared" si="26"/>
        <v>7.2194875855937299E-2</v>
      </c>
      <c r="T102" s="92">
        <v>85862</v>
      </c>
      <c r="U102" s="1">
        <v>2238894.2250000001</v>
      </c>
      <c r="V102" s="1">
        <v>26268.851636747626</v>
      </c>
      <c r="W102" s="196"/>
      <c r="X102" s="89">
        <v>0</v>
      </c>
      <c r="Y102" s="89">
        <f t="shared" si="27"/>
        <v>0</v>
      </c>
      <c r="Z102" s="1"/>
      <c r="AA102" s="1"/>
    </row>
    <row r="103" spans="2:27">
      <c r="B103" s="200">
        <v>3110</v>
      </c>
      <c r="C103" t="s">
        <v>130</v>
      </c>
      <c r="D103" s="1">
        <v>164335.18400000001</v>
      </c>
      <c r="E103" s="86">
        <f t="shared" si="20"/>
        <v>34401.336403600588</v>
      </c>
      <c r="F103" s="87">
        <f t="shared" si="14"/>
        <v>1.0111304409487498</v>
      </c>
      <c r="G103" s="189">
        <f t="shared" si="21"/>
        <v>-233.11429135051469</v>
      </c>
      <c r="H103" s="189">
        <f t="shared" si="15"/>
        <v>-1113.5869697814087</v>
      </c>
      <c r="I103" s="189">
        <f t="shared" si="16"/>
        <v>0</v>
      </c>
      <c r="J103" s="88">
        <f t="shared" si="17"/>
        <v>0</v>
      </c>
      <c r="K103" s="189">
        <f t="shared" si="22"/>
        <v>-304.56901451186974</v>
      </c>
      <c r="L103" s="88">
        <f t="shared" si="18"/>
        <v>-1454.9261823232018</v>
      </c>
      <c r="M103" s="89">
        <f t="shared" si="23"/>
        <v>-2568.5131521046105</v>
      </c>
      <c r="N103" s="89">
        <f t="shared" si="24"/>
        <v>161766.67084789541</v>
      </c>
      <c r="O103" s="89">
        <f t="shared" si="25"/>
        <v>33863.653097738206</v>
      </c>
      <c r="P103" s="90">
        <f t="shared" si="19"/>
        <v>0.99532675379633651</v>
      </c>
      <c r="Q103" s="226">
        <v>-479.3138007500952</v>
      </c>
      <c r="R103" s="90">
        <f t="shared" si="26"/>
        <v>1.6654783075306191E-2</v>
      </c>
      <c r="S103" s="90">
        <f t="shared" si="26"/>
        <v>1.878301163522951E-2</v>
      </c>
      <c r="T103" s="92">
        <v>4777</v>
      </c>
      <c r="U103" s="1">
        <v>161643.054</v>
      </c>
      <c r="V103" s="1">
        <v>33767.088782118233</v>
      </c>
      <c r="W103" s="196"/>
      <c r="X103" s="89">
        <v>0</v>
      </c>
      <c r="Y103" s="89">
        <f t="shared" si="27"/>
        <v>0</v>
      </c>
      <c r="Z103" s="1"/>
      <c r="AA103" s="1"/>
    </row>
    <row r="104" spans="2:27">
      <c r="B104" s="200">
        <v>3112</v>
      </c>
      <c r="C104" t="s">
        <v>131</v>
      </c>
      <c r="D104" s="1">
        <v>236320.38</v>
      </c>
      <c r="E104" s="86">
        <f t="shared" si="20"/>
        <v>30104.507006369429</v>
      </c>
      <c r="F104" s="87">
        <f t="shared" si="14"/>
        <v>0.88483723675075354</v>
      </c>
      <c r="G104" s="189">
        <f t="shared" si="21"/>
        <v>2430.9199349328037</v>
      </c>
      <c r="H104" s="189">
        <f t="shared" si="15"/>
        <v>19082.721489222509</v>
      </c>
      <c r="I104" s="189">
        <f t="shared" si="16"/>
        <v>181.40641526712315</v>
      </c>
      <c r="J104" s="88">
        <f t="shared" si="17"/>
        <v>1424.0403598469168</v>
      </c>
      <c r="K104" s="189">
        <f t="shared" si="22"/>
        <v>-123.16259924474659</v>
      </c>
      <c r="L104" s="88">
        <f t="shared" si="18"/>
        <v>-966.82640407126075</v>
      </c>
      <c r="M104" s="89">
        <f t="shared" si="23"/>
        <v>18115.895085151249</v>
      </c>
      <c r="N104" s="89">
        <f t="shared" si="24"/>
        <v>254436.27508515125</v>
      </c>
      <c r="O104" s="89">
        <f t="shared" si="25"/>
        <v>32412.264342057482</v>
      </c>
      <c r="P104" s="90">
        <f t="shared" si="19"/>
        <v>0.95266726710366523</v>
      </c>
      <c r="Q104" s="226">
        <v>-60.325007913845184</v>
      </c>
      <c r="R104" s="90">
        <f t="shared" si="26"/>
        <v>0.11838947555549638</v>
      </c>
      <c r="S104" s="90">
        <f t="shared" si="26"/>
        <v>0.12309098545273613</v>
      </c>
      <c r="T104" s="92">
        <v>7850</v>
      </c>
      <c r="U104" s="1">
        <v>211304.18799999999</v>
      </c>
      <c r="V104" s="1">
        <v>26805.047317011289</v>
      </c>
      <c r="W104" s="196"/>
      <c r="X104" s="89">
        <v>0</v>
      </c>
      <c r="Y104" s="89">
        <f t="shared" si="27"/>
        <v>0</v>
      </c>
      <c r="Z104" s="1"/>
      <c r="AA104" s="1"/>
    </row>
    <row r="105" spans="2:27">
      <c r="B105" s="200">
        <v>3114</v>
      </c>
      <c r="C105" t="s">
        <v>132</v>
      </c>
      <c r="D105" s="1">
        <v>170931.66699999999</v>
      </c>
      <c r="E105" s="86">
        <f t="shared" si="20"/>
        <v>27739.64086335605</v>
      </c>
      <c r="F105" s="87">
        <f t="shared" si="14"/>
        <v>0.81532865377257557</v>
      </c>
      <c r="G105" s="189">
        <f t="shared" si="21"/>
        <v>3897.1369436010991</v>
      </c>
      <c r="H105" s="189">
        <f t="shared" si="15"/>
        <v>24014.157846469971</v>
      </c>
      <c r="I105" s="189">
        <f t="shared" si="16"/>
        <v>1009.109565321806</v>
      </c>
      <c r="J105" s="88">
        <f t="shared" si="17"/>
        <v>6218.1331415129689</v>
      </c>
      <c r="K105" s="189">
        <f t="shared" si="22"/>
        <v>704.54055080993635</v>
      </c>
      <c r="L105" s="88">
        <f t="shared" si="18"/>
        <v>4341.3788740908276</v>
      </c>
      <c r="M105" s="89">
        <f t="shared" si="23"/>
        <v>28355.536720560798</v>
      </c>
      <c r="N105" s="89">
        <f t="shared" si="24"/>
        <v>199287.20372056079</v>
      </c>
      <c r="O105" s="89">
        <f t="shared" si="25"/>
        <v>32341.318357767086</v>
      </c>
      <c r="P105" s="90">
        <f t="shared" si="19"/>
        <v>0.95058200961432004</v>
      </c>
      <c r="Q105" s="226">
        <v>208.01256549750178</v>
      </c>
      <c r="R105" s="90">
        <f t="shared" si="26"/>
        <v>0.13040995799125937</v>
      </c>
      <c r="S105" s="90">
        <f t="shared" si="26"/>
        <v>0.12729133266087128</v>
      </c>
      <c r="T105" s="92">
        <v>6162</v>
      </c>
      <c r="U105" s="1">
        <v>151212.103</v>
      </c>
      <c r="V105" s="1">
        <v>24607.33978844589</v>
      </c>
      <c r="W105" s="196"/>
      <c r="X105" s="89">
        <v>0</v>
      </c>
      <c r="Y105" s="89">
        <f t="shared" si="27"/>
        <v>0</v>
      </c>
      <c r="Z105" s="1"/>
      <c r="AA105" s="1"/>
    </row>
    <row r="106" spans="2:27">
      <c r="B106" s="200">
        <v>3116</v>
      </c>
      <c r="C106" t="s">
        <v>133</v>
      </c>
      <c r="D106" s="1">
        <v>107386.678</v>
      </c>
      <c r="E106" s="86">
        <f t="shared" si="20"/>
        <v>27145.267441860466</v>
      </c>
      <c r="F106" s="87">
        <f t="shared" si="14"/>
        <v>0.79785872025853499</v>
      </c>
      <c r="G106" s="189">
        <f t="shared" si="21"/>
        <v>4265.6484649283611</v>
      </c>
      <c r="H106" s="189">
        <f t="shared" si="15"/>
        <v>16874.905327256598</v>
      </c>
      <c r="I106" s="189">
        <f t="shared" si="16"/>
        <v>1217.1402628452604</v>
      </c>
      <c r="J106" s="88">
        <f t="shared" si="17"/>
        <v>4815.00687981585</v>
      </c>
      <c r="K106" s="189">
        <f t="shared" si="22"/>
        <v>912.57124833339071</v>
      </c>
      <c r="L106" s="88">
        <f t="shared" si="18"/>
        <v>3610.1318584068936</v>
      </c>
      <c r="M106" s="89">
        <f t="shared" si="23"/>
        <v>20485.037185663492</v>
      </c>
      <c r="N106" s="89">
        <f t="shared" si="24"/>
        <v>127871.71518566349</v>
      </c>
      <c r="O106" s="89">
        <f t="shared" si="25"/>
        <v>32323.487155122217</v>
      </c>
      <c r="P106" s="90">
        <f t="shared" si="19"/>
        <v>0.95005791160889874</v>
      </c>
      <c r="Q106" s="226">
        <v>-190.90329157285305</v>
      </c>
      <c r="R106" s="90">
        <f t="shared" si="26"/>
        <v>9.8697767040261383E-2</v>
      </c>
      <c r="S106" s="90">
        <f t="shared" si="26"/>
        <v>8.8421776802523902E-2</v>
      </c>
      <c r="T106" s="92">
        <v>3956</v>
      </c>
      <c r="U106" s="1">
        <v>97739.962</v>
      </c>
      <c r="V106" s="1">
        <v>24940.026027047716</v>
      </c>
      <c r="W106" s="196"/>
      <c r="X106" s="89">
        <v>0</v>
      </c>
      <c r="Y106" s="89">
        <f t="shared" si="27"/>
        <v>0</v>
      </c>
      <c r="Z106" s="1"/>
      <c r="AA106" s="1"/>
    </row>
    <row r="107" spans="2:27">
      <c r="B107" s="200">
        <v>3118</v>
      </c>
      <c r="C107" t="s">
        <v>134</v>
      </c>
      <c r="D107" s="1">
        <v>1333274.8330000001</v>
      </c>
      <c r="E107" s="86">
        <f t="shared" si="20"/>
        <v>28099.113427047989</v>
      </c>
      <c r="F107" s="87">
        <f t="shared" si="14"/>
        <v>0.82589433783701105</v>
      </c>
      <c r="G107" s="189">
        <f t="shared" si="21"/>
        <v>3674.2639541120966</v>
      </c>
      <c r="H107" s="189">
        <f t="shared" si="15"/>
        <v>174340.15035866486</v>
      </c>
      <c r="I107" s="189">
        <f t="shared" si="16"/>
        <v>883.29416802962726</v>
      </c>
      <c r="J107" s="88">
        <f t="shared" si="17"/>
        <v>41911.424978837778</v>
      </c>
      <c r="K107" s="189">
        <f t="shared" si="22"/>
        <v>578.72515351775746</v>
      </c>
      <c r="L107" s="88">
        <f t="shared" si="18"/>
        <v>27459.929809264075</v>
      </c>
      <c r="M107" s="89">
        <f t="shared" si="23"/>
        <v>201800.08016792894</v>
      </c>
      <c r="N107" s="89">
        <f t="shared" si="24"/>
        <v>1535074.913167929</v>
      </c>
      <c r="O107" s="89">
        <f t="shared" si="25"/>
        <v>32352.102534677848</v>
      </c>
      <c r="P107" s="90">
        <f t="shared" si="19"/>
        <v>0.95089898013625318</v>
      </c>
      <c r="Q107" s="226">
        <v>-411.24268177221529</v>
      </c>
      <c r="R107" s="90">
        <f t="shared" si="26"/>
        <v>0.12072384842110201</v>
      </c>
      <c r="S107" s="90">
        <f t="shared" si="26"/>
        <v>0.11026038944724488</v>
      </c>
      <c r="T107" s="92">
        <v>47449</v>
      </c>
      <c r="U107" s="1">
        <v>1189655.0919999999</v>
      </c>
      <c r="V107" s="1">
        <v>25308.579585584816</v>
      </c>
      <c r="W107" s="196"/>
      <c r="X107" s="89">
        <v>0</v>
      </c>
      <c r="Y107" s="89">
        <f t="shared" si="27"/>
        <v>0</v>
      </c>
      <c r="Z107" s="1"/>
      <c r="AA107" s="1"/>
    </row>
    <row r="108" spans="2:27">
      <c r="B108" s="200">
        <v>3120</v>
      </c>
      <c r="C108" t="s">
        <v>135</v>
      </c>
      <c r="D108" s="1">
        <v>234826.935</v>
      </c>
      <c r="E108" s="86">
        <f t="shared" si="20"/>
        <v>27539.220710683712</v>
      </c>
      <c r="F108" s="87">
        <f t="shared" si="14"/>
        <v>0.80943786758424052</v>
      </c>
      <c r="G108" s="189">
        <f t="shared" si="21"/>
        <v>4021.3974382579481</v>
      </c>
      <c r="H108" s="189">
        <f t="shared" si="15"/>
        <v>34290.455956025529</v>
      </c>
      <c r="I108" s="189">
        <f t="shared" si="16"/>
        <v>1079.256618757124</v>
      </c>
      <c r="J108" s="88">
        <f t="shared" si="17"/>
        <v>9202.8211881419957</v>
      </c>
      <c r="K108" s="189">
        <f t="shared" si="22"/>
        <v>774.68760424525431</v>
      </c>
      <c r="L108" s="88">
        <f t="shared" si="18"/>
        <v>6605.7612013992839</v>
      </c>
      <c r="M108" s="89">
        <f t="shared" si="23"/>
        <v>40896.217157424813</v>
      </c>
      <c r="N108" s="89">
        <f t="shared" si="24"/>
        <v>275723.15215742483</v>
      </c>
      <c r="O108" s="89">
        <f t="shared" si="25"/>
        <v>32335.305753186916</v>
      </c>
      <c r="P108" s="90">
        <f t="shared" si="19"/>
        <v>0.95040528602867003</v>
      </c>
      <c r="Q108" s="226">
        <v>-198.28433826893888</v>
      </c>
      <c r="R108" s="90">
        <f t="shared" si="26"/>
        <v>9.2627260004032805E-2</v>
      </c>
      <c r="S108" s="90">
        <f t="shared" si="26"/>
        <v>7.8916562593404127E-2</v>
      </c>
      <c r="T108" s="92">
        <v>8527</v>
      </c>
      <c r="U108" s="1">
        <v>214919.52799999999</v>
      </c>
      <c r="V108" s="1">
        <v>25524.88456057007</v>
      </c>
      <c r="W108" s="196"/>
      <c r="X108" s="89">
        <v>0</v>
      </c>
      <c r="Y108" s="89">
        <f t="shared" si="27"/>
        <v>0</v>
      </c>
      <c r="Z108" s="1"/>
      <c r="AA108" s="1"/>
    </row>
    <row r="109" spans="2:27">
      <c r="B109" s="200">
        <v>3122</v>
      </c>
      <c r="C109" t="s">
        <v>136</v>
      </c>
      <c r="D109" s="1">
        <v>104292.167</v>
      </c>
      <c r="E109" s="86">
        <f t="shared" si="20"/>
        <v>28534.108618331054</v>
      </c>
      <c r="F109" s="87">
        <f t="shared" si="14"/>
        <v>0.83867979693698358</v>
      </c>
      <c r="G109" s="189">
        <f t="shared" si="21"/>
        <v>3404.566935516596</v>
      </c>
      <c r="H109" s="189">
        <f t="shared" si="15"/>
        <v>12443.692149313159</v>
      </c>
      <c r="I109" s="189">
        <f t="shared" si="16"/>
        <v>731.04585108055426</v>
      </c>
      <c r="J109" s="88">
        <f t="shared" si="17"/>
        <v>2671.972585699426</v>
      </c>
      <c r="K109" s="189">
        <f t="shared" si="22"/>
        <v>426.47683656868452</v>
      </c>
      <c r="L109" s="88">
        <f t="shared" si="18"/>
        <v>1558.7728376585419</v>
      </c>
      <c r="M109" s="89">
        <f t="shared" si="23"/>
        <v>14002.464986971701</v>
      </c>
      <c r="N109" s="89">
        <f t="shared" si="24"/>
        <v>118294.6319869717</v>
      </c>
      <c r="O109" s="89">
        <f t="shared" si="25"/>
        <v>32365.152390416333</v>
      </c>
      <c r="P109" s="90">
        <f t="shared" si="19"/>
        <v>0.95128254390925215</v>
      </c>
      <c r="Q109" s="226">
        <v>-953.78666036624054</v>
      </c>
      <c r="R109" s="90">
        <f t="shared" si="26"/>
        <v>0.15943292201241896</v>
      </c>
      <c r="S109" s="90">
        <f t="shared" si="26"/>
        <v>0.16038457694156738</v>
      </c>
      <c r="T109" s="92">
        <v>3655</v>
      </c>
      <c r="U109" s="1">
        <v>89951.013999999996</v>
      </c>
      <c r="V109" s="1">
        <v>24590.217058501912</v>
      </c>
      <c r="W109" s="196"/>
      <c r="X109" s="89">
        <v>0</v>
      </c>
      <c r="Y109" s="89">
        <f t="shared" si="27"/>
        <v>0</v>
      </c>
      <c r="Z109" s="1"/>
      <c r="AA109" s="1"/>
    </row>
    <row r="110" spans="2:27">
      <c r="B110" s="200">
        <v>3124</v>
      </c>
      <c r="C110" t="s">
        <v>137</v>
      </c>
      <c r="D110" s="1">
        <v>38281.387999999999</v>
      </c>
      <c r="E110" s="86">
        <f t="shared" si="20"/>
        <v>28440.852897473997</v>
      </c>
      <c r="F110" s="87">
        <f t="shared" si="14"/>
        <v>0.83593880754503314</v>
      </c>
      <c r="G110" s="189">
        <f t="shared" si="21"/>
        <v>3462.3854824479718</v>
      </c>
      <c r="H110" s="189">
        <f t="shared" si="15"/>
        <v>4660.3708593749698</v>
      </c>
      <c r="I110" s="189">
        <f t="shared" si="16"/>
        <v>763.68535338052459</v>
      </c>
      <c r="J110" s="88">
        <f t="shared" si="17"/>
        <v>1027.920485650186</v>
      </c>
      <c r="K110" s="189">
        <f t="shared" si="22"/>
        <v>459.11633886865485</v>
      </c>
      <c r="L110" s="88">
        <f t="shared" si="18"/>
        <v>617.97059211720943</v>
      </c>
      <c r="M110" s="89">
        <f t="shared" si="23"/>
        <v>5278.3414514921787</v>
      </c>
      <c r="N110" s="89">
        <f t="shared" si="24"/>
        <v>43559.729451492181</v>
      </c>
      <c r="O110" s="89">
        <f t="shared" si="25"/>
        <v>32362.354718790626</v>
      </c>
      <c r="P110" s="90">
        <f t="shared" si="19"/>
        <v>0.95120031422749385</v>
      </c>
      <c r="Q110" s="226">
        <v>-279.58334519642449</v>
      </c>
      <c r="R110" s="90">
        <f t="shared" si="26"/>
        <v>0.11950623259864064</v>
      </c>
      <c r="S110" s="90">
        <f t="shared" si="26"/>
        <v>0.12033796085465752</v>
      </c>
      <c r="T110" s="92">
        <v>1346</v>
      </c>
      <c r="U110" s="1">
        <v>34194.885999999999</v>
      </c>
      <c r="V110" s="1">
        <v>25385.958426132143</v>
      </c>
      <c r="W110" s="196"/>
      <c r="X110" s="89">
        <v>0</v>
      </c>
      <c r="Y110" s="89">
        <f t="shared" si="27"/>
        <v>0</v>
      </c>
      <c r="Z110" s="1"/>
      <c r="AA110" s="1"/>
    </row>
    <row r="111" spans="2:27">
      <c r="B111" s="200">
        <v>3201</v>
      </c>
      <c r="C111" t="s">
        <v>138</v>
      </c>
      <c r="D111" s="1">
        <v>7024396.7170000002</v>
      </c>
      <c r="E111" s="86">
        <f t="shared" si="20"/>
        <v>53071.19114069418</v>
      </c>
      <c r="F111" s="87">
        <f t="shared" si="14"/>
        <v>1.5598782637452717</v>
      </c>
      <c r="G111" s="189">
        <f t="shared" si="21"/>
        <v>-11808.424228348542</v>
      </c>
      <c r="H111" s="189">
        <f t="shared" si="15"/>
        <v>-1562939.4140157565</v>
      </c>
      <c r="I111" s="189">
        <f t="shared" si="16"/>
        <v>0</v>
      </c>
      <c r="J111" s="88">
        <f t="shared" si="17"/>
        <v>0</v>
      </c>
      <c r="K111" s="189">
        <f t="shared" si="22"/>
        <v>-304.56901451186974</v>
      </c>
      <c r="L111" s="88">
        <f t="shared" si="18"/>
        <v>-40312.145622762051</v>
      </c>
      <c r="M111" s="89">
        <f t="shared" si="23"/>
        <v>-1603251.5596385186</v>
      </c>
      <c r="N111" s="89">
        <f t="shared" si="24"/>
        <v>5421145.1573614813</v>
      </c>
      <c r="O111" s="89">
        <f t="shared" si="25"/>
        <v>40958.197897833765</v>
      </c>
      <c r="P111" s="90">
        <f t="shared" si="19"/>
        <v>1.2038509264590145</v>
      </c>
      <c r="Q111" s="226">
        <v>-24724.788216860499</v>
      </c>
      <c r="R111" s="90">
        <f t="shared" si="26"/>
        <v>1.3558516438122717E-2</v>
      </c>
      <c r="S111" s="90">
        <f t="shared" si="26"/>
        <v>2.5543943743140396E-3</v>
      </c>
      <c r="T111" s="92">
        <v>132358</v>
      </c>
      <c r="U111" s="1">
        <v>6930430.3629999999</v>
      </c>
      <c r="V111" s="1">
        <v>52935.971792149467</v>
      </c>
      <c r="W111" s="196"/>
      <c r="X111" s="89">
        <v>0</v>
      </c>
      <c r="Y111" s="89">
        <f t="shared" si="27"/>
        <v>0</v>
      </c>
      <c r="Z111" s="1"/>
      <c r="AA111" s="1"/>
    </row>
    <row r="112" spans="2:27">
      <c r="B112" s="200">
        <v>3203</v>
      </c>
      <c r="C112" t="s">
        <v>139</v>
      </c>
      <c r="D112" s="1">
        <v>4228313.699</v>
      </c>
      <c r="E112" s="86">
        <f t="shared" si="20"/>
        <v>42076.122467460096</v>
      </c>
      <c r="F112" s="87">
        <f t="shared" si="14"/>
        <v>1.2367091721321515</v>
      </c>
      <c r="G112" s="189">
        <f t="shared" si="21"/>
        <v>-4991.4816509434095</v>
      </c>
      <c r="H112" s="189">
        <f t="shared" si="15"/>
        <v>-501603.97406660509</v>
      </c>
      <c r="I112" s="189">
        <f t="shared" si="16"/>
        <v>0</v>
      </c>
      <c r="J112" s="88">
        <f t="shared" si="17"/>
        <v>0</v>
      </c>
      <c r="K112" s="189">
        <f t="shared" si="22"/>
        <v>-304.56901451186974</v>
      </c>
      <c r="L112" s="88">
        <f t="shared" si="18"/>
        <v>-30606.749406326817</v>
      </c>
      <c r="M112" s="89">
        <f t="shared" si="23"/>
        <v>-532210.72347293189</v>
      </c>
      <c r="N112" s="89">
        <f t="shared" si="24"/>
        <v>3696102.9755270681</v>
      </c>
      <c r="O112" s="89">
        <f t="shared" si="25"/>
        <v>36780.071802004823</v>
      </c>
      <c r="P112" s="90">
        <f t="shared" si="19"/>
        <v>1.0810466716460292</v>
      </c>
      <c r="Q112" s="226">
        <v>-5716.6689412344713</v>
      </c>
      <c r="R112" s="90">
        <f t="shared" si="26"/>
        <v>1.5781882409588107E-2</v>
      </c>
      <c r="S112" s="90">
        <f t="shared" si="26"/>
        <v>-1.1693795495815089E-3</v>
      </c>
      <c r="T112" s="92">
        <v>100492</v>
      </c>
      <c r="U112" s="1">
        <v>4162619.7239999999</v>
      </c>
      <c r="V112" s="1">
        <v>42125.383028892371</v>
      </c>
      <c r="W112" s="196"/>
      <c r="X112" s="89">
        <v>0</v>
      </c>
      <c r="Y112" s="89">
        <f t="shared" si="27"/>
        <v>0</v>
      </c>
      <c r="Z112" s="1"/>
      <c r="AA112" s="1"/>
    </row>
    <row r="113" spans="2:27">
      <c r="B113" s="200">
        <v>3205</v>
      </c>
      <c r="C113" t="s">
        <v>140</v>
      </c>
      <c r="D113" s="1">
        <v>3156592.3080000002</v>
      </c>
      <c r="E113" s="86">
        <f t="shared" si="20"/>
        <v>32962.890374052346</v>
      </c>
      <c r="F113" s="87">
        <f t="shared" si="14"/>
        <v>0.96885136925588788</v>
      </c>
      <c r="G113" s="189">
        <f t="shared" si="21"/>
        <v>658.72224696939554</v>
      </c>
      <c r="H113" s="189">
        <f t="shared" si="15"/>
        <v>63080.55981428326</v>
      </c>
      <c r="I113" s="189">
        <f t="shared" si="16"/>
        <v>0</v>
      </c>
      <c r="J113" s="88">
        <f t="shared" si="17"/>
        <v>0</v>
      </c>
      <c r="K113" s="189">
        <f t="shared" si="22"/>
        <v>-304.56901451186974</v>
      </c>
      <c r="L113" s="88">
        <f t="shared" si="18"/>
        <v>-29166.13796768567</v>
      </c>
      <c r="M113" s="89">
        <f t="shared" si="23"/>
        <v>33914.421846597586</v>
      </c>
      <c r="N113" s="89">
        <f t="shared" si="24"/>
        <v>3190506.7298465976</v>
      </c>
      <c r="O113" s="89">
        <f t="shared" si="25"/>
        <v>33317.043606509862</v>
      </c>
      <c r="P113" s="90">
        <f t="shared" si="19"/>
        <v>0.97926070655304853</v>
      </c>
      <c r="Q113" s="226">
        <v>2187.3899360994874</v>
      </c>
      <c r="R113" s="90">
        <f t="shared" si="26"/>
        <v>0.11336343498796807</v>
      </c>
      <c r="S113" s="90">
        <f t="shared" si="26"/>
        <v>9.5214687864722827E-2</v>
      </c>
      <c r="T113" s="92">
        <v>95762</v>
      </c>
      <c r="U113" s="1">
        <v>2835185.8960000002</v>
      </c>
      <c r="V113" s="1">
        <v>30097.19531639792</v>
      </c>
      <c r="W113" s="196"/>
      <c r="X113" s="89">
        <v>0</v>
      </c>
      <c r="Y113" s="89">
        <f t="shared" si="27"/>
        <v>0</v>
      </c>
      <c r="Z113" s="1"/>
      <c r="AA113" s="1"/>
    </row>
    <row r="114" spans="2:27">
      <c r="B114" s="200">
        <v>3207</v>
      </c>
      <c r="C114" t="s">
        <v>141</v>
      </c>
      <c r="D114" s="1">
        <v>2351777.3810000001</v>
      </c>
      <c r="E114" s="86">
        <f t="shared" si="20"/>
        <v>36366.941624914951</v>
      </c>
      <c r="F114" s="87">
        <f t="shared" si="14"/>
        <v>1.0689038730864251</v>
      </c>
      <c r="G114" s="189">
        <f t="shared" si="21"/>
        <v>-1451.7895285654197</v>
      </c>
      <c r="H114" s="189">
        <f t="shared" si="15"/>
        <v>-93884.325233268566</v>
      </c>
      <c r="I114" s="189">
        <f t="shared" si="16"/>
        <v>0</v>
      </c>
      <c r="J114" s="88">
        <f t="shared" si="17"/>
        <v>0</v>
      </c>
      <c r="K114" s="189">
        <f t="shared" si="22"/>
        <v>-304.56901451186974</v>
      </c>
      <c r="L114" s="88">
        <f t="shared" si="18"/>
        <v>-19695.869030453592</v>
      </c>
      <c r="M114" s="89">
        <f t="shared" si="23"/>
        <v>-113580.19426372217</v>
      </c>
      <c r="N114" s="89">
        <f t="shared" si="24"/>
        <v>2238197.1867362778</v>
      </c>
      <c r="O114" s="89">
        <f t="shared" si="25"/>
        <v>34610.583081837663</v>
      </c>
      <c r="P114" s="90">
        <f t="shared" si="19"/>
        <v>1.0172806580086531</v>
      </c>
      <c r="Q114" s="226">
        <v>1471.962279881307</v>
      </c>
      <c r="R114" s="93">
        <f t="shared" si="26"/>
        <v>9.472658897423436E-2</v>
      </c>
      <c r="S114" s="94">
        <f t="shared" si="26"/>
        <v>7.5969907762762537E-2</v>
      </c>
      <c r="T114" s="92">
        <v>64668</v>
      </c>
      <c r="U114" s="1">
        <v>2148278.3050000002</v>
      </c>
      <c r="V114" s="1">
        <v>33799.218140339843</v>
      </c>
      <c r="W114" s="196"/>
      <c r="X114" s="89">
        <v>0</v>
      </c>
      <c r="Y114" s="89">
        <f t="shared" si="27"/>
        <v>0</v>
      </c>
      <c r="Z114" s="1"/>
      <c r="AA114" s="1"/>
    </row>
    <row r="115" spans="2:27">
      <c r="B115" s="200">
        <v>3209</v>
      </c>
      <c r="C115" t="s">
        <v>142</v>
      </c>
      <c r="D115" s="1">
        <v>1333699.328</v>
      </c>
      <c r="E115" s="86">
        <f t="shared" si="20"/>
        <v>29594.357786357785</v>
      </c>
      <c r="F115" s="87">
        <f t="shared" si="14"/>
        <v>0.869842836541172</v>
      </c>
      <c r="G115" s="189">
        <f t="shared" si="21"/>
        <v>2747.2124513400231</v>
      </c>
      <c r="H115" s="189">
        <f t="shared" si="15"/>
        <v>123805.87633208948</v>
      </c>
      <c r="I115" s="189">
        <f t="shared" si="16"/>
        <v>359.9586422711987</v>
      </c>
      <c r="J115" s="88">
        <f t="shared" si="17"/>
        <v>16221.896172593841</v>
      </c>
      <c r="K115" s="189">
        <f t="shared" si="22"/>
        <v>55.38962775932896</v>
      </c>
      <c r="L115" s="88">
        <f t="shared" si="18"/>
        <v>2496.188964601919</v>
      </c>
      <c r="M115" s="89">
        <f t="shared" si="23"/>
        <v>126302.06529669141</v>
      </c>
      <c r="N115" s="89">
        <f t="shared" si="24"/>
        <v>1460001.3932966914</v>
      </c>
      <c r="O115" s="89">
        <f t="shared" si="25"/>
        <v>32396.959865457135</v>
      </c>
      <c r="P115" s="90">
        <f t="shared" si="19"/>
        <v>0.95221743509737777</v>
      </c>
      <c r="Q115" s="226">
        <v>-1412.15829809969</v>
      </c>
      <c r="R115" s="93">
        <f t="shared" si="26"/>
        <v>0.12540819515403737</v>
      </c>
      <c r="S115" s="94">
        <f t="shared" si="26"/>
        <v>9.4142694325633366E-2</v>
      </c>
      <c r="T115" s="92">
        <v>45066</v>
      </c>
      <c r="U115" s="1">
        <v>1185080.5190000001</v>
      </c>
      <c r="V115" s="1">
        <v>27047.987378463506</v>
      </c>
      <c r="W115" s="196"/>
      <c r="X115" s="89">
        <v>0</v>
      </c>
      <c r="Y115" s="89">
        <f t="shared" si="27"/>
        <v>0</v>
      </c>
      <c r="Z115" s="1"/>
      <c r="AA115" s="1"/>
    </row>
    <row r="116" spans="2:27">
      <c r="B116" s="200">
        <v>3212</v>
      </c>
      <c r="C116" t="s">
        <v>143</v>
      </c>
      <c r="D116" s="1">
        <v>704658.27800000005</v>
      </c>
      <c r="E116" s="86">
        <f t="shared" si="20"/>
        <v>34044.752053338489</v>
      </c>
      <c r="F116" s="87">
        <f t="shared" si="14"/>
        <v>1.0006496477875224</v>
      </c>
      <c r="G116" s="189">
        <f t="shared" si="21"/>
        <v>-12.031994188013195</v>
      </c>
      <c r="H116" s="189">
        <f t="shared" si="15"/>
        <v>-249.03821570349712</v>
      </c>
      <c r="I116" s="189">
        <f t="shared" si="16"/>
        <v>0</v>
      </c>
      <c r="J116" s="88">
        <f t="shared" si="17"/>
        <v>0</v>
      </c>
      <c r="K116" s="189">
        <f t="shared" si="22"/>
        <v>-304.56901451186974</v>
      </c>
      <c r="L116" s="88">
        <f t="shared" si="18"/>
        <v>-6303.9694623666801</v>
      </c>
      <c r="M116" s="89">
        <f t="shared" si="23"/>
        <v>-6553.0076780701775</v>
      </c>
      <c r="N116" s="89">
        <f t="shared" si="24"/>
        <v>698105.27032192983</v>
      </c>
      <c r="O116" s="89">
        <f t="shared" si="25"/>
        <v>33728.151044638602</v>
      </c>
      <c r="P116" s="90">
        <f t="shared" si="19"/>
        <v>0.99134405239506984</v>
      </c>
      <c r="Q116" s="226">
        <v>-216.85108024404235</v>
      </c>
      <c r="R116" s="93">
        <f t="shared" si="26"/>
        <v>6.8582460485808211E-2</v>
      </c>
      <c r="S116" s="93">
        <f t="shared" si="26"/>
        <v>5.9444423211386155E-2</v>
      </c>
      <c r="T116" s="92">
        <v>20698</v>
      </c>
      <c r="U116" s="1">
        <v>659432.75699999998</v>
      </c>
      <c r="V116" s="1">
        <v>32134.533258613126</v>
      </c>
      <c r="W116" s="196"/>
      <c r="X116" s="89">
        <v>0</v>
      </c>
      <c r="Y116" s="89">
        <f t="shared" si="27"/>
        <v>0</v>
      </c>
      <c r="Z116" s="1"/>
      <c r="AA116" s="1"/>
    </row>
    <row r="117" spans="2:27">
      <c r="B117" s="200">
        <v>3214</v>
      </c>
      <c r="C117" t="s">
        <v>144</v>
      </c>
      <c r="D117" s="1">
        <v>636940.36300000001</v>
      </c>
      <c r="E117" s="86">
        <f t="shared" si="20"/>
        <v>38987.596437534434</v>
      </c>
      <c r="F117" s="87">
        <f t="shared" si="14"/>
        <v>1.1459306439412069</v>
      </c>
      <c r="G117" s="189">
        <f t="shared" si="21"/>
        <v>-3076.5955123894992</v>
      </c>
      <c r="H117" s="189">
        <f t="shared" si="15"/>
        <v>-50262.340885907244</v>
      </c>
      <c r="I117" s="189">
        <f t="shared" si="16"/>
        <v>0</v>
      </c>
      <c r="J117" s="88">
        <f t="shared" si="17"/>
        <v>0</v>
      </c>
      <c r="K117" s="189">
        <f t="shared" si="22"/>
        <v>-304.56901451186974</v>
      </c>
      <c r="L117" s="88">
        <f t="shared" si="18"/>
        <v>-4975.7439900804166</v>
      </c>
      <c r="M117" s="89">
        <f t="shared" si="23"/>
        <v>-55238.084875987661</v>
      </c>
      <c r="N117" s="89">
        <f t="shared" si="24"/>
        <v>581702.2781240124</v>
      </c>
      <c r="O117" s="89">
        <f t="shared" si="25"/>
        <v>35606.431910633066</v>
      </c>
      <c r="P117" s="90">
        <f t="shared" si="19"/>
        <v>1.0465508309334701</v>
      </c>
      <c r="Q117" s="226">
        <v>-1274.2641812129659</v>
      </c>
      <c r="R117" s="93">
        <f t="shared" si="26"/>
        <v>3.7408206185778281E-2</v>
      </c>
      <c r="S117" s="93">
        <f t="shared" si="26"/>
        <v>3.1502656624948437E-2</v>
      </c>
      <c r="T117" s="92">
        <v>16337</v>
      </c>
      <c r="U117" s="1">
        <v>613972.74399999995</v>
      </c>
      <c r="V117" s="1">
        <v>37796.893868505293</v>
      </c>
      <c r="W117" s="196"/>
      <c r="X117" s="89">
        <v>0</v>
      </c>
      <c r="Y117" s="89">
        <f t="shared" si="27"/>
        <v>0</v>
      </c>
      <c r="Z117" s="1"/>
      <c r="AA117" s="1"/>
    </row>
    <row r="118" spans="2:27">
      <c r="B118" s="200">
        <v>3216</v>
      </c>
      <c r="C118" t="s">
        <v>145</v>
      </c>
      <c r="D118" s="1">
        <v>630129.92799999996</v>
      </c>
      <c r="E118" s="86">
        <f t="shared" si="20"/>
        <v>31736.586653235958</v>
      </c>
      <c r="F118" s="87">
        <f t="shared" si="14"/>
        <v>0.93280762352988211</v>
      </c>
      <c r="G118" s="189">
        <f t="shared" si="21"/>
        <v>1419.0305538755558</v>
      </c>
      <c r="H118" s="189">
        <f t="shared" si="15"/>
        <v>28174.851647199161</v>
      </c>
      <c r="I118" s="189">
        <f t="shared" si="16"/>
        <v>0</v>
      </c>
      <c r="J118" s="88">
        <f t="shared" si="17"/>
        <v>0</v>
      </c>
      <c r="K118" s="189">
        <f t="shared" si="22"/>
        <v>-304.56901451186974</v>
      </c>
      <c r="L118" s="88">
        <f t="shared" si="18"/>
        <v>-6047.2177831331737</v>
      </c>
      <c r="M118" s="89">
        <f t="shared" si="23"/>
        <v>22127.633864065989</v>
      </c>
      <c r="N118" s="89">
        <f t="shared" si="24"/>
        <v>652257.56186406594</v>
      </c>
      <c r="O118" s="89">
        <f t="shared" si="25"/>
        <v>32851.048192599643</v>
      </c>
      <c r="P118" s="90">
        <f t="shared" si="19"/>
        <v>0.96556408317716658</v>
      </c>
      <c r="Q118" s="226">
        <v>-640.91494834685</v>
      </c>
      <c r="R118" s="93">
        <f t="shared" si="26"/>
        <v>0.10869858621515877</v>
      </c>
      <c r="S118" s="93">
        <f t="shared" si="26"/>
        <v>8.8484590334529878E-2</v>
      </c>
      <c r="T118" s="92">
        <v>19855</v>
      </c>
      <c r="U118" s="1">
        <v>568350.98</v>
      </c>
      <c r="V118" s="1">
        <v>29156.670599702455</v>
      </c>
      <c r="W118" s="196"/>
      <c r="X118" s="89">
        <v>0</v>
      </c>
      <c r="Y118" s="89">
        <f t="shared" si="27"/>
        <v>0</v>
      </c>
      <c r="Z118" s="1"/>
      <c r="AA118" s="1"/>
    </row>
    <row r="119" spans="2:27">
      <c r="B119" s="200">
        <v>3218</v>
      </c>
      <c r="C119" t="s">
        <v>146</v>
      </c>
      <c r="D119" s="1">
        <v>691898.87699999998</v>
      </c>
      <c r="E119" s="86">
        <f t="shared" si="20"/>
        <v>30965.757116004293</v>
      </c>
      <c r="F119" s="87">
        <f t="shared" si="14"/>
        <v>0.9101512592324823</v>
      </c>
      <c r="G119" s="189">
        <f t="shared" si="21"/>
        <v>1896.9448669591877</v>
      </c>
      <c r="H119" s="189">
        <f t="shared" si="15"/>
        <v>42385.336107336087</v>
      </c>
      <c r="I119" s="189">
        <f t="shared" si="16"/>
        <v>0</v>
      </c>
      <c r="J119" s="88">
        <f t="shared" si="17"/>
        <v>0</v>
      </c>
      <c r="K119" s="189">
        <f t="shared" si="22"/>
        <v>-304.56901451186974</v>
      </c>
      <c r="L119" s="88">
        <f t="shared" si="18"/>
        <v>-6805.2900602532181</v>
      </c>
      <c r="M119" s="89">
        <f t="shared" si="23"/>
        <v>35580.046047082869</v>
      </c>
      <c r="N119" s="89">
        <f t="shared" si="24"/>
        <v>727478.92304708285</v>
      </c>
      <c r="O119" s="89">
        <f t="shared" si="25"/>
        <v>32558.132968451617</v>
      </c>
      <c r="P119" s="90">
        <f t="shared" si="19"/>
        <v>0.95695466474415491</v>
      </c>
      <c r="Q119" s="226">
        <v>-515.47034964200429</v>
      </c>
      <c r="R119" s="93">
        <f t="shared" si="26"/>
        <v>0.12429195632959554</v>
      </c>
      <c r="S119" s="93">
        <f t="shared" si="26"/>
        <v>0.10723435817368196</v>
      </c>
      <c r="T119" s="92">
        <v>22344</v>
      </c>
      <c r="U119" s="1">
        <v>615408.54500000004</v>
      </c>
      <c r="V119" s="1">
        <v>27966.759600090889</v>
      </c>
      <c r="W119" s="196"/>
      <c r="X119" s="89">
        <v>0</v>
      </c>
      <c r="Y119" s="89">
        <f t="shared" si="27"/>
        <v>0</v>
      </c>
      <c r="Z119" s="1"/>
      <c r="AA119" s="1"/>
    </row>
    <row r="120" spans="2:27">
      <c r="B120" s="200">
        <v>3220</v>
      </c>
      <c r="C120" t="s">
        <v>147</v>
      </c>
      <c r="D120" s="1">
        <v>328238.58399999997</v>
      </c>
      <c r="E120" s="86">
        <f t="shared" si="20"/>
        <v>28421.38574768378</v>
      </c>
      <c r="F120" s="87">
        <f t="shared" si="14"/>
        <v>0.83536662547860219</v>
      </c>
      <c r="G120" s="189">
        <f t="shared" si="21"/>
        <v>3474.4551153179059</v>
      </c>
      <c r="H120" s="189">
        <f t="shared" si="15"/>
        <v>40126.482126806499</v>
      </c>
      <c r="I120" s="189">
        <f t="shared" si="16"/>
        <v>770.49885580710031</v>
      </c>
      <c r="J120" s="88">
        <f t="shared" si="17"/>
        <v>8898.4912857162017</v>
      </c>
      <c r="K120" s="189">
        <f t="shared" si="22"/>
        <v>465.92984129523057</v>
      </c>
      <c r="L120" s="88">
        <f t="shared" si="18"/>
        <v>5381.0237371186176</v>
      </c>
      <c r="M120" s="89">
        <f t="shared" si="23"/>
        <v>45507.505863925115</v>
      </c>
      <c r="N120" s="89">
        <f t="shared" si="24"/>
        <v>373746.08986392507</v>
      </c>
      <c r="O120" s="89">
        <f t="shared" si="25"/>
        <v>32361.770704296916</v>
      </c>
      <c r="P120" s="90">
        <f t="shared" si="19"/>
        <v>0.95118314876550081</v>
      </c>
      <c r="Q120" s="226">
        <v>43.918876394091058</v>
      </c>
      <c r="R120" s="93">
        <f t="shared" si="26"/>
        <v>0.11773529452727893</v>
      </c>
      <c r="S120" s="93">
        <f t="shared" si="26"/>
        <v>0.11125090066345278</v>
      </c>
      <c r="T120" s="92">
        <v>11549</v>
      </c>
      <c r="U120" s="1">
        <v>293663.96999999997</v>
      </c>
      <c r="V120" s="1">
        <v>25576.029437380246</v>
      </c>
      <c r="W120" s="196"/>
      <c r="X120" s="89">
        <v>0</v>
      </c>
      <c r="Y120" s="89">
        <f t="shared" si="27"/>
        <v>0</v>
      </c>
      <c r="Z120" s="1"/>
      <c r="AA120" s="1"/>
    </row>
    <row r="121" spans="2:27">
      <c r="B121" s="200">
        <v>3222</v>
      </c>
      <c r="C121" t="s">
        <v>148</v>
      </c>
      <c r="D121" s="1">
        <v>1651306.865</v>
      </c>
      <c r="E121" s="86">
        <f t="shared" si="20"/>
        <v>33017.552736288562</v>
      </c>
      <c r="F121" s="87">
        <f t="shared" si="14"/>
        <v>0.97045801551470656</v>
      </c>
      <c r="G121" s="189">
        <f t="shared" si="21"/>
        <v>624.83158238294106</v>
      </c>
      <c r="H121" s="189">
        <f t="shared" si="15"/>
        <v>31249.701929718034</v>
      </c>
      <c r="I121" s="189">
        <f t="shared" si="16"/>
        <v>0</v>
      </c>
      <c r="J121" s="88">
        <f t="shared" si="17"/>
        <v>0</v>
      </c>
      <c r="K121" s="189">
        <f t="shared" si="22"/>
        <v>-304.56901451186974</v>
      </c>
      <c r="L121" s="88">
        <f t="shared" si="18"/>
        <v>-15232.410122782141</v>
      </c>
      <c r="M121" s="89">
        <f t="shared" si="23"/>
        <v>16017.291806935893</v>
      </c>
      <c r="N121" s="89">
        <f t="shared" si="24"/>
        <v>1667324.1568069358</v>
      </c>
      <c r="O121" s="89">
        <f t="shared" si="25"/>
        <v>33337.815304159631</v>
      </c>
      <c r="P121" s="90">
        <f t="shared" si="19"/>
        <v>0.97987123213139982</v>
      </c>
      <c r="Q121" s="226">
        <v>1012.2586767397133</v>
      </c>
      <c r="R121" s="93">
        <f t="shared" si="26"/>
        <v>0.12469712413096441</v>
      </c>
      <c r="S121" s="93">
        <f t="shared" si="26"/>
        <v>8.3656349701535765E-2</v>
      </c>
      <c r="T121" s="92">
        <v>50013</v>
      </c>
      <c r="U121" s="1">
        <v>1468223.6040000001</v>
      </c>
      <c r="V121" s="1">
        <v>30468.656179961818</v>
      </c>
      <c r="W121" s="196"/>
      <c r="X121" s="89">
        <v>0</v>
      </c>
      <c r="Y121" s="89">
        <f t="shared" si="27"/>
        <v>0</v>
      </c>
      <c r="Z121" s="1"/>
      <c r="AA121" s="1"/>
    </row>
    <row r="122" spans="2:27">
      <c r="B122" s="200">
        <v>3224</v>
      </c>
      <c r="C122" t="s">
        <v>149</v>
      </c>
      <c r="D122" s="1">
        <v>659991.848</v>
      </c>
      <c r="E122" s="86">
        <f t="shared" si="20"/>
        <v>32180.596226047099</v>
      </c>
      <c r="F122" s="87">
        <f t="shared" si="14"/>
        <v>0.94585803499863552</v>
      </c>
      <c r="G122" s="189">
        <f t="shared" si="21"/>
        <v>1143.7446187326484</v>
      </c>
      <c r="H122" s="189">
        <f t="shared" si="15"/>
        <v>23457.058385587887</v>
      </c>
      <c r="I122" s="189">
        <f t="shared" si="16"/>
        <v>0</v>
      </c>
      <c r="J122" s="88">
        <f t="shared" si="17"/>
        <v>0</v>
      </c>
      <c r="K122" s="189">
        <f t="shared" si="22"/>
        <v>-304.56901451186974</v>
      </c>
      <c r="L122" s="88">
        <f t="shared" si="18"/>
        <v>-6246.4059186239365</v>
      </c>
      <c r="M122" s="89">
        <f t="shared" si="23"/>
        <v>17210.652466963951</v>
      </c>
      <c r="N122" s="89">
        <f t="shared" si="24"/>
        <v>677202.50046696397</v>
      </c>
      <c r="O122" s="89">
        <f t="shared" si="25"/>
        <v>33019.771830267877</v>
      </c>
      <c r="P122" s="90">
        <f t="shared" si="19"/>
        <v>0.97052323953529296</v>
      </c>
      <c r="Q122" s="226">
        <v>-541.96927672256425</v>
      </c>
      <c r="R122" s="93">
        <f t="shared" si="26"/>
        <v>0.10854977000558259</v>
      </c>
      <c r="S122" s="93">
        <f t="shared" si="26"/>
        <v>8.6388503941791567E-2</v>
      </c>
      <c r="T122" s="92">
        <v>20509</v>
      </c>
      <c r="U122" s="1">
        <v>595365.103</v>
      </c>
      <c r="V122" s="1">
        <v>29621.628090949798</v>
      </c>
      <c r="W122" s="196"/>
      <c r="X122" s="89">
        <v>0</v>
      </c>
      <c r="Y122" s="89">
        <f t="shared" si="27"/>
        <v>0</v>
      </c>
      <c r="Z122" s="1"/>
      <c r="AA122" s="1"/>
    </row>
    <row r="123" spans="2:27">
      <c r="B123" s="200">
        <v>3226</v>
      </c>
      <c r="C123" t="s">
        <v>150</v>
      </c>
      <c r="D123" s="1">
        <v>495609.234</v>
      </c>
      <c r="E123" s="86">
        <f t="shared" si="20"/>
        <v>27061.768810745878</v>
      </c>
      <c r="F123" s="87">
        <f t="shared" si="14"/>
        <v>0.79540451305254178</v>
      </c>
      <c r="G123" s="189">
        <f t="shared" si="21"/>
        <v>4317.4176162194053</v>
      </c>
      <c r="H123" s="189">
        <f t="shared" si="15"/>
        <v>79069.186223442186</v>
      </c>
      <c r="I123" s="189">
        <f t="shared" si="16"/>
        <v>1246.364783735366</v>
      </c>
      <c r="J123" s="88">
        <f t="shared" si="17"/>
        <v>22825.924649329496</v>
      </c>
      <c r="K123" s="189">
        <f t="shared" si="22"/>
        <v>941.79576922349634</v>
      </c>
      <c r="L123" s="88">
        <f t="shared" si="18"/>
        <v>17248.047717559111</v>
      </c>
      <c r="M123" s="89">
        <f t="shared" si="23"/>
        <v>96317.233941001294</v>
      </c>
      <c r="N123" s="89">
        <f t="shared" si="24"/>
        <v>591926.46794100129</v>
      </c>
      <c r="O123" s="89">
        <f t="shared" si="25"/>
        <v>32320.982196188779</v>
      </c>
      <c r="P123" s="90">
        <f t="shared" si="19"/>
        <v>0.94998428539271895</v>
      </c>
      <c r="Q123" s="226">
        <v>-392.10281996094272</v>
      </c>
      <c r="R123" s="93">
        <f t="shared" si="26"/>
        <v>0.1351695424404418</v>
      </c>
      <c r="S123" s="93">
        <f t="shared" si="26"/>
        <v>0.11930171439278697</v>
      </c>
      <c r="T123" s="92">
        <v>18314</v>
      </c>
      <c r="U123" s="1">
        <v>436594.90100000001</v>
      </c>
      <c r="V123" s="1">
        <v>24177.367427179088</v>
      </c>
      <c r="W123" s="196"/>
      <c r="X123" s="89">
        <v>0</v>
      </c>
      <c r="Y123" s="89">
        <f t="shared" si="27"/>
        <v>0</v>
      </c>
      <c r="Z123" s="1"/>
      <c r="AA123" s="1"/>
    </row>
    <row r="124" spans="2:27">
      <c r="B124" s="203">
        <v>3228</v>
      </c>
      <c r="C124" s="204" t="s">
        <v>151</v>
      </c>
      <c r="D124" s="1">
        <v>707619.83999999997</v>
      </c>
      <c r="E124" s="86">
        <f t="shared" si="20"/>
        <v>28421.89179419207</v>
      </c>
      <c r="F124" s="87">
        <f t="shared" si="14"/>
        <v>0.83538149929115013</v>
      </c>
      <c r="G124" s="189">
        <f t="shared" si="21"/>
        <v>3474.1413664827664</v>
      </c>
      <c r="H124" s="189">
        <f t="shared" si="15"/>
        <v>86495.69760132143</v>
      </c>
      <c r="I124" s="189">
        <f t="shared" si="16"/>
        <v>770.32173952919891</v>
      </c>
      <c r="J124" s="88">
        <f t="shared" si="17"/>
        <v>19178.700349058465</v>
      </c>
      <c r="K124" s="189">
        <f t="shared" si="22"/>
        <v>465.75272501732917</v>
      </c>
      <c r="L124" s="88">
        <f t="shared" si="18"/>
        <v>11595.845594756445</v>
      </c>
      <c r="M124" s="89">
        <f t="shared" si="23"/>
        <v>98091.543196077881</v>
      </c>
      <c r="N124" s="89">
        <f t="shared" si="24"/>
        <v>805711.38319607789</v>
      </c>
      <c r="O124" s="89">
        <f t="shared" si="25"/>
        <v>32361.785885692163</v>
      </c>
      <c r="P124" s="90">
        <f t="shared" si="19"/>
        <v>0.95118359497987715</v>
      </c>
      <c r="Q124" s="226">
        <v>600.70966162309924</v>
      </c>
      <c r="R124" s="93">
        <f t="shared" si="26"/>
        <v>0.13313758209836812</v>
      </c>
      <c r="S124" s="93">
        <f t="shared" si="26"/>
        <v>0.1216683018361361</v>
      </c>
      <c r="T124" s="92">
        <v>24897</v>
      </c>
      <c r="U124" s="1">
        <v>624478.30799999996</v>
      </c>
      <c r="V124" s="1">
        <v>25338.945343883141</v>
      </c>
      <c r="W124" s="196"/>
      <c r="X124" s="89">
        <v>0</v>
      </c>
      <c r="Y124" s="89">
        <f t="shared" si="27"/>
        <v>0</v>
      </c>
      <c r="Z124" s="1"/>
      <c r="AA124" s="1"/>
    </row>
    <row r="125" spans="2:27">
      <c r="B125" s="200">
        <v>3230</v>
      </c>
      <c r="C125" t="s">
        <v>152</v>
      </c>
      <c r="D125" s="1">
        <v>263903.97899999999</v>
      </c>
      <c r="E125" s="86">
        <f t="shared" si="20"/>
        <v>35409.094190258955</v>
      </c>
      <c r="F125" s="87">
        <f t="shared" si="14"/>
        <v>1.0407506441652377</v>
      </c>
      <c r="G125" s="189">
        <f t="shared" si="21"/>
        <v>-857.92411907870223</v>
      </c>
      <c r="H125" s="189">
        <f t="shared" si="15"/>
        <v>-6394.1084594935683</v>
      </c>
      <c r="I125" s="189">
        <f t="shared" si="16"/>
        <v>0</v>
      </c>
      <c r="J125" s="88">
        <f t="shared" si="17"/>
        <v>0</v>
      </c>
      <c r="K125" s="189">
        <f t="shared" si="22"/>
        <v>-304.56901451186974</v>
      </c>
      <c r="L125" s="88">
        <f t="shared" si="18"/>
        <v>-2269.9528651569653</v>
      </c>
      <c r="M125" s="89">
        <f t="shared" si="23"/>
        <v>-8664.0613246505345</v>
      </c>
      <c r="N125" s="89">
        <f t="shared" si="24"/>
        <v>255239.91767534945</v>
      </c>
      <c r="O125" s="89">
        <f t="shared" si="25"/>
        <v>34246.601056668384</v>
      </c>
      <c r="P125" s="90">
        <f t="shared" si="19"/>
        <v>1.0065824310186018</v>
      </c>
      <c r="Q125" s="226">
        <v>415.30967415314808</v>
      </c>
      <c r="R125" s="93">
        <f t="shared" si="26"/>
        <v>6.422850014909251E-2</v>
      </c>
      <c r="S125" s="93">
        <f t="shared" si="26"/>
        <v>5.6374942184755993E-2</v>
      </c>
      <c r="T125" s="92">
        <v>7453</v>
      </c>
      <c r="U125" s="1">
        <v>247976.80100000001</v>
      </c>
      <c r="V125" s="1">
        <v>33519.437821032712</v>
      </c>
      <c r="W125" s="196"/>
      <c r="X125" s="89">
        <v>0</v>
      </c>
      <c r="Y125" s="89">
        <f t="shared" si="27"/>
        <v>0</v>
      </c>
      <c r="Z125" s="1"/>
    </row>
    <row r="126" spans="2:27">
      <c r="B126" s="200">
        <v>3232</v>
      </c>
      <c r="C126" t="s">
        <v>153</v>
      </c>
      <c r="D126" s="1">
        <v>910862.98199999996</v>
      </c>
      <c r="E126" s="86">
        <f t="shared" si="20"/>
        <v>35002.22810590631</v>
      </c>
      <c r="F126" s="87">
        <f t="shared" si="14"/>
        <v>1.0287919609776996</v>
      </c>
      <c r="G126" s="189">
        <f t="shared" si="21"/>
        <v>-605.66714678006235</v>
      </c>
      <c r="H126" s="189">
        <f t="shared" si="15"/>
        <v>-15761.276160657562</v>
      </c>
      <c r="I126" s="189">
        <f t="shared" si="16"/>
        <v>0</v>
      </c>
      <c r="J126" s="88">
        <f t="shared" si="17"/>
        <v>0</v>
      </c>
      <c r="K126" s="189">
        <f t="shared" si="22"/>
        <v>-304.56901451186974</v>
      </c>
      <c r="L126" s="88">
        <f t="shared" si="18"/>
        <v>-7925.7994646423858</v>
      </c>
      <c r="M126" s="89">
        <f t="shared" si="23"/>
        <v>-23687.075625299949</v>
      </c>
      <c r="N126" s="89">
        <f t="shared" si="24"/>
        <v>887175.90637470002</v>
      </c>
      <c r="O126" s="89">
        <f t="shared" si="25"/>
        <v>34091.991944614376</v>
      </c>
      <c r="P126" s="90">
        <f t="shared" si="19"/>
        <v>1.0020381314073372</v>
      </c>
      <c r="Q126" s="226">
        <v>160.07597578002606</v>
      </c>
      <c r="R126" s="93">
        <f t="shared" si="26"/>
        <v>0.11744451612813621</v>
      </c>
      <c r="S126" s="93">
        <f t="shared" si="26"/>
        <v>0.1113898845801183</v>
      </c>
      <c r="T126" s="92">
        <v>26023</v>
      </c>
      <c r="U126" s="1">
        <v>815130.38800000004</v>
      </c>
      <c r="V126" s="1">
        <v>31494.10354686655</v>
      </c>
      <c r="W126" s="196"/>
      <c r="X126" s="89">
        <v>0</v>
      </c>
      <c r="Y126" s="89">
        <f t="shared" si="27"/>
        <v>0</v>
      </c>
      <c r="Z126" s="1"/>
    </row>
    <row r="127" spans="2:27">
      <c r="B127" s="200">
        <v>3234</v>
      </c>
      <c r="C127" t="s">
        <v>154</v>
      </c>
      <c r="D127" s="1">
        <v>273341.22600000002</v>
      </c>
      <c r="E127" s="86">
        <f t="shared" si="20"/>
        <v>29017.115286624208</v>
      </c>
      <c r="F127" s="87">
        <f t="shared" si="14"/>
        <v>0.85287641824735017</v>
      </c>
      <c r="G127" s="189">
        <f t="shared" si="21"/>
        <v>3105.1028011748408</v>
      </c>
      <c r="H127" s="189">
        <f t="shared" si="15"/>
        <v>29250.068387067</v>
      </c>
      <c r="I127" s="189">
        <f t="shared" si="16"/>
        <v>561.99351717795048</v>
      </c>
      <c r="J127" s="88">
        <f t="shared" si="17"/>
        <v>5293.9789318162939</v>
      </c>
      <c r="K127" s="189">
        <f t="shared" si="22"/>
        <v>257.42450266608074</v>
      </c>
      <c r="L127" s="88">
        <f t="shared" si="18"/>
        <v>2424.9388151144803</v>
      </c>
      <c r="M127" s="89">
        <f t="shared" si="23"/>
        <v>31675.007202181481</v>
      </c>
      <c r="N127" s="89">
        <f t="shared" si="24"/>
        <v>305016.23320218152</v>
      </c>
      <c r="O127" s="89">
        <f t="shared" si="25"/>
        <v>32379.642590465133</v>
      </c>
      <c r="P127" s="90">
        <f t="shared" si="19"/>
        <v>0.95170844254856335</v>
      </c>
      <c r="Q127" s="226">
        <v>955.33333250340729</v>
      </c>
      <c r="R127" s="93">
        <f t="shared" si="26"/>
        <v>0.12279681278297833</v>
      </c>
      <c r="S127" s="93">
        <f t="shared" si="26"/>
        <v>0.11528766212423876</v>
      </c>
      <c r="T127" s="92">
        <v>9420</v>
      </c>
      <c r="U127" s="1">
        <v>243446.742</v>
      </c>
      <c r="V127" s="1">
        <v>26017.606284065405</v>
      </c>
      <c r="W127" s="196"/>
      <c r="X127" s="89">
        <v>0</v>
      </c>
      <c r="Y127" s="89">
        <f t="shared" si="27"/>
        <v>0</v>
      </c>
      <c r="Z127" s="1"/>
    </row>
    <row r="128" spans="2:27">
      <c r="B128" s="203">
        <v>3236</v>
      </c>
      <c r="C128" s="204" t="s">
        <v>155</v>
      </c>
      <c r="D128" s="1">
        <v>193550.67600000001</v>
      </c>
      <c r="E128" s="86">
        <f t="shared" si="20"/>
        <v>27481.282976004542</v>
      </c>
      <c r="F128" s="87">
        <f t="shared" si="14"/>
        <v>0.80773495097290826</v>
      </c>
      <c r="G128" s="189">
        <f t="shared" si="21"/>
        <v>4057.3188337590336</v>
      </c>
      <c r="H128" s="189">
        <f t="shared" si="15"/>
        <v>28575.696546164872</v>
      </c>
      <c r="I128" s="189">
        <f t="shared" si="16"/>
        <v>1099.5348258948334</v>
      </c>
      <c r="J128" s="88">
        <f t="shared" si="17"/>
        <v>7744.0237787773112</v>
      </c>
      <c r="K128" s="189">
        <f t="shared" si="22"/>
        <v>794.96581138296369</v>
      </c>
      <c r="L128" s="88">
        <f t="shared" si="18"/>
        <v>5598.9442095702134</v>
      </c>
      <c r="M128" s="89">
        <f t="shared" si="23"/>
        <v>34174.640755735083</v>
      </c>
      <c r="N128" s="89">
        <f t="shared" si="24"/>
        <v>227725.31675573508</v>
      </c>
      <c r="O128" s="89">
        <f t="shared" si="25"/>
        <v>32333.567621146543</v>
      </c>
      <c r="P128" s="90">
        <f t="shared" si="19"/>
        <v>0.9503541985303301</v>
      </c>
      <c r="Q128" s="226">
        <v>64.453079540558974</v>
      </c>
      <c r="R128" s="93">
        <f t="shared" si="26"/>
        <v>7.9810920217175438E-2</v>
      </c>
      <c r="S128" s="94">
        <f t="shared" si="26"/>
        <v>7.8891018822698125E-2</v>
      </c>
      <c r="T128" s="92">
        <v>7043</v>
      </c>
      <c r="U128" s="1">
        <v>179244.97</v>
      </c>
      <c r="V128" s="1">
        <v>25471.787693619441</v>
      </c>
      <c r="W128" s="196"/>
      <c r="X128" s="89">
        <v>0</v>
      </c>
      <c r="Y128" s="89">
        <f t="shared" si="27"/>
        <v>0</v>
      </c>
      <c r="Z128" s="1"/>
    </row>
    <row r="129" spans="2:25">
      <c r="B129" s="200">
        <v>3238</v>
      </c>
      <c r="C129" t="s">
        <v>156</v>
      </c>
      <c r="D129" s="1">
        <v>455013.79700000002</v>
      </c>
      <c r="E129" s="86">
        <f t="shared" si="20"/>
        <v>27568.23974553166</v>
      </c>
      <c r="F129" s="87">
        <f t="shared" si="14"/>
        <v>0.81029080042258927</v>
      </c>
      <c r="G129" s="189">
        <f t="shared" si="21"/>
        <v>4003.4056366522204</v>
      </c>
      <c r="H129" s="189">
        <f t="shared" si="15"/>
        <v>66076.210032944902</v>
      </c>
      <c r="I129" s="189">
        <f t="shared" si="16"/>
        <v>1069.0999565603422</v>
      </c>
      <c r="J129" s="88">
        <f t="shared" si="17"/>
        <v>17645.494783028451</v>
      </c>
      <c r="K129" s="189">
        <f t="shared" si="22"/>
        <v>764.53094204847253</v>
      </c>
      <c r="L129" s="88">
        <f t="shared" si="18"/>
        <v>12618.583198510039</v>
      </c>
      <c r="M129" s="89">
        <f t="shared" si="23"/>
        <v>78694.79323145494</v>
      </c>
      <c r="N129" s="89">
        <f t="shared" si="24"/>
        <v>533708.59023145493</v>
      </c>
      <c r="O129" s="89">
        <f t="shared" si="25"/>
        <v>32336.176324232347</v>
      </c>
      <c r="P129" s="90">
        <f t="shared" si="19"/>
        <v>0.9504308740138202</v>
      </c>
      <c r="Q129" s="226">
        <v>74.198045596494921</v>
      </c>
      <c r="R129" s="90">
        <f t="shared" si="26"/>
        <v>0.15052482670814812</v>
      </c>
      <c r="S129" s="90">
        <f t="shared" si="26"/>
        <v>0.12410562590097526</v>
      </c>
      <c r="T129" s="92">
        <v>16505</v>
      </c>
      <c r="U129" s="1">
        <v>395483.68400000001</v>
      </c>
      <c r="V129" s="1">
        <v>24524.599032618135</v>
      </c>
      <c r="W129" s="196"/>
      <c r="X129" s="89">
        <v>0</v>
      </c>
      <c r="Y129" s="89">
        <f t="shared" si="27"/>
        <v>0</v>
      </c>
    </row>
    <row r="130" spans="2:25">
      <c r="B130" s="200">
        <v>3240</v>
      </c>
      <c r="C130" t="s">
        <v>157</v>
      </c>
      <c r="D130" s="1">
        <v>767667.48100000003</v>
      </c>
      <c r="E130" s="86">
        <f t="shared" si="20"/>
        <v>27076.307879514672</v>
      </c>
      <c r="F130" s="87">
        <f t="shared" si="14"/>
        <v>0.79583184805030771</v>
      </c>
      <c r="G130" s="189">
        <f t="shared" si="21"/>
        <v>4308.4033935827529</v>
      </c>
      <c r="H130" s="189">
        <f t="shared" si="15"/>
        <v>122151.85301485822</v>
      </c>
      <c r="I130" s="189">
        <f t="shared" si="16"/>
        <v>1241.276109666288</v>
      </c>
      <c r="J130" s="88">
        <f t="shared" si="17"/>
        <v>35192.660261258592</v>
      </c>
      <c r="K130" s="189">
        <f t="shared" si="22"/>
        <v>936.70709515441831</v>
      </c>
      <c r="L130" s="88">
        <f t="shared" si="18"/>
        <v>26557.519561818066</v>
      </c>
      <c r="M130" s="89">
        <f t="shared" si="23"/>
        <v>148709.37257667628</v>
      </c>
      <c r="N130" s="89">
        <f t="shared" si="24"/>
        <v>916376.85357667634</v>
      </c>
      <c r="O130" s="89">
        <f t="shared" si="25"/>
        <v>32321.418368251849</v>
      </c>
      <c r="P130" s="90">
        <f t="shared" si="19"/>
        <v>0.94999710544265215</v>
      </c>
      <c r="Q130" s="226">
        <v>1575.7683591016103</v>
      </c>
      <c r="R130" s="90">
        <f t="shared" si="26"/>
        <v>0.13130273432171699</v>
      </c>
      <c r="S130" s="90">
        <f t="shared" si="26"/>
        <v>0.11390544340170192</v>
      </c>
      <c r="T130" s="92">
        <v>28352</v>
      </c>
      <c r="U130" s="1">
        <v>678569.45600000001</v>
      </c>
      <c r="V130" s="1">
        <v>24307.546066771742</v>
      </c>
      <c r="W130" s="196"/>
      <c r="X130" s="89">
        <v>0</v>
      </c>
      <c r="Y130" s="89">
        <f t="shared" si="27"/>
        <v>0</v>
      </c>
    </row>
    <row r="131" spans="2:25">
      <c r="B131" s="200">
        <v>3242</v>
      </c>
      <c r="C131" t="s">
        <v>158</v>
      </c>
      <c r="D131" s="1">
        <v>76495.981</v>
      </c>
      <c r="E131" s="86">
        <f t="shared" si="20"/>
        <v>25313.03143613501</v>
      </c>
      <c r="F131" s="87">
        <f t="shared" si="14"/>
        <v>0.74400530076761506</v>
      </c>
      <c r="G131" s="189">
        <f t="shared" si="21"/>
        <v>5401.6347884781435</v>
      </c>
      <c r="H131" s="189">
        <f t="shared" si="15"/>
        <v>16323.740330780949</v>
      </c>
      <c r="I131" s="189">
        <f t="shared" si="16"/>
        <v>1858.4228648491696</v>
      </c>
      <c r="J131" s="88">
        <f t="shared" si="17"/>
        <v>5616.1538975741914</v>
      </c>
      <c r="K131" s="189">
        <f t="shared" si="22"/>
        <v>1553.8538503372999</v>
      </c>
      <c r="L131" s="88">
        <f t="shared" si="18"/>
        <v>4695.7463357193201</v>
      </c>
      <c r="M131" s="89">
        <f t="shared" si="23"/>
        <v>21019.48666650027</v>
      </c>
      <c r="N131" s="89">
        <f t="shared" si="24"/>
        <v>97515.467666500277</v>
      </c>
      <c r="O131" s="89">
        <f t="shared" si="25"/>
        <v>32268.520074950458</v>
      </c>
      <c r="P131" s="90">
        <f t="shared" si="19"/>
        <v>0.94844230902417137</v>
      </c>
      <c r="Q131" s="226">
        <v>224.45318466299068</v>
      </c>
      <c r="R131" s="90">
        <f t="shared" si="26"/>
        <v>0.12453646082814677</v>
      </c>
      <c r="S131" s="90">
        <f t="shared" si="26"/>
        <v>0.13160667682938271</v>
      </c>
      <c r="T131" s="92">
        <v>3022</v>
      </c>
      <c r="U131" s="1">
        <v>68024.456000000006</v>
      </c>
      <c r="V131" s="1">
        <v>22369.107530417627</v>
      </c>
      <c r="W131" s="196"/>
      <c r="X131" s="89">
        <v>0</v>
      </c>
      <c r="Y131" s="89">
        <f t="shared" si="27"/>
        <v>0</v>
      </c>
    </row>
    <row r="132" spans="2:25">
      <c r="B132" s="200">
        <v>3301</v>
      </c>
      <c r="C132" t="s">
        <v>159</v>
      </c>
      <c r="D132" s="1">
        <v>3229901.287</v>
      </c>
      <c r="E132" s="86">
        <f t="shared" si="20"/>
        <v>30629.11359670751</v>
      </c>
      <c r="F132" s="87">
        <f t="shared" si="14"/>
        <v>0.90025657066237585</v>
      </c>
      <c r="G132" s="189">
        <f t="shared" si="21"/>
        <v>2105.6638489231937</v>
      </c>
      <c r="H132" s="189">
        <f t="shared" si="15"/>
        <v>222046.46419664862</v>
      </c>
      <c r="I132" s="189">
        <f t="shared" si="16"/>
        <v>0</v>
      </c>
      <c r="J132" s="88">
        <f t="shared" si="17"/>
        <v>0</v>
      </c>
      <c r="K132" s="189">
        <f t="shared" si="22"/>
        <v>-304.56901451186974</v>
      </c>
      <c r="L132" s="88">
        <f t="shared" si="18"/>
        <v>-32117.411718305688</v>
      </c>
      <c r="M132" s="89">
        <f t="shared" si="23"/>
        <v>189929.05247834293</v>
      </c>
      <c r="N132" s="89">
        <f t="shared" si="24"/>
        <v>3419830.3394783428</v>
      </c>
      <c r="O132" s="89">
        <f t="shared" si="25"/>
        <v>32430.208431118826</v>
      </c>
      <c r="P132" s="90">
        <f t="shared" si="19"/>
        <v>0.95319468308751409</v>
      </c>
      <c r="Q132" s="226">
        <v>3409.294653652847</v>
      </c>
      <c r="R132" s="90">
        <f t="shared" si="26"/>
        <v>9.3654800492542947E-2</v>
      </c>
      <c r="S132" s="90">
        <f t="shared" si="26"/>
        <v>8.3646674686723335E-2</v>
      </c>
      <c r="T132" s="92">
        <v>105452</v>
      </c>
      <c r="U132" s="1">
        <v>2953309.66</v>
      </c>
      <c r="V132" s="1">
        <v>28264.852661096596</v>
      </c>
      <c r="W132" s="196"/>
      <c r="X132" s="89">
        <v>0</v>
      </c>
      <c r="Y132" s="89">
        <f t="shared" si="27"/>
        <v>0</v>
      </c>
    </row>
    <row r="133" spans="2:25">
      <c r="B133" s="200">
        <v>3303</v>
      </c>
      <c r="C133" t="s">
        <v>160</v>
      </c>
      <c r="D133" s="1">
        <v>1061697.4240000001</v>
      </c>
      <c r="E133" s="86">
        <f t="shared" si="20"/>
        <v>36596.374616524772</v>
      </c>
      <c r="F133" s="87">
        <f t="shared" si="14"/>
        <v>1.0756474100017628</v>
      </c>
      <c r="G133" s="189">
        <f t="shared" si="21"/>
        <v>-1594.0379833635091</v>
      </c>
      <c r="H133" s="189">
        <f t="shared" si="15"/>
        <v>-46244.635935358761</v>
      </c>
      <c r="I133" s="189">
        <f t="shared" si="16"/>
        <v>0</v>
      </c>
      <c r="J133" s="88">
        <f t="shared" si="17"/>
        <v>0</v>
      </c>
      <c r="K133" s="189">
        <f t="shared" si="22"/>
        <v>-304.56901451186974</v>
      </c>
      <c r="L133" s="88">
        <f t="shared" si="18"/>
        <v>-8835.8516800038542</v>
      </c>
      <c r="M133" s="89">
        <f t="shared" si="23"/>
        <v>-55080.487615362617</v>
      </c>
      <c r="N133" s="89">
        <f t="shared" si="24"/>
        <v>1006616.9363846375</v>
      </c>
      <c r="O133" s="89">
        <f t="shared" si="25"/>
        <v>34697.767618649392</v>
      </c>
      <c r="P133" s="90">
        <f t="shared" si="19"/>
        <v>1.0198432020364812</v>
      </c>
      <c r="Q133" s="226">
        <v>463.93503439363849</v>
      </c>
      <c r="R133" s="90">
        <f t="shared" si="26"/>
        <v>0.18431565553742318</v>
      </c>
      <c r="S133" s="90">
        <f t="shared" si="26"/>
        <v>0.17766150877059</v>
      </c>
      <c r="T133" s="92">
        <v>29011</v>
      </c>
      <c r="U133" s="1">
        <v>896464.90700000001</v>
      </c>
      <c r="V133" s="1">
        <v>31075.461279811425</v>
      </c>
      <c r="W133" s="196"/>
      <c r="X133" s="89">
        <v>0</v>
      </c>
      <c r="Y133" s="89">
        <f t="shared" si="27"/>
        <v>0</v>
      </c>
    </row>
    <row r="134" spans="2:25">
      <c r="B134" s="200">
        <v>3305</v>
      </c>
      <c r="C134" t="s">
        <v>161</v>
      </c>
      <c r="D134" s="1">
        <v>921309.55900000001</v>
      </c>
      <c r="E134" s="86">
        <f t="shared" si="20"/>
        <v>28978.377598842515</v>
      </c>
      <c r="F134" s="87">
        <f t="shared" si="14"/>
        <v>0.85173783296483363</v>
      </c>
      <c r="G134" s="189">
        <f t="shared" si="21"/>
        <v>3129.1201675994903</v>
      </c>
      <c r="H134" s="189">
        <f t="shared" si="15"/>
        <v>99484.117488490592</v>
      </c>
      <c r="I134" s="189">
        <f t="shared" si="16"/>
        <v>575.55170790154307</v>
      </c>
      <c r="J134" s="88">
        <f t="shared" si="17"/>
        <v>18298.51544931376</v>
      </c>
      <c r="K134" s="189">
        <f t="shared" si="22"/>
        <v>270.98269338967333</v>
      </c>
      <c r="L134" s="88">
        <f t="shared" si="18"/>
        <v>8615.352770937885</v>
      </c>
      <c r="M134" s="89">
        <f t="shared" si="23"/>
        <v>108099.47025942848</v>
      </c>
      <c r="N134" s="89">
        <f t="shared" si="24"/>
        <v>1029409.0292594285</v>
      </c>
      <c r="O134" s="89">
        <f t="shared" si="25"/>
        <v>32378.480459831677</v>
      </c>
      <c r="P134" s="90">
        <f t="shared" si="19"/>
        <v>0.95167428499008766</v>
      </c>
      <c r="Q134" s="226">
        <v>1013.405628729568</v>
      </c>
      <c r="R134" s="90">
        <f t="shared" si="26"/>
        <v>7.6533634726282898E-2</v>
      </c>
      <c r="S134" s="90">
        <f t="shared" si="26"/>
        <v>6.9355163661521183E-2</v>
      </c>
      <c r="T134" s="92">
        <v>31793</v>
      </c>
      <c r="U134" s="1">
        <v>855811.21600000001</v>
      </c>
      <c r="V134" s="1">
        <v>27098.927076406701</v>
      </c>
      <c r="W134" s="196"/>
      <c r="X134" s="89">
        <v>0</v>
      </c>
      <c r="Y134" s="89">
        <f t="shared" si="27"/>
        <v>0</v>
      </c>
    </row>
    <row r="135" spans="2:25">
      <c r="B135" s="200">
        <v>3310</v>
      </c>
      <c r="C135" t="s">
        <v>162</v>
      </c>
      <c r="D135" s="1">
        <v>252045.74900000001</v>
      </c>
      <c r="E135" s="86">
        <f t="shared" si="20"/>
        <v>35675.265251238503</v>
      </c>
      <c r="F135" s="87">
        <f t="shared" ref="F135:F198" si="28">E135/E$365</f>
        <v>1.048573993208965</v>
      </c>
      <c r="G135" s="189">
        <f t="shared" si="21"/>
        <v>-1022.9501768860221</v>
      </c>
      <c r="H135" s="189">
        <f t="shared" ref="H135:H198" si="29">G135*T135/1000</f>
        <v>-7227.1429996997458</v>
      </c>
      <c r="I135" s="189">
        <f t="shared" ref="I135:I198" si="30">IF(E135+Y135&lt;(E$365+Y$365)*0.9,((E$365+Y$365)*0.9-E135-Y135)*0.35,0)</f>
        <v>0</v>
      </c>
      <c r="J135" s="88">
        <f t="shared" ref="J135:J198" si="31">I135*T135/1000</f>
        <v>0</v>
      </c>
      <c r="K135" s="189">
        <f t="shared" si="22"/>
        <v>-304.56901451186974</v>
      </c>
      <c r="L135" s="88">
        <f t="shared" ref="L135:L198" si="32">K135*T135/1000</f>
        <v>-2151.7800875263597</v>
      </c>
      <c r="M135" s="89">
        <f t="shared" si="23"/>
        <v>-9378.9230872261051</v>
      </c>
      <c r="N135" s="89">
        <f t="shared" si="24"/>
        <v>242666.8259127739</v>
      </c>
      <c r="O135" s="89">
        <f t="shared" si="25"/>
        <v>34347.746059840611</v>
      </c>
      <c r="P135" s="90">
        <f t="shared" ref="P135:P198" si="33">O135/O$365</f>
        <v>1.0095553036552181</v>
      </c>
      <c r="Q135" s="226">
        <v>-867.78768020503958</v>
      </c>
      <c r="R135" s="90">
        <f t="shared" si="26"/>
        <v>-1.4578802362968111E-3</v>
      </c>
      <c r="S135" s="90">
        <f t="shared" si="26"/>
        <v>-1.2199451517548299E-2</v>
      </c>
      <c r="T135" s="92">
        <v>7065</v>
      </c>
      <c r="U135" s="1">
        <v>252413.73800000001</v>
      </c>
      <c r="V135" s="1">
        <v>36115.858921161831</v>
      </c>
      <c r="W135" s="196"/>
      <c r="X135" s="89">
        <v>0</v>
      </c>
      <c r="Y135" s="89">
        <f t="shared" si="27"/>
        <v>0</v>
      </c>
    </row>
    <row r="136" spans="2:25">
      <c r="B136" s="200">
        <v>3312</v>
      </c>
      <c r="C136" t="s">
        <v>163</v>
      </c>
      <c r="D136" s="1">
        <v>1035328.698</v>
      </c>
      <c r="E136" s="86">
        <f t="shared" ref="E136:E199" si="34">D136/T136*1000</f>
        <v>36147.220794637244</v>
      </c>
      <c r="F136" s="87">
        <f t="shared" si="28"/>
        <v>1.0624457978128998</v>
      </c>
      <c r="G136" s="189">
        <f t="shared" ref="G136:G199" si="35">($E$365+$Y$365-E136-Y136)*0.62</f>
        <v>-1315.5626137932413</v>
      </c>
      <c r="H136" s="189">
        <f t="shared" si="29"/>
        <v>-37680.34438426602</v>
      </c>
      <c r="I136" s="189">
        <f t="shared" si="30"/>
        <v>0</v>
      </c>
      <c r="J136" s="88">
        <f t="shared" si="31"/>
        <v>0</v>
      </c>
      <c r="K136" s="189">
        <f t="shared" ref="K136:K199" si="36">I136+J$367</f>
        <v>-304.56901451186974</v>
      </c>
      <c r="L136" s="88">
        <f t="shared" si="32"/>
        <v>-8723.4657136489732</v>
      </c>
      <c r="M136" s="89">
        <f t="shared" ref="M136:M199" si="37">+H136+L136</f>
        <v>-46403.810097914989</v>
      </c>
      <c r="N136" s="89">
        <f t="shared" ref="N136:N199" si="38">D136+M136</f>
        <v>988924.88790208497</v>
      </c>
      <c r="O136" s="89">
        <f t="shared" ref="O136:O199" si="39">N136/T136*1000</f>
        <v>34527.089166332131</v>
      </c>
      <c r="P136" s="90">
        <f t="shared" si="33"/>
        <v>1.0148265894047133</v>
      </c>
      <c r="Q136" s="226">
        <v>-1761.3565273024724</v>
      </c>
      <c r="R136" s="90">
        <f t="shared" ref="R136:S199" si="40">(D136-U136)/U136</f>
        <v>7.5640895194541508E-2</v>
      </c>
      <c r="S136" s="90">
        <f t="shared" si="40"/>
        <v>6.9181491732022884E-2</v>
      </c>
      <c r="T136" s="92">
        <v>28642</v>
      </c>
      <c r="U136" s="1">
        <v>962522.625</v>
      </c>
      <c r="V136" s="1">
        <v>33808.311380400417</v>
      </c>
      <c r="W136" s="196"/>
      <c r="X136" s="89">
        <v>0</v>
      </c>
      <c r="Y136" s="89">
        <f t="shared" ref="Y136:Y199" si="41">X136*1000/T136</f>
        <v>0</v>
      </c>
    </row>
    <row r="137" spans="2:25">
      <c r="B137" s="200">
        <v>3314</v>
      </c>
      <c r="C137" t="s">
        <v>164</v>
      </c>
      <c r="D137" s="1">
        <v>645723.29799999995</v>
      </c>
      <c r="E137" s="86">
        <f t="shared" si="34"/>
        <v>30953.611907386989</v>
      </c>
      <c r="F137" s="87">
        <f t="shared" si="28"/>
        <v>0.9097942850149533</v>
      </c>
      <c r="G137" s="189">
        <f t="shared" si="35"/>
        <v>1904.4748963019167</v>
      </c>
      <c r="H137" s="189">
        <f t="shared" si="29"/>
        <v>39729.250811754289</v>
      </c>
      <c r="I137" s="189">
        <f t="shared" si="30"/>
        <v>0</v>
      </c>
      <c r="J137" s="88">
        <f t="shared" si="31"/>
        <v>0</v>
      </c>
      <c r="K137" s="189">
        <f t="shared" si="36"/>
        <v>-304.56901451186974</v>
      </c>
      <c r="L137" s="88">
        <f t="shared" si="32"/>
        <v>-6353.6142117321151</v>
      </c>
      <c r="M137" s="89">
        <f t="shared" si="37"/>
        <v>33375.636600022175</v>
      </c>
      <c r="N137" s="89">
        <f t="shared" si="38"/>
        <v>679098.93460002216</v>
      </c>
      <c r="O137" s="89">
        <f t="shared" si="39"/>
        <v>32553.517789177036</v>
      </c>
      <c r="P137" s="90">
        <f t="shared" si="33"/>
        <v>0.95681901454149376</v>
      </c>
      <c r="Q137" s="226">
        <v>548.34295259209466</v>
      </c>
      <c r="R137" s="90">
        <f t="shared" si="40"/>
        <v>0.11451556299757287</v>
      </c>
      <c r="S137" s="90">
        <f t="shared" si="40"/>
        <v>0.1101346475972661</v>
      </c>
      <c r="T137" s="92">
        <v>20861</v>
      </c>
      <c r="U137" s="1">
        <v>579375.75699999998</v>
      </c>
      <c r="V137" s="1">
        <v>27882.754559892197</v>
      </c>
      <c r="W137" s="196"/>
      <c r="X137" s="89">
        <v>0</v>
      </c>
      <c r="Y137" s="89">
        <f t="shared" si="41"/>
        <v>0</v>
      </c>
    </row>
    <row r="138" spans="2:25">
      <c r="B138" s="200">
        <v>3316</v>
      </c>
      <c r="C138" t="s">
        <v>165</v>
      </c>
      <c r="D138" s="1">
        <v>410563.75300000003</v>
      </c>
      <c r="E138" s="86">
        <f t="shared" si="34"/>
        <v>27998.073717948722</v>
      </c>
      <c r="F138" s="87">
        <f t="shared" si="28"/>
        <v>0.82292456002325787</v>
      </c>
      <c r="G138" s="189">
        <f t="shared" si="35"/>
        <v>3736.908573753642</v>
      </c>
      <c r="H138" s="189">
        <f t="shared" si="29"/>
        <v>54798.027325523406</v>
      </c>
      <c r="I138" s="189">
        <f t="shared" si="30"/>
        <v>918.65806621437048</v>
      </c>
      <c r="J138" s="88">
        <f t="shared" si="31"/>
        <v>13471.201882967527</v>
      </c>
      <c r="K138" s="189">
        <f t="shared" si="36"/>
        <v>614.08905170250068</v>
      </c>
      <c r="L138" s="88">
        <f t="shared" si="32"/>
        <v>9005.0018541654699</v>
      </c>
      <c r="M138" s="89">
        <f t="shared" si="37"/>
        <v>63803.029179688878</v>
      </c>
      <c r="N138" s="89">
        <f t="shared" si="38"/>
        <v>474366.78217968892</v>
      </c>
      <c r="O138" s="89">
        <f t="shared" si="39"/>
        <v>32349.071343404867</v>
      </c>
      <c r="P138" s="90">
        <f t="shared" si="33"/>
        <v>0.95080988680184053</v>
      </c>
      <c r="Q138" s="226">
        <v>-922.01868679086328</v>
      </c>
      <c r="R138" s="90">
        <f t="shared" si="40"/>
        <v>0.15543078659402521</v>
      </c>
      <c r="S138" s="90">
        <f t="shared" si="40"/>
        <v>0.15550958029196529</v>
      </c>
      <c r="T138" s="92">
        <v>14664</v>
      </c>
      <c r="U138" s="1">
        <v>355333.92200000002</v>
      </c>
      <c r="V138" s="1">
        <v>24230.066280259125</v>
      </c>
      <c r="W138" s="196"/>
      <c r="X138" s="89">
        <v>0</v>
      </c>
      <c r="Y138" s="89">
        <f t="shared" si="41"/>
        <v>0</v>
      </c>
    </row>
    <row r="139" spans="2:25">
      <c r="B139" s="200">
        <v>3318</v>
      </c>
      <c r="C139" t="s">
        <v>166</v>
      </c>
      <c r="D139" s="1">
        <v>78154.793999999994</v>
      </c>
      <c r="E139" s="86">
        <f t="shared" si="34"/>
        <v>34968.587919463083</v>
      </c>
      <c r="F139" s="87">
        <f t="shared" si="28"/>
        <v>1.0278032023971353</v>
      </c>
      <c r="G139" s="189">
        <f t="shared" si="35"/>
        <v>-584.81023118526196</v>
      </c>
      <c r="H139" s="189">
        <f t="shared" si="29"/>
        <v>-1307.0508666990604</v>
      </c>
      <c r="I139" s="189">
        <f t="shared" si="30"/>
        <v>0</v>
      </c>
      <c r="J139" s="88">
        <f t="shared" si="31"/>
        <v>0</v>
      </c>
      <c r="K139" s="189">
        <f t="shared" si="36"/>
        <v>-304.56901451186974</v>
      </c>
      <c r="L139" s="88">
        <f t="shared" si="32"/>
        <v>-680.71174743402889</v>
      </c>
      <c r="M139" s="89">
        <f t="shared" si="37"/>
        <v>-1987.7626141330893</v>
      </c>
      <c r="N139" s="89">
        <f t="shared" si="38"/>
        <v>76167.031385866911</v>
      </c>
      <c r="O139" s="89">
        <f t="shared" si="39"/>
        <v>34079.208673765956</v>
      </c>
      <c r="P139" s="90">
        <f t="shared" si="33"/>
        <v>1.0016624031467229</v>
      </c>
      <c r="Q139" s="226">
        <v>4.0496231198608257</v>
      </c>
      <c r="R139" s="90">
        <f t="shared" si="40"/>
        <v>0.10882873029277132</v>
      </c>
      <c r="S139" s="90">
        <f t="shared" si="40"/>
        <v>0.11180545171637597</v>
      </c>
      <c r="T139" s="92">
        <v>2235</v>
      </c>
      <c r="U139" s="1">
        <v>70484.099000000002</v>
      </c>
      <c r="V139" s="1">
        <v>31452.074520303438</v>
      </c>
      <c r="W139" s="196"/>
      <c r="X139" s="89">
        <v>0</v>
      </c>
      <c r="Y139" s="89">
        <f t="shared" si="41"/>
        <v>0</v>
      </c>
    </row>
    <row r="140" spans="2:25">
      <c r="B140" s="200">
        <v>3320</v>
      </c>
      <c r="C140" t="s">
        <v>167</v>
      </c>
      <c r="D140" s="1">
        <v>38509.334999999999</v>
      </c>
      <c r="E140" s="86">
        <f t="shared" si="34"/>
        <v>34475.680393912262</v>
      </c>
      <c r="F140" s="87">
        <f t="shared" si="28"/>
        <v>1.0133155732594197</v>
      </c>
      <c r="G140" s="189">
        <f t="shared" si="35"/>
        <v>-279.20756534375266</v>
      </c>
      <c r="H140" s="189">
        <f t="shared" si="29"/>
        <v>-311.87485048897173</v>
      </c>
      <c r="I140" s="189">
        <f t="shared" si="30"/>
        <v>0</v>
      </c>
      <c r="J140" s="88">
        <f t="shared" si="31"/>
        <v>0</v>
      </c>
      <c r="K140" s="189">
        <f t="shared" si="36"/>
        <v>-304.56901451186974</v>
      </c>
      <c r="L140" s="88">
        <f t="shared" si="32"/>
        <v>-340.20358920975849</v>
      </c>
      <c r="M140" s="89">
        <f t="shared" si="37"/>
        <v>-652.07843969873022</v>
      </c>
      <c r="N140" s="89">
        <f t="shared" si="38"/>
        <v>37857.25656030127</v>
      </c>
      <c r="O140" s="89">
        <f t="shared" si="39"/>
        <v>33891.903814056641</v>
      </c>
      <c r="P140" s="90">
        <f t="shared" si="33"/>
        <v>0.99615710407439106</v>
      </c>
      <c r="Q140" s="226">
        <v>-32.285073510124562</v>
      </c>
      <c r="R140" s="90">
        <f t="shared" si="40"/>
        <v>3.2604036653222847E-2</v>
      </c>
      <c r="S140" s="90">
        <f t="shared" si="40"/>
        <v>3.0755148494488231E-2</v>
      </c>
      <c r="T140" s="92">
        <v>1117</v>
      </c>
      <c r="U140" s="1">
        <v>37293.419000000002</v>
      </c>
      <c r="V140" s="1">
        <v>33447.012556053814</v>
      </c>
      <c r="W140" s="196"/>
      <c r="X140" s="89">
        <v>0</v>
      </c>
      <c r="Y140" s="89">
        <f t="shared" si="41"/>
        <v>0</v>
      </c>
    </row>
    <row r="141" spans="2:25">
      <c r="B141" s="200">
        <v>3322</v>
      </c>
      <c r="C141" t="s">
        <v>168</v>
      </c>
      <c r="D141" s="1">
        <v>108074.655</v>
      </c>
      <c r="E141" s="86">
        <f t="shared" si="34"/>
        <v>33090.831292100425</v>
      </c>
      <c r="F141" s="87">
        <f t="shared" si="28"/>
        <v>0.97261183237754156</v>
      </c>
      <c r="G141" s="189">
        <f t="shared" si="35"/>
        <v>579.39887777958609</v>
      </c>
      <c r="H141" s="189">
        <f t="shared" si="29"/>
        <v>1892.3167348281283</v>
      </c>
      <c r="I141" s="189">
        <f t="shared" si="30"/>
        <v>0</v>
      </c>
      <c r="J141" s="88">
        <f t="shared" si="31"/>
        <v>0</v>
      </c>
      <c r="K141" s="189">
        <f t="shared" si="36"/>
        <v>-304.56901451186974</v>
      </c>
      <c r="L141" s="88">
        <f t="shared" si="32"/>
        <v>-994.7224013957665</v>
      </c>
      <c r="M141" s="89">
        <f t="shared" si="37"/>
        <v>897.59433343236185</v>
      </c>
      <c r="N141" s="89">
        <f t="shared" si="38"/>
        <v>108972.24933343237</v>
      </c>
      <c r="O141" s="89">
        <f t="shared" si="39"/>
        <v>33365.661155368143</v>
      </c>
      <c r="P141" s="90">
        <f t="shared" si="33"/>
        <v>0.98068968253927735</v>
      </c>
      <c r="Q141" s="226">
        <v>-125.92028243871823</v>
      </c>
      <c r="R141" s="90">
        <f t="shared" si="40"/>
        <v>-2.0358657290179629E-2</v>
      </c>
      <c r="S141" s="90">
        <f t="shared" si="40"/>
        <v>-9.8603575367063826E-3</v>
      </c>
      <c r="T141" s="92">
        <v>3266</v>
      </c>
      <c r="U141" s="1">
        <v>110320.63499999999</v>
      </c>
      <c r="V141" s="1">
        <v>33420.368070281729</v>
      </c>
      <c r="W141" s="196"/>
      <c r="X141" s="89">
        <v>0</v>
      </c>
      <c r="Y141" s="89">
        <f t="shared" si="41"/>
        <v>0</v>
      </c>
    </row>
    <row r="142" spans="2:25">
      <c r="B142" s="200">
        <v>3324</v>
      </c>
      <c r="C142" t="s">
        <v>169</v>
      </c>
      <c r="D142" s="1">
        <v>167236.00700000001</v>
      </c>
      <c r="E142" s="86">
        <f t="shared" si="34"/>
        <v>34213.585720130934</v>
      </c>
      <c r="F142" s="87">
        <f t="shared" si="28"/>
        <v>1.0056120381420137</v>
      </c>
      <c r="G142" s="189">
        <f t="shared" si="35"/>
        <v>-116.7088675993291</v>
      </c>
      <c r="H142" s="189">
        <f t="shared" si="29"/>
        <v>-570.47294482552059</v>
      </c>
      <c r="I142" s="189">
        <f t="shared" si="30"/>
        <v>0</v>
      </c>
      <c r="J142" s="88">
        <f t="shared" si="31"/>
        <v>0</v>
      </c>
      <c r="K142" s="189">
        <f t="shared" si="36"/>
        <v>-304.56901451186974</v>
      </c>
      <c r="L142" s="88">
        <f t="shared" si="32"/>
        <v>-1488.7333429340194</v>
      </c>
      <c r="M142" s="89">
        <f t="shared" si="37"/>
        <v>-2059.2062877595399</v>
      </c>
      <c r="N142" s="89">
        <f t="shared" si="38"/>
        <v>165176.80071224048</v>
      </c>
      <c r="O142" s="89">
        <f t="shared" si="39"/>
        <v>33792.30783801974</v>
      </c>
      <c r="P142" s="90">
        <f t="shared" si="33"/>
        <v>0.99322976072977687</v>
      </c>
      <c r="Q142" s="226">
        <v>-736.49389519918464</v>
      </c>
      <c r="R142" s="90">
        <f t="shared" si="40"/>
        <v>7.8124956686050046E-2</v>
      </c>
      <c r="S142" s="90">
        <f t="shared" si="40"/>
        <v>9.9740391578691717E-2</v>
      </c>
      <c r="T142" s="92">
        <v>4888</v>
      </c>
      <c r="U142" s="1">
        <v>155117.462</v>
      </c>
      <c r="V142" s="1">
        <v>31110.602085840354</v>
      </c>
      <c r="W142" s="196"/>
      <c r="X142" s="89">
        <v>0</v>
      </c>
      <c r="Y142" s="89">
        <f t="shared" si="41"/>
        <v>0</v>
      </c>
    </row>
    <row r="143" spans="2:25">
      <c r="B143" s="200">
        <v>3326</v>
      </c>
      <c r="C143" t="s">
        <v>170</v>
      </c>
      <c r="D143" s="1">
        <v>106384.317</v>
      </c>
      <c r="E143" s="86">
        <f t="shared" si="34"/>
        <v>39621.719553072624</v>
      </c>
      <c r="F143" s="87">
        <f t="shared" si="28"/>
        <v>1.1645689078129213</v>
      </c>
      <c r="G143" s="189">
        <f t="shared" si="35"/>
        <v>-3469.751844023177</v>
      </c>
      <c r="H143" s="189">
        <f t="shared" si="29"/>
        <v>-9316.2837012022301</v>
      </c>
      <c r="I143" s="189">
        <f t="shared" si="30"/>
        <v>0</v>
      </c>
      <c r="J143" s="88">
        <f t="shared" si="31"/>
        <v>0</v>
      </c>
      <c r="K143" s="189">
        <f t="shared" si="36"/>
        <v>-304.56901451186974</v>
      </c>
      <c r="L143" s="88">
        <f t="shared" si="32"/>
        <v>-817.76780396437027</v>
      </c>
      <c r="M143" s="89">
        <f t="shared" si="37"/>
        <v>-10134.051505166601</v>
      </c>
      <c r="N143" s="89">
        <f t="shared" si="38"/>
        <v>96250.265494833395</v>
      </c>
      <c r="O143" s="89">
        <f t="shared" si="39"/>
        <v>35847.398694537573</v>
      </c>
      <c r="P143" s="90">
        <f t="shared" si="33"/>
        <v>1.0536333712047214</v>
      </c>
      <c r="Q143" s="226">
        <v>-1365.9873938358869</v>
      </c>
      <c r="R143" s="90">
        <f t="shared" si="40"/>
        <v>-1.3166164511776404E-3</v>
      </c>
      <c r="S143" s="90">
        <f t="shared" si="40"/>
        <v>-8.3836497053406019E-3</v>
      </c>
      <c r="T143" s="92">
        <v>2685</v>
      </c>
      <c r="U143" s="1">
        <v>106524.569</v>
      </c>
      <c r="V143" s="1">
        <v>39956.702550637659</v>
      </c>
      <c r="W143" s="196"/>
      <c r="X143" s="89">
        <v>0</v>
      </c>
      <c r="Y143" s="89">
        <f t="shared" si="41"/>
        <v>0</v>
      </c>
    </row>
    <row r="144" spans="2:25">
      <c r="B144" s="200">
        <v>3328</v>
      </c>
      <c r="C144" t="s">
        <v>171</v>
      </c>
      <c r="D144" s="1">
        <v>166905.98499999999</v>
      </c>
      <c r="E144" s="86">
        <f t="shared" si="34"/>
        <v>34520.369183040333</v>
      </c>
      <c r="F144" s="87">
        <f t="shared" si="28"/>
        <v>1.0146290744131659</v>
      </c>
      <c r="G144" s="189">
        <f t="shared" si="35"/>
        <v>-306.91461460315679</v>
      </c>
      <c r="H144" s="189">
        <f t="shared" si="29"/>
        <v>-1483.9321616062632</v>
      </c>
      <c r="I144" s="189">
        <f t="shared" si="30"/>
        <v>0</v>
      </c>
      <c r="J144" s="88">
        <f t="shared" si="31"/>
        <v>0</v>
      </c>
      <c r="K144" s="189">
        <f t="shared" si="36"/>
        <v>-304.56901451186974</v>
      </c>
      <c r="L144" s="88">
        <f t="shared" si="32"/>
        <v>-1472.5911851648902</v>
      </c>
      <c r="M144" s="89">
        <f t="shared" si="37"/>
        <v>-2956.5233467711532</v>
      </c>
      <c r="N144" s="89">
        <f t="shared" si="38"/>
        <v>163949.46165322882</v>
      </c>
      <c r="O144" s="89">
        <f t="shared" si="39"/>
        <v>33908.885553925298</v>
      </c>
      <c r="P144" s="90">
        <f t="shared" si="33"/>
        <v>0.99665623451281415</v>
      </c>
      <c r="Q144" s="226">
        <v>41.078747375615421</v>
      </c>
      <c r="R144" s="90">
        <f t="shared" si="40"/>
        <v>0.10394899083995281</v>
      </c>
      <c r="S144" s="90">
        <f t="shared" si="40"/>
        <v>0.14322080602598658</v>
      </c>
      <c r="T144" s="92">
        <v>4835</v>
      </c>
      <c r="U144" s="1">
        <v>151189.943</v>
      </c>
      <c r="V144" s="1">
        <v>30195.714599560612</v>
      </c>
      <c r="W144" s="196"/>
      <c r="X144" s="89">
        <v>0</v>
      </c>
      <c r="Y144" s="89">
        <f t="shared" si="41"/>
        <v>0</v>
      </c>
    </row>
    <row r="145" spans="2:25">
      <c r="B145" s="200">
        <v>3330</v>
      </c>
      <c r="C145" t="s">
        <v>172</v>
      </c>
      <c r="D145" s="1">
        <v>199689.64600000001</v>
      </c>
      <c r="E145" s="86">
        <f t="shared" si="34"/>
        <v>44110.812016788157</v>
      </c>
      <c r="F145" s="87">
        <f t="shared" si="28"/>
        <v>1.2965131436136363</v>
      </c>
      <c r="G145" s="189">
        <f t="shared" si="35"/>
        <v>-6252.9891715268077</v>
      </c>
      <c r="H145" s="189">
        <f t="shared" si="29"/>
        <v>-28307.281979501859</v>
      </c>
      <c r="I145" s="189">
        <f t="shared" si="30"/>
        <v>0</v>
      </c>
      <c r="J145" s="88">
        <f t="shared" si="31"/>
        <v>0</v>
      </c>
      <c r="K145" s="189">
        <f t="shared" si="36"/>
        <v>-304.56901451186974</v>
      </c>
      <c r="L145" s="88">
        <f t="shared" si="32"/>
        <v>-1378.7839286952342</v>
      </c>
      <c r="M145" s="89">
        <f t="shared" si="37"/>
        <v>-29686.065908197092</v>
      </c>
      <c r="N145" s="89">
        <f t="shared" si="38"/>
        <v>170003.58009180293</v>
      </c>
      <c r="O145" s="89">
        <f t="shared" si="39"/>
        <v>37553.253830749491</v>
      </c>
      <c r="P145" s="90">
        <f t="shared" si="33"/>
        <v>1.1037721808089935</v>
      </c>
      <c r="Q145" s="226">
        <v>-886.47843577469393</v>
      </c>
      <c r="R145" s="90">
        <f t="shared" si="40"/>
        <v>-1.7992253991390952E-2</v>
      </c>
      <c r="S145" s="90">
        <f t="shared" si="40"/>
        <v>-2.4716848673579463E-2</v>
      </c>
      <c r="T145" s="92">
        <v>4527</v>
      </c>
      <c r="U145" s="1">
        <v>203348.34099999999</v>
      </c>
      <c r="V145" s="1">
        <v>45228.723532028467</v>
      </c>
      <c r="W145" s="196"/>
      <c r="X145" s="89">
        <v>0</v>
      </c>
      <c r="Y145" s="89">
        <f t="shared" si="41"/>
        <v>0</v>
      </c>
    </row>
    <row r="146" spans="2:25">
      <c r="B146" s="200">
        <v>3332</v>
      </c>
      <c r="C146" t="s">
        <v>173</v>
      </c>
      <c r="D146" s="1">
        <v>113448.829</v>
      </c>
      <c r="E146" s="86">
        <f t="shared" si="34"/>
        <v>32138.478470254959</v>
      </c>
      <c r="F146" s="87">
        <f t="shared" si="28"/>
        <v>0.94462010213212566</v>
      </c>
      <c r="G146" s="189">
        <f t="shared" si="35"/>
        <v>1169.8576273237754</v>
      </c>
      <c r="H146" s="189">
        <f t="shared" si="29"/>
        <v>4129.597424452927</v>
      </c>
      <c r="I146" s="189">
        <f t="shared" si="30"/>
        <v>0</v>
      </c>
      <c r="J146" s="88">
        <f t="shared" si="31"/>
        <v>0</v>
      </c>
      <c r="K146" s="189">
        <f t="shared" si="36"/>
        <v>-304.56901451186974</v>
      </c>
      <c r="L146" s="88">
        <f t="shared" si="32"/>
        <v>-1075.1286212269003</v>
      </c>
      <c r="M146" s="89">
        <f t="shared" si="37"/>
        <v>3054.4688032260265</v>
      </c>
      <c r="N146" s="89">
        <f t="shared" si="38"/>
        <v>116503.29780322603</v>
      </c>
      <c r="O146" s="89">
        <f t="shared" si="39"/>
        <v>33003.767083066865</v>
      </c>
      <c r="P146" s="90">
        <f t="shared" si="33"/>
        <v>0.97005282504601931</v>
      </c>
      <c r="Q146" s="226">
        <v>-285.17172545276298</v>
      </c>
      <c r="R146" s="90">
        <f t="shared" si="40"/>
        <v>9.0735360699763859E-2</v>
      </c>
      <c r="S146" s="90">
        <f t="shared" si="40"/>
        <v>8.9499399951095571E-2</v>
      </c>
      <c r="T146" s="92">
        <v>3530</v>
      </c>
      <c r="U146" s="1">
        <v>104011.32399999999</v>
      </c>
      <c r="V146" s="1">
        <v>29498.390243902439</v>
      </c>
      <c r="W146" s="196"/>
      <c r="X146" s="89">
        <v>0</v>
      </c>
      <c r="Y146" s="89">
        <f t="shared" si="41"/>
        <v>0</v>
      </c>
    </row>
    <row r="147" spans="2:25">
      <c r="B147" s="200">
        <v>3334</v>
      </c>
      <c r="C147" t="s">
        <v>174</v>
      </c>
      <c r="D147" s="1">
        <v>87355.842999999993</v>
      </c>
      <c r="E147" s="86">
        <f t="shared" si="34"/>
        <v>31231.978190918839</v>
      </c>
      <c r="F147" s="87">
        <f t="shared" si="28"/>
        <v>0.91797607829503536</v>
      </c>
      <c r="G147" s="189">
        <f t="shared" si="35"/>
        <v>1731.8878005121699</v>
      </c>
      <c r="H147" s="189">
        <f t="shared" si="29"/>
        <v>4844.0901780325385</v>
      </c>
      <c r="I147" s="189">
        <f t="shared" si="30"/>
        <v>0</v>
      </c>
      <c r="J147" s="88">
        <f t="shared" si="31"/>
        <v>0</v>
      </c>
      <c r="K147" s="189">
        <f t="shared" si="36"/>
        <v>-304.56901451186974</v>
      </c>
      <c r="L147" s="88">
        <f t="shared" si="32"/>
        <v>-851.87953358969969</v>
      </c>
      <c r="M147" s="89">
        <f t="shared" si="37"/>
        <v>3992.2106444428387</v>
      </c>
      <c r="N147" s="89">
        <f t="shared" si="38"/>
        <v>91348.053644442829</v>
      </c>
      <c r="O147" s="89">
        <f t="shared" si="39"/>
        <v>32659.296976919137</v>
      </c>
      <c r="P147" s="90">
        <f t="shared" si="33"/>
        <v>0.95992809598792483</v>
      </c>
      <c r="Q147" s="226">
        <v>-58.607378144860377</v>
      </c>
      <c r="R147" s="90">
        <f t="shared" si="40"/>
        <v>0.12333400360232391</v>
      </c>
      <c r="S147" s="90">
        <f t="shared" si="40"/>
        <v>0.11690806722133096</v>
      </c>
      <c r="T147" s="92">
        <v>2797</v>
      </c>
      <c r="U147" s="1">
        <v>77764.798999999999</v>
      </c>
      <c r="V147" s="1">
        <v>27962.890686803308</v>
      </c>
      <c r="W147" s="196"/>
      <c r="X147" s="89">
        <v>0</v>
      </c>
      <c r="Y147" s="89">
        <f t="shared" si="41"/>
        <v>0</v>
      </c>
    </row>
    <row r="148" spans="2:25">
      <c r="B148" s="200">
        <v>3336</v>
      </c>
      <c r="C148" t="s">
        <v>175</v>
      </c>
      <c r="D148" s="1">
        <v>46345.862000000001</v>
      </c>
      <c r="E148" s="86">
        <f t="shared" si="34"/>
        <v>32776.422913719944</v>
      </c>
      <c r="F148" s="87">
        <f t="shared" si="28"/>
        <v>0.96337068318089103</v>
      </c>
      <c r="G148" s="189">
        <f t="shared" si="35"/>
        <v>774.3320723754847</v>
      </c>
      <c r="H148" s="189">
        <f t="shared" si="29"/>
        <v>1094.9055503389354</v>
      </c>
      <c r="I148" s="189">
        <f t="shared" si="30"/>
        <v>0</v>
      </c>
      <c r="J148" s="88">
        <f t="shared" si="31"/>
        <v>0</v>
      </c>
      <c r="K148" s="189">
        <f t="shared" si="36"/>
        <v>-304.56901451186974</v>
      </c>
      <c r="L148" s="88">
        <f t="shared" si="32"/>
        <v>-430.66058651978381</v>
      </c>
      <c r="M148" s="89">
        <f t="shared" si="37"/>
        <v>664.24496381915162</v>
      </c>
      <c r="N148" s="89">
        <f t="shared" si="38"/>
        <v>47010.106963819155</v>
      </c>
      <c r="O148" s="89">
        <f t="shared" si="39"/>
        <v>33246.18597158356</v>
      </c>
      <c r="P148" s="90">
        <f t="shared" si="33"/>
        <v>0.97717804584455015</v>
      </c>
      <c r="Q148" s="226">
        <v>-31.624501900906466</v>
      </c>
      <c r="R148" s="90">
        <f t="shared" si="40"/>
        <v>0.3102730507926969</v>
      </c>
      <c r="S148" s="90">
        <f t="shared" si="40"/>
        <v>0.29266683582447817</v>
      </c>
      <c r="T148" s="92">
        <v>1414</v>
      </c>
      <c r="U148" s="1">
        <v>35371.148000000001</v>
      </c>
      <c r="V148" s="1">
        <v>25355.661648745521</v>
      </c>
      <c r="W148" s="196"/>
      <c r="X148" s="89">
        <v>0</v>
      </c>
      <c r="Y148" s="89">
        <f t="shared" si="41"/>
        <v>0</v>
      </c>
    </row>
    <row r="149" spans="2:25" ht="30" customHeight="1">
      <c r="B149" s="200">
        <v>3338</v>
      </c>
      <c r="C149" t="s">
        <v>176</v>
      </c>
      <c r="D149" s="1">
        <v>98356.005000000005</v>
      </c>
      <c r="E149" s="86">
        <f t="shared" si="34"/>
        <v>39884.835766423355</v>
      </c>
      <c r="F149" s="87">
        <f t="shared" si="28"/>
        <v>1.1723024682102507</v>
      </c>
      <c r="G149" s="189">
        <f t="shared" si="35"/>
        <v>-3632.8838963006306</v>
      </c>
      <c r="H149" s="189">
        <f t="shared" si="29"/>
        <v>-8958.6916882773548</v>
      </c>
      <c r="I149" s="189">
        <f t="shared" si="30"/>
        <v>0</v>
      </c>
      <c r="J149" s="88">
        <f t="shared" si="31"/>
        <v>0</v>
      </c>
      <c r="K149" s="189">
        <f t="shared" si="36"/>
        <v>-304.56901451186974</v>
      </c>
      <c r="L149" s="88">
        <f t="shared" si="32"/>
        <v>-751.06718978627077</v>
      </c>
      <c r="M149" s="89">
        <f t="shared" si="37"/>
        <v>-9709.7588780636252</v>
      </c>
      <c r="N149" s="89">
        <f t="shared" si="38"/>
        <v>88646.246121936376</v>
      </c>
      <c r="O149" s="89">
        <f t="shared" si="39"/>
        <v>35947.382855610864</v>
      </c>
      <c r="P149" s="90">
        <f t="shared" si="33"/>
        <v>1.0565721241557069</v>
      </c>
      <c r="Q149" s="226">
        <v>-218.88673451742761</v>
      </c>
      <c r="R149" s="90">
        <f t="shared" si="40"/>
        <v>8.4440424094731223E-2</v>
      </c>
      <c r="S149" s="90">
        <f t="shared" si="40"/>
        <v>9.3235561354218052E-2</v>
      </c>
      <c r="T149" s="92">
        <v>2466</v>
      </c>
      <c r="U149" s="1">
        <v>90697.471999999994</v>
      </c>
      <c r="V149" s="1">
        <v>36483.295253419143</v>
      </c>
      <c r="W149" s="196"/>
      <c r="X149" s="89">
        <v>0</v>
      </c>
      <c r="Y149" s="89">
        <f t="shared" si="41"/>
        <v>0</v>
      </c>
    </row>
    <row r="150" spans="2:25">
      <c r="B150" s="200">
        <v>3401</v>
      </c>
      <c r="C150" t="s">
        <v>177</v>
      </c>
      <c r="D150" s="1">
        <v>507135.96600000001</v>
      </c>
      <c r="E150" s="86">
        <f t="shared" si="34"/>
        <v>28004.636699983435</v>
      </c>
      <c r="F150" s="87">
        <f t="shared" si="28"/>
        <v>0.8231174604048257</v>
      </c>
      <c r="G150" s="189">
        <f t="shared" si="35"/>
        <v>3732.8395248921197</v>
      </c>
      <c r="H150" s="189">
        <f t="shared" si="29"/>
        <v>67597.990956271402</v>
      </c>
      <c r="I150" s="189">
        <f t="shared" si="30"/>
        <v>916.36102250222098</v>
      </c>
      <c r="J150" s="88">
        <f t="shared" si="31"/>
        <v>16594.381756492719</v>
      </c>
      <c r="K150" s="189">
        <f t="shared" si="36"/>
        <v>611.79200799035129</v>
      </c>
      <c r="L150" s="88">
        <f t="shared" si="32"/>
        <v>11078.941472697272</v>
      </c>
      <c r="M150" s="89">
        <f t="shared" si="37"/>
        <v>78676.932428968677</v>
      </c>
      <c r="N150" s="89">
        <f t="shared" si="38"/>
        <v>585812.89842896874</v>
      </c>
      <c r="O150" s="89">
        <f t="shared" si="39"/>
        <v>32349.26823286591</v>
      </c>
      <c r="P150" s="90">
        <f t="shared" si="33"/>
        <v>0.95081567381328758</v>
      </c>
      <c r="Q150" s="226">
        <v>-309.84623491988168</v>
      </c>
      <c r="R150" s="90">
        <f t="shared" si="40"/>
        <v>9.1464957220169216E-2</v>
      </c>
      <c r="S150" s="90">
        <f t="shared" si="40"/>
        <v>8.8391087165598042E-2</v>
      </c>
      <c r="T150" s="92">
        <v>18109</v>
      </c>
      <c r="U150" s="1">
        <v>464637.88199999998</v>
      </c>
      <c r="V150" s="1">
        <v>25730.306899988926</v>
      </c>
      <c r="W150" s="196"/>
      <c r="X150" s="89">
        <v>0</v>
      </c>
      <c r="Y150" s="89">
        <f t="shared" si="41"/>
        <v>0</v>
      </c>
    </row>
    <row r="151" spans="2:25">
      <c r="B151" s="200">
        <v>3403</v>
      </c>
      <c r="C151" t="s">
        <v>178</v>
      </c>
      <c r="D151" s="1">
        <v>1033869.997</v>
      </c>
      <c r="E151" s="86">
        <f t="shared" si="34"/>
        <v>30916.240453335726</v>
      </c>
      <c r="F151" s="87">
        <f t="shared" si="28"/>
        <v>0.90869585632688077</v>
      </c>
      <c r="G151" s="189">
        <f t="shared" si="35"/>
        <v>1927.6451978136997</v>
      </c>
      <c r="H151" s="189">
        <f t="shared" si="29"/>
        <v>64462.383060087937</v>
      </c>
      <c r="I151" s="189">
        <f t="shared" si="30"/>
        <v>0</v>
      </c>
      <c r="J151" s="88">
        <f t="shared" si="31"/>
        <v>0</v>
      </c>
      <c r="K151" s="189">
        <f t="shared" si="36"/>
        <v>-304.56901451186974</v>
      </c>
      <c r="L151" s="88">
        <f t="shared" si="32"/>
        <v>-10185.092414291435</v>
      </c>
      <c r="M151" s="89">
        <f t="shared" si="37"/>
        <v>54277.2906457965</v>
      </c>
      <c r="N151" s="89">
        <f t="shared" si="38"/>
        <v>1088147.2876457965</v>
      </c>
      <c r="O151" s="89">
        <f t="shared" si="39"/>
        <v>32539.316636637559</v>
      </c>
      <c r="P151" s="90">
        <f t="shared" si="33"/>
        <v>0.95640161164002624</v>
      </c>
      <c r="Q151" s="226">
        <v>1093.9215950295547</v>
      </c>
      <c r="R151" s="90">
        <f t="shared" si="40"/>
        <v>8.944806473597848E-2</v>
      </c>
      <c r="S151" s="90">
        <f t="shared" si="40"/>
        <v>7.1139108293838044E-2</v>
      </c>
      <c r="T151" s="92">
        <v>33441</v>
      </c>
      <c r="U151" s="1">
        <v>948985.11499999999</v>
      </c>
      <c r="V151" s="1">
        <v>28862.95553392743</v>
      </c>
      <c r="W151" s="196"/>
      <c r="X151" s="89">
        <v>0</v>
      </c>
      <c r="Y151" s="89">
        <f t="shared" si="41"/>
        <v>0</v>
      </c>
    </row>
    <row r="152" spans="2:25">
      <c r="B152" s="200">
        <v>3405</v>
      </c>
      <c r="C152" t="s">
        <v>179</v>
      </c>
      <c r="D152" s="1">
        <v>918291.21699999995</v>
      </c>
      <c r="E152" s="86">
        <f t="shared" si="34"/>
        <v>31653.207990072729</v>
      </c>
      <c r="F152" s="87">
        <f t="shared" si="28"/>
        <v>0.93035694244409939</v>
      </c>
      <c r="G152" s="189">
        <f t="shared" si="35"/>
        <v>1470.7253250367576</v>
      </c>
      <c r="H152" s="189">
        <f t="shared" si="29"/>
        <v>42667.212404641374</v>
      </c>
      <c r="I152" s="189">
        <f t="shared" si="30"/>
        <v>0</v>
      </c>
      <c r="J152" s="88">
        <f t="shared" si="31"/>
        <v>0</v>
      </c>
      <c r="K152" s="189">
        <f t="shared" si="36"/>
        <v>-304.56901451186974</v>
      </c>
      <c r="L152" s="88">
        <f t="shared" si="32"/>
        <v>-8835.8516800038542</v>
      </c>
      <c r="M152" s="89">
        <f t="shared" si="37"/>
        <v>33831.360724637518</v>
      </c>
      <c r="N152" s="89">
        <f t="shared" si="38"/>
        <v>952122.57772463746</v>
      </c>
      <c r="O152" s="89">
        <f t="shared" si="39"/>
        <v>32819.364300597619</v>
      </c>
      <c r="P152" s="90">
        <f t="shared" si="33"/>
        <v>0.96463282436456932</v>
      </c>
      <c r="Q152" s="226">
        <v>1360.6311143938365</v>
      </c>
      <c r="R152" s="90">
        <f t="shared" si="40"/>
        <v>0.109124077941961</v>
      </c>
      <c r="S152" s="90">
        <f t="shared" si="40"/>
        <v>9.9833906939930828E-2</v>
      </c>
      <c r="T152" s="92">
        <v>29011</v>
      </c>
      <c r="U152" s="1">
        <v>827942.73</v>
      </c>
      <c r="V152" s="1">
        <v>28779.989224137931</v>
      </c>
      <c r="W152" s="196"/>
      <c r="X152" s="89">
        <v>0</v>
      </c>
      <c r="Y152" s="89">
        <f t="shared" si="41"/>
        <v>0</v>
      </c>
    </row>
    <row r="153" spans="2:25">
      <c r="B153" s="200">
        <v>3407</v>
      </c>
      <c r="C153" t="s">
        <v>180</v>
      </c>
      <c r="D153" s="1">
        <v>889537.42299999995</v>
      </c>
      <c r="E153" s="86">
        <f t="shared" si="34"/>
        <v>28533.678364073774</v>
      </c>
      <c r="F153" s="87">
        <f t="shared" si="28"/>
        <v>0.83866715082429255</v>
      </c>
      <c r="G153" s="189">
        <f t="shared" si="35"/>
        <v>3404.8336931561098</v>
      </c>
      <c r="H153" s="189">
        <f t="shared" si="29"/>
        <v>106145.69038414172</v>
      </c>
      <c r="I153" s="189">
        <f t="shared" si="30"/>
        <v>731.19644007060242</v>
      </c>
      <c r="J153" s="88">
        <f t="shared" si="31"/>
        <v>22795.049019201029</v>
      </c>
      <c r="K153" s="189">
        <f t="shared" si="36"/>
        <v>426.62742555873268</v>
      </c>
      <c r="L153" s="88">
        <f t="shared" si="32"/>
        <v>13300.109991793492</v>
      </c>
      <c r="M153" s="89">
        <f t="shared" si="37"/>
        <v>119445.80037593521</v>
      </c>
      <c r="N153" s="89">
        <f t="shared" si="38"/>
        <v>1008983.2233759351</v>
      </c>
      <c r="O153" s="89">
        <f t="shared" si="39"/>
        <v>32365.139482788614</v>
      </c>
      <c r="P153" s="90">
        <f t="shared" si="33"/>
        <v>0.95128216452587144</v>
      </c>
      <c r="Q153" s="226">
        <v>517.87584217051335</v>
      </c>
      <c r="R153" s="90">
        <f t="shared" si="40"/>
        <v>0.12216627878014949</v>
      </c>
      <c r="S153" s="90">
        <f t="shared" si="40"/>
        <v>0.11237544548975009</v>
      </c>
      <c r="T153" s="92">
        <v>31175</v>
      </c>
      <c r="U153" s="1">
        <v>792696.62600000005</v>
      </c>
      <c r="V153" s="1">
        <v>25651.122091706307</v>
      </c>
      <c r="W153" s="196"/>
      <c r="X153" s="89">
        <v>0</v>
      </c>
      <c r="Y153" s="89">
        <f t="shared" si="41"/>
        <v>0</v>
      </c>
    </row>
    <row r="154" spans="2:25">
      <c r="B154" s="200">
        <v>3411</v>
      </c>
      <c r="C154" t="s">
        <v>181</v>
      </c>
      <c r="D154" s="1">
        <v>1003694.36</v>
      </c>
      <c r="E154" s="86">
        <f t="shared" si="34"/>
        <v>27949.496254629503</v>
      </c>
      <c r="F154" s="87">
        <f t="shared" si="28"/>
        <v>0.82149676223860568</v>
      </c>
      <c r="G154" s="189">
        <f t="shared" si="35"/>
        <v>3767.0266010115579</v>
      </c>
      <c r="H154" s="189">
        <f t="shared" si="29"/>
        <v>135277.69226892607</v>
      </c>
      <c r="I154" s="189">
        <f t="shared" si="30"/>
        <v>935.66017837609741</v>
      </c>
      <c r="J154" s="88">
        <f t="shared" si="31"/>
        <v>33600.492665664031</v>
      </c>
      <c r="K154" s="189">
        <f t="shared" si="36"/>
        <v>631.09116386422761</v>
      </c>
      <c r="L154" s="88">
        <f t="shared" si="32"/>
        <v>22663.114785528276</v>
      </c>
      <c r="M154" s="89">
        <f t="shared" si="37"/>
        <v>157940.80705445434</v>
      </c>
      <c r="N154" s="89">
        <f t="shared" si="38"/>
        <v>1161635.1670544543</v>
      </c>
      <c r="O154" s="89">
        <f t="shared" si="39"/>
        <v>32347.614019505287</v>
      </c>
      <c r="P154" s="90">
        <f t="shared" si="33"/>
        <v>0.95076705286830088</v>
      </c>
      <c r="Q154" s="226">
        <v>981.59204800220323</v>
      </c>
      <c r="R154" s="90">
        <f t="shared" si="40"/>
        <v>0.12861285346923446</v>
      </c>
      <c r="S154" s="90">
        <f t="shared" si="40"/>
        <v>0.11921586527098607</v>
      </c>
      <c r="T154" s="92">
        <v>35911</v>
      </c>
      <c r="U154" s="1">
        <v>889316.79</v>
      </c>
      <c r="V154" s="1">
        <v>24972.391047961362</v>
      </c>
      <c r="W154" s="196"/>
      <c r="X154" s="89">
        <v>0</v>
      </c>
      <c r="Y154" s="89">
        <f t="shared" si="41"/>
        <v>0</v>
      </c>
    </row>
    <row r="155" spans="2:25">
      <c r="B155" s="200">
        <v>3412</v>
      </c>
      <c r="C155" t="s">
        <v>182</v>
      </c>
      <c r="D155" s="1">
        <v>199250.28899999999</v>
      </c>
      <c r="E155" s="86">
        <f t="shared" si="34"/>
        <v>25122.97175639894</v>
      </c>
      <c r="F155" s="87">
        <f t="shared" si="28"/>
        <v>0.73841903151564503</v>
      </c>
      <c r="G155" s="189">
        <f t="shared" si="35"/>
        <v>5519.4717899145071</v>
      </c>
      <c r="H155" s="189">
        <f t="shared" si="29"/>
        <v>43774.930765811958</v>
      </c>
      <c r="I155" s="189">
        <f t="shared" si="30"/>
        <v>1924.9437527567943</v>
      </c>
      <c r="J155" s="88">
        <f t="shared" si="31"/>
        <v>15266.728903114137</v>
      </c>
      <c r="K155" s="189">
        <f t="shared" si="36"/>
        <v>1620.3747382449246</v>
      </c>
      <c r="L155" s="88">
        <f t="shared" si="32"/>
        <v>12851.192049020498</v>
      </c>
      <c r="M155" s="89">
        <f t="shared" si="37"/>
        <v>56626.122814832459</v>
      </c>
      <c r="N155" s="89">
        <f t="shared" si="38"/>
        <v>255876.41181483245</v>
      </c>
      <c r="O155" s="89">
        <f t="shared" si="39"/>
        <v>32262.818284558372</v>
      </c>
      <c r="P155" s="90">
        <f t="shared" si="33"/>
        <v>0.94827472094661214</v>
      </c>
      <c r="Q155" s="226">
        <v>216.01732750901283</v>
      </c>
      <c r="R155" s="90">
        <f t="shared" si="40"/>
        <v>0.16370048555062205</v>
      </c>
      <c r="S155" s="90">
        <f t="shared" si="40"/>
        <v>0.16340702936967386</v>
      </c>
      <c r="T155" s="92">
        <v>7931</v>
      </c>
      <c r="U155" s="1">
        <v>171221.28200000001</v>
      </c>
      <c r="V155" s="1">
        <v>21594.309749022574</v>
      </c>
      <c r="W155" s="196"/>
      <c r="X155" s="89">
        <v>0</v>
      </c>
      <c r="Y155" s="89">
        <f t="shared" si="41"/>
        <v>0</v>
      </c>
    </row>
    <row r="156" spans="2:25">
      <c r="B156" s="200">
        <v>3413</v>
      </c>
      <c r="C156" t="s">
        <v>183</v>
      </c>
      <c r="D156" s="1">
        <v>595773.35499999998</v>
      </c>
      <c r="E156" s="86">
        <f t="shared" si="34"/>
        <v>27466.384906182288</v>
      </c>
      <c r="F156" s="87">
        <f t="shared" si="28"/>
        <v>0.80729706414979396</v>
      </c>
      <c r="G156" s="189">
        <f t="shared" si="35"/>
        <v>4066.5556370488316</v>
      </c>
      <c r="H156" s="189">
        <f t="shared" si="29"/>
        <v>88207.65832322622</v>
      </c>
      <c r="I156" s="189">
        <f t="shared" si="30"/>
        <v>1104.7491503326228</v>
      </c>
      <c r="J156" s="88">
        <f t="shared" si="31"/>
        <v>23963.113819864921</v>
      </c>
      <c r="K156" s="189">
        <f t="shared" si="36"/>
        <v>800.18013582075309</v>
      </c>
      <c r="L156" s="88">
        <f t="shared" si="32"/>
        <v>17356.707326087955</v>
      </c>
      <c r="M156" s="89">
        <f t="shared" si="37"/>
        <v>105564.36564931418</v>
      </c>
      <c r="N156" s="89">
        <f t="shared" si="38"/>
        <v>701337.72064931411</v>
      </c>
      <c r="O156" s="89">
        <f t="shared" si="39"/>
        <v>32333.120679051874</v>
      </c>
      <c r="P156" s="90">
        <f t="shared" si="33"/>
        <v>0.95034106192563661</v>
      </c>
      <c r="Q156" s="226">
        <v>914.60203377733706</v>
      </c>
      <c r="R156" s="90">
        <f t="shared" si="40"/>
        <v>0.14525356583715068</v>
      </c>
      <c r="S156" s="90">
        <f t="shared" si="40"/>
        <v>0.14071288967367293</v>
      </c>
      <c r="T156" s="92">
        <v>21691</v>
      </c>
      <c r="U156" s="1">
        <v>520210.87099999998</v>
      </c>
      <c r="V156" s="1">
        <v>24078.262948391577</v>
      </c>
      <c r="W156" s="196"/>
      <c r="X156" s="89">
        <v>0</v>
      </c>
      <c r="Y156" s="89">
        <f t="shared" si="41"/>
        <v>0</v>
      </c>
    </row>
    <row r="157" spans="2:25">
      <c r="B157" s="200">
        <v>3414</v>
      </c>
      <c r="C157" t="s">
        <v>184</v>
      </c>
      <c r="D157" s="1">
        <v>131019.827</v>
      </c>
      <c r="E157" s="86">
        <f t="shared" si="34"/>
        <v>26172.558330003998</v>
      </c>
      <c r="F157" s="87">
        <f t="shared" si="28"/>
        <v>0.76926867417290223</v>
      </c>
      <c r="G157" s="189">
        <f t="shared" si="35"/>
        <v>4868.7281142793709</v>
      </c>
      <c r="H157" s="189">
        <f t="shared" si="29"/>
        <v>24372.852940082532</v>
      </c>
      <c r="I157" s="189">
        <f t="shared" si="30"/>
        <v>1557.5884519950241</v>
      </c>
      <c r="J157" s="88">
        <f t="shared" si="31"/>
        <v>7797.2877906870908</v>
      </c>
      <c r="K157" s="189">
        <f t="shared" si="36"/>
        <v>1253.0194374831544</v>
      </c>
      <c r="L157" s="88">
        <f t="shared" si="32"/>
        <v>6272.6153040406716</v>
      </c>
      <c r="M157" s="89">
        <f t="shared" si="37"/>
        <v>30645.468244123203</v>
      </c>
      <c r="N157" s="89">
        <f t="shared" si="38"/>
        <v>161665.2952441232</v>
      </c>
      <c r="O157" s="89">
        <f t="shared" si="39"/>
        <v>32294.305881766519</v>
      </c>
      <c r="P157" s="90">
        <f t="shared" si="33"/>
        <v>0.94920021022632972</v>
      </c>
      <c r="Q157" s="226">
        <v>-40.876482758794737</v>
      </c>
      <c r="R157" s="90">
        <f t="shared" si="40"/>
        <v>0.17501814321167311</v>
      </c>
      <c r="S157" s="90">
        <f t="shared" si="40"/>
        <v>0.17173203573964693</v>
      </c>
      <c r="T157" s="92">
        <v>5006</v>
      </c>
      <c r="U157" s="1">
        <v>111504.514</v>
      </c>
      <c r="V157" s="1">
        <v>22336.641426282051</v>
      </c>
      <c r="W157" s="196"/>
      <c r="X157" s="89">
        <v>0</v>
      </c>
      <c r="Y157" s="89">
        <f t="shared" si="41"/>
        <v>0</v>
      </c>
    </row>
    <row r="158" spans="2:25">
      <c r="B158" s="200">
        <v>3415</v>
      </c>
      <c r="C158" t="s">
        <v>185</v>
      </c>
      <c r="D158" s="1">
        <v>227773.26800000001</v>
      </c>
      <c r="E158" s="86">
        <f t="shared" si="34"/>
        <v>27947.640245398772</v>
      </c>
      <c r="F158" s="87">
        <f t="shared" si="28"/>
        <v>0.8214422100720894</v>
      </c>
      <c r="G158" s="189">
        <f t="shared" si="35"/>
        <v>3768.1773267346111</v>
      </c>
      <c r="H158" s="189">
        <f t="shared" si="29"/>
        <v>30710.645212887081</v>
      </c>
      <c r="I158" s="189">
        <f t="shared" si="30"/>
        <v>936.30978160685311</v>
      </c>
      <c r="J158" s="88">
        <f t="shared" si="31"/>
        <v>7630.9247200958525</v>
      </c>
      <c r="K158" s="189">
        <f t="shared" si="36"/>
        <v>631.74076709498331</v>
      </c>
      <c r="L158" s="88">
        <f t="shared" si="32"/>
        <v>5148.6872518241134</v>
      </c>
      <c r="M158" s="89">
        <f t="shared" si="37"/>
        <v>35859.332464711195</v>
      </c>
      <c r="N158" s="89">
        <f t="shared" si="38"/>
        <v>263632.6004647112</v>
      </c>
      <c r="O158" s="89">
        <f t="shared" si="39"/>
        <v>32347.55833922837</v>
      </c>
      <c r="P158" s="90">
        <f t="shared" si="33"/>
        <v>0.95076541630330547</v>
      </c>
      <c r="Q158" s="226">
        <v>-951.38257968121616</v>
      </c>
      <c r="R158" s="90">
        <f t="shared" si="40"/>
        <v>0.12329946505239496</v>
      </c>
      <c r="S158" s="90">
        <f t="shared" si="40"/>
        <v>0.1180619951539911</v>
      </c>
      <c r="T158" s="92">
        <v>8150</v>
      </c>
      <c r="U158" s="1">
        <v>202771.63399999999</v>
      </c>
      <c r="V158" s="1">
        <v>24996.503205128203</v>
      </c>
      <c r="W158" s="196"/>
      <c r="X158" s="89">
        <v>0</v>
      </c>
      <c r="Y158" s="89">
        <f t="shared" si="41"/>
        <v>0</v>
      </c>
    </row>
    <row r="159" spans="2:25">
      <c r="B159" s="200">
        <v>3416</v>
      </c>
      <c r="C159" t="s">
        <v>186</v>
      </c>
      <c r="D159" s="1">
        <v>157904.274</v>
      </c>
      <c r="E159" s="86">
        <f t="shared" si="34"/>
        <v>26061.111404522198</v>
      </c>
      <c r="F159" s="87">
        <f t="shared" si="28"/>
        <v>0.76599300553076766</v>
      </c>
      <c r="G159" s="189">
        <f t="shared" si="35"/>
        <v>4937.8252080780867</v>
      </c>
      <c r="H159" s="189">
        <f t="shared" si="29"/>
        <v>29918.282935745126</v>
      </c>
      <c r="I159" s="189">
        <f t="shared" si="30"/>
        <v>1596.5948759136538</v>
      </c>
      <c r="J159" s="88">
        <f t="shared" si="31"/>
        <v>9673.7683531608291</v>
      </c>
      <c r="K159" s="189">
        <f t="shared" si="36"/>
        <v>1292.0258614017841</v>
      </c>
      <c r="L159" s="88">
        <f t="shared" si="32"/>
        <v>7828.3846942334103</v>
      </c>
      <c r="M159" s="89">
        <f t="shared" si="37"/>
        <v>37746.667629978539</v>
      </c>
      <c r="N159" s="89">
        <f t="shared" si="38"/>
        <v>195650.94162997854</v>
      </c>
      <c r="O159" s="89">
        <f t="shared" si="39"/>
        <v>32290.962474002074</v>
      </c>
      <c r="P159" s="90">
        <f t="shared" si="33"/>
        <v>0.94910194016706595</v>
      </c>
      <c r="Q159" s="226">
        <v>-5283.323862262383</v>
      </c>
      <c r="R159" s="90">
        <f t="shared" si="40"/>
        <v>0.17070508954672886</v>
      </c>
      <c r="S159" s="90">
        <f t="shared" si="40"/>
        <v>0.16703395624067374</v>
      </c>
      <c r="T159" s="92">
        <v>6059</v>
      </c>
      <c r="U159" s="1">
        <v>134879.63399999999</v>
      </c>
      <c r="V159" s="1">
        <v>22331.065231788078</v>
      </c>
      <c r="W159" s="196"/>
      <c r="X159" s="89">
        <v>0</v>
      </c>
      <c r="Y159" s="89">
        <f t="shared" si="41"/>
        <v>0</v>
      </c>
    </row>
    <row r="160" spans="2:25">
      <c r="B160" s="200">
        <v>3417</v>
      </c>
      <c r="C160" t="s">
        <v>187</v>
      </c>
      <c r="D160" s="1">
        <v>119458.755</v>
      </c>
      <c r="E160" s="86">
        <f t="shared" si="34"/>
        <v>26469.921338355864</v>
      </c>
      <c r="F160" s="87">
        <f t="shared" si="28"/>
        <v>0.7780088227017018</v>
      </c>
      <c r="G160" s="189">
        <f t="shared" si="35"/>
        <v>4684.3630491012145</v>
      </c>
      <c r="H160" s="189">
        <f t="shared" si="29"/>
        <v>21140.530440593782</v>
      </c>
      <c r="I160" s="189">
        <f t="shared" si="30"/>
        <v>1453.511399071871</v>
      </c>
      <c r="J160" s="88">
        <f t="shared" si="31"/>
        <v>6559.6969440113535</v>
      </c>
      <c r="K160" s="189">
        <f t="shared" si="36"/>
        <v>1148.9423845600013</v>
      </c>
      <c r="L160" s="88">
        <f t="shared" si="32"/>
        <v>5185.1769815192856</v>
      </c>
      <c r="M160" s="89">
        <f t="shared" si="37"/>
        <v>26325.707422113068</v>
      </c>
      <c r="N160" s="89">
        <f t="shared" si="38"/>
        <v>145784.46242211308</v>
      </c>
      <c r="O160" s="89">
        <f t="shared" si="39"/>
        <v>32303.226772017075</v>
      </c>
      <c r="P160" s="90">
        <f t="shared" si="33"/>
        <v>0.94946241468219361</v>
      </c>
      <c r="Q160" s="226">
        <v>-285.46324922103304</v>
      </c>
      <c r="R160" s="90">
        <f t="shared" si="40"/>
        <v>3.1361958136283195E-2</v>
      </c>
      <c r="S160" s="90">
        <f t="shared" si="40"/>
        <v>3.5704053683500013E-2</v>
      </c>
      <c r="T160" s="92">
        <v>4513</v>
      </c>
      <c r="U160" s="1">
        <v>115826.21799999999</v>
      </c>
      <c r="V160" s="1">
        <v>25557.417917034421</v>
      </c>
      <c r="W160" s="196"/>
      <c r="X160" s="89">
        <v>0</v>
      </c>
      <c r="Y160" s="89">
        <f t="shared" si="41"/>
        <v>0</v>
      </c>
    </row>
    <row r="161" spans="2:25">
      <c r="B161" s="200">
        <v>3418</v>
      </c>
      <c r="C161" t="s">
        <v>188</v>
      </c>
      <c r="D161" s="1">
        <v>188889.59</v>
      </c>
      <c r="E161" s="86">
        <f t="shared" si="34"/>
        <v>26064.521871119083</v>
      </c>
      <c r="F161" s="87">
        <f t="shared" si="28"/>
        <v>0.76609324659563482</v>
      </c>
      <c r="G161" s="189">
        <f t="shared" si="35"/>
        <v>4935.7107187880183</v>
      </c>
      <c r="H161" s="189">
        <f t="shared" si="29"/>
        <v>35769.095579056768</v>
      </c>
      <c r="I161" s="189">
        <f t="shared" si="30"/>
        <v>1595.4012126047444</v>
      </c>
      <c r="J161" s="88">
        <f t="shared" si="31"/>
        <v>11561.872587746582</v>
      </c>
      <c r="K161" s="189">
        <f t="shared" si="36"/>
        <v>1290.8321980928747</v>
      </c>
      <c r="L161" s="88">
        <f t="shared" si="32"/>
        <v>9354.660939579062</v>
      </c>
      <c r="M161" s="89">
        <f t="shared" si="37"/>
        <v>45123.756518635826</v>
      </c>
      <c r="N161" s="89">
        <f t="shared" si="38"/>
        <v>234013.34651863581</v>
      </c>
      <c r="O161" s="89">
        <f t="shared" si="39"/>
        <v>32291.064787999971</v>
      </c>
      <c r="P161" s="90">
        <f t="shared" si="33"/>
        <v>0.94910494739901163</v>
      </c>
      <c r="Q161" s="226">
        <v>-1638.7052760613078</v>
      </c>
      <c r="R161" s="90">
        <f t="shared" si="40"/>
        <v>0.18247874576074602</v>
      </c>
      <c r="S161" s="90">
        <f t="shared" si="40"/>
        <v>0.19749020493143576</v>
      </c>
      <c r="T161" s="92">
        <v>7247</v>
      </c>
      <c r="U161" s="1">
        <v>159740.36799999999</v>
      </c>
      <c r="V161" s="1">
        <v>21765.958304946176</v>
      </c>
      <c r="W161" s="196"/>
      <c r="X161" s="89">
        <v>0</v>
      </c>
      <c r="Y161" s="89">
        <f t="shared" si="41"/>
        <v>0</v>
      </c>
    </row>
    <row r="162" spans="2:25">
      <c r="B162" s="200">
        <v>3419</v>
      </c>
      <c r="C162" t="s">
        <v>189</v>
      </c>
      <c r="D162" s="1">
        <v>90504.258000000002</v>
      </c>
      <c r="E162" s="86">
        <f t="shared" si="34"/>
        <v>25429.687552683336</v>
      </c>
      <c r="F162" s="87">
        <f t="shared" si="28"/>
        <v>0.74743407891684222</v>
      </c>
      <c r="G162" s="189">
        <f t="shared" si="35"/>
        <v>5329.3079962181819</v>
      </c>
      <c r="H162" s="189">
        <f t="shared" si="29"/>
        <v>18967.007158540509</v>
      </c>
      <c r="I162" s="189">
        <f t="shared" si="30"/>
        <v>1817.5932240572558</v>
      </c>
      <c r="J162" s="88">
        <f t="shared" si="31"/>
        <v>6468.8142844197728</v>
      </c>
      <c r="K162" s="189">
        <f t="shared" si="36"/>
        <v>1513.0242095453862</v>
      </c>
      <c r="L162" s="88">
        <f t="shared" si="32"/>
        <v>5384.8531617720291</v>
      </c>
      <c r="M162" s="89">
        <f t="shared" si="37"/>
        <v>24351.860320312539</v>
      </c>
      <c r="N162" s="89">
        <f t="shared" si="38"/>
        <v>114856.11832031254</v>
      </c>
      <c r="O162" s="89">
        <f t="shared" si="39"/>
        <v>32272.01975844691</v>
      </c>
      <c r="P162" s="90">
        <f t="shared" si="33"/>
        <v>0.94854517236864822</v>
      </c>
      <c r="Q162" s="226">
        <v>-354.41813420065591</v>
      </c>
      <c r="R162" s="90">
        <f t="shared" si="40"/>
        <v>0.14737913978529252</v>
      </c>
      <c r="S162" s="90">
        <f t="shared" si="40"/>
        <v>0.16543287168413387</v>
      </c>
      <c r="T162" s="92">
        <v>3559</v>
      </c>
      <c r="U162" s="1">
        <v>78879.120999999999</v>
      </c>
      <c r="V162" s="1">
        <v>21819.95048409405</v>
      </c>
      <c r="W162" s="196"/>
      <c r="X162" s="89">
        <v>0</v>
      </c>
      <c r="Y162" s="89">
        <f t="shared" si="41"/>
        <v>0</v>
      </c>
    </row>
    <row r="163" spans="2:25">
      <c r="B163" s="200">
        <v>3420</v>
      </c>
      <c r="C163" t="s">
        <v>190</v>
      </c>
      <c r="D163" s="1">
        <v>598650.57299999997</v>
      </c>
      <c r="E163" s="86">
        <f t="shared" si="34"/>
        <v>27336.890862596465</v>
      </c>
      <c r="F163" s="87">
        <f t="shared" si="28"/>
        <v>0.80349095127513637</v>
      </c>
      <c r="G163" s="189">
        <f t="shared" si="35"/>
        <v>4146.8419440720418</v>
      </c>
      <c r="H163" s="189">
        <f t="shared" si="29"/>
        <v>90811.691733233645</v>
      </c>
      <c r="I163" s="189">
        <f t="shared" si="30"/>
        <v>1150.0720655876605</v>
      </c>
      <c r="J163" s="88">
        <f t="shared" si="31"/>
        <v>25185.42816430418</v>
      </c>
      <c r="K163" s="189">
        <f t="shared" si="36"/>
        <v>845.50305107579084</v>
      </c>
      <c r="L163" s="88">
        <f t="shared" si="32"/>
        <v>18515.671315508742</v>
      </c>
      <c r="M163" s="89">
        <f t="shared" si="37"/>
        <v>109327.36304874238</v>
      </c>
      <c r="N163" s="89">
        <f t="shared" si="38"/>
        <v>707977.93604874238</v>
      </c>
      <c r="O163" s="89">
        <f t="shared" si="39"/>
        <v>32329.235857744301</v>
      </c>
      <c r="P163" s="90">
        <f t="shared" si="33"/>
        <v>0.95022687853939691</v>
      </c>
      <c r="Q163" s="226">
        <v>2014.5855804185703</v>
      </c>
      <c r="R163" s="90">
        <f t="shared" si="40"/>
        <v>0.12288133862978187</v>
      </c>
      <c r="S163" s="90">
        <f t="shared" si="40"/>
        <v>0.11580532489714972</v>
      </c>
      <c r="T163" s="92">
        <v>21899</v>
      </c>
      <c r="U163" s="1">
        <v>533137.87699999998</v>
      </c>
      <c r="V163" s="1">
        <v>24499.695648177934</v>
      </c>
      <c r="W163" s="196"/>
      <c r="X163" s="89">
        <v>0</v>
      </c>
      <c r="Y163" s="89">
        <f t="shared" si="41"/>
        <v>0</v>
      </c>
    </row>
    <row r="164" spans="2:25">
      <c r="B164" s="200">
        <v>3421</v>
      </c>
      <c r="C164" t="s">
        <v>191</v>
      </c>
      <c r="D164" s="1">
        <v>188653.30799999999</v>
      </c>
      <c r="E164" s="86">
        <f t="shared" si="34"/>
        <v>28837.252827881381</v>
      </c>
      <c r="F164" s="87">
        <f t="shared" si="28"/>
        <v>0.84758986760044774</v>
      </c>
      <c r="G164" s="189">
        <f t="shared" si="35"/>
        <v>3216.6175255953935</v>
      </c>
      <c r="H164" s="189">
        <f t="shared" si="29"/>
        <v>21043.111852445065</v>
      </c>
      <c r="I164" s="189">
        <f t="shared" si="30"/>
        <v>624.94537773794013</v>
      </c>
      <c r="J164" s="88">
        <f t="shared" si="31"/>
        <v>4088.3926611616043</v>
      </c>
      <c r="K164" s="189">
        <f t="shared" si="36"/>
        <v>320.3763632260704</v>
      </c>
      <c r="L164" s="88">
        <f t="shared" si="32"/>
        <v>2095.9021682249522</v>
      </c>
      <c r="M164" s="89">
        <f t="shared" si="37"/>
        <v>23139.014020670016</v>
      </c>
      <c r="N164" s="89">
        <f t="shared" si="38"/>
        <v>211792.32202066999</v>
      </c>
      <c r="O164" s="89">
        <f t="shared" si="39"/>
        <v>32374.246716702841</v>
      </c>
      <c r="P164" s="90">
        <f t="shared" si="33"/>
        <v>0.95154984602915604</v>
      </c>
      <c r="Q164" s="226">
        <v>-91.810361407904566</v>
      </c>
      <c r="R164" s="90">
        <f t="shared" si="40"/>
        <v>9.5495365462256301E-2</v>
      </c>
      <c r="S164" s="90">
        <f t="shared" si="40"/>
        <v>9.9514302908158686E-2</v>
      </c>
      <c r="T164" s="92">
        <v>6542</v>
      </c>
      <c r="U164" s="1">
        <v>172208.22099999999</v>
      </c>
      <c r="V164" s="1">
        <v>26227.264849223273</v>
      </c>
      <c r="W164" s="196"/>
      <c r="X164" s="89">
        <v>0</v>
      </c>
      <c r="Y164" s="89">
        <f t="shared" si="41"/>
        <v>0</v>
      </c>
    </row>
    <row r="165" spans="2:25">
      <c r="B165" s="200">
        <v>3422</v>
      </c>
      <c r="C165" t="s">
        <v>192</v>
      </c>
      <c r="D165" s="1">
        <v>123986.38499999999</v>
      </c>
      <c r="E165" s="86">
        <f t="shared" si="34"/>
        <v>29485.466111771701</v>
      </c>
      <c r="F165" s="87">
        <f t="shared" si="28"/>
        <v>0.86664227230587243</v>
      </c>
      <c r="G165" s="189">
        <f t="shared" si="35"/>
        <v>2814.7252895833954</v>
      </c>
      <c r="H165" s="189">
        <f t="shared" si="29"/>
        <v>11835.919842698177</v>
      </c>
      <c r="I165" s="189">
        <f t="shared" si="30"/>
        <v>398.07072837632819</v>
      </c>
      <c r="J165" s="88">
        <f t="shared" si="31"/>
        <v>1673.88741282246</v>
      </c>
      <c r="K165" s="189">
        <f t="shared" si="36"/>
        <v>93.501713864458452</v>
      </c>
      <c r="L165" s="88">
        <f t="shared" si="32"/>
        <v>393.17470680004777</v>
      </c>
      <c r="M165" s="89">
        <f t="shared" si="37"/>
        <v>12229.094549498224</v>
      </c>
      <c r="N165" s="89">
        <f t="shared" si="38"/>
        <v>136215.47954949821</v>
      </c>
      <c r="O165" s="89">
        <f t="shared" si="39"/>
        <v>32393.693115219547</v>
      </c>
      <c r="P165" s="90">
        <f t="shared" si="33"/>
        <v>0.9521214181703187</v>
      </c>
      <c r="Q165" s="226">
        <v>-3492.2279319398094</v>
      </c>
      <c r="R165" s="90">
        <f t="shared" si="40"/>
        <v>-3.3879014749471886E-2</v>
      </c>
      <c r="S165" s="90">
        <f t="shared" si="40"/>
        <v>-1.4579570573242448E-2</v>
      </c>
      <c r="T165" s="92">
        <v>4205</v>
      </c>
      <c r="U165" s="1">
        <v>128334.22199999999</v>
      </c>
      <c r="V165" s="1">
        <v>29921.711820937278</v>
      </c>
      <c r="W165" s="196"/>
      <c r="X165" s="89">
        <v>0</v>
      </c>
      <c r="Y165" s="89">
        <f t="shared" si="41"/>
        <v>0</v>
      </c>
    </row>
    <row r="166" spans="2:25">
      <c r="B166" s="200">
        <v>3423</v>
      </c>
      <c r="C166" t="s">
        <v>193</v>
      </c>
      <c r="D166" s="1">
        <v>58021.79</v>
      </c>
      <c r="E166" s="86">
        <f t="shared" si="34"/>
        <v>25787.462222222224</v>
      </c>
      <c r="F166" s="87">
        <f t="shared" si="28"/>
        <v>0.7579498581623626</v>
      </c>
      <c r="G166" s="189">
        <f t="shared" si="35"/>
        <v>5107.4877011040708</v>
      </c>
      <c r="H166" s="189">
        <f t="shared" si="29"/>
        <v>11491.847327484158</v>
      </c>
      <c r="I166" s="189">
        <f t="shared" si="30"/>
        <v>1692.3720897186449</v>
      </c>
      <c r="J166" s="88">
        <f t="shared" si="31"/>
        <v>3807.8372018669511</v>
      </c>
      <c r="K166" s="189">
        <f t="shared" si="36"/>
        <v>1387.8030752067752</v>
      </c>
      <c r="L166" s="88">
        <f t="shared" si="32"/>
        <v>3122.5569192152443</v>
      </c>
      <c r="M166" s="89">
        <f t="shared" si="37"/>
        <v>14614.404246699403</v>
      </c>
      <c r="N166" s="89">
        <f t="shared" si="38"/>
        <v>72636.194246699408</v>
      </c>
      <c r="O166" s="89">
        <f t="shared" si="39"/>
        <v>32282.752998533069</v>
      </c>
      <c r="P166" s="90">
        <f t="shared" si="33"/>
        <v>0.94886064574601359</v>
      </c>
      <c r="Q166" s="226">
        <v>37.052641744450739</v>
      </c>
      <c r="R166" s="90">
        <f t="shared" si="40"/>
        <v>0.13992461208935464</v>
      </c>
      <c r="S166" s="90">
        <f t="shared" si="40"/>
        <v>0.15309707427349842</v>
      </c>
      <c r="T166" s="92">
        <v>2250</v>
      </c>
      <c r="U166" s="1">
        <v>50899.673000000003</v>
      </c>
      <c r="V166" s="1">
        <v>22363.652460456942</v>
      </c>
      <c r="W166" s="196"/>
      <c r="X166" s="89">
        <v>0</v>
      </c>
      <c r="Y166" s="89">
        <f t="shared" si="41"/>
        <v>0</v>
      </c>
    </row>
    <row r="167" spans="2:25">
      <c r="B167" s="200">
        <v>3424</v>
      </c>
      <c r="C167" t="s">
        <v>194</v>
      </c>
      <c r="D167" s="1">
        <v>50154.247000000003</v>
      </c>
      <c r="E167" s="86">
        <f t="shared" si="34"/>
        <v>27169.147887323943</v>
      </c>
      <c r="F167" s="87">
        <f t="shared" si="28"/>
        <v>0.79856061872748541</v>
      </c>
      <c r="G167" s="189">
        <f t="shared" si="35"/>
        <v>4250.8425887410049</v>
      </c>
      <c r="H167" s="189">
        <f t="shared" si="29"/>
        <v>7847.0554188158949</v>
      </c>
      <c r="I167" s="189">
        <f t="shared" si="30"/>
        <v>1208.7821069330432</v>
      </c>
      <c r="J167" s="88">
        <f t="shared" si="31"/>
        <v>2231.4117693983976</v>
      </c>
      <c r="K167" s="189">
        <f t="shared" si="36"/>
        <v>904.21309242117354</v>
      </c>
      <c r="L167" s="88">
        <f t="shared" si="32"/>
        <v>1669.1773686094864</v>
      </c>
      <c r="M167" s="89">
        <f t="shared" si="37"/>
        <v>9516.2327874253806</v>
      </c>
      <c r="N167" s="89">
        <f t="shared" si="38"/>
        <v>59670.479787425385</v>
      </c>
      <c r="O167" s="89">
        <f t="shared" si="39"/>
        <v>32324.203568486126</v>
      </c>
      <c r="P167" s="90">
        <f t="shared" si="33"/>
        <v>0.95007896856296747</v>
      </c>
      <c r="Q167" s="226">
        <v>-272.89851480877405</v>
      </c>
      <c r="R167" s="90">
        <f t="shared" si="40"/>
        <v>0.16599460461053583</v>
      </c>
      <c r="S167" s="90">
        <f t="shared" si="40"/>
        <v>0.1603099071882742</v>
      </c>
      <c r="T167" s="92">
        <v>1846</v>
      </c>
      <c r="U167" s="1">
        <v>43014.133000000002</v>
      </c>
      <c r="V167" s="1">
        <v>23415.423516603158</v>
      </c>
      <c r="W167" s="196"/>
      <c r="X167" s="89">
        <v>0</v>
      </c>
      <c r="Y167" s="89">
        <f t="shared" si="41"/>
        <v>0</v>
      </c>
    </row>
    <row r="168" spans="2:25">
      <c r="B168" s="200">
        <v>3425</v>
      </c>
      <c r="C168" t="s">
        <v>195</v>
      </c>
      <c r="D168" s="1">
        <v>33174.671000000002</v>
      </c>
      <c r="E168" s="86">
        <f t="shared" si="34"/>
        <v>25018.60558069382</v>
      </c>
      <c r="F168" s="87">
        <f t="shared" si="28"/>
        <v>0.73535148158029406</v>
      </c>
      <c r="G168" s="189">
        <f t="shared" si="35"/>
        <v>5584.1788188516812</v>
      </c>
      <c r="H168" s="189">
        <f t="shared" si="29"/>
        <v>7404.6211137973296</v>
      </c>
      <c r="I168" s="189">
        <f t="shared" si="30"/>
        <v>1961.4719142535862</v>
      </c>
      <c r="J168" s="88">
        <f t="shared" si="31"/>
        <v>2600.9117583002553</v>
      </c>
      <c r="K168" s="189">
        <f t="shared" si="36"/>
        <v>1656.9028997417165</v>
      </c>
      <c r="L168" s="88">
        <f t="shared" si="32"/>
        <v>2197.0532450575161</v>
      </c>
      <c r="M168" s="89">
        <f t="shared" si="37"/>
        <v>9601.6743588548452</v>
      </c>
      <c r="N168" s="89">
        <f t="shared" si="38"/>
        <v>42776.345358854844</v>
      </c>
      <c r="O168" s="89">
        <f t="shared" si="39"/>
        <v>32259.687299287216</v>
      </c>
      <c r="P168" s="90">
        <f t="shared" si="33"/>
        <v>0.94818269444855152</v>
      </c>
      <c r="Q168" s="226">
        <v>-5.212116411938041</v>
      </c>
      <c r="R168" s="90">
        <f t="shared" si="40"/>
        <v>0.14938139281530255</v>
      </c>
      <c r="S168" s="90">
        <f t="shared" si="40"/>
        <v>0.17971951404345918</v>
      </c>
      <c r="T168" s="92">
        <v>1326</v>
      </c>
      <c r="U168" s="1">
        <v>28863.065999999999</v>
      </c>
      <c r="V168" s="1">
        <v>21207.249081557678</v>
      </c>
      <c r="W168" s="196"/>
      <c r="X168" s="89">
        <v>0</v>
      </c>
      <c r="Y168" s="89">
        <f t="shared" si="41"/>
        <v>0</v>
      </c>
    </row>
    <row r="169" spans="2:25">
      <c r="B169" s="200">
        <v>3426</v>
      </c>
      <c r="C169" t="s">
        <v>196</v>
      </c>
      <c r="D169" s="1">
        <v>40420.972999999998</v>
      </c>
      <c r="E169" s="86">
        <f t="shared" si="34"/>
        <v>25168.725404732253</v>
      </c>
      <c r="F169" s="87">
        <f t="shared" si="28"/>
        <v>0.73976383120806144</v>
      </c>
      <c r="G169" s="189">
        <f t="shared" si="35"/>
        <v>5491.1045279478531</v>
      </c>
      <c r="H169" s="189">
        <f t="shared" si="29"/>
        <v>8818.7138718842525</v>
      </c>
      <c r="I169" s="189">
        <f t="shared" si="30"/>
        <v>1908.9299758401346</v>
      </c>
      <c r="J169" s="88">
        <f t="shared" si="31"/>
        <v>3065.7415411992561</v>
      </c>
      <c r="K169" s="189">
        <f t="shared" si="36"/>
        <v>1604.3609613282649</v>
      </c>
      <c r="L169" s="88">
        <f t="shared" si="32"/>
        <v>2576.6037038931936</v>
      </c>
      <c r="M169" s="89">
        <f t="shared" si="37"/>
        <v>11395.317575777446</v>
      </c>
      <c r="N169" s="89">
        <f t="shared" si="38"/>
        <v>51816.290575777442</v>
      </c>
      <c r="O169" s="89">
        <f t="shared" si="39"/>
        <v>32264.190894008374</v>
      </c>
      <c r="P169" s="90">
        <f t="shared" si="33"/>
        <v>0.94831506493738471</v>
      </c>
      <c r="Q169" s="226">
        <v>-9.9574693948470667</v>
      </c>
      <c r="R169" s="90">
        <f t="shared" si="40"/>
        <v>0.20064270561914888</v>
      </c>
      <c r="S169" s="90">
        <f t="shared" si="40"/>
        <v>0.19914750922360805</v>
      </c>
      <c r="T169" s="92">
        <v>1606</v>
      </c>
      <c r="U169" s="1">
        <v>33666.112999999998</v>
      </c>
      <c r="V169" s="1">
        <v>20988.84850374065</v>
      </c>
      <c r="W169" s="196"/>
      <c r="X169" s="89">
        <v>0</v>
      </c>
      <c r="Y169" s="89">
        <f t="shared" si="41"/>
        <v>0</v>
      </c>
    </row>
    <row r="170" spans="2:25">
      <c r="B170" s="200">
        <v>3427</v>
      </c>
      <c r="C170" t="s">
        <v>197</v>
      </c>
      <c r="D170" s="1">
        <v>157174.946</v>
      </c>
      <c r="E170" s="86">
        <f t="shared" si="34"/>
        <v>27468.533030408948</v>
      </c>
      <c r="F170" s="87">
        <f t="shared" si="28"/>
        <v>0.8073602022142875</v>
      </c>
      <c r="G170" s="189">
        <f t="shared" si="35"/>
        <v>4065.2238000283023</v>
      </c>
      <c r="H170" s="189">
        <f t="shared" si="29"/>
        <v>23261.210583761946</v>
      </c>
      <c r="I170" s="189">
        <f t="shared" si="30"/>
        <v>1103.9973068532918</v>
      </c>
      <c r="J170" s="88">
        <f t="shared" si="31"/>
        <v>6317.0725898145356</v>
      </c>
      <c r="K170" s="189">
        <f t="shared" si="36"/>
        <v>799.42829234142209</v>
      </c>
      <c r="L170" s="88">
        <f t="shared" si="32"/>
        <v>4574.3286887776176</v>
      </c>
      <c r="M170" s="89">
        <f t="shared" si="37"/>
        <v>27835.539272539565</v>
      </c>
      <c r="N170" s="89">
        <f t="shared" si="38"/>
        <v>185010.48527253955</v>
      </c>
      <c r="O170" s="89">
        <f t="shared" si="39"/>
        <v>32333.185122778672</v>
      </c>
      <c r="P170" s="90">
        <f t="shared" si="33"/>
        <v>0.95034295606757135</v>
      </c>
      <c r="Q170" s="226">
        <v>291.68147875633804</v>
      </c>
      <c r="R170" s="90">
        <f t="shared" si="40"/>
        <v>0.13436465345229121</v>
      </c>
      <c r="S170" s="90">
        <f t="shared" si="40"/>
        <v>0.12841726799203793</v>
      </c>
      <c r="T170" s="92">
        <v>5722</v>
      </c>
      <c r="U170" s="1">
        <v>138557.69</v>
      </c>
      <c r="V170" s="1">
        <v>24342.531623330993</v>
      </c>
      <c r="W170" s="196"/>
      <c r="X170" s="89">
        <v>0</v>
      </c>
      <c r="Y170" s="89">
        <f t="shared" si="41"/>
        <v>0</v>
      </c>
    </row>
    <row r="171" spans="2:25">
      <c r="B171" s="200">
        <v>3428</v>
      </c>
      <c r="C171" t="s">
        <v>198</v>
      </c>
      <c r="D171" s="1">
        <v>72638.433000000005</v>
      </c>
      <c r="E171" s="86">
        <f t="shared" si="34"/>
        <v>28951.14906337186</v>
      </c>
      <c r="F171" s="87">
        <f t="shared" si="28"/>
        <v>0.85093752681527512</v>
      </c>
      <c r="G171" s="189">
        <f t="shared" si="35"/>
        <v>3146.0018595912961</v>
      </c>
      <c r="H171" s="189">
        <f t="shared" si="29"/>
        <v>7893.3186657145616</v>
      </c>
      <c r="I171" s="189">
        <f t="shared" si="30"/>
        <v>585.0816953162722</v>
      </c>
      <c r="J171" s="88">
        <f t="shared" si="31"/>
        <v>1467.9699735485269</v>
      </c>
      <c r="K171" s="189">
        <f t="shared" si="36"/>
        <v>280.51268080440246</v>
      </c>
      <c r="L171" s="88">
        <f t="shared" si="32"/>
        <v>703.80631613824573</v>
      </c>
      <c r="M171" s="89">
        <f t="shared" si="37"/>
        <v>8597.1249818528067</v>
      </c>
      <c r="N171" s="89">
        <f t="shared" si="38"/>
        <v>81235.557981852806</v>
      </c>
      <c r="O171" s="89">
        <f t="shared" si="39"/>
        <v>32377.66360376756</v>
      </c>
      <c r="P171" s="90">
        <f t="shared" si="33"/>
        <v>0.95165027580560102</v>
      </c>
      <c r="Q171" s="226">
        <v>76.66944698525549</v>
      </c>
      <c r="R171" s="90">
        <f t="shared" si="40"/>
        <v>0.18075382094424827</v>
      </c>
      <c r="S171" s="90">
        <f t="shared" si="40"/>
        <v>0.18875414575734192</v>
      </c>
      <c r="T171" s="92">
        <v>2509</v>
      </c>
      <c r="U171" s="1">
        <v>61518.694000000003</v>
      </c>
      <c r="V171" s="1">
        <v>24354.193982581157</v>
      </c>
      <c r="W171" s="196"/>
      <c r="X171" s="89">
        <v>0</v>
      </c>
      <c r="Y171" s="89">
        <f t="shared" si="41"/>
        <v>0</v>
      </c>
    </row>
    <row r="172" spans="2:25">
      <c r="B172" s="200">
        <v>3429</v>
      </c>
      <c r="C172" t="s">
        <v>199</v>
      </c>
      <c r="D172" s="1">
        <v>42527.788999999997</v>
      </c>
      <c r="E172" s="86">
        <f t="shared" si="34"/>
        <v>27615.447402597401</v>
      </c>
      <c r="F172" s="87">
        <f t="shared" si="28"/>
        <v>0.8116783366085395</v>
      </c>
      <c r="G172" s="189">
        <f t="shared" si="35"/>
        <v>3974.1368892714609</v>
      </c>
      <c r="H172" s="189">
        <f t="shared" si="29"/>
        <v>6120.1708094780497</v>
      </c>
      <c r="I172" s="189">
        <f t="shared" si="30"/>
        <v>1052.5772765873328</v>
      </c>
      <c r="J172" s="88">
        <f t="shared" si="31"/>
        <v>1620.9690059444924</v>
      </c>
      <c r="K172" s="189">
        <f t="shared" si="36"/>
        <v>748.00826207546311</v>
      </c>
      <c r="L172" s="88">
        <f t="shared" si="32"/>
        <v>1151.9327235962132</v>
      </c>
      <c r="M172" s="89">
        <f t="shared" si="37"/>
        <v>7272.1035330742634</v>
      </c>
      <c r="N172" s="89">
        <f t="shared" si="38"/>
        <v>49799.892533074264</v>
      </c>
      <c r="O172" s="89">
        <f t="shared" si="39"/>
        <v>32337.592553944327</v>
      </c>
      <c r="P172" s="90">
        <f t="shared" si="33"/>
        <v>0.95047250009939899</v>
      </c>
      <c r="Q172" s="226">
        <v>-34.154806406021635</v>
      </c>
      <c r="R172" s="90">
        <f t="shared" si="40"/>
        <v>0.20878423381450242</v>
      </c>
      <c r="S172" s="90">
        <f t="shared" si="40"/>
        <v>0.20250483519728424</v>
      </c>
      <c r="T172" s="92">
        <v>1540</v>
      </c>
      <c r="U172" s="1">
        <v>35182.283000000003</v>
      </c>
      <c r="V172" s="1">
        <v>22964.936684073109</v>
      </c>
      <c r="W172" s="196"/>
      <c r="X172" s="89">
        <v>0</v>
      </c>
      <c r="Y172" s="89">
        <f t="shared" si="41"/>
        <v>0</v>
      </c>
    </row>
    <row r="173" spans="2:25">
      <c r="B173" s="200">
        <v>3430</v>
      </c>
      <c r="C173" t="s">
        <v>200</v>
      </c>
      <c r="D173" s="1">
        <v>53232.163999999997</v>
      </c>
      <c r="E173" s="86">
        <f t="shared" si="34"/>
        <v>28090.851715039578</v>
      </c>
      <c r="F173" s="87">
        <f t="shared" si="28"/>
        <v>0.82565150806993315</v>
      </c>
      <c r="G173" s="189">
        <f t="shared" si="35"/>
        <v>3679.3862155573111</v>
      </c>
      <c r="H173" s="189">
        <f t="shared" si="29"/>
        <v>6972.436878481104</v>
      </c>
      <c r="I173" s="189">
        <f t="shared" si="30"/>
        <v>886.18576723257092</v>
      </c>
      <c r="J173" s="88">
        <f t="shared" si="31"/>
        <v>1679.3220289057219</v>
      </c>
      <c r="K173" s="189">
        <f t="shared" si="36"/>
        <v>581.61675272070124</v>
      </c>
      <c r="L173" s="88">
        <f t="shared" si="32"/>
        <v>1102.1637464057289</v>
      </c>
      <c r="M173" s="89">
        <f t="shared" si="37"/>
        <v>8074.6006248868325</v>
      </c>
      <c r="N173" s="89">
        <f t="shared" si="38"/>
        <v>61306.764624886826</v>
      </c>
      <c r="O173" s="89">
        <f t="shared" si="39"/>
        <v>32351.854683317582</v>
      </c>
      <c r="P173" s="90">
        <f t="shared" si="33"/>
        <v>0.95089169524324046</v>
      </c>
      <c r="Q173" s="226">
        <v>-187.46585733078427</v>
      </c>
      <c r="R173" s="90">
        <f t="shared" si="40"/>
        <v>0.18871680948069292</v>
      </c>
      <c r="S173" s="90">
        <f t="shared" si="40"/>
        <v>0.18620764471134066</v>
      </c>
      <c r="T173" s="92">
        <v>1895</v>
      </c>
      <c r="U173" s="1">
        <v>44781.199000000001</v>
      </c>
      <c r="V173" s="1">
        <v>23681.226335272342</v>
      </c>
      <c r="W173" s="196"/>
      <c r="X173" s="89">
        <v>0</v>
      </c>
      <c r="Y173" s="89">
        <f t="shared" si="41"/>
        <v>0</v>
      </c>
    </row>
    <row r="174" spans="2:25">
      <c r="B174" s="200">
        <v>3431</v>
      </c>
      <c r="C174" t="s">
        <v>201</v>
      </c>
      <c r="D174" s="1">
        <v>68961.445999999996</v>
      </c>
      <c r="E174" s="86">
        <f t="shared" si="34"/>
        <v>27409.15977742448</v>
      </c>
      <c r="F174" s="87">
        <f t="shared" si="28"/>
        <v>0.80561509258347497</v>
      </c>
      <c r="G174" s="189">
        <f t="shared" si="35"/>
        <v>4102.0352168786721</v>
      </c>
      <c r="H174" s="189">
        <f t="shared" si="29"/>
        <v>10320.72060566674</v>
      </c>
      <c r="I174" s="189">
        <f t="shared" si="30"/>
        <v>1124.7779453978553</v>
      </c>
      <c r="J174" s="88">
        <f t="shared" si="31"/>
        <v>2829.941310621004</v>
      </c>
      <c r="K174" s="189">
        <f t="shared" si="36"/>
        <v>820.20893088598564</v>
      </c>
      <c r="L174" s="88">
        <f t="shared" si="32"/>
        <v>2063.6456701091397</v>
      </c>
      <c r="M174" s="89">
        <f t="shared" si="37"/>
        <v>12384.366275775879</v>
      </c>
      <c r="N174" s="89">
        <f t="shared" si="38"/>
        <v>81345.812275775883</v>
      </c>
      <c r="O174" s="89">
        <f t="shared" si="39"/>
        <v>32331.403925189145</v>
      </c>
      <c r="P174" s="90">
        <f t="shared" si="33"/>
        <v>0.95029060277864719</v>
      </c>
      <c r="Q174" s="226">
        <v>121.552580910693</v>
      </c>
      <c r="R174" s="90">
        <f t="shared" si="40"/>
        <v>0.20529128558241599</v>
      </c>
      <c r="S174" s="90">
        <f t="shared" si="40"/>
        <v>0.19906362790651314</v>
      </c>
      <c r="T174" s="92">
        <v>2516</v>
      </c>
      <c r="U174" s="1">
        <v>57215.584999999999</v>
      </c>
      <c r="V174" s="1">
        <v>22858.803435876947</v>
      </c>
      <c r="W174" s="196"/>
      <c r="X174" s="89">
        <v>0</v>
      </c>
      <c r="Y174" s="89">
        <f t="shared" si="41"/>
        <v>0</v>
      </c>
    </row>
    <row r="175" spans="2:25">
      <c r="B175" s="200">
        <v>3432</v>
      </c>
      <c r="C175" t="s">
        <v>202</v>
      </c>
      <c r="D175" s="1">
        <v>57111.122000000003</v>
      </c>
      <c r="E175" s="86">
        <f t="shared" si="34"/>
        <v>28470.150548354937</v>
      </c>
      <c r="F175" s="87">
        <f t="shared" si="28"/>
        <v>0.83679992951734428</v>
      </c>
      <c r="G175" s="189">
        <f t="shared" si="35"/>
        <v>3444.2209389017885</v>
      </c>
      <c r="H175" s="189">
        <f t="shared" si="29"/>
        <v>6909.1072034369872</v>
      </c>
      <c r="I175" s="189">
        <f t="shared" si="30"/>
        <v>753.43117557219534</v>
      </c>
      <c r="J175" s="88">
        <f t="shared" si="31"/>
        <v>1511.3829381978239</v>
      </c>
      <c r="K175" s="189">
        <f t="shared" si="36"/>
        <v>448.8621610603256</v>
      </c>
      <c r="L175" s="88">
        <f t="shared" si="32"/>
        <v>900.41749508701309</v>
      </c>
      <c r="M175" s="89">
        <f t="shared" si="37"/>
        <v>7809.5246985240001</v>
      </c>
      <c r="N175" s="89">
        <f t="shared" si="38"/>
        <v>64920.646698524004</v>
      </c>
      <c r="O175" s="89">
        <f t="shared" si="39"/>
        <v>32363.233648317047</v>
      </c>
      <c r="P175" s="90">
        <f t="shared" si="33"/>
        <v>0.95122614788666293</v>
      </c>
      <c r="Q175" s="226">
        <v>-162.3490650847225</v>
      </c>
      <c r="R175" s="90">
        <f t="shared" si="40"/>
        <v>0.14112162279292426</v>
      </c>
      <c r="S175" s="90">
        <f t="shared" si="40"/>
        <v>0.12803797507396256</v>
      </c>
      <c r="T175" s="92">
        <v>2006</v>
      </c>
      <c r="U175" s="1">
        <v>50048.233999999997</v>
      </c>
      <c r="V175" s="1">
        <v>25238.645486636407</v>
      </c>
      <c r="W175" s="196"/>
      <c r="X175" s="89">
        <v>0</v>
      </c>
      <c r="Y175" s="89">
        <f t="shared" si="41"/>
        <v>0</v>
      </c>
    </row>
    <row r="176" spans="2:25">
      <c r="B176" s="200">
        <v>3433</v>
      </c>
      <c r="C176" t="s">
        <v>203</v>
      </c>
      <c r="D176" s="1">
        <v>71000.937999999995</v>
      </c>
      <c r="E176" s="86">
        <f t="shared" si="34"/>
        <v>32584.184488297382</v>
      </c>
      <c r="F176" s="87">
        <f t="shared" si="28"/>
        <v>0.95772037583281766</v>
      </c>
      <c r="G176" s="189">
        <f t="shared" si="35"/>
        <v>893.51989613747298</v>
      </c>
      <c r="H176" s="189">
        <f t="shared" si="29"/>
        <v>1946.9798536835535</v>
      </c>
      <c r="I176" s="189">
        <f t="shared" si="30"/>
        <v>0</v>
      </c>
      <c r="J176" s="88">
        <f t="shared" si="31"/>
        <v>0</v>
      </c>
      <c r="K176" s="189">
        <f t="shared" si="36"/>
        <v>-304.56901451186974</v>
      </c>
      <c r="L176" s="88">
        <f t="shared" si="32"/>
        <v>-663.65588262136419</v>
      </c>
      <c r="M176" s="89">
        <f t="shared" si="37"/>
        <v>1283.3239710621892</v>
      </c>
      <c r="N176" s="89">
        <f t="shared" si="38"/>
        <v>72284.26197106218</v>
      </c>
      <c r="O176" s="89">
        <f t="shared" si="39"/>
        <v>33173.13536992298</v>
      </c>
      <c r="P176" s="90">
        <f t="shared" si="33"/>
        <v>0.97503092905228206</v>
      </c>
      <c r="Q176" s="226">
        <v>251.55875527434728</v>
      </c>
      <c r="R176" s="90">
        <f t="shared" si="40"/>
        <v>0.10708149512156161</v>
      </c>
      <c r="S176" s="90">
        <f t="shared" si="40"/>
        <v>8.7774888047390337E-2</v>
      </c>
      <c r="T176" s="92">
        <v>2179</v>
      </c>
      <c r="U176" s="1">
        <v>64133.434000000001</v>
      </c>
      <c r="V176" s="1">
        <v>29954.896777206912</v>
      </c>
      <c r="W176" s="196"/>
      <c r="X176" s="89">
        <v>0</v>
      </c>
      <c r="Y176" s="89">
        <f t="shared" si="41"/>
        <v>0</v>
      </c>
    </row>
    <row r="177" spans="2:25">
      <c r="B177" s="200">
        <v>3434</v>
      </c>
      <c r="C177" t="s">
        <v>204</v>
      </c>
      <c r="D177" s="1">
        <v>64147.959000000003</v>
      </c>
      <c r="E177" s="86">
        <f t="shared" si="34"/>
        <v>28960.703837471781</v>
      </c>
      <c r="F177" s="87">
        <f t="shared" si="28"/>
        <v>0.85121836250245519</v>
      </c>
      <c r="G177" s="189">
        <f t="shared" si="35"/>
        <v>3140.0778996493455</v>
      </c>
      <c r="H177" s="189">
        <f t="shared" si="29"/>
        <v>6955.2725477232998</v>
      </c>
      <c r="I177" s="189">
        <f t="shared" si="30"/>
        <v>581.73752438129986</v>
      </c>
      <c r="J177" s="88">
        <f t="shared" si="31"/>
        <v>1288.5486165045791</v>
      </c>
      <c r="K177" s="189">
        <f t="shared" si="36"/>
        <v>277.16850986943012</v>
      </c>
      <c r="L177" s="88">
        <f t="shared" si="32"/>
        <v>613.92824936078773</v>
      </c>
      <c r="M177" s="89">
        <f t="shared" si="37"/>
        <v>7569.2007970840878</v>
      </c>
      <c r="N177" s="89">
        <f t="shared" si="38"/>
        <v>71717.159797084096</v>
      </c>
      <c r="O177" s="89">
        <f t="shared" si="39"/>
        <v>32377.950246990564</v>
      </c>
      <c r="P177" s="90">
        <f t="shared" si="33"/>
        <v>0.95165870087621662</v>
      </c>
      <c r="Q177" s="226">
        <v>-382.1458178826706</v>
      </c>
      <c r="R177" s="90">
        <f t="shared" si="40"/>
        <v>0.170257208461913</v>
      </c>
      <c r="S177" s="90">
        <f t="shared" si="40"/>
        <v>0.1686722099854408</v>
      </c>
      <c r="T177" s="92">
        <v>2215</v>
      </c>
      <c r="U177" s="1">
        <v>54815.264999999999</v>
      </c>
      <c r="V177" s="1">
        <v>24780.861211573236</v>
      </c>
      <c r="W177" s="196"/>
      <c r="X177" s="89">
        <v>0</v>
      </c>
      <c r="Y177" s="89">
        <f t="shared" si="41"/>
        <v>0</v>
      </c>
    </row>
    <row r="178" spans="2:25">
      <c r="B178" s="200">
        <v>3435</v>
      </c>
      <c r="C178" t="s">
        <v>205</v>
      </c>
      <c r="D178" s="1">
        <v>95396.138000000006</v>
      </c>
      <c r="E178" s="86">
        <f t="shared" si="34"/>
        <v>27032.059506942478</v>
      </c>
      <c r="F178" s="87">
        <f t="shared" si="28"/>
        <v>0.79453129170141235</v>
      </c>
      <c r="G178" s="189">
        <f t="shared" si="35"/>
        <v>4335.8373845775131</v>
      </c>
      <c r="H178" s="189">
        <f t="shared" si="29"/>
        <v>15301.170130174045</v>
      </c>
      <c r="I178" s="189">
        <f t="shared" si="30"/>
        <v>1256.763040066556</v>
      </c>
      <c r="J178" s="88">
        <f t="shared" si="31"/>
        <v>4435.1167683948761</v>
      </c>
      <c r="K178" s="189">
        <f t="shared" si="36"/>
        <v>952.19402555468628</v>
      </c>
      <c r="L178" s="88">
        <f t="shared" si="32"/>
        <v>3360.2927161824882</v>
      </c>
      <c r="M178" s="89">
        <f t="shared" si="37"/>
        <v>18661.462846356531</v>
      </c>
      <c r="N178" s="89">
        <f t="shared" si="38"/>
        <v>114057.60084635654</v>
      </c>
      <c r="O178" s="89">
        <f t="shared" si="39"/>
        <v>32320.090917074678</v>
      </c>
      <c r="P178" s="90">
        <f t="shared" si="33"/>
        <v>0.94995808875218513</v>
      </c>
      <c r="Q178" s="226">
        <v>-212.75797102392244</v>
      </c>
      <c r="R178" s="90">
        <f t="shared" si="40"/>
        <v>0.14784039165033355</v>
      </c>
      <c r="S178" s="90">
        <f t="shared" si="40"/>
        <v>0.1484909104327933</v>
      </c>
      <c r="T178" s="92">
        <v>3529</v>
      </c>
      <c r="U178" s="1">
        <v>83109.236000000004</v>
      </c>
      <c r="V178" s="1">
        <v>23537.025205324273</v>
      </c>
      <c r="W178" s="196"/>
      <c r="X178" s="89">
        <v>0</v>
      </c>
      <c r="Y178" s="89">
        <f t="shared" si="41"/>
        <v>0</v>
      </c>
    </row>
    <row r="179" spans="2:25">
      <c r="B179" s="200">
        <v>3436</v>
      </c>
      <c r="C179" t="s">
        <v>206</v>
      </c>
      <c r="D179" s="1">
        <v>174571.946</v>
      </c>
      <c r="E179" s="86">
        <f t="shared" si="34"/>
        <v>31437.41148928507</v>
      </c>
      <c r="F179" s="87">
        <f t="shared" si="28"/>
        <v>0.92401421178861864</v>
      </c>
      <c r="G179" s="189">
        <f t="shared" si="35"/>
        <v>1604.5191555251063</v>
      </c>
      <c r="H179" s="189">
        <f t="shared" si="29"/>
        <v>8909.8948706309147</v>
      </c>
      <c r="I179" s="189">
        <f t="shared" si="30"/>
        <v>0</v>
      </c>
      <c r="J179" s="88">
        <f t="shared" si="31"/>
        <v>0</v>
      </c>
      <c r="K179" s="189">
        <f t="shared" si="36"/>
        <v>-304.56901451186974</v>
      </c>
      <c r="L179" s="88">
        <f t="shared" si="32"/>
        <v>-1691.2717375844127</v>
      </c>
      <c r="M179" s="89">
        <f t="shared" si="37"/>
        <v>7218.6231330465016</v>
      </c>
      <c r="N179" s="89">
        <f t="shared" si="38"/>
        <v>181790.56913304649</v>
      </c>
      <c r="O179" s="89">
        <f t="shared" si="39"/>
        <v>32737.361630298303</v>
      </c>
      <c r="P179" s="90">
        <f t="shared" si="33"/>
        <v>0.96222258671548644</v>
      </c>
      <c r="Q179" s="226">
        <v>-139.24583203375641</v>
      </c>
      <c r="R179" s="90">
        <f t="shared" si="40"/>
        <v>0.13846712044545925</v>
      </c>
      <c r="S179" s="90">
        <f t="shared" si="40"/>
        <v>0.14523272732006764</v>
      </c>
      <c r="T179" s="92">
        <v>5553</v>
      </c>
      <c r="U179" s="1">
        <v>153339.47099999999</v>
      </c>
      <c r="V179" s="1">
        <v>27450.675080558536</v>
      </c>
      <c r="W179" s="196"/>
      <c r="X179" s="89">
        <v>0</v>
      </c>
      <c r="Y179" s="89">
        <f t="shared" si="41"/>
        <v>0</v>
      </c>
    </row>
    <row r="180" spans="2:25">
      <c r="B180" s="200">
        <v>3437</v>
      </c>
      <c r="C180" t="s">
        <v>207</v>
      </c>
      <c r="D180" s="1">
        <v>140686.58300000001</v>
      </c>
      <c r="E180" s="86">
        <f t="shared" si="34"/>
        <v>25019.84403343411</v>
      </c>
      <c r="F180" s="87">
        <f t="shared" si="28"/>
        <v>0.73538788241224695</v>
      </c>
      <c r="G180" s="189">
        <f t="shared" si="35"/>
        <v>5583.4109781527013</v>
      </c>
      <c r="H180" s="189">
        <f t="shared" si="29"/>
        <v>31395.519930152641</v>
      </c>
      <c r="I180" s="189">
        <f t="shared" si="30"/>
        <v>1961.0384557944847</v>
      </c>
      <c r="J180" s="88">
        <f t="shared" si="31"/>
        <v>11026.919236932388</v>
      </c>
      <c r="K180" s="189">
        <f t="shared" si="36"/>
        <v>1656.469441282615</v>
      </c>
      <c r="L180" s="88">
        <f t="shared" si="32"/>
        <v>9314.3276683321437</v>
      </c>
      <c r="M180" s="89">
        <f t="shared" si="37"/>
        <v>40709.847598484783</v>
      </c>
      <c r="N180" s="89">
        <f t="shared" si="38"/>
        <v>181396.43059848479</v>
      </c>
      <c r="O180" s="89">
        <f t="shared" si="39"/>
        <v>32259.724452869428</v>
      </c>
      <c r="P180" s="90">
        <f t="shared" si="33"/>
        <v>0.9481837864735102</v>
      </c>
      <c r="Q180" s="226">
        <v>280.50265323957137</v>
      </c>
      <c r="R180" s="90">
        <f t="shared" si="40"/>
        <v>0.1686951927705248</v>
      </c>
      <c r="S180" s="90">
        <f t="shared" si="40"/>
        <v>0.19633816994258224</v>
      </c>
      <c r="T180" s="92">
        <v>5623</v>
      </c>
      <c r="U180" s="1">
        <v>120379.192</v>
      </c>
      <c r="V180" s="1">
        <v>20913.688672689368</v>
      </c>
      <c r="W180" s="196"/>
      <c r="X180" s="89">
        <v>0</v>
      </c>
      <c r="Y180" s="89">
        <f t="shared" si="41"/>
        <v>0</v>
      </c>
    </row>
    <row r="181" spans="2:25">
      <c r="B181" s="200">
        <v>3438</v>
      </c>
      <c r="C181" t="s">
        <v>208</v>
      </c>
      <c r="D181" s="1">
        <v>92840.172999999995</v>
      </c>
      <c r="E181" s="86">
        <f t="shared" si="34"/>
        <v>29680.362212276214</v>
      </c>
      <c r="F181" s="87">
        <f t="shared" si="28"/>
        <v>0.87237069453140237</v>
      </c>
      <c r="G181" s="189">
        <f t="shared" si="35"/>
        <v>2693.8897072705972</v>
      </c>
      <c r="H181" s="189">
        <f t="shared" si="29"/>
        <v>8426.4870043424271</v>
      </c>
      <c r="I181" s="189">
        <f t="shared" si="30"/>
        <v>329.85709319974865</v>
      </c>
      <c r="J181" s="88">
        <f t="shared" si="31"/>
        <v>1031.7929875288137</v>
      </c>
      <c r="K181" s="189">
        <f t="shared" si="36"/>
        <v>25.288078687878908</v>
      </c>
      <c r="L181" s="88">
        <f t="shared" si="32"/>
        <v>79.101110135685232</v>
      </c>
      <c r="M181" s="89">
        <f t="shared" si="37"/>
        <v>8505.5881144781124</v>
      </c>
      <c r="N181" s="89">
        <f t="shared" si="38"/>
        <v>101345.76111447811</v>
      </c>
      <c r="O181" s="89">
        <f t="shared" si="39"/>
        <v>32399.539998234686</v>
      </c>
      <c r="P181" s="90">
        <f t="shared" si="33"/>
        <v>0.9522932708370847</v>
      </c>
      <c r="Q181" s="226">
        <v>-157.32151589481873</v>
      </c>
      <c r="R181" s="90">
        <f t="shared" si="40"/>
        <v>9.296860255760056E-2</v>
      </c>
      <c r="S181" s="90">
        <f t="shared" si="40"/>
        <v>8.9823871923643259E-2</v>
      </c>
      <c r="T181" s="92">
        <v>3128</v>
      </c>
      <c r="U181" s="1">
        <v>84943.129000000001</v>
      </c>
      <c r="V181" s="1">
        <v>27234.090734209683</v>
      </c>
      <c r="W181" s="196"/>
      <c r="X181" s="89">
        <v>0</v>
      </c>
      <c r="Y181" s="89">
        <f t="shared" si="41"/>
        <v>0</v>
      </c>
    </row>
    <row r="182" spans="2:25">
      <c r="B182" s="200">
        <v>3439</v>
      </c>
      <c r="C182" t="s">
        <v>209</v>
      </c>
      <c r="D182" s="1">
        <v>127551.05499999999</v>
      </c>
      <c r="E182" s="86">
        <f t="shared" si="34"/>
        <v>28682.494940409262</v>
      </c>
      <c r="F182" s="87">
        <f t="shared" si="28"/>
        <v>0.84304119515458298</v>
      </c>
      <c r="G182" s="189">
        <f t="shared" si="35"/>
        <v>3312.5674158281072</v>
      </c>
      <c r="H182" s="189">
        <f t="shared" si="29"/>
        <v>14730.987298187592</v>
      </c>
      <c r="I182" s="189">
        <f t="shared" si="30"/>
        <v>679.11063835318157</v>
      </c>
      <c r="J182" s="88">
        <f t="shared" si="31"/>
        <v>3020.0050087565983</v>
      </c>
      <c r="K182" s="189">
        <f t="shared" si="36"/>
        <v>374.54162384131183</v>
      </c>
      <c r="L182" s="88">
        <f t="shared" si="32"/>
        <v>1665.5866012223137</v>
      </c>
      <c r="M182" s="89">
        <f t="shared" si="37"/>
        <v>16396.573899409905</v>
      </c>
      <c r="N182" s="89">
        <f t="shared" si="38"/>
        <v>143947.6288994099</v>
      </c>
      <c r="O182" s="89">
        <f t="shared" si="39"/>
        <v>32369.603980078678</v>
      </c>
      <c r="P182" s="90">
        <f t="shared" si="33"/>
        <v>0.95141338585578017</v>
      </c>
      <c r="Q182" s="226">
        <v>-293.37137623217131</v>
      </c>
      <c r="R182" s="90">
        <f t="shared" si="40"/>
        <v>9.3520269141446649E-2</v>
      </c>
      <c r="S182" s="90">
        <f t="shared" si="40"/>
        <v>8.5159646440567588E-2</v>
      </c>
      <c r="T182" s="92">
        <v>4447</v>
      </c>
      <c r="U182" s="1">
        <v>116642.607</v>
      </c>
      <c r="V182" s="1">
        <v>26431.590074779062</v>
      </c>
      <c r="W182" s="196"/>
      <c r="X182" s="89">
        <v>0</v>
      </c>
      <c r="Y182" s="89">
        <f t="shared" si="41"/>
        <v>0</v>
      </c>
    </row>
    <row r="183" spans="2:25">
      <c r="B183" s="200">
        <v>3440</v>
      </c>
      <c r="C183" t="s">
        <v>210</v>
      </c>
      <c r="D183" s="1">
        <v>157441.128</v>
      </c>
      <c r="E183" s="86">
        <f t="shared" si="34"/>
        <v>30666.36696532918</v>
      </c>
      <c r="F183" s="87">
        <f t="shared" si="28"/>
        <v>0.90135152856166589</v>
      </c>
      <c r="G183" s="189">
        <f t="shared" si="35"/>
        <v>2082.5667603777583</v>
      </c>
      <c r="H183" s="189">
        <f t="shared" si="29"/>
        <v>10691.897747779411</v>
      </c>
      <c r="I183" s="189">
        <f t="shared" si="30"/>
        <v>0</v>
      </c>
      <c r="J183" s="88">
        <f t="shared" si="31"/>
        <v>0</v>
      </c>
      <c r="K183" s="189">
        <f t="shared" si="36"/>
        <v>-304.56901451186974</v>
      </c>
      <c r="L183" s="88">
        <f t="shared" si="32"/>
        <v>-1563.6573205039392</v>
      </c>
      <c r="M183" s="89">
        <f t="shared" si="37"/>
        <v>9128.240427275472</v>
      </c>
      <c r="N183" s="89">
        <f t="shared" si="38"/>
        <v>166569.36842727548</v>
      </c>
      <c r="O183" s="89">
        <f t="shared" si="39"/>
        <v>32444.364711195063</v>
      </c>
      <c r="P183" s="90">
        <f t="shared" si="33"/>
        <v>0.9536107670892443</v>
      </c>
      <c r="Q183" s="226">
        <v>124.52859926502242</v>
      </c>
      <c r="R183" s="90">
        <f t="shared" si="40"/>
        <v>8.1585957201832163E-2</v>
      </c>
      <c r="S183" s="90">
        <f t="shared" si="40"/>
        <v>7.947924516988486E-2</v>
      </c>
      <c r="T183" s="92">
        <v>5134</v>
      </c>
      <c r="U183" s="1">
        <v>145565.06299999999</v>
      </c>
      <c r="V183" s="1">
        <v>28408.482240437155</v>
      </c>
      <c r="W183" s="196"/>
      <c r="X183" s="89">
        <v>0</v>
      </c>
      <c r="Y183" s="89">
        <f t="shared" si="41"/>
        <v>0</v>
      </c>
    </row>
    <row r="184" spans="2:25">
      <c r="B184" s="200">
        <v>3441</v>
      </c>
      <c r="C184" t="s">
        <v>211</v>
      </c>
      <c r="D184" s="1">
        <v>179915.62700000001</v>
      </c>
      <c r="E184" s="86">
        <f t="shared" si="34"/>
        <v>29140.8530936184</v>
      </c>
      <c r="F184" s="87">
        <f t="shared" si="28"/>
        <v>0.85651334275168345</v>
      </c>
      <c r="G184" s="189">
        <f t="shared" si="35"/>
        <v>3028.385360838442</v>
      </c>
      <c r="H184" s="189">
        <f t="shared" si="29"/>
        <v>18697.251217816542</v>
      </c>
      <c r="I184" s="189">
        <f t="shared" si="30"/>
        <v>518.68528472998344</v>
      </c>
      <c r="J184" s="88">
        <f t="shared" si="31"/>
        <v>3202.3629479229176</v>
      </c>
      <c r="K184" s="189">
        <f t="shared" si="36"/>
        <v>214.1162702181137</v>
      </c>
      <c r="L184" s="88">
        <f t="shared" si="32"/>
        <v>1321.953852326634</v>
      </c>
      <c r="M184" s="89">
        <f t="shared" si="37"/>
        <v>20019.205070143176</v>
      </c>
      <c r="N184" s="89">
        <f t="shared" si="38"/>
        <v>199934.83207014319</v>
      </c>
      <c r="O184" s="89">
        <f t="shared" si="39"/>
        <v>32383.354724674959</v>
      </c>
      <c r="P184" s="90">
        <f t="shared" si="33"/>
        <v>0.9518175502836933</v>
      </c>
      <c r="Q184" s="226">
        <v>-263.12706777320636</v>
      </c>
      <c r="R184" s="90">
        <f t="shared" si="40"/>
        <v>9.9776937052286047E-2</v>
      </c>
      <c r="S184" s="90">
        <f t="shared" si="40"/>
        <v>0.10031132817816173</v>
      </c>
      <c r="T184" s="92">
        <v>6174</v>
      </c>
      <c r="U184" s="1">
        <v>163592.83499999999</v>
      </c>
      <c r="V184" s="1">
        <v>26484.188926663428</v>
      </c>
      <c r="W184" s="196"/>
      <c r="X184" s="89">
        <v>0</v>
      </c>
      <c r="Y184" s="89">
        <f t="shared" si="41"/>
        <v>0</v>
      </c>
    </row>
    <row r="185" spans="2:25">
      <c r="B185" s="200">
        <v>3442</v>
      </c>
      <c r="C185" t="s">
        <v>212</v>
      </c>
      <c r="D185" s="1">
        <v>415515.10499999998</v>
      </c>
      <c r="E185" s="86">
        <f t="shared" si="34"/>
        <v>28024.219666824036</v>
      </c>
      <c r="F185" s="87">
        <f t="shared" si="28"/>
        <v>0.82369304658741793</v>
      </c>
      <c r="G185" s="189">
        <f t="shared" si="35"/>
        <v>3720.6980854509475</v>
      </c>
      <c r="H185" s="189">
        <f t="shared" si="29"/>
        <v>55166.790512981199</v>
      </c>
      <c r="I185" s="189">
        <f t="shared" si="30"/>
        <v>909.50698410801078</v>
      </c>
      <c r="J185" s="88">
        <f t="shared" si="31"/>
        <v>13485.260053369475</v>
      </c>
      <c r="K185" s="189">
        <f t="shared" si="36"/>
        <v>604.9379695961411</v>
      </c>
      <c r="L185" s="88">
        <f t="shared" si="32"/>
        <v>8969.4152752019836</v>
      </c>
      <c r="M185" s="89">
        <f t="shared" si="37"/>
        <v>64136.205788183186</v>
      </c>
      <c r="N185" s="89">
        <f t="shared" si="38"/>
        <v>479651.31078818318</v>
      </c>
      <c r="O185" s="89">
        <f t="shared" si="39"/>
        <v>32349.855721871121</v>
      </c>
      <c r="P185" s="90">
        <f t="shared" si="33"/>
        <v>0.95083294139876517</v>
      </c>
      <c r="Q185" s="226">
        <v>-325.95197538434877</v>
      </c>
      <c r="R185" s="90">
        <f t="shared" si="40"/>
        <v>0.12001705544715791</v>
      </c>
      <c r="S185" s="90">
        <f t="shared" si="40"/>
        <v>0.12099906271233724</v>
      </c>
      <c r="T185" s="92">
        <v>14827</v>
      </c>
      <c r="U185" s="1">
        <v>370989.98</v>
      </c>
      <c r="V185" s="1">
        <v>24999.324797843663</v>
      </c>
      <c r="W185" s="196"/>
      <c r="X185" s="89">
        <v>0</v>
      </c>
      <c r="Y185" s="89">
        <f t="shared" si="41"/>
        <v>0</v>
      </c>
    </row>
    <row r="186" spans="2:25">
      <c r="B186" s="200">
        <v>3443</v>
      </c>
      <c r="C186" t="s">
        <v>213</v>
      </c>
      <c r="D186" s="1">
        <v>369452.98100000003</v>
      </c>
      <c r="E186" s="86">
        <f t="shared" si="34"/>
        <v>27068.135467799842</v>
      </c>
      <c r="F186" s="87">
        <f t="shared" si="28"/>
        <v>0.79559164301397178</v>
      </c>
      <c r="G186" s="189">
        <f t="shared" si="35"/>
        <v>4313.4702888459478</v>
      </c>
      <c r="H186" s="189">
        <f t="shared" si="29"/>
        <v>58874.555972458344</v>
      </c>
      <c r="I186" s="189">
        <f t="shared" si="30"/>
        <v>1244.1364537664786</v>
      </c>
      <c r="J186" s="88">
        <f t="shared" si="31"/>
        <v>16981.218457458668</v>
      </c>
      <c r="K186" s="189">
        <f t="shared" si="36"/>
        <v>939.56743925460887</v>
      </c>
      <c r="L186" s="88">
        <f t="shared" si="32"/>
        <v>12824.155978386156</v>
      </c>
      <c r="M186" s="89">
        <f t="shared" si="37"/>
        <v>71698.711950844503</v>
      </c>
      <c r="N186" s="89">
        <f t="shared" si="38"/>
        <v>441151.69295084453</v>
      </c>
      <c r="O186" s="89">
        <f t="shared" si="39"/>
        <v>32321.173195900399</v>
      </c>
      <c r="P186" s="90">
        <f t="shared" si="33"/>
        <v>0.94998989929156186</v>
      </c>
      <c r="Q186" s="226">
        <v>1026.2588540221623</v>
      </c>
      <c r="R186" s="90">
        <f t="shared" si="40"/>
        <v>0.15642481530844338</v>
      </c>
      <c r="S186" s="90">
        <f t="shared" si="40"/>
        <v>0.15998330620469634</v>
      </c>
      <c r="T186" s="92">
        <v>13649</v>
      </c>
      <c r="U186" s="1">
        <v>319478.59999999998</v>
      </c>
      <c r="V186" s="1">
        <v>23334.935358994957</v>
      </c>
      <c r="W186" s="196"/>
      <c r="X186" s="89">
        <v>0</v>
      </c>
      <c r="Y186" s="89">
        <f t="shared" si="41"/>
        <v>0</v>
      </c>
    </row>
    <row r="187" spans="2:25">
      <c r="B187" s="200">
        <v>3446</v>
      </c>
      <c r="C187" t="s">
        <v>214</v>
      </c>
      <c r="D187" s="1">
        <v>405999.39500000002</v>
      </c>
      <c r="E187" s="86">
        <f t="shared" si="34"/>
        <v>29721.771229868231</v>
      </c>
      <c r="F187" s="87">
        <f t="shared" si="28"/>
        <v>0.87358779603367687</v>
      </c>
      <c r="G187" s="189">
        <f t="shared" si="35"/>
        <v>2668.2161163635465</v>
      </c>
      <c r="H187" s="189">
        <f t="shared" si="29"/>
        <v>36447.832149526046</v>
      </c>
      <c r="I187" s="189">
        <f t="shared" si="30"/>
        <v>315.3639370425426</v>
      </c>
      <c r="J187" s="88">
        <f t="shared" si="31"/>
        <v>4307.8713800011328</v>
      </c>
      <c r="K187" s="189">
        <f t="shared" si="36"/>
        <v>10.794922530672864</v>
      </c>
      <c r="L187" s="88">
        <f t="shared" si="32"/>
        <v>147.4586417689913</v>
      </c>
      <c r="M187" s="89">
        <f t="shared" si="37"/>
        <v>36595.29079129504</v>
      </c>
      <c r="N187" s="89">
        <f t="shared" si="38"/>
        <v>442594.68579129508</v>
      </c>
      <c r="O187" s="89">
        <f t="shared" si="39"/>
        <v>32400.782268762447</v>
      </c>
      <c r="P187" s="90">
        <f t="shared" si="33"/>
        <v>0.95232978388215295</v>
      </c>
      <c r="Q187" s="226">
        <v>-1217.3751198092505</v>
      </c>
      <c r="R187" s="90">
        <f t="shared" si="40"/>
        <v>0.12360755688203931</v>
      </c>
      <c r="S187" s="90">
        <f t="shared" si="40"/>
        <v>0.11809645100274961</v>
      </c>
      <c r="T187" s="92">
        <v>13660</v>
      </c>
      <c r="U187" s="1">
        <v>361335.58600000001</v>
      </c>
      <c r="V187" s="1">
        <v>26582.4752446112</v>
      </c>
      <c r="W187" s="196"/>
      <c r="X187" s="89">
        <v>0</v>
      </c>
      <c r="Y187" s="89">
        <f t="shared" si="41"/>
        <v>0</v>
      </c>
    </row>
    <row r="188" spans="2:25">
      <c r="B188" s="200">
        <v>3447</v>
      </c>
      <c r="C188" t="s">
        <v>215</v>
      </c>
      <c r="D188" s="1">
        <v>137394.791</v>
      </c>
      <c r="E188" s="86">
        <f t="shared" si="34"/>
        <v>24547.934786492762</v>
      </c>
      <c r="F188" s="87">
        <f t="shared" si="28"/>
        <v>0.72151743856234885</v>
      </c>
      <c r="G188" s="189">
        <f t="shared" si="35"/>
        <v>5875.9947112563368</v>
      </c>
      <c r="H188" s="189">
        <f t="shared" si="29"/>
        <v>32887.942398901716</v>
      </c>
      <c r="I188" s="189">
        <f t="shared" si="30"/>
        <v>2126.2066922239565</v>
      </c>
      <c r="J188" s="88">
        <f t="shared" si="31"/>
        <v>11900.378856377485</v>
      </c>
      <c r="K188" s="189">
        <f t="shared" si="36"/>
        <v>1821.6376777120868</v>
      </c>
      <c r="L188" s="88">
        <f t="shared" si="32"/>
        <v>10195.706082154549</v>
      </c>
      <c r="M188" s="89">
        <f t="shared" si="37"/>
        <v>43083.648481056269</v>
      </c>
      <c r="N188" s="89">
        <f t="shared" si="38"/>
        <v>180478.43948105627</v>
      </c>
      <c r="O188" s="89">
        <f t="shared" si="39"/>
        <v>32245.56717546119</v>
      </c>
      <c r="P188" s="90">
        <f t="shared" si="33"/>
        <v>0.94776767315801336</v>
      </c>
      <c r="Q188" s="226">
        <v>-64.233001340537157</v>
      </c>
      <c r="R188" s="90">
        <f t="shared" si="40"/>
        <v>0.15163556932973599</v>
      </c>
      <c r="S188" s="90">
        <f t="shared" si="40"/>
        <v>0.14957797495894853</v>
      </c>
      <c r="T188" s="92">
        <v>5597</v>
      </c>
      <c r="U188" s="1">
        <v>119304.053</v>
      </c>
      <c r="V188" s="1">
        <v>21353.866654734204</v>
      </c>
      <c r="W188" s="196"/>
      <c r="X188" s="89">
        <v>0</v>
      </c>
      <c r="Y188" s="89">
        <f t="shared" si="41"/>
        <v>0</v>
      </c>
    </row>
    <row r="189" spans="2:25">
      <c r="B189" s="200">
        <v>3448</v>
      </c>
      <c r="C189" t="s">
        <v>216</v>
      </c>
      <c r="D189" s="1">
        <v>170606.34099999999</v>
      </c>
      <c r="E189" s="86">
        <f t="shared" si="34"/>
        <v>26070.651130806844</v>
      </c>
      <c r="F189" s="87">
        <f t="shared" si="28"/>
        <v>0.76627339892977864</v>
      </c>
      <c r="G189" s="189">
        <f t="shared" si="35"/>
        <v>4931.9105777816067</v>
      </c>
      <c r="H189" s="189">
        <f t="shared" si="29"/>
        <v>32274.422821002834</v>
      </c>
      <c r="I189" s="189">
        <f t="shared" si="30"/>
        <v>1593.255971714028</v>
      </c>
      <c r="J189" s="88">
        <f t="shared" si="31"/>
        <v>10426.267078896599</v>
      </c>
      <c r="K189" s="189">
        <f t="shared" si="36"/>
        <v>1288.6869572021583</v>
      </c>
      <c r="L189" s="88">
        <f t="shared" si="32"/>
        <v>8433.167447930924</v>
      </c>
      <c r="M189" s="89">
        <f t="shared" si="37"/>
        <v>40707.59026893376</v>
      </c>
      <c r="N189" s="89">
        <f t="shared" si="38"/>
        <v>211313.93126893375</v>
      </c>
      <c r="O189" s="89">
        <f t="shared" si="39"/>
        <v>32291.248665790612</v>
      </c>
      <c r="P189" s="90">
        <f t="shared" si="33"/>
        <v>0.94911035196903615</v>
      </c>
      <c r="Q189" s="226">
        <v>442.65139971364988</v>
      </c>
      <c r="R189" s="90">
        <f t="shared" si="40"/>
        <v>0.17196411969425054</v>
      </c>
      <c r="S189" s="90">
        <f t="shared" si="40"/>
        <v>0.16587506406014227</v>
      </c>
      <c r="T189" s="92">
        <v>6544</v>
      </c>
      <c r="U189" s="1">
        <v>145573.00700000001</v>
      </c>
      <c r="V189" s="1">
        <v>22361.445007680493</v>
      </c>
      <c r="W189" s="196"/>
      <c r="X189" s="89">
        <v>0</v>
      </c>
      <c r="Y189" s="89">
        <f t="shared" si="41"/>
        <v>0</v>
      </c>
    </row>
    <row r="190" spans="2:25">
      <c r="B190" s="200">
        <v>3449</v>
      </c>
      <c r="C190" t="s">
        <v>217</v>
      </c>
      <c r="D190" s="1">
        <v>81299.236000000004</v>
      </c>
      <c r="E190" s="86">
        <f t="shared" si="34"/>
        <v>28809.084337349399</v>
      </c>
      <c r="F190" s="87">
        <f t="shared" si="28"/>
        <v>0.84676193411791356</v>
      </c>
      <c r="G190" s="189">
        <f t="shared" si="35"/>
        <v>3234.0819897252222</v>
      </c>
      <c r="H190" s="189">
        <f t="shared" si="29"/>
        <v>9126.5793750045759</v>
      </c>
      <c r="I190" s="189">
        <f t="shared" si="30"/>
        <v>634.80434942413376</v>
      </c>
      <c r="J190" s="88">
        <f t="shared" si="31"/>
        <v>1791.4178740749055</v>
      </c>
      <c r="K190" s="189">
        <f t="shared" si="36"/>
        <v>330.23533491226402</v>
      </c>
      <c r="L190" s="88">
        <f t="shared" si="32"/>
        <v>931.92411512240903</v>
      </c>
      <c r="M190" s="89">
        <f t="shared" si="37"/>
        <v>10058.503490126985</v>
      </c>
      <c r="N190" s="89">
        <f t="shared" si="38"/>
        <v>91357.739490126987</v>
      </c>
      <c r="O190" s="89">
        <f t="shared" si="39"/>
        <v>32373.401661986882</v>
      </c>
      <c r="P190" s="90">
        <f t="shared" si="33"/>
        <v>0.95152500802467999</v>
      </c>
      <c r="Q190" s="226">
        <v>134.01559250792525</v>
      </c>
      <c r="R190" s="90">
        <f t="shared" si="40"/>
        <v>0.10422984582307357</v>
      </c>
      <c r="S190" s="90">
        <f t="shared" si="40"/>
        <v>0.10970795278321635</v>
      </c>
      <c r="T190" s="92">
        <v>2822</v>
      </c>
      <c r="U190" s="1">
        <v>73625.284</v>
      </c>
      <c r="V190" s="1">
        <v>25960.960507757405</v>
      </c>
      <c r="W190" s="196"/>
      <c r="X190" s="89">
        <v>0</v>
      </c>
      <c r="Y190" s="89">
        <f t="shared" si="41"/>
        <v>0</v>
      </c>
    </row>
    <row r="191" spans="2:25">
      <c r="B191" s="200">
        <v>3450</v>
      </c>
      <c r="C191" t="s">
        <v>218</v>
      </c>
      <c r="D191" s="1">
        <v>32480.321</v>
      </c>
      <c r="E191" s="86">
        <f t="shared" si="34"/>
        <v>25901.37240829346</v>
      </c>
      <c r="F191" s="87">
        <f t="shared" si="28"/>
        <v>0.76129792741523927</v>
      </c>
      <c r="G191" s="189">
        <f t="shared" si="35"/>
        <v>5036.8633857399045</v>
      </c>
      <c r="H191" s="189">
        <f t="shared" si="29"/>
        <v>6316.2266857178411</v>
      </c>
      <c r="I191" s="189">
        <f t="shared" si="30"/>
        <v>1652.5035245937122</v>
      </c>
      <c r="J191" s="88">
        <f t="shared" si="31"/>
        <v>2072.239419840515</v>
      </c>
      <c r="K191" s="189">
        <f t="shared" si="36"/>
        <v>1347.9345100818425</v>
      </c>
      <c r="L191" s="88">
        <f t="shared" si="32"/>
        <v>1690.3098756426305</v>
      </c>
      <c r="M191" s="89">
        <f t="shared" si="37"/>
        <v>8006.5365613604718</v>
      </c>
      <c r="N191" s="89">
        <f t="shared" si="38"/>
        <v>40486.85756136047</v>
      </c>
      <c r="O191" s="89">
        <f t="shared" si="39"/>
        <v>32286.17030411521</v>
      </c>
      <c r="P191" s="90">
        <f t="shared" si="33"/>
        <v>0.9489610878236</v>
      </c>
      <c r="Q191" s="226">
        <v>-74.917506787756793</v>
      </c>
      <c r="R191" s="90">
        <f t="shared" si="40"/>
        <v>9.0490330034912414E-2</v>
      </c>
      <c r="S191" s="90">
        <f t="shared" si="40"/>
        <v>0.1878865955563718</v>
      </c>
      <c r="T191" s="92">
        <v>1254</v>
      </c>
      <c r="U191" s="1">
        <v>29785.061000000002</v>
      </c>
      <c r="V191" s="1">
        <v>21804.583455344073</v>
      </c>
      <c r="W191" s="196"/>
      <c r="X191" s="89">
        <v>0</v>
      </c>
      <c r="Y191" s="89">
        <f t="shared" si="41"/>
        <v>0</v>
      </c>
    </row>
    <row r="192" spans="2:25">
      <c r="B192" s="200">
        <v>3451</v>
      </c>
      <c r="C192" t="s">
        <v>219</v>
      </c>
      <c r="D192" s="1">
        <v>189284.43100000001</v>
      </c>
      <c r="E192" s="86">
        <f t="shared" si="34"/>
        <v>29323.69186676995</v>
      </c>
      <c r="F192" s="87">
        <f t="shared" si="28"/>
        <v>0.8618873737820566</v>
      </c>
      <c r="G192" s="189">
        <f t="shared" si="35"/>
        <v>2915.0253214844806</v>
      </c>
      <c r="H192" s="189">
        <f t="shared" si="29"/>
        <v>18816.488450182322</v>
      </c>
      <c r="I192" s="189">
        <f t="shared" si="30"/>
        <v>454.69171412694084</v>
      </c>
      <c r="J192" s="88">
        <f t="shared" si="31"/>
        <v>2935.0350146894029</v>
      </c>
      <c r="K192" s="189">
        <f t="shared" si="36"/>
        <v>150.1226996150711</v>
      </c>
      <c r="L192" s="88">
        <f t="shared" si="32"/>
        <v>969.04202601528391</v>
      </c>
      <c r="M192" s="89">
        <f t="shared" si="37"/>
        <v>19785.530476197604</v>
      </c>
      <c r="N192" s="89">
        <f t="shared" si="38"/>
        <v>209069.96147619761</v>
      </c>
      <c r="O192" s="89">
        <f t="shared" si="39"/>
        <v>32388.839887869501</v>
      </c>
      <c r="P192" s="90">
        <f t="shared" si="33"/>
        <v>0.95197877121460439</v>
      </c>
      <c r="Q192" s="226">
        <v>352.22893980462686</v>
      </c>
      <c r="R192" s="90">
        <f t="shared" si="40"/>
        <v>8.5318385586098319E-2</v>
      </c>
      <c r="S192" s="90">
        <f t="shared" si="40"/>
        <v>0.10330894596684392</v>
      </c>
      <c r="T192" s="92">
        <v>6455</v>
      </c>
      <c r="U192" s="1">
        <v>174404.519</v>
      </c>
      <c r="V192" s="1">
        <v>26577.951691557453</v>
      </c>
      <c r="W192" s="196"/>
      <c r="X192" s="89">
        <v>0</v>
      </c>
      <c r="Y192" s="89">
        <f t="shared" si="41"/>
        <v>0</v>
      </c>
    </row>
    <row r="193" spans="2:28">
      <c r="B193" s="200">
        <v>3452</v>
      </c>
      <c r="C193" t="s">
        <v>220</v>
      </c>
      <c r="D193" s="1">
        <v>68085.88</v>
      </c>
      <c r="E193" s="86">
        <f t="shared" si="34"/>
        <v>31786.125116713352</v>
      </c>
      <c r="F193" s="87">
        <f t="shared" si="28"/>
        <v>0.93426366720888809</v>
      </c>
      <c r="G193" s="189">
        <f t="shared" si="35"/>
        <v>1388.3167065195712</v>
      </c>
      <c r="H193" s="189">
        <f t="shared" si="29"/>
        <v>2973.7743853649213</v>
      </c>
      <c r="I193" s="189">
        <f t="shared" si="30"/>
        <v>0</v>
      </c>
      <c r="J193" s="88">
        <f t="shared" si="31"/>
        <v>0</v>
      </c>
      <c r="K193" s="189">
        <f t="shared" si="36"/>
        <v>-304.56901451186974</v>
      </c>
      <c r="L193" s="88">
        <f t="shared" si="32"/>
        <v>-652.38682908442502</v>
      </c>
      <c r="M193" s="89">
        <f t="shared" si="37"/>
        <v>2321.387556280496</v>
      </c>
      <c r="N193" s="89">
        <f t="shared" si="38"/>
        <v>70407.267556280494</v>
      </c>
      <c r="O193" s="89">
        <f t="shared" si="39"/>
        <v>32869.872808721055</v>
      </c>
      <c r="P193" s="90">
        <f t="shared" si="33"/>
        <v>0.96611737977518897</v>
      </c>
      <c r="Q193" s="226">
        <v>-98.788239909300501</v>
      </c>
      <c r="R193" s="90">
        <f t="shared" si="40"/>
        <v>6.9780292263623658E-2</v>
      </c>
      <c r="S193" s="90">
        <f t="shared" si="40"/>
        <v>5.4797375005029479E-2</v>
      </c>
      <c r="T193" s="92">
        <v>2142</v>
      </c>
      <c r="U193" s="1">
        <v>63644.732000000004</v>
      </c>
      <c r="V193" s="1">
        <v>30134.816287878788</v>
      </c>
      <c r="W193" s="196"/>
      <c r="X193" s="89">
        <v>0</v>
      </c>
      <c r="Y193" s="89">
        <f t="shared" si="41"/>
        <v>0</v>
      </c>
    </row>
    <row r="194" spans="2:28">
      <c r="B194" s="200">
        <v>3453</v>
      </c>
      <c r="C194" t="s">
        <v>221</v>
      </c>
      <c r="D194" s="1">
        <v>107179.06200000001</v>
      </c>
      <c r="E194" s="86">
        <f t="shared" si="34"/>
        <v>32370.601630927213</v>
      </c>
      <c r="F194" s="87">
        <f t="shared" si="28"/>
        <v>0.95144270899400296</v>
      </c>
      <c r="G194" s="189">
        <f t="shared" si="35"/>
        <v>1025.9412677069779</v>
      </c>
      <c r="H194" s="189">
        <f t="shared" si="29"/>
        <v>3396.8915373778036</v>
      </c>
      <c r="I194" s="189">
        <f t="shared" si="30"/>
        <v>0</v>
      </c>
      <c r="J194" s="88">
        <f t="shared" si="31"/>
        <v>0</v>
      </c>
      <c r="K194" s="189">
        <f t="shared" si="36"/>
        <v>-304.56901451186974</v>
      </c>
      <c r="L194" s="88">
        <f t="shared" si="32"/>
        <v>-1008.4280070488007</v>
      </c>
      <c r="M194" s="89">
        <f t="shared" si="37"/>
        <v>2388.4635303290029</v>
      </c>
      <c r="N194" s="89">
        <f t="shared" si="38"/>
        <v>109567.525530329</v>
      </c>
      <c r="O194" s="89">
        <f t="shared" si="39"/>
        <v>33091.973884122315</v>
      </c>
      <c r="P194" s="90">
        <f t="shared" si="33"/>
        <v>0.97264541565353246</v>
      </c>
      <c r="Q194" s="226">
        <v>-212.52114613430558</v>
      </c>
      <c r="R194" s="90">
        <f t="shared" si="40"/>
        <v>6.3900784973674518E-2</v>
      </c>
      <c r="S194" s="90">
        <f t="shared" si="40"/>
        <v>5.9723584670244231E-2</v>
      </c>
      <c r="T194" s="92">
        <v>3311</v>
      </c>
      <c r="U194" s="1">
        <v>100741.595</v>
      </c>
      <c r="V194" s="1">
        <v>30546.268950879319</v>
      </c>
      <c r="W194" s="196"/>
      <c r="X194" s="89">
        <v>0</v>
      </c>
      <c r="Y194" s="89">
        <f t="shared" si="41"/>
        <v>0</v>
      </c>
    </row>
    <row r="195" spans="2:28" ht="32.15" customHeight="1">
      <c r="B195" s="200">
        <v>3454</v>
      </c>
      <c r="C195" t="s">
        <v>222</v>
      </c>
      <c r="D195" s="1">
        <v>54133.105000000003</v>
      </c>
      <c r="E195" s="86">
        <f t="shared" si="34"/>
        <v>32847.757888349523</v>
      </c>
      <c r="F195" s="87">
        <f t="shared" si="28"/>
        <v>0.96546737394621618</v>
      </c>
      <c r="G195" s="189">
        <f t="shared" si="35"/>
        <v>730.10438810514574</v>
      </c>
      <c r="H195" s="189">
        <f t="shared" si="29"/>
        <v>1203.2120315972802</v>
      </c>
      <c r="I195" s="189">
        <f t="shared" si="30"/>
        <v>0</v>
      </c>
      <c r="J195" s="88">
        <f t="shared" si="31"/>
        <v>0</v>
      </c>
      <c r="K195" s="189">
        <f t="shared" si="36"/>
        <v>-304.56901451186974</v>
      </c>
      <c r="L195" s="88">
        <f t="shared" si="32"/>
        <v>-501.92973591556131</v>
      </c>
      <c r="M195" s="89">
        <f t="shared" si="37"/>
        <v>701.28229568171889</v>
      </c>
      <c r="N195" s="89">
        <f t="shared" si="38"/>
        <v>54834.387295681721</v>
      </c>
      <c r="O195" s="89">
        <f t="shared" si="39"/>
        <v>33273.293261942788</v>
      </c>
      <c r="P195" s="90">
        <f t="shared" si="33"/>
        <v>0.97797478833537332</v>
      </c>
      <c r="Q195" s="226">
        <v>-172.81686911789484</v>
      </c>
      <c r="R195" s="93">
        <f t="shared" si="40"/>
        <v>7.4029459337043427E-2</v>
      </c>
      <c r="S195" s="93">
        <f t="shared" si="40"/>
        <v>7.2074308622231048E-2</v>
      </c>
      <c r="T195" s="92">
        <v>1648</v>
      </c>
      <c r="U195" s="1">
        <v>50401.881000000001</v>
      </c>
      <c r="V195" s="1">
        <v>30639.441337386019</v>
      </c>
      <c r="W195" s="196"/>
      <c r="X195" s="89">
        <v>0</v>
      </c>
      <c r="Y195" s="89">
        <f t="shared" si="41"/>
        <v>0</v>
      </c>
      <c r="Z195" s="190"/>
      <c r="AB195" s="46"/>
    </row>
    <row r="196" spans="2:28">
      <c r="B196" s="200">
        <v>3901</v>
      </c>
      <c r="C196" t="s">
        <v>223</v>
      </c>
      <c r="D196" s="1">
        <v>801784.08299999998</v>
      </c>
      <c r="E196" s="86">
        <f t="shared" si="34"/>
        <v>28595.316630407644</v>
      </c>
      <c r="F196" s="87">
        <f t="shared" si="28"/>
        <v>0.84047883414630897</v>
      </c>
      <c r="G196" s="189">
        <f t="shared" si="35"/>
        <v>3366.6179680291107</v>
      </c>
      <c r="H196" s="189">
        <f t="shared" si="29"/>
        <v>94396.601205568237</v>
      </c>
      <c r="I196" s="189">
        <f t="shared" si="30"/>
        <v>709.62304685374795</v>
      </c>
      <c r="J196" s="88">
        <f t="shared" si="31"/>
        <v>19897.12061073224</v>
      </c>
      <c r="K196" s="189">
        <f t="shared" si="36"/>
        <v>405.05403234187821</v>
      </c>
      <c r="L196" s="88">
        <f t="shared" si="32"/>
        <v>11357.310012833923</v>
      </c>
      <c r="M196" s="89">
        <f t="shared" si="37"/>
        <v>105753.91121840217</v>
      </c>
      <c r="N196" s="89">
        <f t="shared" si="38"/>
        <v>907537.99421840219</v>
      </c>
      <c r="O196" s="89">
        <f t="shared" si="39"/>
        <v>32366.988630778636</v>
      </c>
      <c r="P196" s="90">
        <f t="shared" si="33"/>
        <v>0.95133651502553207</v>
      </c>
      <c r="Q196" s="226">
        <v>1717.8173535791138</v>
      </c>
      <c r="R196" s="93">
        <f t="shared" si="40"/>
        <v>0.12781217400466274</v>
      </c>
      <c r="S196" s="94">
        <f t="shared" si="40"/>
        <v>0.12378987586990511</v>
      </c>
      <c r="T196" s="92">
        <v>28039</v>
      </c>
      <c r="U196" s="1">
        <v>710919.86899999995</v>
      </c>
      <c r="V196" s="1">
        <v>25445.430008232219</v>
      </c>
      <c r="W196" s="196"/>
      <c r="X196" s="89">
        <v>0</v>
      </c>
      <c r="Y196" s="89">
        <f t="shared" si="41"/>
        <v>0</v>
      </c>
      <c r="Z196" s="1"/>
      <c r="AA196" s="1"/>
    </row>
    <row r="197" spans="2:28">
      <c r="B197" s="200">
        <v>3903</v>
      </c>
      <c r="C197" t="s">
        <v>224</v>
      </c>
      <c r="D197" s="1">
        <v>812516.29700000002</v>
      </c>
      <c r="E197" s="86">
        <f t="shared" si="34"/>
        <v>30087.624402888356</v>
      </c>
      <c r="F197" s="87">
        <f t="shared" si="28"/>
        <v>0.88434102014736626</v>
      </c>
      <c r="G197" s="189">
        <f t="shared" si="35"/>
        <v>2441.3871490910692</v>
      </c>
      <c r="H197" s="189">
        <f t="shared" si="29"/>
        <v>65929.659961204321</v>
      </c>
      <c r="I197" s="189">
        <f t="shared" si="30"/>
        <v>187.3153264854989</v>
      </c>
      <c r="J197" s="88">
        <f t="shared" si="31"/>
        <v>5058.4503917408974</v>
      </c>
      <c r="K197" s="189">
        <f t="shared" si="36"/>
        <v>-117.25368802637084</v>
      </c>
      <c r="L197" s="88">
        <f t="shared" si="32"/>
        <v>-3166.4358451521443</v>
      </c>
      <c r="M197" s="89">
        <f t="shared" si="37"/>
        <v>62763.224116052173</v>
      </c>
      <c r="N197" s="89">
        <f t="shared" si="38"/>
        <v>875279.52111605217</v>
      </c>
      <c r="O197" s="89">
        <f t="shared" si="39"/>
        <v>32411.757863953047</v>
      </c>
      <c r="P197" s="90">
        <f t="shared" si="33"/>
        <v>0.95265238060556356</v>
      </c>
      <c r="Q197" s="226">
        <v>108.95424373728019</v>
      </c>
      <c r="R197" s="93">
        <f t="shared" si="40"/>
        <v>0.10372779540337224</v>
      </c>
      <c r="S197" s="93">
        <f t="shared" si="40"/>
        <v>9.8291920684296277E-2</v>
      </c>
      <c r="T197" s="92">
        <v>27005</v>
      </c>
      <c r="U197" s="1">
        <v>736156.41500000004</v>
      </c>
      <c r="V197" s="1">
        <v>27394.924642750819</v>
      </c>
      <c r="W197" s="196"/>
      <c r="X197" s="89">
        <v>0</v>
      </c>
      <c r="Y197" s="89">
        <f t="shared" si="41"/>
        <v>0</v>
      </c>
      <c r="Z197" s="1"/>
      <c r="AA197" s="1"/>
    </row>
    <row r="198" spans="2:28">
      <c r="B198" s="200">
        <v>3905</v>
      </c>
      <c r="C198" t="s">
        <v>225</v>
      </c>
      <c r="D198" s="1">
        <v>1893861.4110000001</v>
      </c>
      <c r="E198" s="86">
        <f t="shared" si="34"/>
        <v>31654.043306033764</v>
      </c>
      <c r="F198" s="87">
        <f t="shared" si="28"/>
        <v>0.93038149420528971</v>
      </c>
      <c r="G198" s="189">
        <f t="shared" si="35"/>
        <v>1470.2074291409162</v>
      </c>
      <c r="H198" s="189">
        <f t="shared" si="29"/>
        <v>87962.510485501014</v>
      </c>
      <c r="I198" s="189">
        <f t="shared" si="30"/>
        <v>0</v>
      </c>
      <c r="J198" s="88">
        <f t="shared" si="31"/>
        <v>0</v>
      </c>
      <c r="K198" s="189">
        <f t="shared" si="36"/>
        <v>-304.56901451186974</v>
      </c>
      <c r="L198" s="88">
        <f t="shared" si="32"/>
        <v>-18222.364138245164</v>
      </c>
      <c r="M198" s="89">
        <f t="shared" si="37"/>
        <v>69740.146347255853</v>
      </c>
      <c r="N198" s="89">
        <f t="shared" si="38"/>
        <v>1963601.557347256</v>
      </c>
      <c r="O198" s="89">
        <f t="shared" si="39"/>
        <v>32819.681720662811</v>
      </c>
      <c r="P198" s="90">
        <f t="shared" si="33"/>
        <v>0.96464215403382159</v>
      </c>
      <c r="Q198" s="226">
        <v>935.01488208535011</v>
      </c>
      <c r="R198" s="93">
        <f t="shared" si="40"/>
        <v>8.0344181908905396E-2</v>
      </c>
      <c r="S198" s="93">
        <f t="shared" si="40"/>
        <v>6.8498857099742086E-2</v>
      </c>
      <c r="T198" s="92">
        <v>59830</v>
      </c>
      <c r="U198" s="1">
        <v>1753016.7169999999</v>
      </c>
      <c r="V198" s="1">
        <v>29624.779751242098</v>
      </c>
      <c r="W198" s="196"/>
      <c r="X198" s="89">
        <v>0</v>
      </c>
      <c r="Y198" s="89">
        <f t="shared" si="41"/>
        <v>0</v>
      </c>
    </row>
    <row r="199" spans="2:28">
      <c r="B199" s="200">
        <v>3907</v>
      </c>
      <c r="C199" t="s">
        <v>226</v>
      </c>
      <c r="D199" s="1">
        <v>1991608.899</v>
      </c>
      <c r="E199" s="86">
        <f t="shared" si="34"/>
        <v>29833.261916174841</v>
      </c>
      <c r="F199" s="87">
        <f t="shared" ref="F199:F262" si="42">E199/E$365</f>
        <v>0.87686475090206628</v>
      </c>
      <c r="G199" s="189">
        <f t="shared" si="35"/>
        <v>2599.0918908534486</v>
      </c>
      <c r="H199" s="189">
        <f t="shared" ref="H199:H262" si="43">G199*T199/1000</f>
        <v>173510.17644959452</v>
      </c>
      <c r="I199" s="189">
        <f t="shared" ref="I199:I262" si="44">IF(E199+Y199&lt;(E$365+Y$365)*0.9,((E$365+Y$365)*0.9-E199-Y199)*0.35,0)</f>
        <v>276.34219683522912</v>
      </c>
      <c r="J199" s="88">
        <f t="shared" ref="J199:J262" si="45">I199*T199/1000</f>
        <v>18448.052376326224</v>
      </c>
      <c r="K199" s="189">
        <f t="shared" si="36"/>
        <v>-28.226817676640621</v>
      </c>
      <c r="L199" s="88">
        <f t="shared" ref="L199:L262" si="46">K199*T199/1000</f>
        <v>-1884.3658944571746</v>
      </c>
      <c r="M199" s="89">
        <f t="shared" si="37"/>
        <v>171625.81055513734</v>
      </c>
      <c r="N199" s="89">
        <f t="shared" si="38"/>
        <v>2163234.7095551374</v>
      </c>
      <c r="O199" s="89">
        <f t="shared" si="39"/>
        <v>32404.126989351651</v>
      </c>
      <c r="P199" s="90">
        <f t="shared" ref="P199:P262" si="47">O199/O$365</f>
        <v>0.95242809252820482</v>
      </c>
      <c r="Q199" s="226">
        <v>-5279.9795137616748</v>
      </c>
      <c r="R199" s="93">
        <f t="shared" si="40"/>
        <v>8.1251913562621791E-2</v>
      </c>
      <c r="S199" s="93">
        <f t="shared" si="40"/>
        <v>7.2716310961472949E-2</v>
      </c>
      <c r="T199" s="92">
        <v>66758</v>
      </c>
      <c r="U199" s="1">
        <v>1841947.1669999999</v>
      </c>
      <c r="V199" s="1">
        <v>27810.952076822028</v>
      </c>
      <c r="W199" s="196"/>
      <c r="X199" s="89">
        <v>0</v>
      </c>
      <c r="Y199" s="89">
        <f t="shared" si="41"/>
        <v>0</v>
      </c>
    </row>
    <row r="200" spans="2:28">
      <c r="B200" s="200">
        <v>3909</v>
      </c>
      <c r="C200" t="s">
        <v>227</v>
      </c>
      <c r="D200" s="1">
        <v>1426757.3359999999</v>
      </c>
      <c r="E200" s="86">
        <f t="shared" ref="E200:E263" si="48">D200/T200*1000</f>
        <v>29194.952649887455</v>
      </c>
      <c r="F200" s="87">
        <f t="shared" si="42"/>
        <v>0.85810344691344309</v>
      </c>
      <c r="G200" s="189">
        <f t="shared" ref="G200:G263" si="49">($E$365+$Y$365-E200-Y200)*0.62</f>
        <v>2994.8436359516277</v>
      </c>
      <c r="H200" s="189">
        <f t="shared" si="43"/>
        <v>146358.00848895602</v>
      </c>
      <c r="I200" s="189">
        <f t="shared" si="44"/>
        <v>499.75044003581422</v>
      </c>
      <c r="J200" s="88">
        <f t="shared" si="45"/>
        <v>24422.804004550242</v>
      </c>
      <c r="K200" s="189">
        <f t="shared" ref="K200:K263" si="50">I200+J$367</f>
        <v>195.18142552394448</v>
      </c>
      <c r="L200" s="88">
        <f t="shared" si="46"/>
        <v>9538.5162653551652</v>
      </c>
      <c r="M200" s="89">
        <f t="shared" ref="M200:M263" si="51">+H200+L200</f>
        <v>155896.52475431119</v>
      </c>
      <c r="N200" s="89">
        <f t="shared" ref="N200:N263" si="52">D200+M200</f>
        <v>1582653.8607543111</v>
      </c>
      <c r="O200" s="89">
        <f t="shared" ref="O200:O263" si="53">N200/T200*1000</f>
        <v>32384.97771136303</v>
      </c>
      <c r="P200" s="90">
        <f t="shared" si="47"/>
        <v>0.95186525340854611</v>
      </c>
      <c r="Q200" s="226">
        <v>312.27860508949379</v>
      </c>
      <c r="R200" s="93">
        <f t="shared" ref="R200:S263" si="54">(D200-U200)/U200</f>
        <v>6.9572577853690018E-2</v>
      </c>
      <c r="S200" s="93">
        <f t="shared" si="54"/>
        <v>6.6180235934980847E-2</v>
      </c>
      <c r="T200" s="92">
        <v>48870</v>
      </c>
      <c r="U200" s="1">
        <v>1333950.9310000001</v>
      </c>
      <c r="V200" s="1">
        <v>27382.755434671046</v>
      </c>
      <c r="W200" s="196"/>
      <c r="X200" s="89">
        <v>0</v>
      </c>
      <c r="Y200" s="89">
        <f t="shared" ref="Y200:Y263" si="55">X200*1000/T200</f>
        <v>0</v>
      </c>
    </row>
    <row r="201" spans="2:28">
      <c r="B201" s="200">
        <v>3911</v>
      </c>
      <c r="C201" t="s">
        <v>228</v>
      </c>
      <c r="D201" s="1">
        <v>911586.304</v>
      </c>
      <c r="E201" s="86">
        <f t="shared" si="48"/>
        <v>33065.628205593239</v>
      </c>
      <c r="F201" s="87">
        <f t="shared" si="42"/>
        <v>0.97187105859845624</v>
      </c>
      <c r="G201" s="189">
        <f t="shared" si="49"/>
        <v>595.02479141404172</v>
      </c>
      <c r="H201" s="189">
        <f t="shared" si="43"/>
        <v>16404.238474493715</v>
      </c>
      <c r="I201" s="189">
        <f t="shared" si="44"/>
        <v>0</v>
      </c>
      <c r="J201" s="88">
        <f t="shared" si="45"/>
        <v>0</v>
      </c>
      <c r="K201" s="189">
        <f t="shared" si="50"/>
        <v>-304.56901451186974</v>
      </c>
      <c r="L201" s="88">
        <f t="shared" si="46"/>
        <v>-8396.6631610777367</v>
      </c>
      <c r="M201" s="89">
        <f t="shared" si="51"/>
        <v>8007.5753134159786</v>
      </c>
      <c r="N201" s="89">
        <f t="shared" si="52"/>
        <v>919593.87931341596</v>
      </c>
      <c r="O201" s="89">
        <f t="shared" si="53"/>
        <v>33356.083982495416</v>
      </c>
      <c r="P201" s="90">
        <f t="shared" si="47"/>
        <v>0.98040818850322498</v>
      </c>
      <c r="Q201" s="226">
        <v>-591.6931476280206</v>
      </c>
      <c r="R201" s="93">
        <f t="shared" si="54"/>
        <v>5.5896271454364439E-2</v>
      </c>
      <c r="S201" s="93">
        <f t="shared" si="54"/>
        <v>5.3291862645234708E-2</v>
      </c>
      <c r="T201" s="92">
        <v>27569</v>
      </c>
      <c r="U201" s="1">
        <v>863329.40899999999</v>
      </c>
      <c r="V201" s="1">
        <v>31392.655139813098</v>
      </c>
      <c r="W201" s="196"/>
      <c r="X201" s="89">
        <v>0</v>
      </c>
      <c r="Y201" s="89">
        <f t="shared" si="55"/>
        <v>0</v>
      </c>
    </row>
    <row r="202" spans="2:28">
      <c r="B202" s="200">
        <v>4001</v>
      </c>
      <c r="C202" t="s">
        <v>229</v>
      </c>
      <c r="D202" s="1">
        <v>1150389.0689999999</v>
      </c>
      <c r="E202" s="86">
        <f t="shared" si="48"/>
        <v>30850.628040440879</v>
      </c>
      <c r="F202" s="87">
        <f t="shared" si="42"/>
        <v>0.90676736415425874</v>
      </c>
      <c r="G202" s="189">
        <f t="shared" si="49"/>
        <v>1968.3248938085048</v>
      </c>
      <c r="H202" s="189">
        <f t="shared" si="43"/>
        <v>73396.866965225345</v>
      </c>
      <c r="I202" s="189">
        <f t="shared" si="44"/>
        <v>0</v>
      </c>
      <c r="J202" s="88">
        <f t="shared" si="45"/>
        <v>0</v>
      </c>
      <c r="K202" s="189">
        <f t="shared" si="50"/>
        <v>-304.56901451186974</v>
      </c>
      <c r="L202" s="88">
        <f t="shared" si="46"/>
        <v>-11357.073982133112</v>
      </c>
      <c r="M202" s="89">
        <f t="shared" si="51"/>
        <v>62039.792983092237</v>
      </c>
      <c r="N202" s="89">
        <f t="shared" si="52"/>
        <v>1212428.861983092</v>
      </c>
      <c r="O202" s="89">
        <f t="shared" si="53"/>
        <v>32514.383919737513</v>
      </c>
      <c r="P202" s="90">
        <f t="shared" si="47"/>
        <v>0.95566878461442983</v>
      </c>
      <c r="Q202" s="226">
        <v>2435.3468141280173</v>
      </c>
      <c r="R202" s="93">
        <f t="shared" si="54"/>
        <v>0.12411324452962119</v>
      </c>
      <c r="S202" s="94">
        <f t="shared" si="54"/>
        <v>0.12121923097401913</v>
      </c>
      <c r="T202" s="92">
        <v>37289</v>
      </c>
      <c r="U202" s="1">
        <v>1023374.713</v>
      </c>
      <c r="V202" s="1">
        <v>27515.250531013902</v>
      </c>
      <c r="W202" s="196"/>
      <c r="X202" s="89">
        <v>0</v>
      </c>
      <c r="Y202" s="89">
        <f t="shared" si="55"/>
        <v>0</v>
      </c>
      <c r="Z202" s="1"/>
    </row>
    <row r="203" spans="2:28">
      <c r="B203" s="200">
        <v>4003</v>
      </c>
      <c r="C203" t="s">
        <v>230</v>
      </c>
      <c r="D203" s="1">
        <v>1616936.487</v>
      </c>
      <c r="E203" s="86">
        <f t="shared" si="48"/>
        <v>28434.151988886155</v>
      </c>
      <c r="F203" s="87">
        <f t="shared" si="42"/>
        <v>0.83574185320071082</v>
      </c>
      <c r="G203" s="189">
        <f t="shared" si="49"/>
        <v>3466.5400457724336</v>
      </c>
      <c r="H203" s="189">
        <f t="shared" si="43"/>
        <v>197128.26624289522</v>
      </c>
      <c r="I203" s="189">
        <f t="shared" si="44"/>
        <v>766.0306713862692</v>
      </c>
      <c r="J203" s="88">
        <f t="shared" si="45"/>
        <v>43561.100159051581</v>
      </c>
      <c r="K203" s="189">
        <f t="shared" si="50"/>
        <v>461.46165687439947</v>
      </c>
      <c r="L203" s="88">
        <f t="shared" si="46"/>
        <v>26241.478579819603</v>
      </c>
      <c r="M203" s="89">
        <f t="shared" si="51"/>
        <v>223369.74482271483</v>
      </c>
      <c r="N203" s="89">
        <f t="shared" si="52"/>
        <v>1840306.2318227147</v>
      </c>
      <c r="O203" s="89">
        <f t="shared" si="53"/>
        <v>32362.153691532982</v>
      </c>
      <c r="P203" s="90">
        <f t="shared" si="47"/>
        <v>0.95119440559716384</v>
      </c>
      <c r="Q203" s="226">
        <v>4181.5147390489001</v>
      </c>
      <c r="R203" s="93">
        <f t="shared" si="54"/>
        <v>0.12663437538360289</v>
      </c>
      <c r="S203" s="93">
        <f t="shared" si="54"/>
        <v>0.12174078886934583</v>
      </c>
      <c r="T203" s="92">
        <v>56866</v>
      </c>
      <c r="U203" s="1">
        <v>1435191.862</v>
      </c>
      <c r="V203" s="1">
        <v>25348.237552764971</v>
      </c>
      <c r="W203" s="196"/>
      <c r="X203" s="89">
        <v>0</v>
      </c>
      <c r="Y203" s="89">
        <f t="shared" si="55"/>
        <v>0</v>
      </c>
    </row>
    <row r="204" spans="2:28">
      <c r="B204" s="200">
        <v>4005</v>
      </c>
      <c r="C204" t="s">
        <v>231</v>
      </c>
      <c r="D204" s="1">
        <v>381860.20699999999</v>
      </c>
      <c r="E204" s="86">
        <f t="shared" si="48"/>
        <v>28640.231530788271</v>
      </c>
      <c r="F204" s="87">
        <f t="shared" si="42"/>
        <v>0.84179898120380181</v>
      </c>
      <c r="G204" s="189">
        <f t="shared" si="49"/>
        <v>3338.770729793122</v>
      </c>
      <c r="H204" s="189">
        <f t="shared" si="43"/>
        <v>44515.830140331695</v>
      </c>
      <c r="I204" s="189">
        <f t="shared" si="44"/>
        <v>693.90283172052852</v>
      </c>
      <c r="J204" s="88">
        <f t="shared" si="45"/>
        <v>9251.8064553298082</v>
      </c>
      <c r="K204" s="189">
        <f t="shared" si="50"/>
        <v>389.33381720865879</v>
      </c>
      <c r="L204" s="88">
        <f t="shared" si="46"/>
        <v>5190.9877848430469</v>
      </c>
      <c r="M204" s="89">
        <f t="shared" si="51"/>
        <v>49706.817925174742</v>
      </c>
      <c r="N204" s="89">
        <f t="shared" si="52"/>
        <v>431567.02492517472</v>
      </c>
      <c r="O204" s="89">
        <f t="shared" si="53"/>
        <v>32368.336077790049</v>
      </c>
      <c r="P204" s="90">
        <f t="shared" si="47"/>
        <v>0.95137611943725675</v>
      </c>
      <c r="Q204" s="226">
        <v>687.24870681722678</v>
      </c>
      <c r="R204" s="93">
        <f t="shared" si="54"/>
        <v>0.13529081056229558</v>
      </c>
      <c r="S204" s="93">
        <f t="shared" si="54"/>
        <v>0.12958583161474643</v>
      </c>
      <c r="T204" s="92">
        <v>13333</v>
      </c>
      <c r="U204" s="1">
        <v>336354.53</v>
      </c>
      <c r="V204" s="1">
        <v>25354.630634705263</v>
      </c>
      <c r="W204" s="196"/>
      <c r="X204" s="89">
        <v>0</v>
      </c>
      <c r="Y204" s="89">
        <f t="shared" si="55"/>
        <v>0</v>
      </c>
    </row>
    <row r="205" spans="2:28">
      <c r="B205" s="200">
        <v>4010</v>
      </c>
      <c r="C205" t="s">
        <v>232</v>
      </c>
      <c r="D205" s="1">
        <v>67093.182000000001</v>
      </c>
      <c r="E205" s="86">
        <f t="shared" si="48"/>
        <v>28084.211804102135</v>
      </c>
      <c r="F205" s="87">
        <f t="shared" si="42"/>
        <v>0.8254563465798308</v>
      </c>
      <c r="G205" s="189">
        <f t="shared" si="49"/>
        <v>3683.502960338526</v>
      </c>
      <c r="H205" s="189">
        <f t="shared" si="43"/>
        <v>8799.8885722487375</v>
      </c>
      <c r="I205" s="189">
        <f t="shared" si="44"/>
        <v>888.50973606067612</v>
      </c>
      <c r="J205" s="88">
        <f t="shared" si="45"/>
        <v>2122.6497594489551</v>
      </c>
      <c r="K205" s="189">
        <f t="shared" si="50"/>
        <v>583.94072154880632</v>
      </c>
      <c r="L205" s="88">
        <f t="shared" si="46"/>
        <v>1395.0343837800983</v>
      </c>
      <c r="M205" s="89">
        <f t="shared" si="51"/>
        <v>10194.922956028837</v>
      </c>
      <c r="N205" s="89">
        <f t="shared" si="52"/>
        <v>77288.104956028837</v>
      </c>
      <c r="O205" s="89">
        <f t="shared" si="53"/>
        <v>32351.655485989468</v>
      </c>
      <c r="P205" s="90">
        <f t="shared" si="47"/>
        <v>0.95088584039853763</v>
      </c>
      <c r="Q205" s="226">
        <v>240.18488969222562</v>
      </c>
      <c r="R205" s="93">
        <f t="shared" si="54"/>
        <v>0.13092492528310296</v>
      </c>
      <c r="S205" s="93">
        <f t="shared" si="54"/>
        <v>0.12761120637268797</v>
      </c>
      <c r="T205" s="92">
        <v>2389</v>
      </c>
      <c r="U205" s="1">
        <v>59325.938000000002</v>
      </c>
      <c r="V205" s="1">
        <v>24905.935348446681</v>
      </c>
      <c r="W205" s="196"/>
      <c r="X205" s="89">
        <v>0</v>
      </c>
      <c r="Y205" s="89">
        <f t="shared" si="55"/>
        <v>0</v>
      </c>
    </row>
    <row r="206" spans="2:28">
      <c r="B206" s="200">
        <v>4012</v>
      </c>
      <c r="C206" t="s">
        <v>233</v>
      </c>
      <c r="D206" s="1">
        <v>437027.89799999999</v>
      </c>
      <c r="E206" s="86">
        <f t="shared" si="48"/>
        <v>30540.034800838574</v>
      </c>
      <c r="F206" s="87">
        <f t="shared" si="42"/>
        <v>0.89763835022205851</v>
      </c>
      <c r="G206" s="189">
        <f t="shared" si="49"/>
        <v>2160.892702361934</v>
      </c>
      <c r="H206" s="189">
        <f t="shared" si="43"/>
        <v>30922.374570799275</v>
      </c>
      <c r="I206" s="189">
        <f t="shared" si="44"/>
        <v>28.971687202922656</v>
      </c>
      <c r="J206" s="88">
        <f t="shared" si="45"/>
        <v>414.58484387382316</v>
      </c>
      <c r="K206" s="189">
        <f t="shared" si="50"/>
        <v>-275.59732730894706</v>
      </c>
      <c r="L206" s="88">
        <f t="shared" si="46"/>
        <v>-3943.7977537910324</v>
      </c>
      <c r="M206" s="89">
        <f t="shared" si="51"/>
        <v>26978.576817008241</v>
      </c>
      <c r="N206" s="89">
        <f t="shared" si="52"/>
        <v>464006.47481700825</v>
      </c>
      <c r="O206" s="89">
        <f t="shared" si="53"/>
        <v>32425.330175891559</v>
      </c>
      <c r="P206" s="90">
        <f t="shared" si="47"/>
        <v>0.9530513005078044</v>
      </c>
      <c r="Q206" s="226">
        <v>1171.4609046947517</v>
      </c>
      <c r="R206" s="93">
        <f t="shared" si="54"/>
        <v>9.9097831072163953E-2</v>
      </c>
      <c r="S206" s="93">
        <f t="shared" si="54"/>
        <v>9.5948773694528824E-2</v>
      </c>
      <c r="T206" s="92">
        <v>14310</v>
      </c>
      <c r="U206" s="1">
        <v>397624.20199999999</v>
      </c>
      <c r="V206" s="1">
        <v>27866.297708318732</v>
      </c>
      <c r="W206" s="196"/>
      <c r="X206" s="89">
        <v>0</v>
      </c>
      <c r="Y206" s="89">
        <f t="shared" si="55"/>
        <v>0</v>
      </c>
    </row>
    <row r="207" spans="2:28">
      <c r="B207" s="200">
        <v>4014</v>
      </c>
      <c r="C207" t="s">
        <v>234</v>
      </c>
      <c r="D207" s="1">
        <v>297562.64199999999</v>
      </c>
      <c r="E207" s="86">
        <f t="shared" si="48"/>
        <v>28485.797625885505</v>
      </c>
      <c r="F207" s="87">
        <f t="shared" si="42"/>
        <v>0.83725983131352522</v>
      </c>
      <c r="G207" s="189">
        <f t="shared" si="49"/>
        <v>3434.5197508328365</v>
      </c>
      <c r="H207" s="189">
        <f t="shared" si="43"/>
        <v>35876.993317199813</v>
      </c>
      <c r="I207" s="189">
        <f t="shared" si="44"/>
        <v>747.95469843649653</v>
      </c>
      <c r="J207" s="88">
        <f t="shared" si="45"/>
        <v>7813.1347798676425</v>
      </c>
      <c r="K207" s="189">
        <f t="shared" si="50"/>
        <v>443.38568392462679</v>
      </c>
      <c r="L207" s="88">
        <f t="shared" si="46"/>
        <v>4631.6068542766516</v>
      </c>
      <c r="M207" s="89">
        <f t="shared" si="51"/>
        <v>40508.600171476464</v>
      </c>
      <c r="N207" s="89">
        <f t="shared" si="52"/>
        <v>338071.24217147648</v>
      </c>
      <c r="O207" s="89">
        <f t="shared" si="53"/>
        <v>32363.703060642969</v>
      </c>
      <c r="P207" s="90">
        <f t="shared" si="47"/>
        <v>0.95123994494054853</v>
      </c>
      <c r="Q207" s="226">
        <v>500.34487785892998</v>
      </c>
      <c r="R207" s="93">
        <f t="shared" si="54"/>
        <v>6.135761392861773E-2</v>
      </c>
      <c r="S207" s="93">
        <f t="shared" si="54"/>
        <v>6.1256009715145651E-2</v>
      </c>
      <c r="T207" s="92">
        <v>10446</v>
      </c>
      <c r="U207" s="1">
        <v>280360.397</v>
      </c>
      <c r="V207" s="1">
        <v>26841.588989947344</v>
      </c>
      <c r="W207" s="196"/>
      <c r="X207" s="89">
        <v>0</v>
      </c>
      <c r="Y207" s="89">
        <f t="shared" si="55"/>
        <v>0</v>
      </c>
    </row>
    <row r="208" spans="2:28">
      <c r="B208" s="200">
        <v>4016</v>
      </c>
      <c r="C208" t="s">
        <v>235</v>
      </c>
      <c r="D208" s="1">
        <v>105557.63499999999</v>
      </c>
      <c r="E208" s="86">
        <f t="shared" si="48"/>
        <v>25954.668059995081</v>
      </c>
      <c r="F208" s="87">
        <f t="shared" si="42"/>
        <v>0.76286440306529779</v>
      </c>
      <c r="G208" s="189">
        <f t="shared" si="49"/>
        <v>5003.8200816848994</v>
      </c>
      <c r="H208" s="189">
        <f t="shared" si="43"/>
        <v>20350.536272212488</v>
      </c>
      <c r="I208" s="189">
        <f t="shared" si="44"/>
        <v>1633.8500464981448</v>
      </c>
      <c r="J208" s="88">
        <f t="shared" si="45"/>
        <v>6644.8681391079544</v>
      </c>
      <c r="K208" s="189">
        <f t="shared" si="50"/>
        <v>1329.2810319862751</v>
      </c>
      <c r="L208" s="88">
        <f t="shared" si="46"/>
        <v>5406.1859570881807</v>
      </c>
      <c r="M208" s="89">
        <f t="shared" si="51"/>
        <v>25756.722229300671</v>
      </c>
      <c r="N208" s="89">
        <f t="shared" si="52"/>
        <v>131314.35722930066</v>
      </c>
      <c r="O208" s="89">
        <f t="shared" si="53"/>
        <v>32287.769173666256</v>
      </c>
      <c r="P208" s="90">
        <f t="shared" si="47"/>
        <v>0.94900808209310172</v>
      </c>
      <c r="Q208" s="226">
        <v>426.03184067320763</v>
      </c>
      <c r="R208" s="93">
        <f t="shared" si="54"/>
        <v>0.15112222263867778</v>
      </c>
      <c r="S208" s="93">
        <f t="shared" si="54"/>
        <v>0.15649997583025274</v>
      </c>
      <c r="T208" s="92">
        <v>4067</v>
      </c>
      <c r="U208" s="1">
        <v>91699.763000000006</v>
      </c>
      <c r="V208" s="1">
        <v>22442.428536465981</v>
      </c>
      <c r="W208" s="196"/>
      <c r="X208" s="89">
        <v>0</v>
      </c>
      <c r="Y208" s="89">
        <f t="shared" si="55"/>
        <v>0</v>
      </c>
    </row>
    <row r="209" spans="2:27">
      <c r="B209" s="200">
        <v>4018</v>
      </c>
      <c r="C209" t="s">
        <v>236</v>
      </c>
      <c r="D209" s="1">
        <v>182656.943</v>
      </c>
      <c r="E209" s="86">
        <f t="shared" si="48"/>
        <v>27852.537816407443</v>
      </c>
      <c r="F209" s="87">
        <f t="shared" si="42"/>
        <v>0.81864694189316956</v>
      </c>
      <c r="G209" s="189">
        <f t="shared" si="49"/>
        <v>3827.1408327092354</v>
      </c>
      <c r="H209" s="189">
        <f t="shared" si="43"/>
        <v>25098.389580907166</v>
      </c>
      <c r="I209" s="189">
        <f t="shared" si="44"/>
        <v>969.59563175381834</v>
      </c>
      <c r="J209" s="88">
        <f t="shared" si="45"/>
        <v>6358.6081530415404</v>
      </c>
      <c r="K209" s="189">
        <f t="shared" si="50"/>
        <v>665.02661724194854</v>
      </c>
      <c r="L209" s="88">
        <f t="shared" si="46"/>
        <v>4361.2445558726986</v>
      </c>
      <c r="M209" s="89">
        <f t="shared" si="51"/>
        <v>29459.634136779863</v>
      </c>
      <c r="N209" s="89">
        <f t="shared" si="52"/>
        <v>212116.57713677987</v>
      </c>
      <c r="O209" s="89">
        <f t="shared" si="53"/>
        <v>32344.705266358622</v>
      </c>
      <c r="P209" s="90">
        <f t="shared" si="47"/>
        <v>0.95068155825793765</v>
      </c>
      <c r="Q209" s="226">
        <v>-43.678912435509119</v>
      </c>
      <c r="R209" s="93">
        <f t="shared" si="54"/>
        <v>0.12121816026431231</v>
      </c>
      <c r="S209" s="94">
        <f t="shared" si="54"/>
        <v>0.11796973924494329</v>
      </c>
      <c r="T209" s="92">
        <v>6558</v>
      </c>
      <c r="U209" s="1">
        <v>162909.36900000001</v>
      </c>
      <c r="V209" s="1">
        <v>24913.498853035635</v>
      </c>
      <c r="W209" s="196"/>
      <c r="X209" s="89">
        <v>0</v>
      </c>
      <c r="Y209" s="89">
        <f t="shared" si="55"/>
        <v>0</v>
      </c>
      <c r="Z209" s="1"/>
      <c r="AA209" s="1"/>
    </row>
    <row r="210" spans="2:27">
      <c r="B210" s="200">
        <v>4020</v>
      </c>
      <c r="C210" t="s">
        <v>237</v>
      </c>
      <c r="D210" s="1">
        <v>289288.92</v>
      </c>
      <c r="E210" s="86">
        <f t="shared" si="48"/>
        <v>25980.145487202513</v>
      </c>
      <c r="F210" s="87">
        <f t="shared" si="42"/>
        <v>0.76361324031697486</v>
      </c>
      <c r="G210" s="189">
        <f t="shared" si="49"/>
        <v>4988.0240768162912</v>
      </c>
      <c r="H210" s="189">
        <f t="shared" si="43"/>
        <v>55541.648095349403</v>
      </c>
      <c r="I210" s="189">
        <f t="shared" si="44"/>
        <v>1624.9329469755437</v>
      </c>
      <c r="J210" s="88">
        <f t="shared" si="45"/>
        <v>18093.628364572676</v>
      </c>
      <c r="K210" s="189">
        <f t="shared" si="50"/>
        <v>1320.363932463674</v>
      </c>
      <c r="L210" s="88">
        <f t="shared" si="46"/>
        <v>14702.252387983011</v>
      </c>
      <c r="M210" s="89">
        <f t="shared" si="51"/>
        <v>70243.900483332414</v>
      </c>
      <c r="N210" s="89">
        <f t="shared" si="52"/>
        <v>359532.82048333238</v>
      </c>
      <c r="O210" s="89">
        <f t="shared" si="53"/>
        <v>32288.53349648248</v>
      </c>
      <c r="P210" s="90">
        <f t="shared" si="47"/>
        <v>0.94903054721065205</v>
      </c>
      <c r="Q210" s="226">
        <v>746.97506423312007</v>
      </c>
      <c r="R210" s="90">
        <f t="shared" si="54"/>
        <v>0.15266069519338207</v>
      </c>
      <c r="S210" s="90">
        <f t="shared" si="54"/>
        <v>0.12874829100930743</v>
      </c>
      <c r="T210" s="92">
        <v>11135</v>
      </c>
      <c r="U210" s="1">
        <v>250974.91500000001</v>
      </c>
      <c r="V210" s="1">
        <v>23016.775036683786</v>
      </c>
      <c r="W210" s="196"/>
      <c r="X210" s="89">
        <v>0</v>
      </c>
      <c r="Y210" s="89">
        <f t="shared" si="55"/>
        <v>0</v>
      </c>
    </row>
    <row r="211" spans="2:27">
      <c r="B211" s="200">
        <v>4022</v>
      </c>
      <c r="C211" t="s">
        <v>238</v>
      </c>
      <c r="D211" s="1">
        <v>88139.422000000006</v>
      </c>
      <c r="E211" s="86">
        <f t="shared" si="48"/>
        <v>29567.065414290508</v>
      </c>
      <c r="F211" s="87">
        <f t="shared" si="42"/>
        <v>0.8690406540945611</v>
      </c>
      <c r="G211" s="189">
        <f t="shared" si="49"/>
        <v>2764.1337220217351</v>
      </c>
      <c r="H211" s="189">
        <f t="shared" si="43"/>
        <v>8239.8826253467923</v>
      </c>
      <c r="I211" s="189">
        <f t="shared" si="44"/>
        <v>369.51097249474566</v>
      </c>
      <c r="J211" s="88">
        <f t="shared" si="45"/>
        <v>1101.5122090068369</v>
      </c>
      <c r="K211" s="189">
        <f t="shared" si="50"/>
        <v>64.94195798287592</v>
      </c>
      <c r="L211" s="88">
        <f t="shared" si="46"/>
        <v>193.59197674695312</v>
      </c>
      <c r="M211" s="89">
        <f t="shared" si="51"/>
        <v>8433.4746020937455</v>
      </c>
      <c r="N211" s="89">
        <f t="shared" si="52"/>
        <v>96572.896602093751</v>
      </c>
      <c r="O211" s="89">
        <f t="shared" si="53"/>
        <v>32396.141094295119</v>
      </c>
      <c r="P211" s="90">
        <f t="shared" si="47"/>
        <v>0.9521933696239796</v>
      </c>
      <c r="Q211" s="226">
        <v>-146.6046783287984</v>
      </c>
      <c r="R211" s="90">
        <f t="shared" si="54"/>
        <v>6.8259101484213575E-2</v>
      </c>
      <c r="S211" s="90">
        <f t="shared" si="54"/>
        <v>6.7542389574462208E-2</v>
      </c>
      <c r="T211" s="92">
        <v>2981</v>
      </c>
      <c r="U211" s="1">
        <v>82507.532000000007</v>
      </c>
      <c r="V211" s="1">
        <v>27696.385364216185</v>
      </c>
      <c r="W211" s="196"/>
      <c r="X211" s="89">
        <v>0</v>
      </c>
      <c r="Y211" s="89">
        <f t="shared" si="55"/>
        <v>0</v>
      </c>
    </row>
    <row r="212" spans="2:27">
      <c r="B212" s="200">
        <v>4024</v>
      </c>
      <c r="C212" t="s">
        <v>239</v>
      </c>
      <c r="D212" s="1">
        <v>53559.241000000002</v>
      </c>
      <c r="E212" s="86">
        <f t="shared" si="48"/>
        <v>32539.028554070475</v>
      </c>
      <c r="F212" s="87">
        <f t="shared" si="42"/>
        <v>0.95639314426394395</v>
      </c>
      <c r="G212" s="189">
        <f t="shared" si="49"/>
        <v>921.51657535815502</v>
      </c>
      <c r="H212" s="189">
        <f t="shared" si="43"/>
        <v>1516.8162830395231</v>
      </c>
      <c r="I212" s="189">
        <f t="shared" si="44"/>
        <v>0</v>
      </c>
      <c r="J212" s="88">
        <f t="shared" si="45"/>
        <v>0</v>
      </c>
      <c r="K212" s="189">
        <f t="shared" si="50"/>
        <v>-304.56901451186974</v>
      </c>
      <c r="L212" s="88">
        <f t="shared" si="46"/>
        <v>-501.3205978865376</v>
      </c>
      <c r="M212" s="89">
        <f t="shared" si="51"/>
        <v>1015.4956851529855</v>
      </c>
      <c r="N212" s="89">
        <f t="shared" si="52"/>
        <v>54574.736685152988</v>
      </c>
      <c r="O212" s="89">
        <f t="shared" si="53"/>
        <v>33155.976114916761</v>
      </c>
      <c r="P212" s="90">
        <f t="shared" si="47"/>
        <v>0.97452658105611012</v>
      </c>
      <c r="Q212" s="226">
        <v>41.960990601917047</v>
      </c>
      <c r="R212" s="90">
        <f t="shared" si="54"/>
        <v>7.5295157244470098E-2</v>
      </c>
      <c r="S212" s="90">
        <f t="shared" si="54"/>
        <v>6.4842713431644133E-2</v>
      </c>
      <c r="T212" s="92">
        <v>1646</v>
      </c>
      <c r="U212" s="1">
        <v>49808.874000000003</v>
      </c>
      <c r="V212" s="1">
        <v>30557.591411042948</v>
      </c>
      <c r="W212" s="196"/>
      <c r="X212" s="89">
        <v>0</v>
      </c>
      <c r="Y212" s="89">
        <f t="shared" si="55"/>
        <v>0</v>
      </c>
    </row>
    <row r="213" spans="2:27">
      <c r="B213" s="200">
        <v>4026</v>
      </c>
      <c r="C213" t="s">
        <v>240</v>
      </c>
      <c r="D213" s="1">
        <v>217747.02100000001</v>
      </c>
      <c r="E213" s="86">
        <f t="shared" si="48"/>
        <v>39382.713148851515</v>
      </c>
      <c r="F213" s="87">
        <f t="shared" si="42"/>
        <v>1.1575439873838309</v>
      </c>
      <c r="G213" s="189">
        <f t="shared" si="49"/>
        <v>-3321.5678734060898</v>
      </c>
      <c r="H213" s="189">
        <f t="shared" si="43"/>
        <v>-18364.948772062271</v>
      </c>
      <c r="I213" s="189">
        <f t="shared" si="44"/>
        <v>0</v>
      </c>
      <c r="J213" s="88">
        <f t="shared" si="45"/>
        <v>0</v>
      </c>
      <c r="K213" s="189">
        <f t="shared" si="50"/>
        <v>-304.56901451186974</v>
      </c>
      <c r="L213" s="88">
        <f t="shared" si="46"/>
        <v>-1683.9620812361277</v>
      </c>
      <c r="M213" s="89">
        <f t="shared" si="51"/>
        <v>-20048.910853298399</v>
      </c>
      <c r="N213" s="89">
        <f t="shared" si="52"/>
        <v>197698.1101467016</v>
      </c>
      <c r="O213" s="89">
        <f t="shared" si="53"/>
        <v>35756.576260933551</v>
      </c>
      <c r="P213" s="90">
        <f t="shared" si="47"/>
        <v>1.050963901441667</v>
      </c>
      <c r="Q213" s="226">
        <v>127.25920460385896</v>
      </c>
      <c r="R213" s="90">
        <f t="shared" si="54"/>
        <v>9.3410500966871896E-2</v>
      </c>
      <c r="S213" s="90">
        <f t="shared" si="54"/>
        <v>9.4201537683071629E-2</v>
      </c>
      <c r="T213" s="92">
        <v>5529</v>
      </c>
      <c r="U213" s="1">
        <v>199144.80499999999</v>
      </c>
      <c r="V213" s="1">
        <v>35992.193204409901</v>
      </c>
      <c r="W213" s="196"/>
      <c r="X213" s="89">
        <v>0</v>
      </c>
      <c r="Y213" s="89">
        <f t="shared" si="55"/>
        <v>0</v>
      </c>
    </row>
    <row r="214" spans="2:27">
      <c r="B214" s="200">
        <v>4028</v>
      </c>
      <c r="C214" t="s">
        <v>241</v>
      </c>
      <c r="D214" s="1">
        <v>77278.792000000001</v>
      </c>
      <c r="E214" s="86">
        <f t="shared" si="48"/>
        <v>31249.006065507481</v>
      </c>
      <c r="F214" s="87">
        <f t="shared" si="42"/>
        <v>0.91847656473367945</v>
      </c>
      <c r="G214" s="189">
        <f t="shared" si="49"/>
        <v>1721.3305182672113</v>
      </c>
      <c r="H214" s="189">
        <f t="shared" si="43"/>
        <v>4256.8503716748137</v>
      </c>
      <c r="I214" s="189">
        <f t="shared" si="44"/>
        <v>0</v>
      </c>
      <c r="J214" s="88">
        <f t="shared" si="45"/>
        <v>0</v>
      </c>
      <c r="K214" s="189">
        <f t="shared" si="50"/>
        <v>-304.56901451186974</v>
      </c>
      <c r="L214" s="88">
        <f t="shared" si="46"/>
        <v>-753.19917288785382</v>
      </c>
      <c r="M214" s="89">
        <f t="shared" si="51"/>
        <v>3503.6511987869599</v>
      </c>
      <c r="N214" s="89">
        <f t="shared" si="52"/>
        <v>80782.443198786961</v>
      </c>
      <c r="O214" s="89">
        <f t="shared" si="53"/>
        <v>32665.767569262825</v>
      </c>
      <c r="P214" s="90">
        <f t="shared" si="47"/>
        <v>0.96011828083460971</v>
      </c>
      <c r="Q214" s="226">
        <v>-122.19628353673124</v>
      </c>
      <c r="R214" s="90">
        <f t="shared" si="54"/>
        <v>0.11439404885817524</v>
      </c>
      <c r="S214" s="90">
        <f t="shared" si="54"/>
        <v>0.10763468341827513</v>
      </c>
      <c r="T214" s="92">
        <v>2473</v>
      </c>
      <c r="U214" s="1">
        <v>69346.02</v>
      </c>
      <c r="V214" s="1">
        <v>28212.375915378361</v>
      </c>
      <c r="W214" s="196"/>
      <c r="X214" s="89">
        <v>0</v>
      </c>
      <c r="Y214" s="89">
        <f t="shared" si="55"/>
        <v>0</v>
      </c>
    </row>
    <row r="215" spans="2:27">
      <c r="B215" s="200">
        <v>4030</v>
      </c>
      <c r="C215" t="s">
        <v>242</v>
      </c>
      <c r="D215" s="1">
        <v>48398.398999999998</v>
      </c>
      <c r="E215" s="86">
        <f t="shared" si="48"/>
        <v>32569.582099596231</v>
      </c>
      <c r="F215" s="87">
        <f t="shared" si="42"/>
        <v>0.95729117972389111</v>
      </c>
      <c r="G215" s="189">
        <f t="shared" si="49"/>
        <v>902.57337713218635</v>
      </c>
      <c r="H215" s="189">
        <f t="shared" si="43"/>
        <v>1341.224038418429</v>
      </c>
      <c r="I215" s="189">
        <f t="shared" si="44"/>
        <v>0</v>
      </c>
      <c r="J215" s="88">
        <f t="shared" si="45"/>
        <v>0</v>
      </c>
      <c r="K215" s="189">
        <f t="shared" si="50"/>
        <v>-304.56901451186974</v>
      </c>
      <c r="L215" s="88">
        <f t="shared" si="46"/>
        <v>-452.58955556463849</v>
      </c>
      <c r="M215" s="89">
        <f t="shared" si="51"/>
        <v>888.63448285379059</v>
      </c>
      <c r="N215" s="89">
        <f t="shared" si="52"/>
        <v>49287.033482853789</v>
      </c>
      <c r="O215" s="89">
        <f t="shared" si="53"/>
        <v>33167.586462216546</v>
      </c>
      <c r="P215" s="90">
        <f t="shared" si="47"/>
        <v>0.9748678345308901</v>
      </c>
      <c r="Q215" s="226">
        <v>-28.676091813827611</v>
      </c>
      <c r="R215" s="90">
        <f t="shared" si="54"/>
        <v>0.14561192683955959</v>
      </c>
      <c r="S215" s="90">
        <f t="shared" si="54"/>
        <v>0.134047876434046</v>
      </c>
      <c r="T215" s="92">
        <v>1486</v>
      </c>
      <c r="U215" s="1">
        <v>42246.766000000003</v>
      </c>
      <c r="V215" s="1">
        <v>28719.759347382733</v>
      </c>
      <c r="W215" s="196"/>
      <c r="X215" s="89">
        <v>0</v>
      </c>
      <c r="Y215" s="89">
        <f t="shared" si="55"/>
        <v>0</v>
      </c>
    </row>
    <row r="216" spans="2:27">
      <c r="B216" s="200">
        <v>4032</v>
      </c>
      <c r="C216" t="s">
        <v>243</v>
      </c>
      <c r="D216" s="1">
        <v>39553.756000000001</v>
      </c>
      <c r="E216" s="86">
        <f t="shared" si="48"/>
        <v>31491.843949044585</v>
      </c>
      <c r="F216" s="87">
        <f t="shared" si="42"/>
        <v>0.92561410071132921</v>
      </c>
      <c r="G216" s="189">
        <f t="shared" si="49"/>
        <v>1570.7710304742068</v>
      </c>
      <c r="H216" s="189">
        <f t="shared" si="43"/>
        <v>1972.8884142756037</v>
      </c>
      <c r="I216" s="189">
        <f t="shared" si="44"/>
        <v>0</v>
      </c>
      <c r="J216" s="88">
        <f t="shared" si="45"/>
        <v>0</v>
      </c>
      <c r="K216" s="189">
        <f t="shared" si="50"/>
        <v>-304.56901451186974</v>
      </c>
      <c r="L216" s="88">
        <f t="shared" si="46"/>
        <v>-382.53868222690841</v>
      </c>
      <c r="M216" s="89">
        <f t="shared" si="51"/>
        <v>1590.3497320486954</v>
      </c>
      <c r="N216" s="89">
        <f t="shared" si="52"/>
        <v>41144.105732048694</v>
      </c>
      <c r="O216" s="89">
        <f t="shared" si="53"/>
        <v>32758.045965006921</v>
      </c>
      <c r="P216" s="90">
        <f t="shared" si="47"/>
        <v>0.96283054450611649</v>
      </c>
      <c r="Q216" s="226">
        <v>90.427035963554772</v>
      </c>
      <c r="R216" s="90">
        <f t="shared" si="54"/>
        <v>0.13013269383706735</v>
      </c>
      <c r="S216" s="90">
        <f t="shared" si="54"/>
        <v>0.13013269383706727</v>
      </c>
      <c r="T216" s="92">
        <v>1256</v>
      </c>
      <c r="U216" s="1">
        <v>34999.214</v>
      </c>
      <c r="V216" s="1">
        <v>27865.616242038217</v>
      </c>
      <c r="W216" s="196"/>
      <c r="X216" s="89">
        <v>0</v>
      </c>
      <c r="Y216" s="89">
        <f t="shared" si="55"/>
        <v>0</v>
      </c>
    </row>
    <row r="217" spans="2:27">
      <c r="B217" s="200">
        <v>4034</v>
      </c>
      <c r="C217" t="s">
        <v>244</v>
      </c>
      <c r="D217" s="1">
        <v>90777.104999999996</v>
      </c>
      <c r="E217" s="86">
        <f t="shared" si="48"/>
        <v>40561.709115281505</v>
      </c>
      <c r="F217" s="87">
        <f t="shared" si="42"/>
        <v>1.1921972548449282</v>
      </c>
      <c r="G217" s="189">
        <f t="shared" si="49"/>
        <v>-4052.5453725926832</v>
      </c>
      <c r="H217" s="189">
        <f t="shared" si="43"/>
        <v>-9069.5965438624244</v>
      </c>
      <c r="I217" s="189">
        <f t="shared" si="44"/>
        <v>0</v>
      </c>
      <c r="J217" s="88">
        <f t="shared" si="45"/>
        <v>0</v>
      </c>
      <c r="K217" s="189">
        <f t="shared" si="50"/>
        <v>-304.56901451186974</v>
      </c>
      <c r="L217" s="88">
        <f t="shared" si="46"/>
        <v>-681.6254544775644</v>
      </c>
      <c r="M217" s="89">
        <f t="shared" si="51"/>
        <v>-9751.2219983399882</v>
      </c>
      <c r="N217" s="89">
        <f t="shared" si="52"/>
        <v>81025.883001660011</v>
      </c>
      <c r="O217" s="89">
        <f t="shared" si="53"/>
        <v>36204.594728176948</v>
      </c>
      <c r="P217" s="90">
        <f t="shared" si="47"/>
        <v>1.064132143076884</v>
      </c>
      <c r="Q217" s="226">
        <v>-24.777186459852601</v>
      </c>
      <c r="R217" s="90">
        <f t="shared" si="54"/>
        <v>0.12328709032711563</v>
      </c>
      <c r="S217" s="90">
        <f t="shared" si="54"/>
        <v>0.11023728498819498</v>
      </c>
      <c r="T217" s="92">
        <v>2238</v>
      </c>
      <c r="U217" s="1">
        <v>80813.805999999997</v>
      </c>
      <c r="V217" s="1">
        <v>36534.270343580465</v>
      </c>
      <c r="W217" s="196"/>
      <c r="X217" s="89">
        <v>0</v>
      </c>
      <c r="Y217" s="89">
        <f t="shared" si="55"/>
        <v>0</v>
      </c>
    </row>
    <row r="218" spans="2:27" ht="28.5" customHeight="1">
      <c r="B218" s="200">
        <v>4036</v>
      </c>
      <c r="C218" t="s">
        <v>245</v>
      </c>
      <c r="D218" s="1">
        <v>156955.41200000001</v>
      </c>
      <c r="E218" s="86">
        <f t="shared" si="48"/>
        <v>40651.492359492368</v>
      </c>
      <c r="F218" s="87">
        <f t="shared" si="42"/>
        <v>1.1948361805611756</v>
      </c>
      <c r="G218" s="189">
        <f t="shared" si="49"/>
        <v>-4108.2109840034182</v>
      </c>
      <c r="H218" s="189">
        <f t="shared" si="43"/>
        <v>-15861.802609237198</v>
      </c>
      <c r="I218" s="189">
        <f t="shared" si="44"/>
        <v>0</v>
      </c>
      <c r="J218" s="88">
        <f t="shared" si="45"/>
        <v>0</v>
      </c>
      <c r="K218" s="189">
        <f t="shared" si="50"/>
        <v>-304.56901451186974</v>
      </c>
      <c r="L218" s="88">
        <f t="shared" si="46"/>
        <v>-1175.9409650303292</v>
      </c>
      <c r="M218" s="89">
        <f t="shared" si="51"/>
        <v>-17037.743574267526</v>
      </c>
      <c r="N218" s="89">
        <f t="shared" si="52"/>
        <v>139917.6684257325</v>
      </c>
      <c r="O218" s="89">
        <f t="shared" si="53"/>
        <v>36238.712360977079</v>
      </c>
      <c r="P218" s="90">
        <f t="shared" si="47"/>
        <v>1.0651349348490582</v>
      </c>
      <c r="Q218" s="226">
        <v>140.19049091977649</v>
      </c>
      <c r="R218" s="90">
        <f t="shared" si="54"/>
        <v>1.5129585376905235E-2</v>
      </c>
      <c r="S218" s="90">
        <f t="shared" si="54"/>
        <v>1.2500397121590958E-2</v>
      </c>
      <c r="T218" s="92">
        <v>3861</v>
      </c>
      <c r="U218" s="1">
        <v>154616.13399999999</v>
      </c>
      <c r="V218" s="1">
        <v>40149.606336016615</v>
      </c>
      <c r="W218" s="196"/>
      <c r="X218" s="89">
        <v>0</v>
      </c>
      <c r="Y218" s="89">
        <f t="shared" si="55"/>
        <v>0</v>
      </c>
    </row>
    <row r="219" spans="2:27">
      <c r="B219" s="200">
        <v>4201</v>
      </c>
      <c r="C219" t="s">
        <v>246</v>
      </c>
      <c r="D219" s="1">
        <v>189365.90299999999</v>
      </c>
      <c r="E219" s="86">
        <f t="shared" si="48"/>
        <v>28318.513982353819</v>
      </c>
      <c r="F219" s="87">
        <f t="shared" si="42"/>
        <v>0.83234299952933899</v>
      </c>
      <c r="G219" s="189">
        <f t="shared" si="49"/>
        <v>3538.2356098224818</v>
      </c>
      <c r="H219" s="189">
        <f t="shared" si="43"/>
        <v>23660.181522882936</v>
      </c>
      <c r="I219" s="189">
        <f t="shared" si="44"/>
        <v>806.50397367258665</v>
      </c>
      <c r="J219" s="88">
        <f t="shared" si="45"/>
        <v>5393.0920719485866</v>
      </c>
      <c r="K219" s="189">
        <f t="shared" si="50"/>
        <v>501.93495916071691</v>
      </c>
      <c r="L219" s="88">
        <f t="shared" si="46"/>
        <v>3356.4390719077142</v>
      </c>
      <c r="M219" s="89">
        <f t="shared" si="51"/>
        <v>27016.620594790649</v>
      </c>
      <c r="N219" s="89">
        <f t="shared" si="52"/>
        <v>216382.52359479063</v>
      </c>
      <c r="O219" s="89">
        <f t="shared" si="53"/>
        <v>32358.684551337014</v>
      </c>
      <c r="P219" s="90">
        <f t="shared" si="47"/>
        <v>0.95109243998702275</v>
      </c>
      <c r="Q219" s="226">
        <v>82.532789904525998</v>
      </c>
      <c r="R219" s="90">
        <f t="shared" si="54"/>
        <v>9.6096247216223049E-2</v>
      </c>
      <c r="S219" s="90">
        <f t="shared" si="54"/>
        <v>0.11871644792144796</v>
      </c>
      <c r="T219" s="92">
        <v>6687</v>
      </c>
      <c r="U219" s="1">
        <v>172763.93700000001</v>
      </c>
      <c r="V219" s="1">
        <v>25313.397362637363</v>
      </c>
      <c r="W219" s="196"/>
      <c r="X219" s="89">
        <v>0</v>
      </c>
      <c r="Y219" s="89">
        <f t="shared" si="55"/>
        <v>0</v>
      </c>
    </row>
    <row r="220" spans="2:27">
      <c r="B220" s="200">
        <v>4202</v>
      </c>
      <c r="C220" t="s">
        <v>247</v>
      </c>
      <c r="D220" s="1">
        <v>732086.18700000003</v>
      </c>
      <c r="E220" s="86">
        <f t="shared" si="48"/>
        <v>28800.746960934735</v>
      </c>
      <c r="F220" s="87">
        <f t="shared" si="42"/>
        <v>0.84651688040861539</v>
      </c>
      <c r="G220" s="189">
        <f t="shared" si="49"/>
        <v>3239.251163102314</v>
      </c>
      <c r="H220" s="189">
        <f t="shared" si="43"/>
        <v>82338.525314897721</v>
      </c>
      <c r="I220" s="189">
        <f t="shared" si="44"/>
        <v>637.72243116926597</v>
      </c>
      <c r="J220" s="88">
        <f t="shared" si="45"/>
        <v>16210.266477891571</v>
      </c>
      <c r="K220" s="189">
        <f t="shared" si="50"/>
        <v>333.15341665739624</v>
      </c>
      <c r="L220" s="88">
        <f t="shared" si="46"/>
        <v>8468.4266980143548</v>
      </c>
      <c r="M220" s="89">
        <f t="shared" si="51"/>
        <v>90806.952012912079</v>
      </c>
      <c r="N220" s="89">
        <f t="shared" si="52"/>
        <v>822893.13901291206</v>
      </c>
      <c r="O220" s="89">
        <f t="shared" si="53"/>
        <v>32373.151540694445</v>
      </c>
      <c r="P220" s="90">
        <f t="shared" si="47"/>
        <v>0.95151765641340125</v>
      </c>
      <c r="Q220" s="226">
        <v>-1687.3853656524443</v>
      </c>
      <c r="R220" s="90">
        <f t="shared" si="54"/>
        <v>8.846362985898007E-2</v>
      </c>
      <c r="S220" s="90">
        <f t="shared" si="54"/>
        <v>6.9194239503870117E-2</v>
      </c>
      <c r="T220" s="92">
        <v>25419</v>
      </c>
      <c r="U220" s="1">
        <v>672586.72400000005</v>
      </c>
      <c r="V220" s="1">
        <v>26936.870679642758</v>
      </c>
      <c r="W220" s="196"/>
      <c r="X220" s="89">
        <v>0</v>
      </c>
      <c r="Y220" s="89">
        <f t="shared" si="55"/>
        <v>0</v>
      </c>
    </row>
    <row r="221" spans="2:27">
      <c r="B221" s="200">
        <v>4203</v>
      </c>
      <c r="C221" t="s">
        <v>248</v>
      </c>
      <c r="D221" s="1">
        <v>1346414.4790000001</v>
      </c>
      <c r="E221" s="86">
        <f t="shared" si="48"/>
        <v>28912.868901391517</v>
      </c>
      <c r="F221" s="87">
        <f t="shared" si="42"/>
        <v>0.849812389215716</v>
      </c>
      <c r="G221" s="189">
        <f t="shared" si="49"/>
        <v>3169.735560019109</v>
      </c>
      <c r="H221" s="189">
        <f t="shared" si="43"/>
        <v>147608.24555896985</v>
      </c>
      <c r="I221" s="189">
        <f t="shared" si="44"/>
        <v>598.47975200939231</v>
      </c>
      <c r="J221" s="88">
        <f t="shared" si="45"/>
        <v>27870.005091573381</v>
      </c>
      <c r="K221" s="189">
        <f t="shared" si="50"/>
        <v>293.91073749752258</v>
      </c>
      <c r="L221" s="88">
        <f t="shared" si="46"/>
        <v>13686.83522378463</v>
      </c>
      <c r="M221" s="89">
        <f t="shared" si="51"/>
        <v>161295.08078275449</v>
      </c>
      <c r="N221" s="89">
        <f t="shared" si="52"/>
        <v>1507709.5597827546</v>
      </c>
      <c r="O221" s="89">
        <f t="shared" si="53"/>
        <v>32376.515198908146</v>
      </c>
      <c r="P221" s="90">
        <f t="shared" si="47"/>
        <v>0.95161652167761412</v>
      </c>
      <c r="Q221" s="226">
        <v>2037.7604241847293</v>
      </c>
      <c r="R221" s="90">
        <f t="shared" si="54"/>
        <v>0.11597793778443151</v>
      </c>
      <c r="S221" s="90">
        <f t="shared" si="54"/>
        <v>0.11087350339283049</v>
      </c>
      <c r="T221" s="92">
        <v>46568</v>
      </c>
      <c r="U221" s="1">
        <v>1206488.4380000001</v>
      </c>
      <c r="V221" s="1">
        <v>26027.147837342251</v>
      </c>
      <c r="W221" s="196"/>
      <c r="X221" s="89">
        <v>0</v>
      </c>
      <c r="Y221" s="89">
        <f t="shared" si="55"/>
        <v>0</v>
      </c>
      <c r="Z221" s="1"/>
      <c r="AA221" s="1"/>
    </row>
    <row r="222" spans="2:27">
      <c r="B222" s="200">
        <v>4204</v>
      </c>
      <c r="C222" t="s">
        <v>249</v>
      </c>
      <c r="D222" s="1">
        <v>3359458.2429999998</v>
      </c>
      <c r="E222" s="86">
        <f t="shared" si="48"/>
        <v>28416.763882897285</v>
      </c>
      <c r="F222" s="87">
        <f t="shared" si="42"/>
        <v>0.83523077877413854</v>
      </c>
      <c r="G222" s="189">
        <f t="shared" si="49"/>
        <v>3477.3206714855332</v>
      </c>
      <c r="H222" s="189">
        <f t="shared" si="43"/>
        <v>411092.32710369123</v>
      </c>
      <c r="I222" s="189">
        <f t="shared" si="44"/>
        <v>772.11650848237366</v>
      </c>
      <c r="J222" s="88">
        <f t="shared" si="45"/>
        <v>91280.385749294699</v>
      </c>
      <c r="K222" s="189">
        <f t="shared" si="50"/>
        <v>467.54749397050392</v>
      </c>
      <c r="L222" s="88">
        <f t="shared" si="46"/>
        <v>55273.932284686947</v>
      </c>
      <c r="M222" s="89">
        <f t="shared" si="51"/>
        <v>466366.25938837818</v>
      </c>
      <c r="N222" s="89">
        <f t="shared" si="52"/>
        <v>3825824.5023883781</v>
      </c>
      <c r="O222" s="89">
        <f t="shared" si="53"/>
        <v>32361.63204835332</v>
      </c>
      <c r="P222" s="90">
        <f t="shared" si="47"/>
        <v>0.9511790733643668</v>
      </c>
      <c r="Q222" s="226">
        <v>3690.4162054181215</v>
      </c>
      <c r="R222" s="90">
        <f t="shared" si="54"/>
        <v>6.4047717143572214E-2</v>
      </c>
      <c r="S222" s="90">
        <f t="shared" si="54"/>
        <v>5.2932103752784579E-2</v>
      </c>
      <c r="T222" s="92">
        <v>118221</v>
      </c>
      <c r="U222" s="1">
        <v>3157243.9739999999</v>
      </c>
      <c r="V222" s="1">
        <v>26988.220590498007</v>
      </c>
      <c r="W222" s="196"/>
      <c r="X222" s="89">
        <v>0</v>
      </c>
      <c r="Y222" s="89">
        <f t="shared" si="55"/>
        <v>0</v>
      </c>
      <c r="Z222" s="1"/>
      <c r="AA222" s="1"/>
    </row>
    <row r="223" spans="2:27">
      <c r="B223" s="200">
        <v>4205</v>
      </c>
      <c r="C223" t="s">
        <v>250</v>
      </c>
      <c r="D223" s="1">
        <v>669984.72699999996</v>
      </c>
      <c r="E223" s="86">
        <f t="shared" si="48"/>
        <v>28188.519311679567</v>
      </c>
      <c r="F223" s="87">
        <f t="shared" si="42"/>
        <v>0.8285221721307241</v>
      </c>
      <c r="G223" s="189">
        <f t="shared" si="49"/>
        <v>3618.8323056405179</v>
      </c>
      <c r="H223" s="189">
        <f t="shared" si="43"/>
        <v>86012.406240463824</v>
      </c>
      <c r="I223" s="189">
        <f t="shared" si="44"/>
        <v>852.00210840857483</v>
      </c>
      <c r="J223" s="88">
        <f t="shared" si="45"/>
        <v>20250.386112655007</v>
      </c>
      <c r="K223" s="189">
        <f t="shared" si="50"/>
        <v>547.43309389670503</v>
      </c>
      <c r="L223" s="88">
        <f t="shared" si="46"/>
        <v>13011.389775736885</v>
      </c>
      <c r="M223" s="89">
        <f t="shared" si="51"/>
        <v>99023.796016200708</v>
      </c>
      <c r="N223" s="89">
        <f t="shared" si="52"/>
        <v>769008.52301620063</v>
      </c>
      <c r="O223" s="89">
        <f t="shared" si="53"/>
        <v>32354.784711216787</v>
      </c>
      <c r="P223" s="90">
        <f t="shared" si="47"/>
        <v>0.95097781516506441</v>
      </c>
      <c r="Q223" s="226">
        <v>-38.129731492314022</v>
      </c>
      <c r="R223" s="90">
        <f t="shared" si="54"/>
        <v>0.13475230670890176</v>
      </c>
      <c r="S223" s="90">
        <f t="shared" si="54"/>
        <v>0.13102836359533335</v>
      </c>
      <c r="T223" s="92">
        <v>23768</v>
      </c>
      <c r="U223" s="1">
        <v>590423.76300000004</v>
      </c>
      <c r="V223" s="1">
        <v>24922.911059518785</v>
      </c>
      <c r="W223" s="196"/>
      <c r="X223" s="89">
        <v>0</v>
      </c>
      <c r="Y223" s="89">
        <f t="shared" si="55"/>
        <v>0</v>
      </c>
    </row>
    <row r="224" spans="2:27">
      <c r="B224" s="200">
        <v>4206</v>
      </c>
      <c r="C224" t="s">
        <v>251</v>
      </c>
      <c r="D224" s="1">
        <v>284877.05200000003</v>
      </c>
      <c r="E224" s="86">
        <f t="shared" si="48"/>
        <v>28833.709716599191</v>
      </c>
      <c r="F224" s="87">
        <f t="shared" si="42"/>
        <v>0.84748572781846188</v>
      </c>
      <c r="G224" s="189">
        <f t="shared" si="49"/>
        <v>3218.8142545903515</v>
      </c>
      <c r="H224" s="189">
        <f t="shared" si="43"/>
        <v>31801.884835352674</v>
      </c>
      <c r="I224" s="189">
        <f t="shared" si="44"/>
        <v>626.1854666867066</v>
      </c>
      <c r="J224" s="88">
        <f t="shared" si="45"/>
        <v>6186.7124108646613</v>
      </c>
      <c r="K224" s="189">
        <f t="shared" si="50"/>
        <v>321.61645217483687</v>
      </c>
      <c r="L224" s="88">
        <f t="shared" si="46"/>
        <v>3177.5705474873885</v>
      </c>
      <c r="M224" s="89">
        <f t="shared" si="51"/>
        <v>34979.45538284006</v>
      </c>
      <c r="N224" s="89">
        <f t="shared" si="52"/>
        <v>319856.50738284009</v>
      </c>
      <c r="O224" s="89">
        <f t="shared" si="53"/>
        <v>32374.140423364381</v>
      </c>
      <c r="P224" s="90">
        <f t="shared" si="47"/>
        <v>0.95154672183569666</v>
      </c>
      <c r="Q224" s="226">
        <v>108.17263046006701</v>
      </c>
      <c r="R224" s="90">
        <f t="shared" si="54"/>
        <v>0.15026674024175349</v>
      </c>
      <c r="S224" s="90">
        <f t="shared" si="54"/>
        <v>0.14980104520521836</v>
      </c>
      <c r="T224" s="92">
        <v>9880</v>
      </c>
      <c r="U224" s="1">
        <v>247661.731</v>
      </c>
      <c r="V224" s="1">
        <v>25077.129505872821</v>
      </c>
      <c r="W224" s="196"/>
      <c r="X224" s="89">
        <v>0</v>
      </c>
      <c r="Y224" s="89">
        <f t="shared" si="55"/>
        <v>0</v>
      </c>
    </row>
    <row r="225" spans="2:27">
      <c r="B225" s="200">
        <v>4207</v>
      </c>
      <c r="C225" t="s">
        <v>252</v>
      </c>
      <c r="D225" s="1">
        <v>277706.549</v>
      </c>
      <c r="E225" s="86">
        <f t="shared" si="48"/>
        <v>29768.094007932254</v>
      </c>
      <c r="F225" s="87">
        <f t="shared" si="42"/>
        <v>0.87494932369237977</v>
      </c>
      <c r="G225" s="189">
        <f t="shared" si="49"/>
        <v>2639.4959939638525</v>
      </c>
      <c r="H225" s="189">
        <f t="shared" si="43"/>
        <v>24623.858127688782</v>
      </c>
      <c r="I225" s="189">
        <f t="shared" si="44"/>
        <v>299.15096472013465</v>
      </c>
      <c r="J225" s="88">
        <f t="shared" si="45"/>
        <v>2790.7793498741362</v>
      </c>
      <c r="K225" s="189">
        <f t="shared" si="50"/>
        <v>-5.4180497917350863</v>
      </c>
      <c r="L225" s="88">
        <f t="shared" si="46"/>
        <v>-50.544986507096617</v>
      </c>
      <c r="M225" s="89">
        <f t="shared" si="51"/>
        <v>24573.313141181687</v>
      </c>
      <c r="N225" s="89">
        <f t="shared" si="52"/>
        <v>302279.86214118171</v>
      </c>
      <c r="O225" s="89">
        <f t="shared" si="53"/>
        <v>32402.171952104374</v>
      </c>
      <c r="P225" s="90">
        <f t="shared" si="47"/>
        <v>0.95237062971191422</v>
      </c>
      <c r="Q225" s="226">
        <v>-132.26513852710559</v>
      </c>
      <c r="R225" s="90">
        <f t="shared" si="54"/>
        <v>0.13229094024172333</v>
      </c>
      <c r="S225" s="90">
        <f t="shared" si="54"/>
        <v>0.12622227832596752</v>
      </c>
      <c r="T225" s="92">
        <v>9329</v>
      </c>
      <c r="U225" s="1">
        <v>245260.77100000001</v>
      </c>
      <c r="V225" s="1">
        <v>26431.810647699105</v>
      </c>
      <c r="W225" s="196"/>
      <c r="X225" s="89">
        <v>0</v>
      </c>
      <c r="Y225" s="89">
        <f t="shared" si="55"/>
        <v>0</v>
      </c>
    </row>
    <row r="226" spans="2:27">
      <c r="B226" s="200">
        <v>4211</v>
      </c>
      <c r="C226" t="s">
        <v>253</v>
      </c>
      <c r="D226" s="1">
        <v>60406.724000000002</v>
      </c>
      <c r="E226" s="86">
        <f t="shared" si="48"/>
        <v>24240.258426966291</v>
      </c>
      <c r="F226" s="87">
        <f t="shared" si="42"/>
        <v>0.71247415810871673</v>
      </c>
      <c r="G226" s="189">
        <f t="shared" si="49"/>
        <v>6066.7540541627495</v>
      </c>
      <c r="H226" s="189">
        <f t="shared" si="43"/>
        <v>15118.351102973571</v>
      </c>
      <c r="I226" s="189">
        <f t="shared" si="44"/>
        <v>2233.8934180582214</v>
      </c>
      <c r="J226" s="88">
        <f t="shared" si="45"/>
        <v>5566.8623978010883</v>
      </c>
      <c r="K226" s="189">
        <f t="shared" si="50"/>
        <v>1929.3244035463517</v>
      </c>
      <c r="L226" s="88">
        <f t="shared" si="46"/>
        <v>4807.8764136375084</v>
      </c>
      <c r="M226" s="89">
        <f t="shared" si="51"/>
        <v>19926.227516611078</v>
      </c>
      <c r="N226" s="89">
        <f t="shared" si="52"/>
        <v>80332.95151661108</v>
      </c>
      <c r="O226" s="89">
        <f t="shared" si="53"/>
        <v>32236.336884675395</v>
      </c>
      <c r="P226" s="90">
        <f t="shared" si="47"/>
        <v>0.94749637474440429</v>
      </c>
      <c r="Q226" s="226">
        <v>406.97500745208163</v>
      </c>
      <c r="R226" s="90">
        <f t="shared" si="54"/>
        <v>0.17648494094537459</v>
      </c>
      <c r="S226" s="90">
        <f t="shared" si="54"/>
        <v>0.15382391479554389</v>
      </c>
      <c r="T226" s="92">
        <v>2492</v>
      </c>
      <c r="U226" s="1">
        <v>51345.089</v>
      </c>
      <c r="V226" s="1">
        <v>21008.628887070376</v>
      </c>
      <c r="W226" s="196"/>
      <c r="X226" s="89">
        <v>0</v>
      </c>
      <c r="Y226" s="89">
        <f t="shared" si="55"/>
        <v>0</v>
      </c>
    </row>
    <row r="227" spans="2:27">
      <c r="B227" s="200">
        <v>4212</v>
      </c>
      <c r="C227" t="s">
        <v>254</v>
      </c>
      <c r="D227" s="1">
        <v>56672.66</v>
      </c>
      <c r="E227" s="86">
        <f t="shared" si="48"/>
        <v>24802.039387308538</v>
      </c>
      <c r="F227" s="87">
        <f t="shared" si="42"/>
        <v>0.72898612797765516</v>
      </c>
      <c r="G227" s="189">
        <f t="shared" si="49"/>
        <v>5718.4498587505559</v>
      </c>
      <c r="H227" s="189">
        <f t="shared" si="43"/>
        <v>13066.657927245022</v>
      </c>
      <c r="I227" s="189">
        <f t="shared" si="44"/>
        <v>2037.2700819384352</v>
      </c>
      <c r="J227" s="88">
        <f t="shared" si="45"/>
        <v>4655.1621372293239</v>
      </c>
      <c r="K227" s="189">
        <f t="shared" si="50"/>
        <v>1732.7010674265655</v>
      </c>
      <c r="L227" s="88">
        <f t="shared" si="46"/>
        <v>3959.2219390697023</v>
      </c>
      <c r="M227" s="89">
        <f t="shared" si="51"/>
        <v>17025.879866314724</v>
      </c>
      <c r="N227" s="89">
        <f t="shared" si="52"/>
        <v>73698.539866314735</v>
      </c>
      <c r="O227" s="89">
        <f t="shared" si="53"/>
        <v>32253.190313485662</v>
      </c>
      <c r="P227" s="90">
        <f t="shared" si="47"/>
        <v>0.94799173384047242</v>
      </c>
      <c r="Q227" s="226">
        <v>-76.147948628426093</v>
      </c>
      <c r="R227" s="90">
        <f t="shared" si="54"/>
        <v>0.2073792956462332</v>
      </c>
      <c r="S227" s="90">
        <f t="shared" si="54"/>
        <v>0.19839660504405135</v>
      </c>
      <c r="T227" s="92">
        <v>2285</v>
      </c>
      <c r="U227" s="1">
        <v>46938.572</v>
      </c>
      <c r="V227" s="1">
        <v>20696.019400352732</v>
      </c>
      <c r="W227" s="196"/>
      <c r="X227" s="89">
        <v>0</v>
      </c>
      <c r="Y227" s="89">
        <f t="shared" si="55"/>
        <v>0</v>
      </c>
    </row>
    <row r="228" spans="2:27">
      <c r="B228" s="200">
        <v>4213</v>
      </c>
      <c r="C228" t="s">
        <v>255</v>
      </c>
      <c r="D228" s="1">
        <v>170516.696</v>
      </c>
      <c r="E228" s="86">
        <f t="shared" si="48"/>
        <v>26379.439356435643</v>
      </c>
      <c r="F228" s="87">
        <f t="shared" si="42"/>
        <v>0.77534935955749285</v>
      </c>
      <c r="G228" s="189">
        <f t="shared" si="49"/>
        <v>4740.4618778917511</v>
      </c>
      <c r="H228" s="189">
        <f t="shared" si="43"/>
        <v>30642.345578692279</v>
      </c>
      <c r="I228" s="189">
        <f t="shared" si="44"/>
        <v>1485.1800927439481</v>
      </c>
      <c r="J228" s="88">
        <f t="shared" si="45"/>
        <v>9600.2041194968806</v>
      </c>
      <c r="K228" s="189">
        <f t="shared" si="50"/>
        <v>1180.6110782320784</v>
      </c>
      <c r="L228" s="88">
        <f t="shared" si="46"/>
        <v>7631.4700096921551</v>
      </c>
      <c r="M228" s="89">
        <f t="shared" si="51"/>
        <v>38273.81558838443</v>
      </c>
      <c r="N228" s="89">
        <f t="shared" si="52"/>
        <v>208790.51158838443</v>
      </c>
      <c r="O228" s="89">
        <f t="shared" si="53"/>
        <v>32300.512312559469</v>
      </c>
      <c r="P228" s="90">
        <f t="shared" si="47"/>
        <v>0.94938263078786744</v>
      </c>
      <c r="Q228" s="226">
        <v>574.18218485161196</v>
      </c>
      <c r="R228" s="90">
        <f t="shared" si="54"/>
        <v>8.2700875699238729E-2</v>
      </c>
      <c r="S228" s="90">
        <f t="shared" si="54"/>
        <v>5.9083792859883341E-2</v>
      </c>
      <c r="T228" s="92">
        <v>6464</v>
      </c>
      <c r="U228" s="1">
        <v>157491.97200000001</v>
      </c>
      <c r="V228" s="1">
        <v>24907.792503558441</v>
      </c>
      <c r="W228" s="196"/>
      <c r="X228" s="89">
        <v>0</v>
      </c>
      <c r="Y228" s="89">
        <f t="shared" si="55"/>
        <v>0</v>
      </c>
    </row>
    <row r="229" spans="2:27">
      <c r="B229" s="200">
        <v>4214</v>
      </c>
      <c r="C229" t="s">
        <v>256</v>
      </c>
      <c r="D229" s="1">
        <v>171137.78899999999</v>
      </c>
      <c r="E229" s="86">
        <f t="shared" si="48"/>
        <v>27338.304952076676</v>
      </c>
      <c r="F229" s="87">
        <f t="shared" si="42"/>
        <v>0.80353251445462714</v>
      </c>
      <c r="G229" s="189">
        <f t="shared" si="49"/>
        <v>4145.9652085943108</v>
      </c>
      <c r="H229" s="189">
        <f t="shared" si="43"/>
        <v>25953.742205800383</v>
      </c>
      <c r="I229" s="189">
        <f t="shared" si="44"/>
        <v>1149.5771342695866</v>
      </c>
      <c r="J229" s="88">
        <f t="shared" si="45"/>
        <v>7196.3528605276124</v>
      </c>
      <c r="K229" s="189">
        <f t="shared" si="50"/>
        <v>845.00811975771694</v>
      </c>
      <c r="L229" s="88">
        <f t="shared" si="46"/>
        <v>5289.7508296833084</v>
      </c>
      <c r="M229" s="89">
        <f t="shared" si="51"/>
        <v>31243.493035483691</v>
      </c>
      <c r="N229" s="89">
        <f t="shared" si="52"/>
        <v>202381.28203548369</v>
      </c>
      <c r="O229" s="89">
        <f t="shared" si="53"/>
        <v>32329.278280428702</v>
      </c>
      <c r="P229" s="90">
        <f t="shared" si="47"/>
        <v>0.95022812543478152</v>
      </c>
      <c r="Q229" s="226">
        <v>258.99752045344212</v>
      </c>
      <c r="R229" s="90">
        <f t="shared" si="54"/>
        <v>0.16429407898535911</v>
      </c>
      <c r="S229" s="90">
        <f t="shared" si="54"/>
        <v>0.15983033171768363</v>
      </c>
      <c r="T229" s="92">
        <v>6260</v>
      </c>
      <c r="U229" s="1">
        <v>146988.45600000001</v>
      </c>
      <c r="V229" s="1">
        <v>23570.951892238616</v>
      </c>
      <c r="W229" s="196"/>
      <c r="X229" s="89">
        <v>0</v>
      </c>
      <c r="Y229" s="89">
        <f t="shared" si="55"/>
        <v>0</v>
      </c>
    </row>
    <row r="230" spans="2:27">
      <c r="B230" s="200">
        <v>4215</v>
      </c>
      <c r="C230" t="s">
        <v>257</v>
      </c>
      <c r="D230" s="1">
        <v>365340.93400000001</v>
      </c>
      <c r="E230" s="86">
        <f t="shared" si="48"/>
        <v>31135.242372592467</v>
      </c>
      <c r="F230" s="87">
        <f t="shared" si="42"/>
        <v>0.91513280123473939</v>
      </c>
      <c r="G230" s="189">
        <f t="shared" si="49"/>
        <v>1791.86400787452</v>
      </c>
      <c r="H230" s="189">
        <f t="shared" si="43"/>
        <v>21025.732268399617</v>
      </c>
      <c r="I230" s="189">
        <f t="shared" si="44"/>
        <v>0</v>
      </c>
      <c r="J230" s="88">
        <f t="shared" si="45"/>
        <v>0</v>
      </c>
      <c r="K230" s="189">
        <f t="shared" si="50"/>
        <v>-304.56901451186974</v>
      </c>
      <c r="L230" s="88">
        <f t="shared" si="46"/>
        <v>-3573.8128162822795</v>
      </c>
      <c r="M230" s="89">
        <f t="shared" si="51"/>
        <v>17451.919452117338</v>
      </c>
      <c r="N230" s="89">
        <f t="shared" si="52"/>
        <v>382792.85345211736</v>
      </c>
      <c r="O230" s="89">
        <f t="shared" si="53"/>
        <v>32622.537365955119</v>
      </c>
      <c r="P230" s="90">
        <f t="shared" si="47"/>
        <v>0.95884765070501254</v>
      </c>
      <c r="Q230" s="226">
        <v>328.52276391423584</v>
      </c>
      <c r="R230" s="90">
        <f t="shared" si="54"/>
        <v>0.11472327027422109</v>
      </c>
      <c r="S230" s="90">
        <f t="shared" si="54"/>
        <v>9.4678391287698158E-2</v>
      </c>
      <c r="T230" s="92">
        <v>11734</v>
      </c>
      <c r="U230" s="1">
        <v>327741.37199999997</v>
      </c>
      <c r="V230" s="1">
        <v>28442.365009112207</v>
      </c>
      <c r="W230" s="196"/>
      <c r="X230" s="89">
        <v>0</v>
      </c>
      <c r="Y230" s="89">
        <f t="shared" si="55"/>
        <v>0</v>
      </c>
    </row>
    <row r="231" spans="2:27">
      <c r="B231" s="200">
        <v>4216</v>
      </c>
      <c r="C231" t="s">
        <v>258</v>
      </c>
      <c r="D231" s="1">
        <v>132935.22700000001</v>
      </c>
      <c r="E231" s="86">
        <f t="shared" si="48"/>
        <v>24558.512285239241</v>
      </c>
      <c r="F231" s="87">
        <f t="shared" si="42"/>
        <v>0.72182833436145921</v>
      </c>
      <c r="G231" s="189">
        <f t="shared" si="49"/>
        <v>5869.4366620335204</v>
      </c>
      <c r="H231" s="189">
        <f t="shared" si="43"/>
        <v>31771.260651587447</v>
      </c>
      <c r="I231" s="189">
        <f t="shared" si="44"/>
        <v>2122.5045676626887</v>
      </c>
      <c r="J231" s="88">
        <f t="shared" si="45"/>
        <v>11489.117224758133</v>
      </c>
      <c r="K231" s="189">
        <f t="shared" si="50"/>
        <v>1817.935553150819</v>
      </c>
      <c r="L231" s="88">
        <f t="shared" si="46"/>
        <v>9840.4851492053822</v>
      </c>
      <c r="M231" s="89">
        <f t="shared" si="51"/>
        <v>41611.745800792829</v>
      </c>
      <c r="N231" s="89">
        <f t="shared" si="52"/>
        <v>174546.97280079284</v>
      </c>
      <c r="O231" s="89">
        <f t="shared" si="53"/>
        <v>32245.884500423577</v>
      </c>
      <c r="P231" s="90">
        <f t="shared" si="47"/>
        <v>0.94777700003198639</v>
      </c>
      <c r="Q231" s="226">
        <v>423.52996547675866</v>
      </c>
      <c r="R231" s="90">
        <f t="shared" si="54"/>
        <v>0.12377162422953505</v>
      </c>
      <c r="S231" s="90">
        <f t="shared" si="54"/>
        <v>0.13768123051502912</v>
      </c>
      <c r="T231" s="92">
        <v>5413</v>
      </c>
      <c r="U231" s="1">
        <v>118293.81</v>
      </c>
      <c r="V231" s="1">
        <v>21586.461678832115</v>
      </c>
      <c r="W231" s="196"/>
      <c r="X231" s="89">
        <v>0</v>
      </c>
      <c r="Y231" s="89">
        <f t="shared" si="55"/>
        <v>0</v>
      </c>
    </row>
    <row r="232" spans="2:27">
      <c r="B232" s="200">
        <v>4217</v>
      </c>
      <c r="C232" t="s">
        <v>259</v>
      </c>
      <c r="D232" s="1">
        <v>49014.894999999997</v>
      </c>
      <c r="E232" s="86">
        <f t="shared" si="48"/>
        <v>27567.432508436443</v>
      </c>
      <c r="F232" s="87">
        <f t="shared" si="42"/>
        <v>0.81026707396061526</v>
      </c>
      <c r="G232" s="189">
        <f t="shared" si="49"/>
        <v>4003.9061236512553</v>
      </c>
      <c r="H232" s="189">
        <f t="shared" si="43"/>
        <v>7118.9450878519319</v>
      </c>
      <c r="I232" s="189">
        <f t="shared" si="44"/>
        <v>1069.3824895436685</v>
      </c>
      <c r="J232" s="88">
        <f t="shared" si="45"/>
        <v>1901.3620664086425</v>
      </c>
      <c r="K232" s="189">
        <f t="shared" si="50"/>
        <v>764.81347503179882</v>
      </c>
      <c r="L232" s="88">
        <f t="shared" si="46"/>
        <v>1359.8383586065383</v>
      </c>
      <c r="M232" s="89">
        <f t="shared" si="51"/>
        <v>8478.7834464584703</v>
      </c>
      <c r="N232" s="89">
        <f t="shared" si="52"/>
        <v>57493.678446458463</v>
      </c>
      <c r="O232" s="89">
        <f t="shared" si="53"/>
        <v>32336.152107119495</v>
      </c>
      <c r="P232" s="90">
        <f t="shared" si="47"/>
        <v>0.95043016221996113</v>
      </c>
      <c r="Q232" s="226">
        <v>192.61203705851221</v>
      </c>
      <c r="R232" s="90">
        <f t="shared" si="54"/>
        <v>0.10773659221707101</v>
      </c>
      <c r="S232" s="90">
        <f t="shared" si="54"/>
        <v>0.12268916714013614</v>
      </c>
      <c r="T232" s="92">
        <v>1778</v>
      </c>
      <c r="U232" s="1">
        <v>44247.788999999997</v>
      </c>
      <c r="V232" s="1">
        <v>24554.821864594891</v>
      </c>
      <c r="W232" s="196"/>
      <c r="X232" s="89">
        <v>0</v>
      </c>
      <c r="Y232" s="89">
        <f t="shared" si="55"/>
        <v>0</v>
      </c>
    </row>
    <row r="233" spans="2:27">
      <c r="B233" s="200">
        <v>4218</v>
      </c>
      <c r="C233" t="s">
        <v>260</v>
      </c>
      <c r="D233" s="1">
        <v>35563.116999999998</v>
      </c>
      <c r="E233" s="86">
        <f t="shared" si="48"/>
        <v>25420.383845603999</v>
      </c>
      <c r="F233" s="87">
        <f t="shared" si="42"/>
        <v>0.74716062263795757</v>
      </c>
      <c r="G233" s="189">
        <f t="shared" si="49"/>
        <v>5335.0762946073701</v>
      </c>
      <c r="H233" s="189">
        <f t="shared" si="43"/>
        <v>7463.7717361557116</v>
      </c>
      <c r="I233" s="189">
        <f t="shared" si="44"/>
        <v>1820.8495215350235</v>
      </c>
      <c r="J233" s="88">
        <f t="shared" si="45"/>
        <v>2547.3684806274982</v>
      </c>
      <c r="K233" s="189">
        <f t="shared" si="50"/>
        <v>1516.2805070231539</v>
      </c>
      <c r="L233" s="88">
        <f t="shared" si="46"/>
        <v>2121.2764293253927</v>
      </c>
      <c r="M233" s="89">
        <f t="shared" si="51"/>
        <v>9585.0481654811047</v>
      </c>
      <c r="N233" s="89">
        <f t="shared" si="52"/>
        <v>45148.165165481099</v>
      </c>
      <c r="O233" s="89">
        <f t="shared" si="53"/>
        <v>32271.740647234525</v>
      </c>
      <c r="P233" s="90">
        <f t="shared" si="47"/>
        <v>0.94853696868028148</v>
      </c>
      <c r="Q233" s="226">
        <v>117.33087452466862</v>
      </c>
      <c r="R233" s="90">
        <f t="shared" si="54"/>
        <v>0.13022240293460863</v>
      </c>
      <c r="S233" s="90">
        <f t="shared" si="54"/>
        <v>0.11487270625429578</v>
      </c>
      <c r="T233" s="92">
        <v>1399</v>
      </c>
      <c r="U233" s="1">
        <v>31465.592000000001</v>
      </c>
      <c r="V233" s="1">
        <v>22801.153623188406</v>
      </c>
      <c r="W233" s="196"/>
      <c r="X233" s="89">
        <v>0</v>
      </c>
      <c r="Y233" s="89">
        <f t="shared" si="55"/>
        <v>0</v>
      </c>
    </row>
    <row r="234" spans="2:27">
      <c r="B234" s="200">
        <v>4219</v>
      </c>
      <c r="C234" t="s">
        <v>261</v>
      </c>
      <c r="D234" s="1">
        <v>99618.222999999998</v>
      </c>
      <c r="E234" s="86">
        <f t="shared" si="48"/>
        <v>26023.56922675026</v>
      </c>
      <c r="F234" s="87">
        <f t="shared" si="42"/>
        <v>0.76488955889952737</v>
      </c>
      <c r="G234" s="189">
        <f t="shared" si="49"/>
        <v>4961.1013582966889</v>
      </c>
      <c r="H234" s="189">
        <f t="shared" si="43"/>
        <v>18991.095999559726</v>
      </c>
      <c r="I234" s="189">
        <f t="shared" si="44"/>
        <v>1609.7346381338323</v>
      </c>
      <c r="J234" s="88">
        <f t="shared" si="45"/>
        <v>6162.0641947763097</v>
      </c>
      <c r="K234" s="189">
        <f t="shared" si="50"/>
        <v>1305.1656236219626</v>
      </c>
      <c r="L234" s="88">
        <f t="shared" si="46"/>
        <v>4996.1740072248731</v>
      </c>
      <c r="M234" s="89">
        <f t="shared" si="51"/>
        <v>23987.270006784598</v>
      </c>
      <c r="N234" s="89">
        <f t="shared" si="52"/>
        <v>123605.4930067846</v>
      </c>
      <c r="O234" s="89">
        <f t="shared" si="53"/>
        <v>32289.836208668916</v>
      </c>
      <c r="P234" s="90">
        <f t="shared" si="47"/>
        <v>0.9490688367681287</v>
      </c>
      <c r="Q234" s="226">
        <v>-168.97683335210604</v>
      </c>
      <c r="R234" s="90">
        <f t="shared" si="54"/>
        <v>0.13472319470486468</v>
      </c>
      <c r="S234" s="90">
        <f t="shared" si="54"/>
        <v>0.17592657089712604</v>
      </c>
      <c r="T234" s="92">
        <v>3828</v>
      </c>
      <c r="U234" s="1">
        <v>87790.77</v>
      </c>
      <c r="V234" s="1">
        <v>22130.267204436601</v>
      </c>
      <c r="W234" s="196"/>
      <c r="X234" s="89">
        <v>0</v>
      </c>
      <c r="Y234" s="89">
        <f t="shared" si="55"/>
        <v>0</v>
      </c>
    </row>
    <row r="235" spans="2:27">
      <c r="B235" s="200">
        <v>4220</v>
      </c>
      <c r="C235" t="s">
        <v>262</v>
      </c>
      <c r="D235" s="1">
        <v>35282.976999999999</v>
      </c>
      <c r="E235" s="86">
        <f t="shared" si="48"/>
        <v>30364.007745266779</v>
      </c>
      <c r="F235" s="87">
        <f t="shared" si="42"/>
        <v>0.89246453045438834</v>
      </c>
      <c r="G235" s="189">
        <f t="shared" si="49"/>
        <v>2270.0294768164467</v>
      </c>
      <c r="H235" s="189">
        <f t="shared" si="43"/>
        <v>2637.7742520607108</v>
      </c>
      <c r="I235" s="189">
        <f t="shared" si="44"/>
        <v>90.58115665305067</v>
      </c>
      <c r="J235" s="88">
        <f t="shared" si="45"/>
        <v>105.25530403084488</v>
      </c>
      <c r="K235" s="189">
        <f t="shared" si="50"/>
        <v>-213.98785785881907</v>
      </c>
      <c r="L235" s="88">
        <f t="shared" si="46"/>
        <v>-248.65389083194776</v>
      </c>
      <c r="M235" s="89">
        <f t="shared" si="51"/>
        <v>2389.1203612287632</v>
      </c>
      <c r="N235" s="89">
        <f t="shared" si="52"/>
        <v>37672.097361228763</v>
      </c>
      <c r="O235" s="89">
        <f t="shared" si="53"/>
        <v>32420.049364224411</v>
      </c>
      <c r="P235" s="90">
        <f t="shared" si="47"/>
        <v>0.95289608591477448</v>
      </c>
      <c r="Q235" s="226">
        <v>50.496421620919591</v>
      </c>
      <c r="R235" s="90">
        <f t="shared" si="54"/>
        <v>0.10448376940274626</v>
      </c>
      <c r="S235" s="90">
        <f t="shared" si="54"/>
        <v>0.12159281230227247</v>
      </c>
      <c r="T235" s="92">
        <v>1162</v>
      </c>
      <c r="U235" s="1">
        <v>31945.22</v>
      </c>
      <c r="V235" s="1">
        <v>27072.22033898305</v>
      </c>
      <c r="W235" s="196"/>
      <c r="X235" s="89">
        <v>0</v>
      </c>
      <c r="Y235" s="89">
        <f t="shared" si="55"/>
        <v>0</v>
      </c>
    </row>
    <row r="236" spans="2:27">
      <c r="B236" s="200">
        <v>4221</v>
      </c>
      <c r="C236" t="s">
        <v>263</v>
      </c>
      <c r="D236" s="1">
        <v>54699.438000000002</v>
      </c>
      <c r="E236" s="86">
        <f t="shared" si="48"/>
        <v>45393.724481327801</v>
      </c>
      <c r="F236" s="87">
        <f t="shared" si="42"/>
        <v>1.3342207440030458</v>
      </c>
      <c r="G236" s="189">
        <f t="shared" si="49"/>
        <v>-7048.3948995413866</v>
      </c>
      <c r="H236" s="189">
        <f t="shared" si="43"/>
        <v>-8493.3158539473716</v>
      </c>
      <c r="I236" s="189">
        <f t="shared" si="44"/>
        <v>0</v>
      </c>
      <c r="J236" s="88">
        <f t="shared" si="45"/>
        <v>0</v>
      </c>
      <c r="K236" s="189">
        <f t="shared" si="50"/>
        <v>-304.56901451186974</v>
      </c>
      <c r="L236" s="88">
        <f t="shared" si="46"/>
        <v>-367.00566248680303</v>
      </c>
      <c r="M236" s="89">
        <f t="shared" si="51"/>
        <v>-8860.3215164341746</v>
      </c>
      <c r="N236" s="89">
        <f t="shared" si="52"/>
        <v>45839.116483565827</v>
      </c>
      <c r="O236" s="89">
        <f t="shared" si="53"/>
        <v>38040.760567274549</v>
      </c>
      <c r="P236" s="90">
        <f t="shared" si="47"/>
        <v>1.1181010689569688</v>
      </c>
      <c r="Q236" s="226">
        <v>-124.53160118146843</v>
      </c>
      <c r="R236" s="90">
        <f t="shared" si="54"/>
        <v>0.10734751248020798</v>
      </c>
      <c r="S236" s="90">
        <f t="shared" si="54"/>
        <v>0.10734751248020799</v>
      </c>
      <c r="T236" s="92">
        <v>1205</v>
      </c>
      <c r="U236" s="1">
        <v>49396.813000000002</v>
      </c>
      <c r="V236" s="1">
        <v>40993.205809128631</v>
      </c>
      <c r="W236" s="196"/>
      <c r="X236" s="89">
        <v>0</v>
      </c>
      <c r="Y236" s="89">
        <f t="shared" si="55"/>
        <v>0</v>
      </c>
    </row>
    <row r="237" spans="2:27">
      <c r="B237" s="200">
        <v>4222</v>
      </c>
      <c r="C237" t="s">
        <v>264</v>
      </c>
      <c r="D237" s="1">
        <v>78885.448999999993</v>
      </c>
      <c r="E237" s="86">
        <f t="shared" si="48"/>
        <v>75924.397497593833</v>
      </c>
      <c r="F237" s="87">
        <f t="shared" si="42"/>
        <v>2.2315839309217997</v>
      </c>
      <c r="G237" s="189">
        <f t="shared" si="49"/>
        <v>-25977.412169626325</v>
      </c>
      <c r="H237" s="189">
        <f t="shared" si="43"/>
        <v>-26990.531244241753</v>
      </c>
      <c r="I237" s="189">
        <f t="shared" si="44"/>
        <v>0</v>
      </c>
      <c r="J237" s="88">
        <f t="shared" si="45"/>
        <v>0</v>
      </c>
      <c r="K237" s="189">
        <f t="shared" si="50"/>
        <v>-304.56901451186974</v>
      </c>
      <c r="L237" s="88">
        <f t="shared" si="46"/>
        <v>-316.44720607783267</v>
      </c>
      <c r="M237" s="89">
        <f t="shared" si="51"/>
        <v>-27306.978450319584</v>
      </c>
      <c r="N237" s="89">
        <f t="shared" si="52"/>
        <v>51578.470549680409</v>
      </c>
      <c r="O237" s="89">
        <f t="shared" si="53"/>
        <v>49642.416313455644</v>
      </c>
      <c r="P237" s="90">
        <f t="shared" si="47"/>
        <v>1.4590990799860952</v>
      </c>
      <c r="Q237" s="226">
        <v>31.154695562214329</v>
      </c>
      <c r="R237" s="90">
        <f t="shared" si="54"/>
        <v>4.5699935602695287E-2</v>
      </c>
      <c r="S237" s="90">
        <f t="shared" si="54"/>
        <v>1.7519379109071167E-2</v>
      </c>
      <c r="T237" s="92">
        <v>1039</v>
      </c>
      <c r="U237" s="1">
        <v>75437.94</v>
      </c>
      <c r="V237" s="1">
        <v>74617.151335311573</v>
      </c>
      <c r="W237" s="196"/>
      <c r="X237" s="89">
        <v>0</v>
      </c>
      <c r="Y237" s="89">
        <f t="shared" si="55"/>
        <v>0</v>
      </c>
    </row>
    <row r="238" spans="2:27">
      <c r="B238" s="200">
        <v>4223</v>
      </c>
      <c r="C238" t="s">
        <v>265</v>
      </c>
      <c r="D238" s="1">
        <v>385095.05200000003</v>
      </c>
      <c r="E238" s="86">
        <f t="shared" si="48"/>
        <v>24650.816284726669</v>
      </c>
      <c r="F238" s="87">
        <f t="shared" si="42"/>
        <v>0.72454135058292457</v>
      </c>
      <c r="G238" s="189">
        <f t="shared" si="49"/>
        <v>5812.2081823513154</v>
      </c>
      <c r="H238" s="189">
        <f t="shared" si="43"/>
        <v>90798.316224692258</v>
      </c>
      <c r="I238" s="189">
        <f t="shared" si="44"/>
        <v>2090.1981678420893</v>
      </c>
      <c r="J238" s="88">
        <f t="shared" si="45"/>
        <v>32653.075778029117</v>
      </c>
      <c r="K238" s="189">
        <f t="shared" si="50"/>
        <v>1785.6291533302197</v>
      </c>
      <c r="L238" s="88">
        <f t="shared" si="46"/>
        <v>27895.098633324691</v>
      </c>
      <c r="M238" s="89">
        <f t="shared" si="51"/>
        <v>118693.41485801694</v>
      </c>
      <c r="N238" s="89">
        <f t="shared" si="52"/>
        <v>503788.46685801697</v>
      </c>
      <c r="O238" s="89">
        <f t="shared" si="53"/>
        <v>32248.653620408204</v>
      </c>
      <c r="P238" s="90">
        <f t="shared" si="47"/>
        <v>0.94785839051863052</v>
      </c>
      <c r="Q238" s="226">
        <v>1476.0924504319555</v>
      </c>
      <c r="R238" s="90">
        <f t="shared" si="54"/>
        <v>0.15717940197924934</v>
      </c>
      <c r="S238" s="90">
        <f t="shared" si="54"/>
        <v>0.14458687232002046</v>
      </c>
      <c r="T238" s="92">
        <v>15622</v>
      </c>
      <c r="U238" s="1">
        <v>332787.68300000002</v>
      </c>
      <c r="V238" s="1">
        <v>21536.867913538703</v>
      </c>
      <c r="W238" s="196"/>
      <c r="X238" s="89">
        <v>0</v>
      </c>
      <c r="Y238" s="89">
        <f t="shared" si="55"/>
        <v>0</v>
      </c>
    </row>
    <row r="239" spans="2:27">
      <c r="B239" s="200">
        <v>4224</v>
      </c>
      <c r="C239" t="s">
        <v>266</v>
      </c>
      <c r="D239" s="1">
        <v>44002.591</v>
      </c>
      <c r="E239" s="86">
        <f t="shared" si="48"/>
        <v>48090.263387978142</v>
      </c>
      <c r="F239" s="87">
        <f t="shared" si="42"/>
        <v>1.4134779141818024</v>
      </c>
      <c r="G239" s="189">
        <f t="shared" si="49"/>
        <v>-8720.2490216645983</v>
      </c>
      <c r="H239" s="189">
        <f t="shared" si="43"/>
        <v>-7979.0278548231081</v>
      </c>
      <c r="I239" s="189">
        <f t="shared" si="44"/>
        <v>0</v>
      </c>
      <c r="J239" s="88">
        <f t="shared" si="45"/>
        <v>0</v>
      </c>
      <c r="K239" s="189">
        <f t="shared" si="50"/>
        <v>-304.56901451186974</v>
      </c>
      <c r="L239" s="88">
        <f t="shared" si="46"/>
        <v>-278.68064827836082</v>
      </c>
      <c r="M239" s="89">
        <f t="shared" si="51"/>
        <v>-8257.7085031014685</v>
      </c>
      <c r="N239" s="89">
        <f t="shared" si="52"/>
        <v>35744.882496898528</v>
      </c>
      <c r="O239" s="89">
        <f t="shared" si="53"/>
        <v>39065.445351801674</v>
      </c>
      <c r="P239" s="90">
        <f t="shared" si="47"/>
        <v>1.1482187936248962</v>
      </c>
      <c r="Q239" s="226">
        <v>57.83327819000624</v>
      </c>
      <c r="R239" s="90">
        <f t="shared" si="54"/>
        <v>9.3101418362143071E-2</v>
      </c>
      <c r="S239" s="90">
        <f t="shared" si="54"/>
        <v>0.10265858923306891</v>
      </c>
      <c r="T239" s="92">
        <v>915</v>
      </c>
      <c r="U239" s="1">
        <v>40254.811000000002</v>
      </c>
      <c r="V239" s="1">
        <v>43613.013001083425</v>
      </c>
      <c r="W239" s="196"/>
      <c r="X239" s="89">
        <v>0</v>
      </c>
      <c r="Y239" s="89">
        <f t="shared" si="55"/>
        <v>0</v>
      </c>
      <c r="Z239" s="1"/>
      <c r="AA239" s="1"/>
    </row>
    <row r="240" spans="2:27">
      <c r="B240" s="200">
        <v>4225</v>
      </c>
      <c r="C240" t="s">
        <v>267</v>
      </c>
      <c r="D240" s="1">
        <v>278850.47499999998</v>
      </c>
      <c r="E240" s="86">
        <f t="shared" si="48"/>
        <v>25655.577790045078</v>
      </c>
      <c r="F240" s="87">
        <f t="shared" si="42"/>
        <v>0.75407348654420658</v>
      </c>
      <c r="G240" s="189">
        <f t="shared" si="49"/>
        <v>5189.2560490539017</v>
      </c>
      <c r="H240" s="189">
        <f t="shared" si="43"/>
        <v>56402.023997166856</v>
      </c>
      <c r="I240" s="189">
        <f t="shared" si="44"/>
        <v>1738.5316409806462</v>
      </c>
      <c r="J240" s="88">
        <f t="shared" si="45"/>
        <v>18896.100405818645</v>
      </c>
      <c r="K240" s="189">
        <f t="shared" si="50"/>
        <v>1433.9626264687765</v>
      </c>
      <c r="L240" s="88">
        <f t="shared" si="46"/>
        <v>15585.739787089131</v>
      </c>
      <c r="M240" s="89">
        <f t="shared" si="51"/>
        <v>71987.763784255993</v>
      </c>
      <c r="N240" s="89">
        <f t="shared" si="52"/>
        <v>350838.23878425598</v>
      </c>
      <c r="O240" s="89">
        <f t="shared" si="53"/>
        <v>32278.796465567757</v>
      </c>
      <c r="P240" s="90">
        <f t="shared" si="47"/>
        <v>0.94874435459746898</v>
      </c>
      <c r="Q240" s="226">
        <v>758.0143050669576</v>
      </c>
      <c r="R240" s="90">
        <f t="shared" si="54"/>
        <v>0.12783687448229952</v>
      </c>
      <c r="S240" s="90">
        <f t="shared" si="54"/>
        <v>0.12430881727994438</v>
      </c>
      <c r="T240" s="92">
        <v>10869</v>
      </c>
      <c r="U240" s="1">
        <v>247243.62299999999</v>
      </c>
      <c r="V240" s="1">
        <v>22818.977664974616</v>
      </c>
      <c r="W240" s="196"/>
      <c r="X240" s="89">
        <v>0</v>
      </c>
      <c r="Y240" s="89">
        <f t="shared" si="55"/>
        <v>0</v>
      </c>
    </row>
    <row r="241" spans="2:27">
      <c r="B241" s="200">
        <v>4226</v>
      </c>
      <c r="C241" t="s">
        <v>268</v>
      </c>
      <c r="D241" s="1">
        <v>53007.72</v>
      </c>
      <c r="E241" s="86">
        <f t="shared" si="48"/>
        <v>29679.574468085106</v>
      </c>
      <c r="F241" s="87">
        <f t="shared" si="42"/>
        <v>0.87234754100847045</v>
      </c>
      <c r="G241" s="189">
        <f t="shared" si="49"/>
        <v>2694.3781086690842</v>
      </c>
      <c r="H241" s="189">
        <f t="shared" si="43"/>
        <v>4812.1593020829851</v>
      </c>
      <c r="I241" s="189">
        <f t="shared" si="44"/>
        <v>330.13280366663639</v>
      </c>
      <c r="J241" s="88">
        <f t="shared" si="45"/>
        <v>589.61718734861256</v>
      </c>
      <c r="K241" s="189">
        <f t="shared" si="50"/>
        <v>25.563789154766653</v>
      </c>
      <c r="L241" s="88">
        <f t="shared" si="46"/>
        <v>45.656927430413241</v>
      </c>
      <c r="M241" s="89">
        <f t="shared" si="51"/>
        <v>4857.816229513398</v>
      </c>
      <c r="N241" s="89">
        <f t="shared" si="52"/>
        <v>57865.536229513396</v>
      </c>
      <c r="O241" s="89">
        <f t="shared" si="53"/>
        <v>32399.516365908959</v>
      </c>
      <c r="P241" s="90">
        <f t="shared" si="47"/>
        <v>0.95229257623139696</v>
      </c>
      <c r="Q241" s="226">
        <v>-478.81514845529182</v>
      </c>
      <c r="R241" s="90">
        <f t="shared" si="54"/>
        <v>0.21347019466767136</v>
      </c>
      <c r="S241" s="90">
        <f t="shared" si="54"/>
        <v>0.20667584867289157</v>
      </c>
      <c r="T241" s="92">
        <v>1786</v>
      </c>
      <c r="U241" s="1">
        <v>43682.754000000001</v>
      </c>
      <c r="V241" s="1">
        <v>24596.14527027027</v>
      </c>
      <c r="W241" s="196"/>
      <c r="X241" s="89">
        <v>0</v>
      </c>
      <c r="Y241" s="89">
        <f t="shared" si="55"/>
        <v>0</v>
      </c>
    </row>
    <row r="242" spans="2:27">
      <c r="B242" s="200">
        <v>4227</v>
      </c>
      <c r="C242" t="s">
        <v>269</v>
      </c>
      <c r="D242" s="1">
        <v>193675.334</v>
      </c>
      <c r="E242" s="86">
        <f t="shared" si="48"/>
        <v>31425.496349180594</v>
      </c>
      <c r="F242" s="87">
        <f t="shared" si="42"/>
        <v>0.92366399978736202</v>
      </c>
      <c r="G242" s="189">
        <f t="shared" si="49"/>
        <v>1611.9065423898817</v>
      </c>
      <c r="H242" s="189">
        <f t="shared" si="43"/>
        <v>9934.1800207488413</v>
      </c>
      <c r="I242" s="189">
        <f t="shared" si="44"/>
        <v>0</v>
      </c>
      <c r="J242" s="88">
        <f t="shared" si="45"/>
        <v>0</v>
      </c>
      <c r="K242" s="189">
        <f t="shared" si="50"/>
        <v>-304.56901451186974</v>
      </c>
      <c r="L242" s="88">
        <f t="shared" si="46"/>
        <v>-1877.0588364366533</v>
      </c>
      <c r="M242" s="89">
        <f t="shared" si="51"/>
        <v>8057.1211843121882</v>
      </c>
      <c r="N242" s="89">
        <f t="shared" si="52"/>
        <v>201732.45518431219</v>
      </c>
      <c r="O242" s="89">
        <f t="shared" si="53"/>
        <v>32732.833877058602</v>
      </c>
      <c r="P242" s="90">
        <f t="shared" si="47"/>
        <v>0.96208950615500888</v>
      </c>
      <c r="Q242" s="226">
        <v>54.693673426261739</v>
      </c>
      <c r="R242" s="90">
        <f t="shared" si="54"/>
        <v>0.13313093985131941</v>
      </c>
      <c r="S242" s="90">
        <f t="shared" si="54"/>
        <v>0.13846288813230073</v>
      </c>
      <c r="T242" s="92">
        <v>6163</v>
      </c>
      <c r="U242" s="1">
        <v>170920.524</v>
      </c>
      <c r="V242" s="1">
        <v>27603.443798449614</v>
      </c>
      <c r="W242" s="196"/>
      <c r="X242" s="89">
        <v>0</v>
      </c>
      <c r="Y242" s="89">
        <f t="shared" si="55"/>
        <v>0</v>
      </c>
    </row>
    <row r="243" spans="2:27" ht="30.65" customHeight="1">
      <c r="B243" s="200">
        <v>4228</v>
      </c>
      <c r="C243" t="s">
        <v>270</v>
      </c>
      <c r="D243" s="1">
        <v>105139.103</v>
      </c>
      <c r="E243" s="86">
        <f t="shared" si="48"/>
        <v>55278.182439537333</v>
      </c>
      <c r="F243" s="87">
        <f t="shared" si="42"/>
        <v>1.6247465601099376</v>
      </c>
      <c r="G243" s="189">
        <f t="shared" si="49"/>
        <v>-13176.758833631297</v>
      </c>
      <c r="H243" s="189">
        <f t="shared" si="43"/>
        <v>-25062.195301566728</v>
      </c>
      <c r="I243" s="189">
        <f t="shared" si="44"/>
        <v>0</v>
      </c>
      <c r="J243" s="88">
        <f t="shared" si="45"/>
        <v>0</v>
      </c>
      <c r="K243" s="189">
        <f t="shared" si="50"/>
        <v>-304.56901451186974</v>
      </c>
      <c r="L243" s="88">
        <f t="shared" si="46"/>
        <v>-579.29026560157615</v>
      </c>
      <c r="M243" s="89">
        <f t="shared" si="51"/>
        <v>-25641.485567168304</v>
      </c>
      <c r="N243" s="89">
        <f t="shared" si="52"/>
        <v>79497.617432831699</v>
      </c>
      <c r="O243" s="89">
        <f t="shared" si="53"/>
        <v>41796.854591394163</v>
      </c>
      <c r="P243" s="90">
        <f t="shared" si="47"/>
        <v>1.2285008790775875</v>
      </c>
      <c r="Q243" s="226">
        <v>-117.28573353290994</v>
      </c>
      <c r="R243" s="90">
        <f t="shared" si="54"/>
        <v>4.0290403194631008E-2</v>
      </c>
      <c r="S243" s="90">
        <f t="shared" si="54"/>
        <v>2.4428982746342757E-2</v>
      </c>
      <c r="T243" s="92">
        <v>1902</v>
      </c>
      <c r="U243" s="1">
        <v>101067.07</v>
      </c>
      <c r="V243" s="1">
        <v>53959.994660971708</v>
      </c>
      <c r="W243" s="196"/>
      <c r="X243" s="89">
        <v>0</v>
      </c>
      <c r="Y243" s="89">
        <f t="shared" si="55"/>
        <v>0</v>
      </c>
    </row>
    <row r="244" spans="2:27">
      <c r="B244" s="200">
        <v>4601</v>
      </c>
      <c r="C244" t="s">
        <v>271</v>
      </c>
      <c r="D244" s="1">
        <v>10513325.478</v>
      </c>
      <c r="E244" s="86">
        <f t="shared" si="48"/>
        <v>35795.040254129082</v>
      </c>
      <c r="F244" s="87">
        <f t="shared" si="42"/>
        <v>1.0520944422422971</v>
      </c>
      <c r="G244" s="189">
        <f t="shared" si="49"/>
        <v>-1097.2106786781812</v>
      </c>
      <c r="H244" s="189">
        <f t="shared" si="43"/>
        <v>-322260.65122388996</v>
      </c>
      <c r="I244" s="189">
        <f t="shared" si="44"/>
        <v>0</v>
      </c>
      <c r="J244" s="88">
        <f t="shared" si="45"/>
        <v>0</v>
      </c>
      <c r="K244" s="189">
        <f t="shared" si="50"/>
        <v>-304.56901451186974</v>
      </c>
      <c r="L244" s="88">
        <f t="shared" si="46"/>
        <v>-89454.660683266746</v>
      </c>
      <c r="M244" s="89">
        <f t="shared" si="51"/>
        <v>-411715.31190715672</v>
      </c>
      <c r="N244" s="89">
        <f t="shared" si="52"/>
        <v>10101610.166092843</v>
      </c>
      <c r="O244" s="89">
        <f t="shared" si="53"/>
        <v>34393.26056093903</v>
      </c>
      <c r="P244" s="90">
        <f t="shared" si="47"/>
        <v>1.0108930742878843</v>
      </c>
      <c r="Q244" s="226">
        <v>5807.780618153105</v>
      </c>
      <c r="R244" s="93">
        <f t="shared" si="54"/>
        <v>8.9219374965158624E-2</v>
      </c>
      <c r="S244" s="93">
        <f t="shared" si="54"/>
        <v>8.2659041184738366E-2</v>
      </c>
      <c r="T244" s="92">
        <v>293709</v>
      </c>
      <c r="U244" s="1">
        <v>9652165.3210000005</v>
      </c>
      <c r="V244" s="1">
        <v>33062.154281701725</v>
      </c>
      <c r="W244" s="196"/>
      <c r="X244" s="89">
        <v>0</v>
      </c>
      <c r="Y244" s="89">
        <f t="shared" si="55"/>
        <v>0</v>
      </c>
      <c r="Z244" s="1"/>
      <c r="AA244" s="1"/>
    </row>
    <row r="245" spans="2:27">
      <c r="B245" s="200">
        <v>4602</v>
      </c>
      <c r="C245" t="s">
        <v>272</v>
      </c>
      <c r="D245" s="1">
        <v>564371.51899999997</v>
      </c>
      <c r="E245" s="86">
        <f t="shared" si="48"/>
        <v>32399.765715597907</v>
      </c>
      <c r="F245" s="87">
        <f t="shared" si="42"/>
        <v>0.952299905163564</v>
      </c>
      <c r="G245" s="189">
        <f t="shared" si="49"/>
        <v>1007.8595352111475</v>
      </c>
      <c r="H245" s="189">
        <f t="shared" si="43"/>
        <v>17555.905243842979</v>
      </c>
      <c r="I245" s="189">
        <f t="shared" si="44"/>
        <v>0</v>
      </c>
      <c r="J245" s="88">
        <f t="shared" si="45"/>
        <v>0</v>
      </c>
      <c r="K245" s="189">
        <f t="shared" si="50"/>
        <v>-304.56901451186974</v>
      </c>
      <c r="L245" s="88">
        <f t="shared" si="46"/>
        <v>-5305.2876637822583</v>
      </c>
      <c r="M245" s="89">
        <f t="shared" si="51"/>
        <v>12250.61758006072</v>
      </c>
      <c r="N245" s="89">
        <f t="shared" si="52"/>
        <v>576622.1365800607</v>
      </c>
      <c r="O245" s="89">
        <f t="shared" si="53"/>
        <v>33103.056236297183</v>
      </c>
      <c r="P245" s="90">
        <f t="shared" si="47"/>
        <v>0.97297115019796576</v>
      </c>
      <c r="Q245" s="226">
        <v>1108.8729703735116</v>
      </c>
      <c r="R245" s="93">
        <f t="shared" si="54"/>
        <v>2.9245737299714046E-2</v>
      </c>
      <c r="S245" s="93">
        <f t="shared" si="54"/>
        <v>2.5109609989823648E-2</v>
      </c>
      <c r="T245" s="92">
        <v>17419</v>
      </c>
      <c r="U245" s="1">
        <v>548335.05599999998</v>
      </c>
      <c r="V245" s="1">
        <v>31606.147674217533</v>
      </c>
      <c r="W245" s="196"/>
      <c r="X245" s="89">
        <v>0</v>
      </c>
      <c r="Y245" s="89">
        <f t="shared" si="55"/>
        <v>0</v>
      </c>
      <c r="Z245" s="1"/>
    </row>
    <row r="246" spans="2:27">
      <c r="B246" s="200">
        <v>4611</v>
      </c>
      <c r="C246" t="s">
        <v>273</v>
      </c>
      <c r="D246" s="1">
        <v>129816.739</v>
      </c>
      <c r="E246" s="86">
        <f t="shared" si="48"/>
        <v>31716.769850965062</v>
      </c>
      <c r="F246" s="87">
        <f t="shared" si="42"/>
        <v>0.93222516441308256</v>
      </c>
      <c r="G246" s="189">
        <f t="shared" si="49"/>
        <v>1431.3169712835115</v>
      </c>
      <c r="H246" s="189">
        <f t="shared" si="43"/>
        <v>5858.3803634634132</v>
      </c>
      <c r="I246" s="189">
        <f t="shared" si="44"/>
        <v>0</v>
      </c>
      <c r="J246" s="88">
        <f t="shared" si="45"/>
        <v>0</v>
      </c>
      <c r="K246" s="189">
        <f t="shared" si="50"/>
        <v>-304.56901451186974</v>
      </c>
      <c r="L246" s="88">
        <f t="shared" si="46"/>
        <v>-1246.6009763970828</v>
      </c>
      <c r="M246" s="89">
        <f t="shared" si="51"/>
        <v>4611.7793870663299</v>
      </c>
      <c r="N246" s="89">
        <f t="shared" si="52"/>
        <v>134428.51838706632</v>
      </c>
      <c r="O246" s="89">
        <f t="shared" si="53"/>
        <v>32843.517807736702</v>
      </c>
      <c r="P246" s="90">
        <f t="shared" si="47"/>
        <v>0.96534274871278281</v>
      </c>
      <c r="Q246" s="226">
        <v>-50.298136577377591</v>
      </c>
      <c r="R246" s="93">
        <f t="shared" si="54"/>
        <v>0.1639324147665723</v>
      </c>
      <c r="S246" s="93">
        <f t="shared" si="54"/>
        <v>0.1579606139578506</v>
      </c>
      <c r="T246" s="92">
        <v>4093</v>
      </c>
      <c r="U246" s="1">
        <v>111532.88400000001</v>
      </c>
      <c r="V246" s="1">
        <v>27390.197445972495</v>
      </c>
      <c r="W246" s="196"/>
      <c r="X246" s="89">
        <v>0</v>
      </c>
      <c r="Y246" s="89">
        <f t="shared" si="55"/>
        <v>0</v>
      </c>
      <c r="Z246" s="1"/>
    </row>
    <row r="247" spans="2:27">
      <c r="B247" s="200">
        <v>4612</v>
      </c>
      <c r="C247" t="s">
        <v>274</v>
      </c>
      <c r="D247" s="1">
        <v>172479.92800000001</v>
      </c>
      <c r="E247" s="86">
        <f t="shared" si="48"/>
        <v>29986.0792767733</v>
      </c>
      <c r="F247" s="87">
        <f t="shared" si="42"/>
        <v>0.88135638702322494</v>
      </c>
      <c r="G247" s="189">
        <f t="shared" si="49"/>
        <v>2504.3451272824036</v>
      </c>
      <c r="H247" s="189">
        <f t="shared" si="43"/>
        <v>14404.993172128385</v>
      </c>
      <c r="I247" s="189">
        <f t="shared" si="44"/>
        <v>222.85612062576837</v>
      </c>
      <c r="J247" s="88">
        <f t="shared" si="45"/>
        <v>1281.8684058394197</v>
      </c>
      <c r="K247" s="189">
        <f t="shared" si="50"/>
        <v>-81.712893886101369</v>
      </c>
      <c r="L247" s="88">
        <f t="shared" si="46"/>
        <v>-470.01256563285506</v>
      </c>
      <c r="M247" s="89">
        <f t="shared" si="51"/>
        <v>13934.98060649553</v>
      </c>
      <c r="N247" s="89">
        <f t="shared" si="52"/>
        <v>186414.90860649553</v>
      </c>
      <c r="O247" s="89">
        <f t="shared" si="53"/>
        <v>32408.711510169596</v>
      </c>
      <c r="P247" s="90">
        <f t="shared" si="47"/>
        <v>0.95256284161183935</v>
      </c>
      <c r="Q247" s="226">
        <v>180.74024557957273</v>
      </c>
      <c r="R247" s="93">
        <f t="shared" si="54"/>
        <v>0.14525324403010278</v>
      </c>
      <c r="S247" s="93">
        <f t="shared" si="54"/>
        <v>0.14326219179778346</v>
      </c>
      <c r="T247" s="92">
        <v>5752</v>
      </c>
      <c r="U247" s="1">
        <v>150604.182</v>
      </c>
      <c r="V247" s="1">
        <v>26228.523510971787</v>
      </c>
      <c r="W247" s="196"/>
      <c r="X247" s="89">
        <v>0</v>
      </c>
      <c r="Y247" s="89">
        <f t="shared" si="55"/>
        <v>0</v>
      </c>
      <c r="Z247" s="1"/>
    </row>
    <row r="248" spans="2:27">
      <c r="B248" s="200">
        <v>4613</v>
      </c>
      <c r="C248" t="s">
        <v>275</v>
      </c>
      <c r="D248" s="1">
        <v>402000.21600000001</v>
      </c>
      <c r="E248" s="86">
        <f t="shared" si="48"/>
        <v>32511.137565709669</v>
      </c>
      <c r="F248" s="87">
        <f t="shared" si="42"/>
        <v>0.95557336717653962</v>
      </c>
      <c r="G248" s="189">
        <f t="shared" si="49"/>
        <v>938.80898814185514</v>
      </c>
      <c r="H248" s="189">
        <f t="shared" si="43"/>
        <v>11608.373138374038</v>
      </c>
      <c r="I248" s="189">
        <f t="shared" si="44"/>
        <v>0</v>
      </c>
      <c r="J248" s="88">
        <f t="shared" si="45"/>
        <v>0</v>
      </c>
      <c r="K248" s="189">
        <f t="shared" si="50"/>
        <v>-304.56901451186974</v>
      </c>
      <c r="L248" s="88">
        <f t="shared" si="46"/>
        <v>-3765.9958644392696</v>
      </c>
      <c r="M248" s="89">
        <f t="shared" si="51"/>
        <v>7842.3772739347678</v>
      </c>
      <c r="N248" s="89">
        <f t="shared" si="52"/>
        <v>409842.59327393479</v>
      </c>
      <c r="O248" s="89">
        <f t="shared" si="53"/>
        <v>33145.37753933965</v>
      </c>
      <c r="P248" s="90">
        <f t="shared" si="47"/>
        <v>0.9742150657628964</v>
      </c>
      <c r="Q248" s="226">
        <v>926.86658231630554</v>
      </c>
      <c r="R248" s="93">
        <f t="shared" si="54"/>
        <v>0.12282534613628386</v>
      </c>
      <c r="S248" s="93">
        <f t="shared" si="54"/>
        <v>0.11401709230893098</v>
      </c>
      <c r="T248" s="92">
        <v>12365</v>
      </c>
      <c r="U248" s="1">
        <v>358025.598</v>
      </c>
      <c r="V248" s="1">
        <v>29183.697261167265</v>
      </c>
      <c r="W248" s="196"/>
      <c r="X248" s="89">
        <v>0</v>
      </c>
      <c r="Y248" s="89">
        <f t="shared" si="55"/>
        <v>0</v>
      </c>
      <c r="Z248" s="1"/>
    </row>
    <row r="249" spans="2:27">
      <c r="B249" s="200">
        <v>4614</v>
      </c>
      <c r="C249" t="s">
        <v>276</v>
      </c>
      <c r="D249" s="1">
        <v>715652.98300000001</v>
      </c>
      <c r="E249" s="86">
        <f t="shared" si="48"/>
        <v>36984.650284237723</v>
      </c>
      <c r="F249" s="87">
        <f t="shared" si="42"/>
        <v>1.0870596802257526</v>
      </c>
      <c r="G249" s="189">
        <f t="shared" si="49"/>
        <v>-1834.7688973455386</v>
      </c>
      <c r="H249" s="189">
        <f t="shared" si="43"/>
        <v>-35502.778163636169</v>
      </c>
      <c r="I249" s="189">
        <f t="shared" si="44"/>
        <v>0</v>
      </c>
      <c r="J249" s="88">
        <f t="shared" si="45"/>
        <v>0</v>
      </c>
      <c r="K249" s="189">
        <f t="shared" si="50"/>
        <v>-304.56901451186974</v>
      </c>
      <c r="L249" s="88">
        <f t="shared" si="46"/>
        <v>-5893.410430804679</v>
      </c>
      <c r="M249" s="89">
        <f t="shared" si="51"/>
        <v>-41396.18859444085</v>
      </c>
      <c r="N249" s="89">
        <f t="shared" si="52"/>
        <v>674256.79440555919</v>
      </c>
      <c r="O249" s="89">
        <f t="shared" si="53"/>
        <v>34845.312372380322</v>
      </c>
      <c r="P249" s="90">
        <f t="shared" si="47"/>
        <v>1.0241798647215976</v>
      </c>
      <c r="Q249" s="226">
        <v>987.16131090350973</v>
      </c>
      <c r="R249" s="93">
        <f t="shared" si="54"/>
        <v>0.15564388923774444</v>
      </c>
      <c r="S249" s="93">
        <f t="shared" si="54"/>
        <v>0.15188132773790056</v>
      </c>
      <c r="T249" s="92">
        <v>19350</v>
      </c>
      <c r="U249" s="1">
        <v>619267.74300000002</v>
      </c>
      <c r="V249" s="1">
        <v>32108.038730751283</v>
      </c>
      <c r="W249" s="196"/>
      <c r="X249" s="89">
        <v>0</v>
      </c>
      <c r="Y249" s="89">
        <f t="shared" si="55"/>
        <v>0</v>
      </c>
      <c r="Z249" s="1"/>
    </row>
    <row r="250" spans="2:27">
      <c r="B250" s="200">
        <v>4615</v>
      </c>
      <c r="C250" t="s">
        <v>277</v>
      </c>
      <c r="D250" s="1">
        <v>104157.196</v>
      </c>
      <c r="E250" s="86">
        <f t="shared" si="48"/>
        <v>32467.953865336662</v>
      </c>
      <c r="F250" s="87">
        <f t="shared" si="42"/>
        <v>0.95430410386979825</v>
      </c>
      <c r="G250" s="189">
        <f t="shared" si="49"/>
        <v>965.58288237311945</v>
      </c>
      <c r="H250" s="189">
        <f t="shared" si="43"/>
        <v>3097.5898866529669</v>
      </c>
      <c r="I250" s="189">
        <f t="shared" si="44"/>
        <v>0</v>
      </c>
      <c r="J250" s="88">
        <f t="shared" si="45"/>
        <v>0</v>
      </c>
      <c r="K250" s="189">
        <f t="shared" si="50"/>
        <v>-304.56901451186974</v>
      </c>
      <c r="L250" s="88">
        <f t="shared" si="46"/>
        <v>-977.05739855407808</v>
      </c>
      <c r="M250" s="89">
        <f t="shared" si="51"/>
        <v>2120.5324880988887</v>
      </c>
      <c r="N250" s="89">
        <f t="shared" si="52"/>
        <v>106277.72848809889</v>
      </c>
      <c r="O250" s="89">
        <f t="shared" si="53"/>
        <v>33128.967733197911</v>
      </c>
      <c r="P250" s="90">
        <f t="shared" si="47"/>
        <v>0.97373274570633483</v>
      </c>
      <c r="Q250" s="226">
        <v>148.48438943556926</v>
      </c>
      <c r="R250" s="93">
        <f t="shared" si="54"/>
        <v>0.18745670400457415</v>
      </c>
      <c r="S250" s="93">
        <f t="shared" si="54"/>
        <v>0.1856059298399787</v>
      </c>
      <c r="T250" s="92">
        <v>3208</v>
      </c>
      <c r="U250" s="1">
        <v>87714.520999999993</v>
      </c>
      <c r="V250" s="1">
        <v>27385.114267873865</v>
      </c>
      <c r="W250" s="196"/>
      <c r="X250" s="89">
        <v>0</v>
      </c>
      <c r="Y250" s="89">
        <f t="shared" si="55"/>
        <v>0</v>
      </c>
      <c r="Z250" s="1"/>
    </row>
    <row r="251" spans="2:27">
      <c r="B251" s="200">
        <v>4616</v>
      </c>
      <c r="C251" t="s">
        <v>278</v>
      </c>
      <c r="D251" s="1">
        <v>125368.21799999999</v>
      </c>
      <c r="E251" s="86">
        <f t="shared" si="48"/>
        <v>41985.337575351637</v>
      </c>
      <c r="F251" s="87">
        <f t="shared" si="42"/>
        <v>1.2340408057956767</v>
      </c>
      <c r="G251" s="189">
        <f t="shared" si="49"/>
        <v>-4935.1950178361658</v>
      </c>
      <c r="H251" s="189">
        <f t="shared" si="43"/>
        <v>-14736.492323258792</v>
      </c>
      <c r="I251" s="189">
        <f t="shared" si="44"/>
        <v>0</v>
      </c>
      <c r="J251" s="88">
        <f t="shared" si="45"/>
        <v>0</v>
      </c>
      <c r="K251" s="189">
        <f t="shared" si="50"/>
        <v>-304.56901451186974</v>
      </c>
      <c r="L251" s="88">
        <f t="shared" si="46"/>
        <v>-909.44307733244307</v>
      </c>
      <c r="M251" s="89">
        <f t="shared" si="51"/>
        <v>-15645.935400591236</v>
      </c>
      <c r="N251" s="89">
        <f t="shared" si="52"/>
        <v>109722.28259940876</v>
      </c>
      <c r="O251" s="89">
        <f t="shared" si="53"/>
        <v>36745.5735430036</v>
      </c>
      <c r="P251" s="90">
        <f t="shared" si="47"/>
        <v>1.0800326924381685</v>
      </c>
      <c r="Q251" s="226">
        <v>132.10163833373008</v>
      </c>
      <c r="R251" s="93">
        <f t="shared" si="54"/>
        <v>0.17763536362735108</v>
      </c>
      <c r="S251" s="93">
        <f t="shared" si="54"/>
        <v>0.15239468604123241</v>
      </c>
      <c r="T251" s="92">
        <v>2986</v>
      </c>
      <c r="U251" s="1">
        <v>106457.586</v>
      </c>
      <c r="V251" s="1">
        <v>36433.123203285417</v>
      </c>
      <c r="W251" s="196"/>
      <c r="X251" s="89">
        <v>0</v>
      </c>
      <c r="Y251" s="89">
        <f t="shared" si="55"/>
        <v>0</v>
      </c>
      <c r="Z251" s="1"/>
    </row>
    <row r="252" spans="2:27">
      <c r="B252" s="200">
        <v>4617</v>
      </c>
      <c r="C252" t="s">
        <v>279</v>
      </c>
      <c r="D252" s="1">
        <v>445365.98499999999</v>
      </c>
      <c r="E252" s="86">
        <f t="shared" si="48"/>
        <v>33803.869829222007</v>
      </c>
      <c r="F252" s="87">
        <f t="shared" si="42"/>
        <v>0.99356959291319724</v>
      </c>
      <c r="G252" s="189">
        <f t="shared" si="49"/>
        <v>137.31498476420543</v>
      </c>
      <c r="H252" s="189">
        <f t="shared" si="43"/>
        <v>1809.1249242684066</v>
      </c>
      <c r="I252" s="189">
        <f t="shared" si="44"/>
        <v>0</v>
      </c>
      <c r="J252" s="88">
        <f t="shared" si="45"/>
        <v>0</v>
      </c>
      <c r="K252" s="189">
        <f t="shared" si="50"/>
        <v>-304.56901451186974</v>
      </c>
      <c r="L252" s="88">
        <f t="shared" si="46"/>
        <v>-4012.6967661938838</v>
      </c>
      <c r="M252" s="89">
        <f t="shared" si="51"/>
        <v>-2203.5718419254772</v>
      </c>
      <c r="N252" s="89">
        <f t="shared" si="52"/>
        <v>443162.41315807449</v>
      </c>
      <c r="O252" s="89">
        <f t="shared" si="53"/>
        <v>33636.615799474341</v>
      </c>
      <c r="P252" s="90">
        <f t="shared" si="47"/>
        <v>0.98865363154282637</v>
      </c>
      <c r="Q252" s="226">
        <v>986.24173579600347</v>
      </c>
      <c r="R252" s="93">
        <f t="shared" si="54"/>
        <v>0.12804923261857637</v>
      </c>
      <c r="S252" s="93">
        <f t="shared" si="54"/>
        <v>0.12068587519882686</v>
      </c>
      <c r="T252" s="92">
        <v>13175</v>
      </c>
      <c r="U252" s="1">
        <v>394810.76899999997</v>
      </c>
      <c r="V252" s="1">
        <v>30163.554817021926</v>
      </c>
      <c r="W252" s="196"/>
      <c r="X252" s="89">
        <v>0</v>
      </c>
      <c r="Y252" s="89">
        <f t="shared" si="55"/>
        <v>0</v>
      </c>
      <c r="Z252" s="1"/>
      <c r="AA252" s="1"/>
    </row>
    <row r="253" spans="2:27">
      <c r="B253" s="200">
        <v>4618</v>
      </c>
      <c r="C253" t="s">
        <v>280</v>
      </c>
      <c r="D253" s="1">
        <v>426653.853</v>
      </c>
      <c r="E253" s="86">
        <f t="shared" si="48"/>
        <v>38853.825061469812</v>
      </c>
      <c r="F253" s="87">
        <f t="shared" si="42"/>
        <v>1.141998810919383</v>
      </c>
      <c r="G253" s="189">
        <f t="shared" si="49"/>
        <v>-2993.6572592294337</v>
      </c>
      <c r="H253" s="189">
        <f t="shared" si="43"/>
        <v>-32873.350363598416</v>
      </c>
      <c r="I253" s="189">
        <f t="shared" si="44"/>
        <v>0</v>
      </c>
      <c r="J253" s="88">
        <f t="shared" si="45"/>
        <v>0</v>
      </c>
      <c r="K253" s="189">
        <f t="shared" si="50"/>
        <v>-304.56901451186974</v>
      </c>
      <c r="L253" s="88">
        <f t="shared" si="46"/>
        <v>-3344.4723483548414</v>
      </c>
      <c r="M253" s="89">
        <f t="shared" si="51"/>
        <v>-36217.82271195326</v>
      </c>
      <c r="N253" s="89">
        <f t="shared" si="52"/>
        <v>390436.03028804675</v>
      </c>
      <c r="O253" s="89">
        <f t="shared" si="53"/>
        <v>35555.598787728508</v>
      </c>
      <c r="P253" s="90">
        <f t="shared" si="47"/>
        <v>1.0450567343851771</v>
      </c>
      <c r="Q253" s="226">
        <v>-29.796691579831531</v>
      </c>
      <c r="R253" s="93">
        <f t="shared" si="54"/>
        <v>0.1568841890370794</v>
      </c>
      <c r="S253" s="93">
        <f t="shared" si="54"/>
        <v>0.16067690653141836</v>
      </c>
      <c r="T253" s="92">
        <v>10981</v>
      </c>
      <c r="U253" s="1">
        <v>368795.647</v>
      </c>
      <c r="V253" s="1">
        <v>33475.142688572203</v>
      </c>
      <c r="W253" s="196"/>
      <c r="X253" s="89">
        <v>0</v>
      </c>
      <c r="Y253" s="89">
        <f t="shared" si="55"/>
        <v>0</v>
      </c>
      <c r="Z253" s="1"/>
    </row>
    <row r="254" spans="2:27">
      <c r="B254" s="200">
        <v>4619</v>
      </c>
      <c r="C254" t="s">
        <v>281</v>
      </c>
      <c r="D254" s="1">
        <v>58181.733999999997</v>
      </c>
      <c r="E254" s="86">
        <f t="shared" si="48"/>
        <v>60167.253360910021</v>
      </c>
      <c r="F254" s="87">
        <f t="shared" si="42"/>
        <v>1.7684470367007212</v>
      </c>
      <c r="G254" s="189">
        <f t="shared" si="49"/>
        <v>-16207.982804882364</v>
      </c>
      <c r="H254" s="189">
        <f t="shared" si="43"/>
        <v>-15673.119372321245</v>
      </c>
      <c r="I254" s="189">
        <f t="shared" si="44"/>
        <v>0</v>
      </c>
      <c r="J254" s="88">
        <f t="shared" si="45"/>
        <v>0</v>
      </c>
      <c r="K254" s="189">
        <f t="shared" si="50"/>
        <v>-304.56901451186974</v>
      </c>
      <c r="L254" s="88">
        <f t="shared" si="46"/>
        <v>-294.51823703297805</v>
      </c>
      <c r="M254" s="89">
        <f t="shared" si="51"/>
        <v>-15967.637609354224</v>
      </c>
      <c r="N254" s="89">
        <f t="shared" si="52"/>
        <v>42214.096390645776</v>
      </c>
      <c r="O254" s="89">
        <f t="shared" si="53"/>
        <v>43654.701541515802</v>
      </c>
      <c r="P254" s="90">
        <f t="shared" si="47"/>
        <v>1.2831070601820858</v>
      </c>
      <c r="Q254" s="226">
        <v>44.594125475125111</v>
      </c>
      <c r="R254" s="93">
        <f t="shared" si="54"/>
        <v>3.5555443068182695E-2</v>
      </c>
      <c r="S254" s="93">
        <f t="shared" si="54"/>
        <v>3.6626338045502409E-2</v>
      </c>
      <c r="T254" s="92">
        <v>967</v>
      </c>
      <c r="U254" s="1">
        <v>56184.084000000003</v>
      </c>
      <c r="V254" s="1">
        <v>58041.409090909088</v>
      </c>
      <c r="W254" s="196"/>
      <c r="X254" s="89">
        <v>0</v>
      </c>
      <c r="Y254" s="89">
        <f t="shared" si="55"/>
        <v>0</v>
      </c>
      <c r="Z254" s="1"/>
    </row>
    <row r="255" spans="2:27">
      <c r="B255" s="200">
        <v>4620</v>
      </c>
      <c r="C255" t="s">
        <v>282</v>
      </c>
      <c r="D255" s="1">
        <v>39106.826000000001</v>
      </c>
      <c r="E255" s="86">
        <f t="shared" si="48"/>
        <v>35551.659999999996</v>
      </c>
      <c r="F255" s="87">
        <f t="shared" si="42"/>
        <v>1.0449409648079144</v>
      </c>
      <c r="G255" s="189">
        <f t="shared" si="49"/>
        <v>-946.31492111814794</v>
      </c>
      <c r="H255" s="189">
        <f t="shared" si="43"/>
        <v>-1040.9464132299627</v>
      </c>
      <c r="I255" s="189">
        <f t="shared" si="44"/>
        <v>0</v>
      </c>
      <c r="J255" s="88">
        <f t="shared" si="45"/>
        <v>0</v>
      </c>
      <c r="K255" s="189">
        <f t="shared" si="50"/>
        <v>-304.56901451186974</v>
      </c>
      <c r="L255" s="88">
        <f t="shared" si="46"/>
        <v>-335.02591596305672</v>
      </c>
      <c r="M255" s="89">
        <f t="shared" si="51"/>
        <v>-1375.9723291930195</v>
      </c>
      <c r="N255" s="89">
        <f t="shared" si="52"/>
        <v>37730.853670806981</v>
      </c>
      <c r="O255" s="89">
        <f t="shared" si="53"/>
        <v>34300.776064369988</v>
      </c>
      <c r="P255" s="90">
        <f t="shared" si="47"/>
        <v>1.0081747528628193</v>
      </c>
      <c r="Q255" s="226">
        <v>-41.973085891789651</v>
      </c>
      <c r="R255" s="93">
        <f t="shared" si="54"/>
        <v>7.7240649585585491E-2</v>
      </c>
      <c r="S255" s="93">
        <f t="shared" si="54"/>
        <v>6.6468243089729651E-2</v>
      </c>
      <c r="T255" s="92">
        <v>1100</v>
      </c>
      <c r="U255" s="1">
        <v>36302.775999999998</v>
      </c>
      <c r="V255" s="1">
        <v>33335.882460973364</v>
      </c>
      <c r="W255" s="196"/>
      <c r="X255" s="89">
        <v>0</v>
      </c>
      <c r="Y255" s="89">
        <f t="shared" si="55"/>
        <v>0</v>
      </c>
      <c r="Z255" s="1"/>
      <c r="AA255" s="1"/>
    </row>
    <row r="256" spans="2:27">
      <c r="B256" s="200">
        <v>4621</v>
      </c>
      <c r="C256" t="s">
        <v>283</v>
      </c>
      <c r="D256" s="1">
        <v>515291.68199999997</v>
      </c>
      <c r="E256" s="86">
        <f t="shared" si="48"/>
        <v>31351.404356291067</v>
      </c>
      <c r="F256" s="87">
        <f t="shared" si="42"/>
        <v>0.9214862742315223</v>
      </c>
      <c r="G256" s="189">
        <f t="shared" si="49"/>
        <v>1657.8435779813885</v>
      </c>
      <c r="H256" s="189">
        <f t="shared" si="43"/>
        <v>27248.317047702101</v>
      </c>
      <c r="I256" s="189">
        <f t="shared" si="44"/>
        <v>0</v>
      </c>
      <c r="J256" s="88">
        <f t="shared" si="45"/>
        <v>0</v>
      </c>
      <c r="K256" s="189">
        <f t="shared" si="50"/>
        <v>-304.56901451186974</v>
      </c>
      <c r="L256" s="88">
        <f t="shared" si="46"/>
        <v>-5005.896322517091</v>
      </c>
      <c r="M256" s="89">
        <f t="shared" si="51"/>
        <v>22242.420725185009</v>
      </c>
      <c r="N256" s="89">
        <f t="shared" si="52"/>
        <v>537534.10272518499</v>
      </c>
      <c r="O256" s="89">
        <f t="shared" si="53"/>
        <v>32704.67891976059</v>
      </c>
      <c r="P256" s="90">
        <f t="shared" si="47"/>
        <v>0.96126197044379014</v>
      </c>
      <c r="Q256" s="226">
        <v>309.27522265681546</v>
      </c>
      <c r="R256" s="90">
        <f t="shared" si="54"/>
        <v>0.14525929497935466</v>
      </c>
      <c r="S256" s="90">
        <f t="shared" si="54"/>
        <v>0.14769809245588653</v>
      </c>
      <c r="T256" s="92">
        <v>16436</v>
      </c>
      <c r="U256" s="1">
        <v>449934.51199999999</v>
      </c>
      <c r="V256" s="1">
        <v>27316.769595045836</v>
      </c>
      <c r="W256" s="196"/>
      <c r="X256" s="89">
        <v>0</v>
      </c>
      <c r="Y256" s="89">
        <f t="shared" si="55"/>
        <v>0</v>
      </c>
    </row>
    <row r="257" spans="2:27">
      <c r="B257" s="200">
        <v>4622</v>
      </c>
      <c r="C257" t="s">
        <v>284</v>
      </c>
      <c r="D257" s="1">
        <v>269609.36800000002</v>
      </c>
      <c r="E257" s="86">
        <f t="shared" si="48"/>
        <v>31655.43829987085</v>
      </c>
      <c r="F257" s="87">
        <f t="shared" si="42"/>
        <v>0.9304224961221067</v>
      </c>
      <c r="G257" s="189">
        <f t="shared" si="49"/>
        <v>1469.3425329619229</v>
      </c>
      <c r="H257" s="189">
        <f t="shared" si="43"/>
        <v>12514.390353236699</v>
      </c>
      <c r="I257" s="189">
        <f t="shared" si="44"/>
        <v>0</v>
      </c>
      <c r="J257" s="88">
        <f t="shared" si="45"/>
        <v>0</v>
      </c>
      <c r="K257" s="189">
        <f t="shared" si="50"/>
        <v>-304.56901451186974</v>
      </c>
      <c r="L257" s="88">
        <f t="shared" si="46"/>
        <v>-2594.0142965975942</v>
      </c>
      <c r="M257" s="89">
        <f t="shared" si="51"/>
        <v>9920.3760566391047</v>
      </c>
      <c r="N257" s="89">
        <f t="shared" si="52"/>
        <v>279529.74405663915</v>
      </c>
      <c r="O257" s="89">
        <f t="shared" si="53"/>
        <v>32820.21181832091</v>
      </c>
      <c r="P257" s="90">
        <f t="shared" si="47"/>
        <v>0.96465773476221228</v>
      </c>
      <c r="Q257" s="226">
        <v>533.46476321778573</v>
      </c>
      <c r="R257" s="90">
        <f t="shared" si="54"/>
        <v>0.13723294761680854</v>
      </c>
      <c r="S257" s="90">
        <f t="shared" si="54"/>
        <v>0.13442892132821477</v>
      </c>
      <c r="T257" s="92">
        <v>8517</v>
      </c>
      <c r="U257" s="1">
        <v>237074.883</v>
      </c>
      <c r="V257" s="1">
        <v>27904.294138418081</v>
      </c>
      <c r="W257" s="196"/>
      <c r="X257" s="89">
        <v>0</v>
      </c>
      <c r="Y257" s="89">
        <f t="shared" si="55"/>
        <v>0</v>
      </c>
    </row>
    <row r="258" spans="2:27">
      <c r="B258" s="200">
        <v>4623</v>
      </c>
      <c r="C258" t="s">
        <v>285</v>
      </c>
      <c r="D258" s="1">
        <v>75802.649000000005</v>
      </c>
      <c r="E258" s="86">
        <f t="shared" si="48"/>
        <v>30430.60979526295</v>
      </c>
      <c r="F258" s="87">
        <f t="shared" si="42"/>
        <v>0.89442211022369256</v>
      </c>
      <c r="G258" s="189">
        <f t="shared" si="49"/>
        <v>2228.736205818821</v>
      </c>
      <c r="H258" s="189">
        <f t="shared" si="43"/>
        <v>5551.7818886946834</v>
      </c>
      <c r="I258" s="189">
        <f t="shared" si="44"/>
        <v>67.270439154390985</v>
      </c>
      <c r="J258" s="88">
        <f t="shared" si="45"/>
        <v>167.57066393358792</v>
      </c>
      <c r="K258" s="189">
        <f t="shared" si="50"/>
        <v>-237.29857535747874</v>
      </c>
      <c r="L258" s="88">
        <f t="shared" si="46"/>
        <v>-591.11075121547958</v>
      </c>
      <c r="M258" s="89">
        <f t="shared" si="51"/>
        <v>4960.6711374792039</v>
      </c>
      <c r="N258" s="89">
        <f t="shared" si="52"/>
        <v>80763.320137479212</v>
      </c>
      <c r="O258" s="89">
        <f t="shared" si="53"/>
        <v>32422.047425724293</v>
      </c>
      <c r="P258" s="90">
        <f t="shared" si="47"/>
        <v>0.95295481330785359</v>
      </c>
      <c r="Q258" s="226">
        <v>425.5129168912963</v>
      </c>
      <c r="R258" s="90">
        <f t="shared" si="54"/>
        <v>0.10971802772169079</v>
      </c>
      <c r="S258" s="90">
        <f t="shared" si="54"/>
        <v>0.1146184284864193</v>
      </c>
      <c r="T258" s="92">
        <v>2491</v>
      </c>
      <c r="U258" s="1">
        <v>68308.027000000002</v>
      </c>
      <c r="V258" s="1">
        <v>27301.369704236611</v>
      </c>
      <c r="W258" s="196"/>
      <c r="X258" s="89">
        <v>0</v>
      </c>
      <c r="Y258" s="89">
        <f t="shared" si="55"/>
        <v>0</v>
      </c>
      <c r="Z258" s="1"/>
      <c r="AA258" s="1"/>
    </row>
    <row r="259" spans="2:27">
      <c r="B259" s="200">
        <v>4624</v>
      </c>
      <c r="C259" t="s">
        <v>286</v>
      </c>
      <c r="D259" s="1">
        <v>834159.66200000001</v>
      </c>
      <c r="E259" s="86">
        <f t="shared" si="48"/>
        <v>31666.527294814365</v>
      </c>
      <c r="F259" s="87">
        <f t="shared" si="42"/>
        <v>0.93074842591202445</v>
      </c>
      <c r="G259" s="189">
        <f t="shared" si="49"/>
        <v>1462.4673560969436</v>
      </c>
      <c r="H259" s="189">
        <f t="shared" si="43"/>
        <v>38524.31509430569</v>
      </c>
      <c r="I259" s="189">
        <f t="shared" si="44"/>
        <v>0</v>
      </c>
      <c r="J259" s="88">
        <f t="shared" si="45"/>
        <v>0</v>
      </c>
      <c r="K259" s="189">
        <f t="shared" si="50"/>
        <v>-304.56901451186974</v>
      </c>
      <c r="L259" s="88">
        <f t="shared" si="46"/>
        <v>-8022.9569802716733</v>
      </c>
      <c r="M259" s="89">
        <f t="shared" si="51"/>
        <v>30501.358114034017</v>
      </c>
      <c r="N259" s="89">
        <f t="shared" si="52"/>
        <v>864661.02011403407</v>
      </c>
      <c r="O259" s="89">
        <f t="shared" si="53"/>
        <v>32824.425636399443</v>
      </c>
      <c r="P259" s="90">
        <f t="shared" si="47"/>
        <v>0.9647815880823809</v>
      </c>
      <c r="Q259" s="226">
        <v>1030.496770471218</v>
      </c>
      <c r="R259" s="90">
        <f t="shared" si="54"/>
        <v>0.12150784246769265</v>
      </c>
      <c r="S259" s="90">
        <f t="shared" si="54"/>
        <v>0.11035322039167206</v>
      </c>
      <c r="T259" s="92">
        <v>26342</v>
      </c>
      <c r="U259" s="1">
        <v>743784.06499999994</v>
      </c>
      <c r="V259" s="1">
        <v>28519.327645705518</v>
      </c>
      <c r="W259" s="196"/>
      <c r="X259" s="89">
        <v>0</v>
      </c>
      <c r="Y259" s="89">
        <f t="shared" si="55"/>
        <v>0</v>
      </c>
    </row>
    <row r="260" spans="2:27">
      <c r="B260" s="200">
        <v>4625</v>
      </c>
      <c r="C260" t="s">
        <v>287</v>
      </c>
      <c r="D260" s="1">
        <v>278013.72200000001</v>
      </c>
      <c r="E260" s="86">
        <f t="shared" si="48"/>
        <v>51133.662313775982</v>
      </c>
      <c r="F260" s="87">
        <f t="shared" si="42"/>
        <v>1.5029300581834766</v>
      </c>
      <c r="G260" s="189">
        <f t="shared" si="49"/>
        <v>-10607.156355659259</v>
      </c>
      <c r="H260" s="189">
        <f t="shared" si="43"/>
        <v>-57671.109105719392</v>
      </c>
      <c r="I260" s="189">
        <f t="shared" si="44"/>
        <v>0</v>
      </c>
      <c r="J260" s="88">
        <f t="shared" si="45"/>
        <v>0</v>
      </c>
      <c r="K260" s="189">
        <f t="shared" si="50"/>
        <v>-304.56901451186974</v>
      </c>
      <c r="L260" s="88">
        <f t="shared" si="46"/>
        <v>-1655.9417319010358</v>
      </c>
      <c r="M260" s="89">
        <f t="shared" si="51"/>
        <v>-59327.050837620431</v>
      </c>
      <c r="N260" s="89">
        <f t="shared" si="52"/>
        <v>218686.67116237959</v>
      </c>
      <c r="O260" s="89">
        <f t="shared" si="53"/>
        <v>40221.936943604851</v>
      </c>
      <c r="P260" s="90">
        <f t="shared" si="47"/>
        <v>1.1822106083455324</v>
      </c>
      <c r="Q260" s="226">
        <v>-698.28348828519665</v>
      </c>
      <c r="R260" s="90">
        <f t="shared" si="54"/>
        <v>5.4796604466205802E-2</v>
      </c>
      <c r="S260" s="90">
        <f t="shared" si="54"/>
        <v>2.8218135676088069E-2</v>
      </c>
      <c r="T260" s="92">
        <v>5437</v>
      </c>
      <c r="U260" s="1">
        <v>263570.93</v>
      </c>
      <c r="V260" s="1">
        <v>49730.364150943395</v>
      </c>
      <c r="W260" s="196"/>
      <c r="X260" s="89">
        <v>0</v>
      </c>
      <c r="Y260" s="89">
        <f t="shared" si="55"/>
        <v>0</v>
      </c>
      <c r="Z260" s="1"/>
      <c r="AA260" s="1"/>
    </row>
    <row r="261" spans="2:27">
      <c r="B261" s="200">
        <v>4626</v>
      </c>
      <c r="C261" t="s">
        <v>288</v>
      </c>
      <c r="D261" s="1">
        <v>1280854.5349999999</v>
      </c>
      <c r="E261" s="86">
        <f t="shared" si="48"/>
        <v>31937.527365665126</v>
      </c>
      <c r="F261" s="87">
        <f t="shared" si="42"/>
        <v>0.9387137101068499</v>
      </c>
      <c r="G261" s="189">
        <f t="shared" si="49"/>
        <v>1294.4473121694716</v>
      </c>
      <c r="H261" s="189">
        <f t="shared" si="43"/>
        <v>51913.809454556656</v>
      </c>
      <c r="I261" s="189">
        <f t="shared" si="44"/>
        <v>0</v>
      </c>
      <c r="J261" s="88">
        <f t="shared" si="45"/>
        <v>0</v>
      </c>
      <c r="K261" s="189">
        <f t="shared" si="50"/>
        <v>-304.56901451186974</v>
      </c>
      <c r="L261" s="88">
        <f t="shared" si="46"/>
        <v>-12214.740326998535</v>
      </c>
      <c r="M261" s="89">
        <f t="shared" si="51"/>
        <v>39699.069127558119</v>
      </c>
      <c r="N261" s="89">
        <f t="shared" si="52"/>
        <v>1320553.6041275579</v>
      </c>
      <c r="O261" s="89">
        <f t="shared" si="53"/>
        <v>32927.405663322723</v>
      </c>
      <c r="P261" s="90">
        <f t="shared" si="47"/>
        <v>0.96780839607641433</v>
      </c>
      <c r="Q261" s="226">
        <v>2002.2085486452052</v>
      </c>
      <c r="R261" s="90">
        <f t="shared" si="54"/>
        <v>0.12601636276156589</v>
      </c>
      <c r="S261" s="90">
        <f t="shared" si="54"/>
        <v>0.11655451226285869</v>
      </c>
      <c r="T261" s="92">
        <v>40105</v>
      </c>
      <c r="U261" s="1">
        <v>1137509.7</v>
      </c>
      <c r="V261" s="1">
        <v>28603.643633071817</v>
      </c>
      <c r="W261" s="196"/>
      <c r="X261" s="89">
        <v>0</v>
      </c>
      <c r="Y261" s="89">
        <f t="shared" si="55"/>
        <v>0</v>
      </c>
    </row>
    <row r="262" spans="2:27">
      <c r="B262" s="200">
        <v>4627</v>
      </c>
      <c r="C262" t="s">
        <v>289</v>
      </c>
      <c r="D262" s="1">
        <v>892219.93599999999</v>
      </c>
      <c r="E262" s="86">
        <f t="shared" si="48"/>
        <v>29371.561905388946</v>
      </c>
      <c r="F262" s="87">
        <f t="shared" si="42"/>
        <v>0.86329437880910531</v>
      </c>
      <c r="G262" s="189">
        <f t="shared" si="49"/>
        <v>2885.3458975407034</v>
      </c>
      <c r="H262" s="189">
        <f t="shared" si="43"/>
        <v>87648.152329593941</v>
      </c>
      <c r="I262" s="189">
        <f t="shared" si="44"/>
        <v>437.93720061029234</v>
      </c>
      <c r="J262" s="88">
        <f t="shared" si="45"/>
        <v>13303.21834293885</v>
      </c>
      <c r="K262" s="189">
        <f t="shared" si="50"/>
        <v>133.3681860984226</v>
      </c>
      <c r="L262" s="88">
        <f t="shared" si="46"/>
        <v>4051.3253891117834</v>
      </c>
      <c r="M262" s="89">
        <f t="shared" si="51"/>
        <v>91699.477718705719</v>
      </c>
      <c r="N262" s="89">
        <f t="shared" si="52"/>
        <v>983919.41371870576</v>
      </c>
      <c r="O262" s="89">
        <f t="shared" si="53"/>
        <v>32390.275989028069</v>
      </c>
      <c r="P262" s="90">
        <f t="shared" si="47"/>
        <v>0.9520209813654158</v>
      </c>
      <c r="Q262" s="226">
        <v>1941.3663446715509</v>
      </c>
      <c r="R262" s="90">
        <f t="shared" si="54"/>
        <v>0.13534636494356178</v>
      </c>
      <c r="S262" s="90">
        <f t="shared" si="54"/>
        <v>0.12667531919622319</v>
      </c>
      <c r="T262" s="92">
        <v>30377</v>
      </c>
      <c r="U262" s="1">
        <v>785857.04200000002</v>
      </c>
      <c r="V262" s="1">
        <v>26069.233438381158</v>
      </c>
      <c r="W262" s="196"/>
      <c r="X262" s="89">
        <v>0</v>
      </c>
      <c r="Y262" s="89">
        <f t="shared" si="55"/>
        <v>0</v>
      </c>
    </row>
    <row r="263" spans="2:27">
      <c r="B263" s="200">
        <v>4628</v>
      </c>
      <c r="C263" t="s">
        <v>290</v>
      </c>
      <c r="D263" s="1">
        <v>119654.97500000001</v>
      </c>
      <c r="E263" s="86">
        <f t="shared" si="48"/>
        <v>30878.703225806454</v>
      </c>
      <c r="F263" s="87">
        <f t="shared" ref="F263:F326" si="56">E263/E$365</f>
        <v>0.90759255519408832</v>
      </c>
      <c r="G263" s="189">
        <f t="shared" si="49"/>
        <v>1950.9182788818484</v>
      </c>
      <c r="H263" s="189">
        <f t="shared" ref="H263:H326" si="57">G263*T263/1000</f>
        <v>7559.8083306671624</v>
      </c>
      <c r="I263" s="189">
        <f t="shared" ref="I263:I326" si="58">IF(E263+Y263&lt;(E$365+Y$365)*0.9,((E$365+Y$365)*0.9-E263-Y263)*0.35,0)</f>
        <v>0</v>
      </c>
      <c r="J263" s="88">
        <f t="shared" ref="J263:J326" si="59">I263*T263/1000</f>
        <v>0</v>
      </c>
      <c r="K263" s="189">
        <f t="shared" si="50"/>
        <v>-304.56901451186974</v>
      </c>
      <c r="L263" s="88">
        <f t="shared" ref="L263:L326" si="60">K263*T263/1000</f>
        <v>-1180.2049312334952</v>
      </c>
      <c r="M263" s="89">
        <f t="shared" si="51"/>
        <v>6379.6033994336667</v>
      </c>
      <c r="N263" s="89">
        <f t="shared" si="52"/>
        <v>126034.57839943367</v>
      </c>
      <c r="O263" s="89">
        <f t="shared" si="53"/>
        <v>32525.052490176429</v>
      </c>
      <c r="P263" s="90">
        <f t="shared" ref="P263:P326" si="61">O263/O$365</f>
        <v>0.95598235720956493</v>
      </c>
      <c r="Q263" s="226">
        <v>305.95473288117682</v>
      </c>
      <c r="R263" s="90">
        <f t="shared" si="54"/>
        <v>0.1273912420314231</v>
      </c>
      <c r="S263" s="90">
        <f t="shared" si="54"/>
        <v>0.1206996294980754</v>
      </c>
      <c r="T263" s="92">
        <v>3875</v>
      </c>
      <c r="U263" s="1">
        <v>106134.38400000001</v>
      </c>
      <c r="V263" s="1">
        <v>27553.059190031152</v>
      </c>
      <c r="W263" s="196"/>
      <c r="X263" s="89">
        <v>0</v>
      </c>
      <c r="Y263" s="89">
        <f t="shared" si="55"/>
        <v>0</v>
      </c>
    </row>
    <row r="264" spans="2:27">
      <c r="B264" s="200">
        <v>4629</v>
      </c>
      <c r="C264" t="s">
        <v>291</v>
      </c>
      <c r="D264" s="1">
        <v>25879.65</v>
      </c>
      <c r="E264" s="86">
        <f t="shared" ref="E264:E327" si="62">D264/T264*1000</f>
        <v>66019.515306122456</v>
      </c>
      <c r="F264" s="87">
        <f t="shared" si="56"/>
        <v>1.9404578019740986</v>
      </c>
      <c r="G264" s="189">
        <f t="shared" ref="G264:G327" si="63">($E$365+$Y$365-E264-Y264)*0.62</f>
        <v>-19836.385210914072</v>
      </c>
      <c r="H264" s="189">
        <f t="shared" si="57"/>
        <v>-7775.8630026783158</v>
      </c>
      <c r="I264" s="189">
        <f t="shared" si="58"/>
        <v>0</v>
      </c>
      <c r="J264" s="88">
        <f t="shared" si="59"/>
        <v>0</v>
      </c>
      <c r="K264" s="189">
        <f t="shared" ref="K264:K327" si="64">I264+J$367</f>
        <v>-304.56901451186974</v>
      </c>
      <c r="L264" s="88">
        <f t="shared" si="60"/>
        <v>-119.39105368865295</v>
      </c>
      <c r="M264" s="89">
        <f t="shared" ref="M264:M327" si="65">+H264+L264</f>
        <v>-7895.2540563669691</v>
      </c>
      <c r="N264" s="89">
        <f t="shared" ref="N264:N327" si="66">D264+M264</f>
        <v>17984.395943633033</v>
      </c>
      <c r="O264" s="89">
        <f t="shared" ref="O264:O327" si="67">N264/T264*1000</f>
        <v>45878.561080696512</v>
      </c>
      <c r="P264" s="90">
        <f t="shared" si="61"/>
        <v>1.3484711509859686</v>
      </c>
      <c r="Q264" s="226">
        <v>20.476774918559386</v>
      </c>
      <c r="R264" s="90">
        <f t="shared" ref="R264:S327" si="68">(D264-U264)/U264</f>
        <v>1.2619630756832048E-3</v>
      </c>
      <c r="S264" s="90">
        <f t="shared" si="68"/>
        <v>-1.9171954538106308E-2</v>
      </c>
      <c r="T264" s="92">
        <v>392</v>
      </c>
      <c r="U264" s="1">
        <v>25847.031999999999</v>
      </c>
      <c r="V264" s="1">
        <v>67309.979166666672</v>
      </c>
      <c r="W264" s="196"/>
      <c r="X264" s="89">
        <v>0</v>
      </c>
      <c r="Y264" s="89">
        <f t="shared" ref="Y264:Y327" si="69">X264*1000/T264</f>
        <v>0</v>
      </c>
    </row>
    <row r="265" spans="2:27">
      <c r="B265" s="200">
        <v>4630</v>
      </c>
      <c r="C265" t="s">
        <v>292</v>
      </c>
      <c r="D265" s="1">
        <v>228134.514</v>
      </c>
      <c r="E265" s="86">
        <f t="shared" si="62"/>
        <v>27916.607195301025</v>
      </c>
      <c r="F265" s="87">
        <f t="shared" si="56"/>
        <v>0.82053008092509394</v>
      </c>
      <c r="G265" s="189">
        <f t="shared" si="63"/>
        <v>3787.417817795214</v>
      </c>
      <c r="H265" s="189">
        <f t="shared" si="57"/>
        <v>30950.778407022488</v>
      </c>
      <c r="I265" s="189">
        <f t="shared" si="58"/>
        <v>947.17134914106452</v>
      </c>
      <c r="J265" s="88">
        <f t="shared" si="59"/>
        <v>7740.2842651807796</v>
      </c>
      <c r="K265" s="189">
        <f t="shared" si="64"/>
        <v>642.60233462919473</v>
      </c>
      <c r="L265" s="88">
        <f t="shared" si="60"/>
        <v>5251.3462785897791</v>
      </c>
      <c r="M265" s="89">
        <f t="shared" si="65"/>
        <v>36202.124685612267</v>
      </c>
      <c r="N265" s="89">
        <f t="shared" si="66"/>
        <v>264336.63868561224</v>
      </c>
      <c r="O265" s="89">
        <f t="shared" si="67"/>
        <v>32346.627347725429</v>
      </c>
      <c r="P265" s="90">
        <f t="shared" si="61"/>
        <v>0.95073805242889542</v>
      </c>
      <c r="Q265" s="226">
        <v>-379.17223734412983</v>
      </c>
      <c r="R265" s="90">
        <f t="shared" si="68"/>
        <v>0.11075002509034013</v>
      </c>
      <c r="S265" s="90">
        <f t="shared" si="68"/>
        <v>0.11455582546999368</v>
      </c>
      <c r="T265" s="92">
        <v>8172</v>
      </c>
      <c r="U265" s="1">
        <v>205387.80900000001</v>
      </c>
      <c r="V265" s="1">
        <v>25047.293780487806</v>
      </c>
      <c r="W265" s="196"/>
      <c r="X265" s="89">
        <v>0</v>
      </c>
      <c r="Y265" s="89">
        <f t="shared" si="69"/>
        <v>0</v>
      </c>
      <c r="Z265" s="1"/>
      <c r="AA265" s="1"/>
    </row>
    <row r="266" spans="2:27">
      <c r="B266" s="200">
        <v>4631</v>
      </c>
      <c r="C266" t="s">
        <v>293</v>
      </c>
      <c r="D266" s="1">
        <v>906453.03799999994</v>
      </c>
      <c r="E266" s="86">
        <f t="shared" si="62"/>
        <v>30045.843017667139</v>
      </c>
      <c r="F266" s="87">
        <f t="shared" si="56"/>
        <v>0.88311297394687738</v>
      </c>
      <c r="G266" s="189">
        <f t="shared" si="63"/>
        <v>2467.2916079282236</v>
      </c>
      <c r="H266" s="189">
        <f t="shared" si="57"/>
        <v>74435.720519586583</v>
      </c>
      <c r="I266" s="189">
        <f t="shared" si="58"/>
        <v>201.93881131292471</v>
      </c>
      <c r="J266" s="88">
        <f t="shared" si="59"/>
        <v>6092.2919984996252</v>
      </c>
      <c r="K266" s="189">
        <f t="shared" si="64"/>
        <v>-102.63020319894503</v>
      </c>
      <c r="L266" s="88">
        <f t="shared" si="60"/>
        <v>-3096.2506003089725</v>
      </c>
      <c r="M266" s="89">
        <f t="shared" si="65"/>
        <v>71339.469919277617</v>
      </c>
      <c r="N266" s="89">
        <f t="shared" si="66"/>
        <v>977792.50791927753</v>
      </c>
      <c r="O266" s="89">
        <f t="shared" si="67"/>
        <v>32410.504422396421</v>
      </c>
      <c r="P266" s="90">
        <f t="shared" si="61"/>
        <v>0.95261553921954922</v>
      </c>
      <c r="Q266" s="226">
        <v>2753.8095780305011</v>
      </c>
      <c r="R266" s="90">
        <f t="shared" si="68"/>
        <v>0.1293215575608527</v>
      </c>
      <c r="S266" s="90">
        <f t="shared" si="68"/>
        <v>0.12247128592328976</v>
      </c>
      <c r="T266" s="92">
        <v>30169</v>
      </c>
      <c r="U266" s="1">
        <v>802652.73600000003</v>
      </c>
      <c r="V266" s="1">
        <v>26767.582738611352</v>
      </c>
      <c r="W266" s="196"/>
      <c r="X266" s="89">
        <v>0</v>
      </c>
      <c r="Y266" s="89">
        <f t="shared" si="69"/>
        <v>0</v>
      </c>
    </row>
    <row r="267" spans="2:27">
      <c r="B267" s="200">
        <v>4632</v>
      </c>
      <c r="C267" t="s">
        <v>294</v>
      </c>
      <c r="D267" s="1">
        <v>117692.16499999999</v>
      </c>
      <c r="E267" s="86">
        <f t="shared" si="62"/>
        <v>40374.67066895368</v>
      </c>
      <c r="F267" s="87">
        <f t="shared" si="56"/>
        <v>1.1866997862439692</v>
      </c>
      <c r="G267" s="189">
        <f t="shared" si="63"/>
        <v>-3936.5815358694322</v>
      </c>
      <c r="H267" s="189">
        <f t="shared" si="57"/>
        <v>-11475.135177059396</v>
      </c>
      <c r="I267" s="189">
        <f t="shared" si="58"/>
        <v>0</v>
      </c>
      <c r="J267" s="88">
        <f t="shared" si="59"/>
        <v>0</v>
      </c>
      <c r="K267" s="189">
        <f t="shared" si="64"/>
        <v>-304.56901451186974</v>
      </c>
      <c r="L267" s="88">
        <f t="shared" si="60"/>
        <v>-887.81867730210035</v>
      </c>
      <c r="M267" s="89">
        <f t="shared" si="65"/>
        <v>-12362.953854361496</v>
      </c>
      <c r="N267" s="89">
        <f t="shared" si="66"/>
        <v>105329.2111456385</v>
      </c>
      <c r="O267" s="89">
        <f t="shared" si="67"/>
        <v>36133.520118572385</v>
      </c>
      <c r="P267" s="90">
        <f t="shared" si="61"/>
        <v>1.0620431050085199</v>
      </c>
      <c r="Q267" s="226">
        <v>-398.37622161324362</v>
      </c>
      <c r="R267" s="90">
        <f t="shared" si="68"/>
        <v>5.5716648029530573E-2</v>
      </c>
      <c r="S267" s="90">
        <f t="shared" si="68"/>
        <v>4.3402971860403733E-2</v>
      </c>
      <c r="T267" s="92">
        <v>2915</v>
      </c>
      <c r="U267" s="1">
        <v>111480.827</v>
      </c>
      <c r="V267" s="1">
        <v>38695.18465810483</v>
      </c>
      <c r="W267" s="196"/>
      <c r="X267" s="89">
        <v>0</v>
      </c>
      <c r="Y267" s="89">
        <f t="shared" si="69"/>
        <v>0</v>
      </c>
    </row>
    <row r="268" spans="2:27">
      <c r="B268" s="200">
        <v>4633</v>
      </c>
      <c r="C268" t="s">
        <v>295</v>
      </c>
      <c r="D268" s="1">
        <v>15907.192999999999</v>
      </c>
      <c r="E268" s="86">
        <f t="shared" si="62"/>
        <v>30532.040307101728</v>
      </c>
      <c r="F268" s="87">
        <f t="shared" si="56"/>
        <v>0.89740337458383146</v>
      </c>
      <c r="G268" s="189">
        <f t="shared" si="63"/>
        <v>2165.8492884787784</v>
      </c>
      <c r="H268" s="189">
        <f t="shared" si="57"/>
        <v>1128.4074792974436</v>
      </c>
      <c r="I268" s="189">
        <f t="shared" si="58"/>
        <v>31.769760010818569</v>
      </c>
      <c r="J268" s="88">
        <f t="shared" si="59"/>
        <v>16.552044965636473</v>
      </c>
      <c r="K268" s="189">
        <f t="shared" si="64"/>
        <v>-272.79925450105117</v>
      </c>
      <c r="L268" s="88">
        <f t="shared" si="60"/>
        <v>-142.12841159504765</v>
      </c>
      <c r="M268" s="89">
        <f t="shared" si="65"/>
        <v>986.27906770239599</v>
      </c>
      <c r="N268" s="89">
        <f t="shared" si="66"/>
        <v>16893.472067702394</v>
      </c>
      <c r="O268" s="89">
        <f t="shared" si="67"/>
        <v>32425.090341079453</v>
      </c>
      <c r="P268" s="90">
        <f t="shared" si="61"/>
        <v>0.95304425123865766</v>
      </c>
      <c r="Q268" s="226">
        <v>75.058547956885945</v>
      </c>
      <c r="R268" s="90">
        <f t="shared" si="68"/>
        <v>0.13219615916348179</v>
      </c>
      <c r="S268" s="90">
        <f t="shared" si="68"/>
        <v>0.12784991670987916</v>
      </c>
      <c r="T268" s="92">
        <v>521</v>
      </c>
      <c r="U268" s="1">
        <v>14049.856</v>
      </c>
      <c r="V268" s="1">
        <v>27071.013487475917</v>
      </c>
      <c r="W268" s="196"/>
      <c r="X268" s="89">
        <v>0</v>
      </c>
      <c r="Y268" s="89">
        <f t="shared" si="69"/>
        <v>0</v>
      </c>
    </row>
    <row r="269" spans="2:27">
      <c r="B269" s="200">
        <v>4634</v>
      </c>
      <c r="C269" t="s">
        <v>296</v>
      </c>
      <c r="D269" s="1">
        <v>66331.327000000005</v>
      </c>
      <c r="E269" s="86">
        <f t="shared" si="62"/>
        <v>39319.103141671614</v>
      </c>
      <c r="F269" s="87">
        <f t="shared" si="56"/>
        <v>1.1556743502902604</v>
      </c>
      <c r="G269" s="189">
        <f t="shared" si="63"/>
        <v>-3282.1296689545511</v>
      </c>
      <c r="H269" s="189">
        <f t="shared" si="57"/>
        <v>-5536.952751526328</v>
      </c>
      <c r="I269" s="189">
        <f t="shared" si="58"/>
        <v>0</v>
      </c>
      <c r="J269" s="88">
        <f t="shared" si="59"/>
        <v>0</v>
      </c>
      <c r="K269" s="189">
        <f t="shared" si="64"/>
        <v>-304.56901451186974</v>
      </c>
      <c r="L269" s="88">
        <f t="shared" si="60"/>
        <v>-513.80792748152419</v>
      </c>
      <c r="M269" s="89">
        <f t="shared" si="65"/>
        <v>-6050.7606790078526</v>
      </c>
      <c r="N269" s="89">
        <f t="shared" si="66"/>
        <v>60280.566320992155</v>
      </c>
      <c r="O269" s="89">
        <f t="shared" si="67"/>
        <v>35732.404458205187</v>
      </c>
      <c r="P269" s="90">
        <f t="shared" si="61"/>
        <v>1.0502534393461103</v>
      </c>
      <c r="Q269" s="226">
        <v>128.43052634593187</v>
      </c>
      <c r="R269" s="90">
        <f t="shared" si="68"/>
        <v>0.10101554991929204</v>
      </c>
      <c r="S269" s="90">
        <f t="shared" si="68"/>
        <v>0.10558407917206931</v>
      </c>
      <c r="T269" s="92">
        <v>1687</v>
      </c>
      <c r="U269" s="1">
        <v>60245.586000000003</v>
      </c>
      <c r="V269" s="1">
        <v>35564.100354191265</v>
      </c>
      <c r="W269" s="196"/>
      <c r="X269" s="89">
        <v>0</v>
      </c>
      <c r="Y269" s="89">
        <f t="shared" si="69"/>
        <v>0</v>
      </c>
    </row>
    <row r="270" spans="2:27">
      <c r="B270" s="200">
        <v>4635</v>
      </c>
      <c r="C270" t="s">
        <v>297</v>
      </c>
      <c r="D270" s="1">
        <v>82479.228000000003</v>
      </c>
      <c r="E270" s="86">
        <f t="shared" si="62"/>
        <v>36495.233628318587</v>
      </c>
      <c r="F270" s="87">
        <f t="shared" si="56"/>
        <v>1.0726746553737709</v>
      </c>
      <c r="G270" s="189">
        <f t="shared" si="63"/>
        <v>-1531.3305706756742</v>
      </c>
      <c r="H270" s="189">
        <f t="shared" si="57"/>
        <v>-3460.8070897270236</v>
      </c>
      <c r="I270" s="189">
        <f t="shared" si="58"/>
        <v>0</v>
      </c>
      <c r="J270" s="88">
        <f t="shared" si="59"/>
        <v>0</v>
      </c>
      <c r="K270" s="189">
        <f t="shared" si="64"/>
        <v>-304.56901451186974</v>
      </c>
      <c r="L270" s="88">
        <f t="shared" si="60"/>
        <v>-688.32597279682557</v>
      </c>
      <c r="M270" s="89">
        <f t="shared" si="65"/>
        <v>-4149.1330625238488</v>
      </c>
      <c r="N270" s="89">
        <f t="shared" si="66"/>
        <v>78330.094937476155</v>
      </c>
      <c r="O270" s="89">
        <f t="shared" si="67"/>
        <v>34659.334043131043</v>
      </c>
      <c r="P270" s="90">
        <f t="shared" si="61"/>
        <v>1.0187135552778444</v>
      </c>
      <c r="Q270" s="226">
        <v>-320.25984337769478</v>
      </c>
      <c r="R270" s="90">
        <f t="shared" si="68"/>
        <v>9.1342605580512437E-2</v>
      </c>
      <c r="S270" s="90">
        <f t="shared" si="68"/>
        <v>7.8787336666754443E-2</v>
      </c>
      <c r="T270" s="92">
        <v>2260</v>
      </c>
      <c r="U270" s="1">
        <v>75575.926000000007</v>
      </c>
      <c r="V270" s="1">
        <v>33829.868397493286</v>
      </c>
      <c r="W270" s="196"/>
      <c r="X270" s="89">
        <v>0</v>
      </c>
      <c r="Y270" s="89">
        <f t="shared" si="69"/>
        <v>0</v>
      </c>
    </row>
    <row r="271" spans="2:27">
      <c r="B271" s="200">
        <v>4636</v>
      </c>
      <c r="C271" t="s">
        <v>298</v>
      </c>
      <c r="D271" s="1">
        <v>27839.325000000001</v>
      </c>
      <c r="E271" s="86">
        <f t="shared" si="62"/>
        <v>37620.70945945946</v>
      </c>
      <c r="F271" s="87">
        <f t="shared" si="56"/>
        <v>1.1057548491216953</v>
      </c>
      <c r="G271" s="189">
        <f t="shared" si="63"/>
        <v>-2229.1255859830153</v>
      </c>
      <c r="H271" s="189">
        <f t="shared" si="57"/>
        <v>-1649.5529336274312</v>
      </c>
      <c r="I271" s="189">
        <f t="shared" si="58"/>
        <v>0</v>
      </c>
      <c r="J271" s="88">
        <f t="shared" si="59"/>
        <v>0</v>
      </c>
      <c r="K271" s="189">
        <f t="shared" si="64"/>
        <v>-304.56901451186974</v>
      </c>
      <c r="L271" s="88">
        <f t="shared" si="60"/>
        <v>-225.38107073878359</v>
      </c>
      <c r="M271" s="89">
        <f t="shared" si="65"/>
        <v>-1874.9340043662148</v>
      </c>
      <c r="N271" s="89">
        <f t="shared" si="66"/>
        <v>25964.390995633785</v>
      </c>
      <c r="O271" s="89">
        <f t="shared" si="67"/>
        <v>35087.014858964569</v>
      </c>
      <c r="P271" s="90">
        <f t="shared" si="61"/>
        <v>1.0312840289020555</v>
      </c>
      <c r="Q271" s="226">
        <v>56.493143672792712</v>
      </c>
      <c r="R271" s="90">
        <f t="shared" si="68"/>
        <v>0.14339300984684866</v>
      </c>
      <c r="S271" s="90">
        <f t="shared" si="68"/>
        <v>0.15884426673667079</v>
      </c>
      <c r="T271" s="92">
        <v>740</v>
      </c>
      <c r="U271" s="1">
        <v>24347.992999999999</v>
      </c>
      <c r="V271" s="1">
        <v>32463.990666666668</v>
      </c>
      <c r="W271" s="196"/>
      <c r="X271" s="89">
        <v>0</v>
      </c>
      <c r="Y271" s="89">
        <f t="shared" si="69"/>
        <v>0</v>
      </c>
    </row>
    <row r="272" spans="2:27">
      <c r="B272" s="200">
        <v>4637</v>
      </c>
      <c r="C272" t="s">
        <v>299</v>
      </c>
      <c r="D272" s="1">
        <v>42253.01</v>
      </c>
      <c r="E272" s="86">
        <f t="shared" si="62"/>
        <v>32984.395003903199</v>
      </c>
      <c r="F272" s="87">
        <f t="shared" si="56"/>
        <v>0.96948343731302467</v>
      </c>
      <c r="G272" s="189">
        <f t="shared" si="63"/>
        <v>645.3893764618665</v>
      </c>
      <c r="H272" s="189">
        <f t="shared" si="57"/>
        <v>826.74379124765096</v>
      </c>
      <c r="I272" s="189">
        <f t="shared" si="58"/>
        <v>0</v>
      </c>
      <c r="J272" s="88">
        <f t="shared" si="59"/>
        <v>0</v>
      </c>
      <c r="K272" s="189">
        <f t="shared" si="64"/>
        <v>-304.56901451186974</v>
      </c>
      <c r="L272" s="88">
        <f t="shared" si="60"/>
        <v>-390.15290758970514</v>
      </c>
      <c r="M272" s="89">
        <f t="shared" si="65"/>
        <v>436.59088365794582</v>
      </c>
      <c r="N272" s="89">
        <f t="shared" si="66"/>
        <v>42689.600883657949</v>
      </c>
      <c r="O272" s="89">
        <f t="shared" si="67"/>
        <v>33325.215365853197</v>
      </c>
      <c r="P272" s="90">
        <f t="shared" si="61"/>
        <v>0.9795008924147609</v>
      </c>
      <c r="Q272" s="226">
        <v>6.9937694660120542</v>
      </c>
      <c r="R272" s="93">
        <f t="shared" si="68"/>
        <v>0.20839675534408639</v>
      </c>
      <c r="S272" s="93">
        <f t="shared" si="68"/>
        <v>0.19613355642178096</v>
      </c>
      <c r="T272" s="92">
        <v>1281</v>
      </c>
      <c r="U272" s="1">
        <v>34966.173000000003</v>
      </c>
      <c r="V272" s="1">
        <v>27575.846214511042</v>
      </c>
      <c r="W272" s="196"/>
      <c r="X272" s="89">
        <v>0</v>
      </c>
      <c r="Y272" s="89">
        <f t="shared" si="69"/>
        <v>0</v>
      </c>
      <c r="Z272" s="1"/>
    </row>
    <row r="273" spans="2:28">
      <c r="B273" s="200">
        <v>4638</v>
      </c>
      <c r="C273" t="s">
        <v>300</v>
      </c>
      <c r="D273" s="1">
        <v>140186.323</v>
      </c>
      <c r="E273" s="86">
        <f t="shared" si="62"/>
        <v>36000.596558808422</v>
      </c>
      <c r="F273" s="87">
        <f t="shared" si="56"/>
        <v>1.058136191160181</v>
      </c>
      <c r="G273" s="189">
        <f t="shared" si="63"/>
        <v>-1224.6555875793717</v>
      </c>
      <c r="H273" s="189">
        <f t="shared" si="57"/>
        <v>-4768.8088580340736</v>
      </c>
      <c r="I273" s="189">
        <f t="shared" si="58"/>
        <v>0</v>
      </c>
      <c r="J273" s="88">
        <f t="shared" si="59"/>
        <v>0</v>
      </c>
      <c r="K273" s="189">
        <f t="shared" si="64"/>
        <v>-304.56901451186974</v>
      </c>
      <c r="L273" s="88">
        <f t="shared" si="60"/>
        <v>-1185.9917425092208</v>
      </c>
      <c r="M273" s="89">
        <f t="shared" si="65"/>
        <v>-5954.8006005432944</v>
      </c>
      <c r="N273" s="89">
        <f t="shared" si="66"/>
        <v>134231.52239945671</v>
      </c>
      <c r="O273" s="89">
        <f t="shared" si="67"/>
        <v>34471.371956717187</v>
      </c>
      <c r="P273" s="90">
        <f t="shared" si="61"/>
        <v>1.0131889388766804</v>
      </c>
      <c r="Q273" s="226">
        <v>4.1436455430493879</v>
      </c>
      <c r="R273" s="93">
        <f t="shared" si="68"/>
        <v>0.16587447386652809</v>
      </c>
      <c r="S273" s="93">
        <f t="shared" si="68"/>
        <v>0.16138343197952282</v>
      </c>
      <c r="T273" s="92">
        <v>3894</v>
      </c>
      <c r="U273" s="1">
        <v>120241.352</v>
      </c>
      <c r="V273" s="1">
        <v>30998.028357824183</v>
      </c>
      <c r="W273" s="196"/>
      <c r="X273" s="89">
        <v>0</v>
      </c>
      <c r="Y273" s="89">
        <f t="shared" si="69"/>
        <v>0</v>
      </c>
      <c r="Z273" s="1"/>
    </row>
    <row r="274" spans="2:28">
      <c r="B274" s="200">
        <v>4639</v>
      </c>
      <c r="C274" t="s">
        <v>301</v>
      </c>
      <c r="D274" s="1">
        <v>90318.683000000005</v>
      </c>
      <c r="E274" s="86">
        <f t="shared" si="62"/>
        <v>35419.091372549017</v>
      </c>
      <c r="F274" s="87">
        <f t="shared" si="56"/>
        <v>1.041044483195751</v>
      </c>
      <c r="G274" s="189">
        <f t="shared" si="63"/>
        <v>-864.12237209854095</v>
      </c>
      <c r="H274" s="189">
        <f t="shared" si="57"/>
        <v>-2203.5120488512794</v>
      </c>
      <c r="I274" s="189">
        <f t="shared" si="58"/>
        <v>0</v>
      </c>
      <c r="J274" s="88">
        <f t="shared" si="59"/>
        <v>0</v>
      </c>
      <c r="K274" s="189">
        <f t="shared" si="64"/>
        <v>-304.56901451186974</v>
      </c>
      <c r="L274" s="88">
        <f t="shared" si="60"/>
        <v>-776.65098700526789</v>
      </c>
      <c r="M274" s="89">
        <f t="shared" si="65"/>
        <v>-2980.1630358565471</v>
      </c>
      <c r="N274" s="89">
        <f t="shared" si="66"/>
        <v>87338.519964143459</v>
      </c>
      <c r="O274" s="89">
        <f t="shared" si="67"/>
        <v>34250.399985938617</v>
      </c>
      <c r="P274" s="90">
        <f t="shared" si="61"/>
        <v>1.006694089850197</v>
      </c>
      <c r="Q274" s="226">
        <v>-414.89038274915129</v>
      </c>
      <c r="R274" s="93">
        <f t="shared" si="68"/>
        <v>9.3040459569705164E-2</v>
      </c>
      <c r="S274" s="93">
        <f t="shared" si="68"/>
        <v>9.3469102887183353E-2</v>
      </c>
      <c r="T274" s="92">
        <v>2550</v>
      </c>
      <c r="U274" s="1">
        <v>82630.686000000002</v>
      </c>
      <c r="V274" s="1">
        <v>32391.488043904352</v>
      </c>
      <c r="W274" s="196"/>
      <c r="X274" s="89">
        <v>0</v>
      </c>
      <c r="Y274" s="89">
        <f t="shared" si="69"/>
        <v>0</v>
      </c>
      <c r="Z274" s="1"/>
      <c r="AA274" s="1"/>
    </row>
    <row r="275" spans="2:28">
      <c r="B275" s="200">
        <v>4640</v>
      </c>
      <c r="C275" t="s">
        <v>302</v>
      </c>
      <c r="D275" s="1">
        <v>372628.11200000002</v>
      </c>
      <c r="E275" s="86">
        <f t="shared" si="62"/>
        <v>29819.791293213828</v>
      </c>
      <c r="F275" s="87">
        <f t="shared" si="56"/>
        <v>0.87646881986105596</v>
      </c>
      <c r="G275" s="189">
        <f t="shared" si="63"/>
        <v>2607.4436770892767</v>
      </c>
      <c r="H275" s="189">
        <f t="shared" si="57"/>
        <v>32582.616188907599</v>
      </c>
      <c r="I275" s="189">
        <f t="shared" si="58"/>
        <v>281.05691487158361</v>
      </c>
      <c r="J275" s="88">
        <f t="shared" si="59"/>
        <v>3512.0872082353089</v>
      </c>
      <c r="K275" s="189">
        <f t="shared" si="64"/>
        <v>-23.512099640286124</v>
      </c>
      <c r="L275" s="88">
        <f t="shared" si="60"/>
        <v>-293.8071971050154</v>
      </c>
      <c r="M275" s="89">
        <f t="shared" si="65"/>
        <v>32288.808991802583</v>
      </c>
      <c r="N275" s="89">
        <f t="shared" si="66"/>
        <v>404916.92099180259</v>
      </c>
      <c r="O275" s="89">
        <f t="shared" si="67"/>
        <v>32403.722870662819</v>
      </c>
      <c r="P275" s="90">
        <f t="shared" si="61"/>
        <v>0.95241621459697445</v>
      </c>
      <c r="Q275" s="226">
        <v>1459.3101274483051</v>
      </c>
      <c r="R275" s="93">
        <f t="shared" si="68"/>
        <v>0.1465808855834636</v>
      </c>
      <c r="S275" s="93">
        <f t="shared" si="68"/>
        <v>0.13034010319323672</v>
      </c>
      <c r="T275" s="92">
        <v>12496</v>
      </c>
      <c r="U275" s="1">
        <v>324990.68900000001</v>
      </c>
      <c r="V275" s="1">
        <v>26381.255702573264</v>
      </c>
      <c r="W275" s="196"/>
      <c r="X275" s="89">
        <v>0</v>
      </c>
      <c r="Y275" s="89">
        <f t="shared" si="69"/>
        <v>0</v>
      </c>
    </row>
    <row r="276" spans="2:28">
      <c r="B276" s="200">
        <v>4641</v>
      </c>
      <c r="C276" t="s">
        <v>303</v>
      </c>
      <c r="D276" s="1">
        <v>91957.850999999995</v>
      </c>
      <c r="E276" s="86">
        <f t="shared" si="62"/>
        <v>50085.975490196077</v>
      </c>
      <c r="F276" s="87">
        <f t="shared" si="56"/>
        <v>1.4721362533302538</v>
      </c>
      <c r="G276" s="189">
        <f t="shared" si="63"/>
        <v>-9957.5905250397172</v>
      </c>
      <c r="H276" s="189">
        <f t="shared" si="57"/>
        <v>-18282.136203972921</v>
      </c>
      <c r="I276" s="189">
        <f t="shared" si="58"/>
        <v>0</v>
      </c>
      <c r="J276" s="88">
        <f t="shared" si="59"/>
        <v>0</v>
      </c>
      <c r="K276" s="189">
        <f t="shared" si="64"/>
        <v>-304.56901451186974</v>
      </c>
      <c r="L276" s="88">
        <f t="shared" si="60"/>
        <v>-559.18871064379289</v>
      </c>
      <c r="M276" s="89">
        <f t="shared" si="65"/>
        <v>-18841.324914616715</v>
      </c>
      <c r="N276" s="89">
        <f t="shared" si="66"/>
        <v>73116.526085383288</v>
      </c>
      <c r="O276" s="89">
        <f t="shared" si="67"/>
        <v>39823.815950644494</v>
      </c>
      <c r="P276" s="90">
        <f t="shared" si="61"/>
        <v>1.1705089625013079</v>
      </c>
      <c r="Q276" s="226">
        <v>-313.63738277939774</v>
      </c>
      <c r="R276" s="93">
        <f t="shared" si="68"/>
        <v>0.10253639893893129</v>
      </c>
      <c r="S276" s="93">
        <f t="shared" si="68"/>
        <v>8.0918038175422938E-2</v>
      </c>
      <c r="T276" s="92">
        <v>1836</v>
      </c>
      <c r="U276" s="1">
        <v>83405.728000000003</v>
      </c>
      <c r="V276" s="1">
        <v>46336.515555555554</v>
      </c>
      <c r="W276" s="196"/>
      <c r="X276" s="89">
        <v>0</v>
      </c>
      <c r="Y276" s="89">
        <f t="shared" si="69"/>
        <v>0</v>
      </c>
    </row>
    <row r="277" spans="2:28">
      <c r="B277" s="200">
        <v>4642</v>
      </c>
      <c r="C277" t="s">
        <v>304</v>
      </c>
      <c r="D277" s="1">
        <v>82366.172999999995</v>
      </c>
      <c r="E277" s="86">
        <f t="shared" si="62"/>
        <v>37644.503199268736</v>
      </c>
      <c r="F277" s="87">
        <f t="shared" si="56"/>
        <v>1.1064541991220243</v>
      </c>
      <c r="G277" s="189">
        <f t="shared" si="63"/>
        <v>-2243.877704664767</v>
      </c>
      <c r="H277" s="189">
        <f t="shared" si="57"/>
        <v>-4909.6044178065094</v>
      </c>
      <c r="I277" s="189">
        <f t="shared" si="58"/>
        <v>0</v>
      </c>
      <c r="J277" s="88">
        <f t="shared" si="59"/>
        <v>0</v>
      </c>
      <c r="K277" s="189">
        <f t="shared" si="64"/>
        <v>-304.56901451186974</v>
      </c>
      <c r="L277" s="88">
        <f t="shared" si="60"/>
        <v>-666.39700375197094</v>
      </c>
      <c r="M277" s="89">
        <f t="shared" si="65"/>
        <v>-5576.0014215584806</v>
      </c>
      <c r="N277" s="89">
        <f t="shared" si="66"/>
        <v>76790.171578441514</v>
      </c>
      <c r="O277" s="89">
        <f t="shared" si="67"/>
        <v>35096.056480092098</v>
      </c>
      <c r="P277" s="90">
        <f t="shared" si="61"/>
        <v>1.0315497819021806</v>
      </c>
      <c r="Q277" s="226">
        <v>-3.2603534647651031</v>
      </c>
      <c r="R277" s="93">
        <f t="shared" si="68"/>
        <v>0.1601766694379137</v>
      </c>
      <c r="S277" s="93">
        <f t="shared" si="68"/>
        <v>0.1453298016388912</v>
      </c>
      <c r="T277" s="92">
        <v>2188</v>
      </c>
      <c r="U277" s="1">
        <v>70994.509000000005</v>
      </c>
      <c r="V277" s="1">
        <v>32867.828240740739</v>
      </c>
      <c r="W277" s="196"/>
      <c r="X277" s="89">
        <v>0</v>
      </c>
      <c r="Y277" s="89">
        <f t="shared" si="69"/>
        <v>0</v>
      </c>
    </row>
    <row r="278" spans="2:28">
      <c r="B278" s="200">
        <v>4643</v>
      </c>
      <c r="C278" t="s">
        <v>305</v>
      </c>
      <c r="D278" s="1">
        <v>195471.01699999999</v>
      </c>
      <c r="E278" s="86">
        <f t="shared" si="62"/>
        <v>37496.838097065032</v>
      </c>
      <c r="F278" s="87">
        <f t="shared" si="56"/>
        <v>1.1021139991323416</v>
      </c>
      <c r="G278" s="189">
        <f t="shared" si="63"/>
        <v>-2152.3253412984704</v>
      </c>
      <c r="H278" s="189">
        <f t="shared" si="57"/>
        <v>-11220.072004188927</v>
      </c>
      <c r="I278" s="189">
        <f t="shared" si="58"/>
        <v>0</v>
      </c>
      <c r="J278" s="88">
        <f t="shared" si="59"/>
        <v>0</v>
      </c>
      <c r="K278" s="189">
        <f t="shared" si="64"/>
        <v>-304.56901451186974</v>
      </c>
      <c r="L278" s="88">
        <f t="shared" si="60"/>
        <v>-1587.718272650377</v>
      </c>
      <c r="M278" s="89">
        <f t="shared" si="65"/>
        <v>-12807.790276839303</v>
      </c>
      <c r="N278" s="89">
        <f t="shared" si="66"/>
        <v>182663.22672316068</v>
      </c>
      <c r="O278" s="89">
        <f t="shared" si="67"/>
        <v>35039.94374125469</v>
      </c>
      <c r="P278" s="90">
        <f t="shared" si="61"/>
        <v>1.0299005059061013</v>
      </c>
      <c r="Q278" s="226">
        <v>620.45286033277443</v>
      </c>
      <c r="R278" s="93">
        <f t="shared" si="68"/>
        <v>0.11652396954918484</v>
      </c>
      <c r="S278" s="93">
        <f t="shared" si="68"/>
        <v>0.12209266765167473</v>
      </c>
      <c r="T278" s="92">
        <v>5213</v>
      </c>
      <c r="U278" s="1">
        <v>175071.04399999999</v>
      </c>
      <c r="V278" s="1">
        <v>33416.881847680852</v>
      </c>
      <c r="W278" s="196"/>
      <c r="X278" s="89">
        <v>0</v>
      </c>
      <c r="Y278" s="89">
        <f t="shared" si="69"/>
        <v>0</v>
      </c>
    </row>
    <row r="279" spans="2:28">
      <c r="B279" s="200">
        <v>4644</v>
      </c>
      <c r="C279" t="s">
        <v>306</v>
      </c>
      <c r="D279" s="1">
        <v>188372.23199999999</v>
      </c>
      <c r="E279" s="86">
        <f t="shared" si="62"/>
        <v>34678.245949926364</v>
      </c>
      <c r="F279" s="87">
        <f t="shared" si="56"/>
        <v>1.0192694175394963</v>
      </c>
      <c r="G279" s="189">
        <f t="shared" si="63"/>
        <v>-404.79821007249598</v>
      </c>
      <c r="H279" s="189">
        <f t="shared" si="57"/>
        <v>-2198.863877113798</v>
      </c>
      <c r="I279" s="189">
        <f t="shared" si="58"/>
        <v>0</v>
      </c>
      <c r="J279" s="88">
        <f t="shared" si="59"/>
        <v>0</v>
      </c>
      <c r="K279" s="189">
        <f t="shared" si="64"/>
        <v>-304.56901451186974</v>
      </c>
      <c r="L279" s="88">
        <f t="shared" si="60"/>
        <v>-1654.4188868284764</v>
      </c>
      <c r="M279" s="89">
        <f t="shared" si="65"/>
        <v>-3853.2827639422744</v>
      </c>
      <c r="N279" s="89">
        <f t="shared" si="66"/>
        <v>184518.94923605773</v>
      </c>
      <c r="O279" s="89">
        <f t="shared" si="67"/>
        <v>33968.878725341994</v>
      </c>
      <c r="P279" s="90">
        <f t="shared" si="61"/>
        <v>0.99841956490081996</v>
      </c>
      <c r="Q279" s="226">
        <v>166.76206101433809</v>
      </c>
      <c r="R279" s="93">
        <f t="shared" si="68"/>
        <v>9.0796249185451885E-2</v>
      </c>
      <c r="S279" s="93">
        <f t="shared" si="68"/>
        <v>7.8546880407780281E-2</v>
      </c>
      <c r="T279" s="92">
        <v>5432</v>
      </c>
      <c r="U279" s="1">
        <v>172692.40900000001</v>
      </c>
      <c r="V279" s="1">
        <v>32152.747905417989</v>
      </c>
      <c r="W279" s="196"/>
      <c r="X279" s="89">
        <v>0</v>
      </c>
      <c r="Y279" s="89">
        <f t="shared" si="69"/>
        <v>0</v>
      </c>
    </row>
    <row r="280" spans="2:28">
      <c r="B280" s="200">
        <v>4645</v>
      </c>
      <c r="C280" t="s">
        <v>307</v>
      </c>
      <c r="D280" s="1">
        <v>92525.354999999996</v>
      </c>
      <c r="E280" s="86">
        <f t="shared" si="62"/>
        <v>31578.619453924912</v>
      </c>
      <c r="F280" s="87">
        <f t="shared" si="56"/>
        <v>0.92816462239699293</v>
      </c>
      <c r="G280" s="189">
        <f t="shared" si="63"/>
        <v>1516.9702174484044</v>
      </c>
      <c r="H280" s="189">
        <f t="shared" si="57"/>
        <v>4444.722737123825</v>
      </c>
      <c r="I280" s="189">
        <f t="shared" si="58"/>
        <v>0</v>
      </c>
      <c r="J280" s="88">
        <f t="shared" si="59"/>
        <v>0</v>
      </c>
      <c r="K280" s="189">
        <f t="shared" si="64"/>
        <v>-304.56901451186974</v>
      </c>
      <c r="L280" s="88">
        <f t="shared" si="60"/>
        <v>-892.38721251977825</v>
      </c>
      <c r="M280" s="89">
        <f t="shared" si="65"/>
        <v>3552.3355246040469</v>
      </c>
      <c r="N280" s="89">
        <f t="shared" si="66"/>
        <v>96077.690524604041</v>
      </c>
      <c r="O280" s="89">
        <f t="shared" si="67"/>
        <v>32791.020656861445</v>
      </c>
      <c r="P280" s="90">
        <f t="shared" si="61"/>
        <v>0.9637997427466688</v>
      </c>
      <c r="Q280" s="226">
        <v>168.84921048822707</v>
      </c>
      <c r="R280" s="93">
        <f t="shared" si="68"/>
        <v>0.13528190601082249</v>
      </c>
      <c r="S280" s="93">
        <f t="shared" si="68"/>
        <v>0.15698012674003953</v>
      </c>
      <c r="T280" s="92">
        <v>2930</v>
      </c>
      <c r="U280" s="1">
        <v>81499.894</v>
      </c>
      <c r="V280" s="1">
        <v>27294.003348961822</v>
      </c>
      <c r="W280" s="196"/>
      <c r="X280" s="89">
        <v>0</v>
      </c>
      <c r="Y280" s="89">
        <f t="shared" si="69"/>
        <v>0</v>
      </c>
    </row>
    <row r="281" spans="2:28">
      <c r="B281" s="200">
        <v>4646</v>
      </c>
      <c r="C281" t="s">
        <v>308</v>
      </c>
      <c r="D281" s="1">
        <v>87978.48</v>
      </c>
      <c r="E281" s="86">
        <f t="shared" si="62"/>
        <v>30088.399452804377</v>
      </c>
      <c r="F281" s="87">
        <f t="shared" si="56"/>
        <v>0.88436380055781738</v>
      </c>
      <c r="G281" s="189">
        <f t="shared" si="63"/>
        <v>2440.9066181431363</v>
      </c>
      <c r="H281" s="189">
        <f t="shared" si="57"/>
        <v>7137.21095145053</v>
      </c>
      <c r="I281" s="189">
        <f t="shared" si="58"/>
        <v>187.04405901489153</v>
      </c>
      <c r="J281" s="88">
        <f t="shared" si="59"/>
        <v>546.91682855954286</v>
      </c>
      <c r="K281" s="189">
        <f t="shared" si="64"/>
        <v>-117.52495549697821</v>
      </c>
      <c r="L281" s="88">
        <f t="shared" si="60"/>
        <v>-343.64296987316425</v>
      </c>
      <c r="M281" s="89">
        <f t="shared" si="65"/>
        <v>6793.5679815773656</v>
      </c>
      <c r="N281" s="89">
        <f t="shared" si="66"/>
        <v>94772.047981577358</v>
      </c>
      <c r="O281" s="89">
        <f t="shared" si="67"/>
        <v>32411.781115450529</v>
      </c>
      <c r="P281" s="90">
        <f t="shared" si="61"/>
        <v>0.95265306401787708</v>
      </c>
      <c r="Q281" s="226">
        <v>263.78104970701588</v>
      </c>
      <c r="R281" s="93">
        <f t="shared" si="68"/>
        <v>3.3633047842587326E-2</v>
      </c>
      <c r="S281" s="93">
        <f t="shared" si="68"/>
        <v>1.4190565752525103E-2</v>
      </c>
      <c r="T281" s="92">
        <v>2924</v>
      </c>
      <c r="U281" s="1">
        <v>85115.777000000002</v>
      </c>
      <c r="V281" s="1">
        <v>29667.402230742417</v>
      </c>
      <c r="W281" s="196"/>
      <c r="X281" s="89">
        <v>0</v>
      </c>
      <c r="Y281" s="89">
        <f t="shared" si="69"/>
        <v>0</v>
      </c>
      <c r="Z281" s="1"/>
      <c r="AA281" s="1"/>
    </row>
    <row r="282" spans="2:28">
      <c r="B282" s="200">
        <v>4647</v>
      </c>
      <c r="C282" t="s">
        <v>309</v>
      </c>
      <c r="D282" s="1">
        <v>719665.42599999998</v>
      </c>
      <c r="E282" s="86">
        <f t="shared" si="62"/>
        <v>31756.483364222047</v>
      </c>
      <c r="F282" s="87">
        <f t="shared" si="56"/>
        <v>0.93339243133841499</v>
      </c>
      <c r="G282" s="189">
        <f t="shared" si="63"/>
        <v>1406.6945930641803</v>
      </c>
      <c r="H282" s="189">
        <f t="shared" si="57"/>
        <v>31878.512868020454</v>
      </c>
      <c r="I282" s="189">
        <f t="shared" si="58"/>
        <v>0</v>
      </c>
      <c r="J282" s="88">
        <f t="shared" si="59"/>
        <v>0</v>
      </c>
      <c r="K282" s="189">
        <f t="shared" si="64"/>
        <v>-304.56901451186974</v>
      </c>
      <c r="L282" s="88">
        <f t="shared" si="60"/>
        <v>-6902.143006867992</v>
      </c>
      <c r="M282" s="89">
        <f t="shared" si="65"/>
        <v>24976.369861152463</v>
      </c>
      <c r="N282" s="89">
        <f t="shared" si="66"/>
        <v>744641.79586115247</v>
      </c>
      <c r="O282" s="89">
        <f t="shared" si="67"/>
        <v>32858.60894277435</v>
      </c>
      <c r="P282" s="90">
        <f t="shared" si="61"/>
        <v>0.96578631014440897</v>
      </c>
      <c r="Q282" s="226">
        <v>585.06589490919214</v>
      </c>
      <c r="R282" s="93">
        <f t="shared" si="68"/>
        <v>0.1131941014367312</v>
      </c>
      <c r="S282" s="93">
        <f t="shared" si="68"/>
        <v>0.10278031847386007</v>
      </c>
      <c r="T282" s="92">
        <v>22662</v>
      </c>
      <c r="U282" s="1">
        <v>646486.92000000004</v>
      </c>
      <c r="V282" s="1">
        <v>28796.744766146996</v>
      </c>
      <c r="W282" s="196"/>
      <c r="X282" s="89">
        <v>0</v>
      </c>
      <c r="Y282" s="89">
        <f t="shared" si="69"/>
        <v>0</v>
      </c>
    </row>
    <row r="283" spans="2:28">
      <c r="B283" s="200">
        <v>4648</v>
      </c>
      <c r="C283" t="s">
        <v>310</v>
      </c>
      <c r="D283" s="1">
        <v>118680.898</v>
      </c>
      <c r="E283" s="86">
        <f t="shared" si="62"/>
        <v>35311.18655162154</v>
      </c>
      <c r="F283" s="87">
        <f t="shared" si="56"/>
        <v>1.0378729247456706</v>
      </c>
      <c r="G283" s="189">
        <f t="shared" si="63"/>
        <v>-797.22138312350523</v>
      </c>
      <c r="H283" s="189">
        <f t="shared" si="57"/>
        <v>-2679.4610686781011</v>
      </c>
      <c r="I283" s="189">
        <f t="shared" si="58"/>
        <v>0</v>
      </c>
      <c r="J283" s="88">
        <f t="shared" si="59"/>
        <v>0</v>
      </c>
      <c r="K283" s="189">
        <f t="shared" si="64"/>
        <v>-304.56901451186974</v>
      </c>
      <c r="L283" s="88">
        <f t="shared" si="60"/>
        <v>-1023.6564577743942</v>
      </c>
      <c r="M283" s="89">
        <f t="shared" si="65"/>
        <v>-3703.1175264524954</v>
      </c>
      <c r="N283" s="89">
        <f t="shared" si="66"/>
        <v>114977.78047354751</v>
      </c>
      <c r="O283" s="89">
        <f t="shared" si="67"/>
        <v>34209.39615398617</v>
      </c>
      <c r="P283" s="90">
        <f t="shared" si="61"/>
        <v>1.0054888976391665</v>
      </c>
      <c r="Q283" s="226">
        <v>98.56784087062988</v>
      </c>
      <c r="R283" s="93">
        <f t="shared" si="68"/>
        <v>0.14008551652582185</v>
      </c>
      <c r="S283" s="93">
        <f t="shared" si="68"/>
        <v>0.1506010330424242</v>
      </c>
      <c r="T283" s="92">
        <v>3361</v>
      </c>
      <c r="U283" s="1">
        <v>104098.242</v>
      </c>
      <c r="V283" s="1">
        <v>30689.340212264149</v>
      </c>
      <c r="W283" s="196"/>
      <c r="X283" s="89">
        <v>0</v>
      </c>
      <c r="Y283" s="89">
        <f t="shared" si="69"/>
        <v>0</v>
      </c>
      <c r="Z283" s="1"/>
      <c r="AA283" s="1"/>
    </row>
    <row r="284" spans="2:28">
      <c r="B284" s="200">
        <v>4649</v>
      </c>
      <c r="C284" t="s">
        <v>311</v>
      </c>
      <c r="D284" s="1">
        <v>282518.45199999999</v>
      </c>
      <c r="E284" s="86">
        <f t="shared" si="62"/>
        <v>29261.362195753496</v>
      </c>
      <c r="F284" s="87">
        <f t="shared" si="56"/>
        <v>0.86005536856575748</v>
      </c>
      <c r="G284" s="189">
        <f t="shared" si="63"/>
        <v>2953.6697175146824</v>
      </c>
      <c r="H284" s="189">
        <f t="shared" si="57"/>
        <v>28517.681122604259</v>
      </c>
      <c r="I284" s="189">
        <f t="shared" si="58"/>
        <v>476.50709898269974</v>
      </c>
      <c r="J284" s="88">
        <f t="shared" si="59"/>
        <v>4600.6760406779658</v>
      </c>
      <c r="K284" s="189">
        <f t="shared" si="64"/>
        <v>171.93808447083001</v>
      </c>
      <c r="L284" s="88">
        <f t="shared" si="60"/>
        <v>1660.0622055658637</v>
      </c>
      <c r="M284" s="89">
        <f t="shared" si="65"/>
        <v>30177.743328170123</v>
      </c>
      <c r="N284" s="89">
        <f t="shared" si="66"/>
        <v>312696.19532817008</v>
      </c>
      <c r="O284" s="89">
        <f t="shared" si="67"/>
        <v>32386.969997739001</v>
      </c>
      <c r="P284" s="90">
        <f t="shared" si="61"/>
        <v>0.9519238110581153</v>
      </c>
      <c r="Q284" s="226">
        <v>651.76600428559323</v>
      </c>
      <c r="R284" s="93">
        <f t="shared" si="68"/>
        <v>0.13508291072369713</v>
      </c>
      <c r="S284" s="93">
        <f t="shared" si="68"/>
        <v>0.12979251911493836</v>
      </c>
      <c r="T284" s="92">
        <v>9655</v>
      </c>
      <c r="U284" s="1">
        <v>248896.75399999999</v>
      </c>
      <c r="V284" s="1">
        <v>25899.766285119666</v>
      </c>
      <c r="W284" s="196"/>
      <c r="X284" s="89">
        <v>0</v>
      </c>
      <c r="Y284" s="89">
        <f t="shared" si="69"/>
        <v>0</v>
      </c>
    </row>
    <row r="285" spans="2:28">
      <c r="B285" s="200">
        <v>4650</v>
      </c>
      <c r="C285" t="s">
        <v>312</v>
      </c>
      <c r="D285" s="1">
        <v>182287.198</v>
      </c>
      <c r="E285" s="86">
        <f t="shared" si="62"/>
        <v>30708.75977088949</v>
      </c>
      <c r="F285" s="87">
        <f t="shared" si="56"/>
        <v>0.90259754574182294</v>
      </c>
      <c r="G285" s="189">
        <f t="shared" si="63"/>
        <v>2056.283220930366</v>
      </c>
      <c r="H285" s="189">
        <f t="shared" si="57"/>
        <v>12206.097199442653</v>
      </c>
      <c r="I285" s="189">
        <f t="shared" si="58"/>
        <v>0</v>
      </c>
      <c r="J285" s="88">
        <f t="shared" si="59"/>
        <v>0</v>
      </c>
      <c r="K285" s="189">
        <f t="shared" si="64"/>
        <v>-304.56901451186974</v>
      </c>
      <c r="L285" s="88">
        <f t="shared" si="60"/>
        <v>-1807.9216701424587</v>
      </c>
      <c r="M285" s="89">
        <f t="shared" si="65"/>
        <v>10398.175529300193</v>
      </c>
      <c r="N285" s="89">
        <f t="shared" si="66"/>
        <v>192685.37352930021</v>
      </c>
      <c r="O285" s="89">
        <f t="shared" si="67"/>
        <v>32460.473977307985</v>
      </c>
      <c r="P285" s="90">
        <f t="shared" si="61"/>
        <v>0.95408425361770421</v>
      </c>
      <c r="Q285" s="226">
        <v>-1382.2766886965164</v>
      </c>
      <c r="R285" s="93">
        <f t="shared" si="68"/>
        <v>0.11327386685709252</v>
      </c>
      <c r="S285" s="93">
        <f t="shared" si="68"/>
        <v>0.11139840549109342</v>
      </c>
      <c r="T285" s="92">
        <v>5936</v>
      </c>
      <c r="U285" s="1">
        <v>163739.76199999999</v>
      </c>
      <c r="V285" s="1">
        <v>27630.739453256832</v>
      </c>
      <c r="W285" s="196"/>
      <c r="X285" s="89">
        <v>0</v>
      </c>
      <c r="Y285" s="89">
        <f t="shared" si="69"/>
        <v>0</v>
      </c>
    </row>
    <row r="286" spans="2:28" ht="28" customHeight="1">
      <c r="B286" s="200">
        <v>4651</v>
      </c>
      <c r="C286" t="s">
        <v>313</v>
      </c>
      <c r="D286" s="1">
        <v>217374.94</v>
      </c>
      <c r="E286" s="86">
        <f t="shared" si="62"/>
        <v>29732.586513472848</v>
      </c>
      <c r="F286" s="87">
        <f t="shared" si="56"/>
        <v>0.87390568084930798</v>
      </c>
      <c r="G286" s="189">
        <f t="shared" si="63"/>
        <v>2661.5106405286838</v>
      </c>
      <c r="H286" s="189">
        <f t="shared" si="57"/>
        <v>19458.304292905206</v>
      </c>
      <c r="I286" s="189">
        <f t="shared" si="58"/>
        <v>311.57858778092645</v>
      </c>
      <c r="J286" s="88">
        <f t="shared" si="59"/>
        <v>2277.9510552663533</v>
      </c>
      <c r="K286" s="189">
        <f t="shared" si="64"/>
        <v>7.0095732690567161</v>
      </c>
      <c r="L286" s="88">
        <f t="shared" si="60"/>
        <v>51.246990170073651</v>
      </c>
      <c r="M286" s="89">
        <f t="shared" si="65"/>
        <v>19509.551283075281</v>
      </c>
      <c r="N286" s="89">
        <f t="shared" si="66"/>
        <v>236884.49128307527</v>
      </c>
      <c r="O286" s="89">
        <f t="shared" si="67"/>
        <v>32401.106727270588</v>
      </c>
      <c r="P286" s="90">
        <f t="shared" si="61"/>
        <v>0.95233932042662195</v>
      </c>
      <c r="Q286" s="226">
        <v>-281.28611017167714</v>
      </c>
      <c r="R286" s="93">
        <f t="shared" si="68"/>
        <v>9.1425946195635807E-2</v>
      </c>
      <c r="S286" s="93">
        <f t="shared" si="68"/>
        <v>8.5454528079396505E-2</v>
      </c>
      <c r="T286" s="92">
        <v>7311</v>
      </c>
      <c r="U286" s="1">
        <v>199166</v>
      </c>
      <c r="V286" s="1">
        <v>27391.830559757942</v>
      </c>
      <c r="W286" s="196"/>
      <c r="X286" s="89">
        <v>0</v>
      </c>
      <c r="Y286" s="89">
        <f t="shared" si="69"/>
        <v>0</v>
      </c>
      <c r="Z286" s="1"/>
      <c r="AA286" s="1"/>
    </row>
    <row r="287" spans="2:28">
      <c r="B287" s="200">
        <v>5001</v>
      </c>
      <c r="C287" t="s">
        <v>314</v>
      </c>
      <c r="D287" s="1">
        <v>7318270.1770000001</v>
      </c>
      <c r="E287" s="86">
        <f t="shared" si="62"/>
        <v>33799.823465023692</v>
      </c>
      <c r="F287" s="87">
        <f t="shared" si="56"/>
        <v>0.99345066142844096</v>
      </c>
      <c r="G287" s="189">
        <f t="shared" si="63"/>
        <v>139.82373056716082</v>
      </c>
      <c r="H287" s="189">
        <f t="shared" si="57"/>
        <v>30274.354494940526</v>
      </c>
      <c r="I287" s="189">
        <f t="shared" si="58"/>
        <v>0</v>
      </c>
      <c r="J287" s="88">
        <f t="shared" si="59"/>
        <v>0</v>
      </c>
      <c r="K287" s="189">
        <f t="shared" si="64"/>
        <v>-304.56901451186974</v>
      </c>
      <c r="L287" s="88">
        <f t="shared" si="60"/>
        <v>-65944.673884081014</v>
      </c>
      <c r="M287" s="89">
        <f t="shared" si="65"/>
        <v>-35670.319389140488</v>
      </c>
      <c r="N287" s="89">
        <f t="shared" si="66"/>
        <v>7282599.8576108599</v>
      </c>
      <c r="O287" s="89">
        <f t="shared" si="67"/>
        <v>33635.078181078985</v>
      </c>
      <c r="P287" s="90">
        <f t="shared" si="61"/>
        <v>0.98860843757861905</v>
      </c>
      <c r="Q287" s="226">
        <v>8682.4419338189691</v>
      </c>
      <c r="R287" s="93">
        <f t="shared" si="68"/>
        <v>7.5448995216398723E-2</v>
      </c>
      <c r="S287" s="93">
        <f t="shared" si="68"/>
        <v>6.5748407331522415E-2</v>
      </c>
      <c r="T287" s="92">
        <v>216518</v>
      </c>
      <c r="U287" s="1">
        <v>6804851.0060000001</v>
      </c>
      <c r="V287" s="1">
        <v>31714.636618274184</v>
      </c>
      <c r="W287" s="196"/>
      <c r="X287" s="89">
        <v>0</v>
      </c>
      <c r="Y287" s="89">
        <f t="shared" si="69"/>
        <v>0</v>
      </c>
      <c r="Z287" s="1"/>
      <c r="AA287" s="1"/>
      <c r="AB287" s="46"/>
    </row>
    <row r="288" spans="2:28">
      <c r="B288" s="200">
        <v>5006</v>
      </c>
      <c r="C288" t="s">
        <v>315</v>
      </c>
      <c r="D288" s="1">
        <v>638058.62699999998</v>
      </c>
      <c r="E288" s="86">
        <f t="shared" si="62"/>
        <v>26515.06927360372</v>
      </c>
      <c r="F288" s="87">
        <f t="shared" si="56"/>
        <v>0.77933581916310413</v>
      </c>
      <c r="G288" s="189">
        <f t="shared" si="63"/>
        <v>4656.3713292475431</v>
      </c>
      <c r="H288" s="189">
        <f t="shared" si="57"/>
        <v>112050.91966701289</v>
      </c>
      <c r="I288" s="189">
        <f t="shared" si="58"/>
        <v>1437.7096217351213</v>
      </c>
      <c r="J288" s="88">
        <f t="shared" si="59"/>
        <v>34597.044337433959</v>
      </c>
      <c r="K288" s="189">
        <f t="shared" si="64"/>
        <v>1133.1406072232517</v>
      </c>
      <c r="L288" s="88">
        <f t="shared" si="60"/>
        <v>27267.895572220328</v>
      </c>
      <c r="M288" s="89">
        <f t="shared" si="65"/>
        <v>139318.81523923323</v>
      </c>
      <c r="N288" s="89">
        <f t="shared" si="66"/>
        <v>777377.44223923318</v>
      </c>
      <c r="O288" s="89">
        <f t="shared" si="67"/>
        <v>32304.581210074517</v>
      </c>
      <c r="P288" s="90">
        <f t="shared" si="61"/>
        <v>0.94950222457603595</v>
      </c>
      <c r="Q288" s="226">
        <v>2029.6162944971875</v>
      </c>
      <c r="R288" s="93">
        <f t="shared" si="68"/>
        <v>0.13405163654306565</v>
      </c>
      <c r="S288" s="93">
        <f t="shared" si="68"/>
        <v>0.13254358915404563</v>
      </c>
      <c r="T288" s="92">
        <v>24064</v>
      </c>
      <c r="U288" s="1">
        <v>562636.30900000001</v>
      </c>
      <c r="V288" s="1">
        <v>23411.963590213047</v>
      </c>
      <c r="W288" s="196"/>
      <c r="X288" s="89">
        <v>0</v>
      </c>
      <c r="Y288" s="89">
        <f t="shared" si="69"/>
        <v>0</v>
      </c>
      <c r="Z288" s="1"/>
      <c r="AA288" s="1"/>
    </row>
    <row r="289" spans="2:25">
      <c r="B289" s="200">
        <v>5007</v>
      </c>
      <c r="C289" t="s">
        <v>316</v>
      </c>
      <c r="D289" s="1">
        <v>433455.83600000001</v>
      </c>
      <c r="E289" s="86">
        <f t="shared" si="62"/>
        <v>28603.394219348029</v>
      </c>
      <c r="F289" s="87">
        <f t="shared" si="56"/>
        <v>0.84071625213412415</v>
      </c>
      <c r="G289" s="189">
        <f t="shared" si="63"/>
        <v>3361.6098628860718</v>
      </c>
      <c r="H289" s="189">
        <f t="shared" si="57"/>
        <v>50941.835862175532</v>
      </c>
      <c r="I289" s="189">
        <f t="shared" si="58"/>
        <v>706.79589072461329</v>
      </c>
      <c r="J289" s="88">
        <f t="shared" si="59"/>
        <v>10710.78492804079</v>
      </c>
      <c r="K289" s="189">
        <f t="shared" si="64"/>
        <v>402.22687621274355</v>
      </c>
      <c r="L289" s="88">
        <f t="shared" si="60"/>
        <v>6095.3460821279159</v>
      </c>
      <c r="M289" s="89">
        <f t="shared" si="65"/>
        <v>57037.181944303447</v>
      </c>
      <c r="N289" s="89">
        <f t="shared" si="66"/>
        <v>490493.01794430346</v>
      </c>
      <c r="O289" s="89">
        <f t="shared" si="67"/>
        <v>32367.230958446838</v>
      </c>
      <c r="P289" s="90">
        <f t="shared" si="61"/>
        <v>0.95134363756516627</v>
      </c>
      <c r="Q289" s="226">
        <v>1190.6578479890959</v>
      </c>
      <c r="R289" s="90">
        <f t="shared" si="68"/>
        <v>0.15562263642760696</v>
      </c>
      <c r="S289" s="90">
        <f t="shared" si="68"/>
        <v>0.1502082767083012</v>
      </c>
      <c r="T289" s="92">
        <v>15154</v>
      </c>
      <c r="U289" s="1">
        <v>375084.23800000001</v>
      </c>
      <c r="V289" s="1">
        <v>24868.012862162701</v>
      </c>
      <c r="W289" s="196"/>
      <c r="X289" s="89">
        <v>0</v>
      </c>
      <c r="Y289" s="89">
        <f t="shared" si="69"/>
        <v>0</v>
      </c>
    </row>
    <row r="290" spans="2:25">
      <c r="B290" s="200">
        <v>5014</v>
      </c>
      <c r="C290" t="s">
        <v>317</v>
      </c>
      <c r="D290" s="1">
        <v>484366.71799999999</v>
      </c>
      <c r="E290" s="86">
        <f t="shared" si="62"/>
        <v>85652.823695844389</v>
      </c>
      <c r="F290" s="87">
        <f t="shared" si="56"/>
        <v>2.5175236326871331</v>
      </c>
      <c r="G290" s="189">
        <f t="shared" si="63"/>
        <v>-32009.036412541671</v>
      </c>
      <c r="H290" s="189">
        <f t="shared" si="57"/>
        <v>-181011.10091292317</v>
      </c>
      <c r="I290" s="189">
        <f t="shared" si="58"/>
        <v>0</v>
      </c>
      <c r="J290" s="88">
        <f t="shared" si="59"/>
        <v>0</v>
      </c>
      <c r="K290" s="189">
        <f t="shared" si="64"/>
        <v>-304.56901451186974</v>
      </c>
      <c r="L290" s="88">
        <f t="shared" si="60"/>
        <v>-1722.3377770646234</v>
      </c>
      <c r="M290" s="89">
        <f t="shared" si="65"/>
        <v>-182733.43868998779</v>
      </c>
      <c r="N290" s="89">
        <f t="shared" si="66"/>
        <v>301633.27931001224</v>
      </c>
      <c r="O290" s="89">
        <f t="shared" si="67"/>
        <v>53339.218268790843</v>
      </c>
      <c r="P290" s="90">
        <f t="shared" si="61"/>
        <v>1.5677561666569215</v>
      </c>
      <c r="Q290" s="226">
        <v>-4.8304777437006123</v>
      </c>
      <c r="R290" s="90">
        <f t="shared" si="68"/>
        <v>1.0033527278288796</v>
      </c>
      <c r="S290" s="90">
        <f t="shared" si="68"/>
        <v>0.93179176389936003</v>
      </c>
      <c r="T290" s="92">
        <v>5655</v>
      </c>
      <c r="U290" s="1">
        <v>241778.05100000001</v>
      </c>
      <c r="V290" s="1">
        <v>44338.538602604072</v>
      </c>
      <c r="W290" s="196"/>
      <c r="X290" s="89">
        <v>0</v>
      </c>
      <c r="Y290" s="89">
        <f t="shared" si="69"/>
        <v>0</v>
      </c>
    </row>
    <row r="291" spans="2:25" s="202" customFormat="1">
      <c r="B291" s="201">
        <v>5020</v>
      </c>
      <c r="C291" s="202" t="s">
        <v>318</v>
      </c>
      <c r="D291" s="1">
        <v>25584.522000000001</v>
      </c>
      <c r="E291" s="213">
        <f t="shared" si="62"/>
        <v>28714.390572390574</v>
      </c>
      <c r="F291" s="214">
        <f t="shared" si="56"/>
        <v>0.84397867746780586</v>
      </c>
      <c r="G291" s="215">
        <f t="shared" si="63"/>
        <v>3292.792123999694</v>
      </c>
      <c r="H291" s="215">
        <f t="shared" si="57"/>
        <v>2933.8777824837271</v>
      </c>
      <c r="I291" s="215">
        <f t="shared" si="58"/>
        <v>667.94716715972254</v>
      </c>
      <c r="J291" s="216">
        <f t="shared" si="59"/>
        <v>595.14092593931275</v>
      </c>
      <c r="K291" s="215">
        <f t="shared" si="64"/>
        <v>363.3781526478528</v>
      </c>
      <c r="L291" s="216">
        <f t="shared" si="60"/>
        <v>323.76993400923686</v>
      </c>
      <c r="M291" s="217">
        <f t="shared" si="65"/>
        <v>3257.6477164929638</v>
      </c>
      <c r="N291" s="217">
        <f t="shared" si="66"/>
        <v>28842.169716492965</v>
      </c>
      <c r="O291" s="217">
        <f t="shared" si="67"/>
        <v>32370.56084903812</v>
      </c>
      <c r="P291" s="218">
        <f t="shared" si="61"/>
        <v>0.95144151032517688</v>
      </c>
      <c r="Q291" s="226">
        <v>56.122319650801273</v>
      </c>
      <c r="R291" s="218">
        <f t="shared" si="68"/>
        <v>0.22205401383819934</v>
      </c>
      <c r="S291" s="218">
        <f t="shared" si="68"/>
        <v>0.23165488712312352</v>
      </c>
      <c r="T291" s="235">
        <v>891</v>
      </c>
      <c r="U291" s="1">
        <v>20935.671999999999</v>
      </c>
      <c r="V291" s="1">
        <v>23313.665924276167</v>
      </c>
      <c r="W291" s="219"/>
      <c r="X291" s="217">
        <v>0</v>
      </c>
      <c r="Y291" s="217">
        <f t="shared" si="69"/>
        <v>0</v>
      </c>
    </row>
    <row r="292" spans="2:25">
      <c r="B292" s="200">
        <v>5021</v>
      </c>
      <c r="C292" t="s">
        <v>319</v>
      </c>
      <c r="D292" s="1">
        <v>207501.75399999999</v>
      </c>
      <c r="E292" s="86">
        <f t="shared" si="62"/>
        <v>28010.49595032397</v>
      </c>
      <c r="F292" s="87">
        <f t="shared" si="56"/>
        <v>0.82328967657430663</v>
      </c>
      <c r="G292" s="189">
        <f t="shared" si="63"/>
        <v>3729.2067896809885</v>
      </c>
      <c r="H292" s="189">
        <f t="shared" si="57"/>
        <v>27625.963897956761</v>
      </c>
      <c r="I292" s="189">
        <f t="shared" si="58"/>
        <v>914.31028488303389</v>
      </c>
      <c r="J292" s="88">
        <f t="shared" si="59"/>
        <v>6773.2105904135151</v>
      </c>
      <c r="K292" s="189">
        <f t="shared" si="64"/>
        <v>609.74127037116409</v>
      </c>
      <c r="L292" s="88">
        <f t="shared" si="60"/>
        <v>4516.9633309095834</v>
      </c>
      <c r="M292" s="89">
        <f t="shared" si="65"/>
        <v>32142.927228866345</v>
      </c>
      <c r="N292" s="89">
        <f t="shared" si="66"/>
        <v>239644.68122886634</v>
      </c>
      <c r="O292" s="89">
        <f t="shared" si="67"/>
        <v>32349.444010376126</v>
      </c>
      <c r="P292" s="90">
        <f t="shared" si="61"/>
        <v>0.95082084029837199</v>
      </c>
      <c r="Q292" s="226">
        <v>-846.72427577646522</v>
      </c>
      <c r="R292" s="90">
        <f t="shared" si="68"/>
        <v>0.11628536895413037</v>
      </c>
      <c r="S292" s="90">
        <f t="shared" si="68"/>
        <v>0.11342232602619719</v>
      </c>
      <c r="T292" s="92">
        <v>7408</v>
      </c>
      <c r="U292" s="1">
        <v>185885.93900000001</v>
      </c>
      <c r="V292" s="1">
        <v>25157.117201245095</v>
      </c>
      <c r="W292" s="196"/>
      <c r="X292" s="89">
        <v>0</v>
      </c>
      <c r="Y292" s="89">
        <f t="shared" si="69"/>
        <v>0</v>
      </c>
    </row>
    <row r="293" spans="2:25">
      <c r="B293" s="200">
        <v>5022</v>
      </c>
      <c r="C293" t="s">
        <v>320</v>
      </c>
      <c r="D293" s="1">
        <v>68572.456000000006</v>
      </c>
      <c r="E293" s="86">
        <f t="shared" si="62"/>
        <v>27287.089534421015</v>
      </c>
      <c r="F293" s="87">
        <f t="shared" si="56"/>
        <v>0.80202718142831708</v>
      </c>
      <c r="G293" s="189">
        <f t="shared" si="63"/>
        <v>4177.7187675408204</v>
      </c>
      <c r="H293" s="189">
        <f t="shared" si="57"/>
        <v>10498.607262830083</v>
      </c>
      <c r="I293" s="189">
        <f t="shared" si="58"/>
        <v>1167.5025304490682</v>
      </c>
      <c r="J293" s="88">
        <f t="shared" si="59"/>
        <v>2933.9338590185084</v>
      </c>
      <c r="K293" s="189">
        <f t="shared" si="64"/>
        <v>862.93351593719854</v>
      </c>
      <c r="L293" s="88">
        <f t="shared" si="60"/>
        <v>2168.5519255501799</v>
      </c>
      <c r="M293" s="89">
        <f t="shared" si="65"/>
        <v>12667.159188380263</v>
      </c>
      <c r="N293" s="89">
        <f t="shared" si="66"/>
        <v>81239.615188380267</v>
      </c>
      <c r="O293" s="89">
        <f t="shared" si="67"/>
        <v>32327.74181789903</v>
      </c>
      <c r="P293" s="90">
        <f t="shared" si="61"/>
        <v>0.95018296544399217</v>
      </c>
      <c r="Q293" s="226">
        <v>-63.477110771638763</v>
      </c>
      <c r="R293" s="90">
        <f t="shared" si="68"/>
        <v>0.16164068814776261</v>
      </c>
      <c r="S293" s="90">
        <f t="shared" si="68"/>
        <v>0.14823536385158878</v>
      </c>
      <c r="T293" s="92">
        <v>2513</v>
      </c>
      <c r="U293" s="1">
        <v>59030.694000000003</v>
      </c>
      <c r="V293" s="1">
        <v>23764.369565217392</v>
      </c>
      <c r="W293" s="196"/>
      <c r="X293" s="89">
        <v>0</v>
      </c>
      <c r="Y293" s="89">
        <f t="shared" si="69"/>
        <v>0</v>
      </c>
    </row>
    <row r="294" spans="2:25">
      <c r="B294" s="200">
        <v>5025</v>
      </c>
      <c r="C294" t="s">
        <v>321</v>
      </c>
      <c r="D294" s="1">
        <v>162118.64199999999</v>
      </c>
      <c r="E294" s="86">
        <f t="shared" si="62"/>
        <v>28536.990318605876</v>
      </c>
      <c r="F294" s="87">
        <f t="shared" si="56"/>
        <v>0.83876449640433504</v>
      </c>
      <c r="G294" s="189">
        <f t="shared" si="63"/>
        <v>3402.7802813462063</v>
      </c>
      <c r="H294" s="189">
        <f t="shared" si="57"/>
        <v>19331.194778327797</v>
      </c>
      <c r="I294" s="189">
        <f t="shared" si="58"/>
        <v>730.03725598436665</v>
      </c>
      <c r="J294" s="88">
        <f t="shared" si="59"/>
        <v>4147.3416512471867</v>
      </c>
      <c r="K294" s="189">
        <f t="shared" si="64"/>
        <v>425.46824147249691</v>
      </c>
      <c r="L294" s="88">
        <f t="shared" si="60"/>
        <v>2417.0850798052547</v>
      </c>
      <c r="M294" s="89">
        <f t="shared" si="65"/>
        <v>21748.279858133053</v>
      </c>
      <c r="N294" s="89">
        <f t="shared" si="66"/>
        <v>183866.92185813305</v>
      </c>
      <c r="O294" s="89">
        <f t="shared" si="67"/>
        <v>32365.238841424583</v>
      </c>
      <c r="P294" s="90">
        <f t="shared" si="61"/>
        <v>0.9512850848932729</v>
      </c>
      <c r="Q294" s="226">
        <v>-115.45359423540867</v>
      </c>
      <c r="R294" s="90">
        <f t="shared" si="68"/>
        <v>0.10054120782368077</v>
      </c>
      <c r="S294" s="90">
        <f t="shared" si="68"/>
        <v>0.10131610041852224</v>
      </c>
      <c r="T294" s="92">
        <v>5681</v>
      </c>
      <c r="U294" s="1">
        <v>147308.10699999999</v>
      </c>
      <c r="V294" s="1">
        <v>25911.716270888301</v>
      </c>
      <c r="W294" s="196"/>
      <c r="X294" s="89">
        <v>0</v>
      </c>
      <c r="Y294" s="89">
        <f t="shared" si="69"/>
        <v>0</v>
      </c>
    </row>
    <row r="295" spans="2:25">
      <c r="B295" s="200">
        <v>5026</v>
      </c>
      <c r="C295" t="s">
        <v>322</v>
      </c>
      <c r="D295" s="1">
        <v>51759.449000000001</v>
      </c>
      <c r="E295" s="86">
        <f t="shared" si="62"/>
        <v>25273.16845703125</v>
      </c>
      <c r="F295" s="87">
        <f t="shared" si="56"/>
        <v>0.74283364071447544</v>
      </c>
      <c r="G295" s="189">
        <f t="shared" si="63"/>
        <v>5426.3498355224747</v>
      </c>
      <c r="H295" s="189">
        <f t="shared" si="57"/>
        <v>11113.164463150028</v>
      </c>
      <c r="I295" s="189">
        <f t="shared" si="58"/>
        <v>1872.3749075354858</v>
      </c>
      <c r="J295" s="88">
        <f t="shared" si="59"/>
        <v>3834.623810632675</v>
      </c>
      <c r="K295" s="189">
        <f t="shared" si="64"/>
        <v>1567.8058930236161</v>
      </c>
      <c r="L295" s="88">
        <f t="shared" si="60"/>
        <v>3210.8664689123657</v>
      </c>
      <c r="M295" s="89">
        <f t="shared" si="65"/>
        <v>14324.030932062393</v>
      </c>
      <c r="N295" s="89">
        <f t="shared" si="66"/>
        <v>66083.479932062386</v>
      </c>
      <c r="O295" s="89">
        <f t="shared" si="67"/>
        <v>32267.324185577338</v>
      </c>
      <c r="P295" s="90">
        <f t="shared" si="61"/>
        <v>0.9484071592225769</v>
      </c>
      <c r="Q295" s="226">
        <v>-72.105471532160664</v>
      </c>
      <c r="R295" s="90">
        <f t="shared" si="68"/>
        <v>0.17180124907283295</v>
      </c>
      <c r="S295" s="90">
        <f t="shared" si="68"/>
        <v>0.16436305755039787</v>
      </c>
      <c r="T295" s="92">
        <v>2048</v>
      </c>
      <c r="U295" s="1">
        <v>44170.843000000001</v>
      </c>
      <c r="V295" s="1">
        <v>21705.573955773958</v>
      </c>
      <c r="W295" s="196"/>
      <c r="X295" s="89">
        <v>0</v>
      </c>
      <c r="Y295" s="89">
        <f t="shared" si="69"/>
        <v>0</v>
      </c>
    </row>
    <row r="296" spans="2:25">
      <c r="B296" s="200">
        <v>5027</v>
      </c>
      <c r="C296" t="s">
        <v>323</v>
      </c>
      <c r="D296" s="1">
        <v>160302.46900000001</v>
      </c>
      <c r="E296" s="86">
        <f t="shared" si="62"/>
        <v>26103.642566357274</v>
      </c>
      <c r="F296" s="87">
        <f t="shared" si="56"/>
        <v>0.76724308930413709</v>
      </c>
      <c r="G296" s="189">
        <f t="shared" si="63"/>
        <v>4911.4558877403397</v>
      </c>
      <c r="H296" s="189">
        <f t="shared" si="57"/>
        <v>30161.250606613426</v>
      </c>
      <c r="I296" s="189">
        <f t="shared" si="58"/>
        <v>1581.7089692713776</v>
      </c>
      <c r="J296" s="88">
        <f t="shared" si="59"/>
        <v>9713.2747802955309</v>
      </c>
      <c r="K296" s="189">
        <f t="shared" si="64"/>
        <v>1277.1399547595079</v>
      </c>
      <c r="L296" s="88">
        <f t="shared" si="60"/>
        <v>7842.9164621781383</v>
      </c>
      <c r="M296" s="89">
        <f t="shared" si="65"/>
        <v>38004.167068791561</v>
      </c>
      <c r="N296" s="89">
        <f t="shared" si="66"/>
        <v>198306.63606879156</v>
      </c>
      <c r="O296" s="89">
        <f t="shared" si="67"/>
        <v>32292.238408857116</v>
      </c>
      <c r="P296" s="90">
        <f t="shared" si="61"/>
        <v>0.94913944268026673</v>
      </c>
      <c r="Q296" s="226">
        <v>-197.3783862788041</v>
      </c>
      <c r="R296" s="90">
        <f t="shared" si="68"/>
        <v>0.18549776080449204</v>
      </c>
      <c r="S296" s="90">
        <f t="shared" si="68"/>
        <v>0.18530471443406316</v>
      </c>
      <c r="T296" s="92">
        <v>6141</v>
      </c>
      <c r="U296" s="1">
        <v>135219.546</v>
      </c>
      <c r="V296" s="1">
        <v>22022.727361563517</v>
      </c>
      <c r="W296" s="196"/>
      <c r="X296" s="89">
        <v>0</v>
      </c>
      <c r="Y296" s="89">
        <f t="shared" si="69"/>
        <v>0</v>
      </c>
    </row>
    <row r="297" spans="2:25">
      <c r="B297" s="200">
        <v>5028</v>
      </c>
      <c r="C297" t="s">
        <v>324</v>
      </c>
      <c r="D297" s="1">
        <v>494120.90100000001</v>
      </c>
      <c r="E297" s="86">
        <f t="shared" si="62"/>
        <v>27740.899449809116</v>
      </c>
      <c r="F297" s="87">
        <f t="shared" si="56"/>
        <v>0.81536564637833742</v>
      </c>
      <c r="G297" s="189">
        <f t="shared" si="63"/>
        <v>3896.3566200001978</v>
      </c>
      <c r="H297" s="189">
        <f t="shared" si="57"/>
        <v>69401.904115443525</v>
      </c>
      <c r="I297" s="189">
        <f t="shared" si="58"/>
        <v>1008.6690600632327</v>
      </c>
      <c r="J297" s="88">
        <f t="shared" si="59"/>
        <v>17966.413297846299</v>
      </c>
      <c r="K297" s="189">
        <f t="shared" si="64"/>
        <v>704.10004555136288</v>
      </c>
      <c r="L297" s="88">
        <f t="shared" si="60"/>
        <v>12541.430011360877</v>
      </c>
      <c r="M297" s="89">
        <f t="shared" si="65"/>
        <v>81943.334126804402</v>
      </c>
      <c r="N297" s="89">
        <f t="shared" si="66"/>
        <v>576064.23512680444</v>
      </c>
      <c r="O297" s="89">
        <f t="shared" si="67"/>
        <v>32341.356115360682</v>
      </c>
      <c r="P297" s="90">
        <f t="shared" si="61"/>
        <v>0.95058311939249307</v>
      </c>
      <c r="Q297" s="226">
        <v>284.45172852989344</v>
      </c>
      <c r="R297" s="90">
        <f t="shared" si="68"/>
        <v>0.13599781627279559</v>
      </c>
      <c r="S297" s="90">
        <f t="shared" si="68"/>
        <v>0.11992598550136362</v>
      </c>
      <c r="T297" s="92">
        <v>17812</v>
      </c>
      <c r="U297" s="1">
        <v>434966.41800000001</v>
      </c>
      <c r="V297" s="1">
        <v>24770.297152619591</v>
      </c>
      <c r="W297" s="196"/>
      <c r="X297" s="89">
        <v>0</v>
      </c>
      <c r="Y297" s="89">
        <f t="shared" si="69"/>
        <v>0</v>
      </c>
    </row>
    <row r="298" spans="2:25">
      <c r="B298" s="200">
        <v>5029</v>
      </c>
      <c r="C298" t="s">
        <v>325</v>
      </c>
      <c r="D298" s="1">
        <v>231404.636</v>
      </c>
      <c r="E298" s="86">
        <f t="shared" si="62"/>
        <v>27156.981105504048</v>
      </c>
      <c r="F298" s="87">
        <f t="shared" si="56"/>
        <v>0.79820301042639663</v>
      </c>
      <c r="G298" s="189">
        <f t="shared" si="63"/>
        <v>4258.3859934693401</v>
      </c>
      <c r="H298" s="189">
        <f t="shared" si="57"/>
        <v>36285.707050352248</v>
      </c>
      <c r="I298" s="189">
        <f t="shared" si="58"/>
        <v>1213.0404805700064</v>
      </c>
      <c r="J298" s="88">
        <f t="shared" si="59"/>
        <v>10336.317934937024</v>
      </c>
      <c r="K298" s="189">
        <f t="shared" si="64"/>
        <v>908.47146605813668</v>
      </c>
      <c r="L298" s="88">
        <f t="shared" si="60"/>
        <v>7741.0853622813829</v>
      </c>
      <c r="M298" s="89">
        <f t="shared" si="65"/>
        <v>44026.792412633629</v>
      </c>
      <c r="N298" s="89">
        <f t="shared" si="66"/>
        <v>275431.4284126336</v>
      </c>
      <c r="O298" s="89">
        <f t="shared" si="67"/>
        <v>32323.838565031521</v>
      </c>
      <c r="P298" s="90">
        <f t="shared" si="61"/>
        <v>0.95006824031393455</v>
      </c>
      <c r="Q298" s="226">
        <v>995.38648836645734</v>
      </c>
      <c r="R298" s="90">
        <f t="shared" si="68"/>
        <v>0.12559718203586775</v>
      </c>
      <c r="S298" s="90">
        <f t="shared" si="68"/>
        <v>0.12070959891941112</v>
      </c>
      <c r="T298" s="92">
        <v>8521</v>
      </c>
      <c r="U298" s="1">
        <v>205583.88</v>
      </c>
      <c r="V298" s="1">
        <v>24231.951909476662</v>
      </c>
      <c r="W298" s="196"/>
      <c r="X298" s="89">
        <v>0</v>
      </c>
      <c r="Y298" s="89">
        <f t="shared" si="69"/>
        <v>0</v>
      </c>
    </row>
    <row r="299" spans="2:25">
      <c r="B299" s="200">
        <v>5031</v>
      </c>
      <c r="C299" t="s">
        <v>326</v>
      </c>
      <c r="D299" s="1">
        <v>472922.565</v>
      </c>
      <c r="E299" s="86">
        <f t="shared" si="62"/>
        <v>31479.901817213606</v>
      </c>
      <c r="F299" s="87">
        <f t="shared" si="56"/>
        <v>0.92526309536425611</v>
      </c>
      <c r="G299" s="189">
        <f t="shared" si="63"/>
        <v>1578.1751522094141</v>
      </c>
      <c r="H299" s="189">
        <f t="shared" si="57"/>
        <v>23708.92531164203</v>
      </c>
      <c r="I299" s="189">
        <f t="shared" si="58"/>
        <v>0</v>
      </c>
      <c r="J299" s="88">
        <f t="shared" si="59"/>
        <v>0</v>
      </c>
      <c r="K299" s="189">
        <f t="shared" si="64"/>
        <v>-304.56901451186974</v>
      </c>
      <c r="L299" s="88">
        <f t="shared" si="60"/>
        <v>-4575.5403050118193</v>
      </c>
      <c r="M299" s="89">
        <f t="shared" si="65"/>
        <v>19133.385006630211</v>
      </c>
      <c r="N299" s="89">
        <f t="shared" si="66"/>
        <v>492055.95000663021</v>
      </c>
      <c r="O299" s="89">
        <f t="shared" si="67"/>
        <v>32753.507954911151</v>
      </c>
      <c r="P299" s="90">
        <f t="shared" si="61"/>
        <v>0.96269716247422876</v>
      </c>
      <c r="Q299" s="226">
        <v>666.27017469776911</v>
      </c>
      <c r="R299" s="90">
        <f t="shared" si="68"/>
        <v>0.11081843416728758</v>
      </c>
      <c r="S299" s="90">
        <f t="shared" si="68"/>
        <v>9.3072549576982813E-2</v>
      </c>
      <c r="T299" s="92">
        <v>15023</v>
      </c>
      <c r="U299" s="1">
        <v>425742.45299999998</v>
      </c>
      <c r="V299" s="1">
        <v>28799.462423053505</v>
      </c>
      <c r="W299" s="196"/>
      <c r="X299" s="89">
        <v>0</v>
      </c>
      <c r="Y299" s="89">
        <f t="shared" si="69"/>
        <v>0</v>
      </c>
    </row>
    <row r="300" spans="2:25">
      <c r="B300" s="200">
        <v>5032</v>
      </c>
      <c r="C300" t="s">
        <v>327</v>
      </c>
      <c r="D300" s="1">
        <v>116815.60799999999</v>
      </c>
      <c r="E300" s="86">
        <f t="shared" si="62"/>
        <v>27596.411055988661</v>
      </c>
      <c r="F300" s="87">
        <f t="shared" si="56"/>
        <v>0.81111881678888109</v>
      </c>
      <c r="G300" s="189">
        <f t="shared" si="63"/>
        <v>3985.9394241688797</v>
      </c>
      <c r="H300" s="189">
        <f t="shared" si="57"/>
        <v>16872.481582506869</v>
      </c>
      <c r="I300" s="189">
        <f t="shared" si="58"/>
        <v>1059.2399979003919</v>
      </c>
      <c r="J300" s="88">
        <f t="shared" si="59"/>
        <v>4483.7629111123588</v>
      </c>
      <c r="K300" s="189">
        <f t="shared" si="64"/>
        <v>754.67098338852225</v>
      </c>
      <c r="L300" s="88">
        <f t="shared" si="60"/>
        <v>3194.522272683615</v>
      </c>
      <c r="M300" s="89">
        <f t="shared" si="65"/>
        <v>20067.003855190484</v>
      </c>
      <c r="N300" s="89">
        <f t="shared" si="66"/>
        <v>136882.61185519048</v>
      </c>
      <c r="O300" s="89">
        <f t="shared" si="67"/>
        <v>32337.021463546058</v>
      </c>
      <c r="P300" s="90">
        <f t="shared" si="61"/>
        <v>0.95045571450480903</v>
      </c>
      <c r="Q300" s="226">
        <v>-187.49895623808334</v>
      </c>
      <c r="R300" s="90">
        <f t="shared" si="68"/>
        <v>0.13971716214274527</v>
      </c>
      <c r="S300" s="90">
        <f t="shared" si="68"/>
        <v>0.13513998478474237</v>
      </c>
      <c r="T300" s="92">
        <v>4233</v>
      </c>
      <c r="U300" s="1">
        <v>102495.261</v>
      </c>
      <c r="V300" s="1">
        <v>24311.020161290322</v>
      </c>
      <c r="W300" s="196"/>
      <c r="X300" s="89">
        <v>0</v>
      </c>
      <c r="Y300" s="89">
        <f t="shared" si="69"/>
        <v>0</v>
      </c>
    </row>
    <row r="301" spans="2:25">
      <c r="B301" s="200">
        <v>5033</v>
      </c>
      <c r="C301" t="s">
        <v>328</v>
      </c>
      <c r="D301" s="1">
        <v>36945.440999999999</v>
      </c>
      <c r="E301" s="86">
        <f t="shared" si="62"/>
        <v>47004.377862595422</v>
      </c>
      <c r="F301" s="87">
        <f t="shared" si="56"/>
        <v>1.3815613660216215</v>
      </c>
      <c r="G301" s="189">
        <f t="shared" si="63"/>
        <v>-8046.9999959273118</v>
      </c>
      <c r="H301" s="189">
        <f t="shared" si="57"/>
        <v>-6324.941996798867</v>
      </c>
      <c r="I301" s="189">
        <f t="shared" si="58"/>
        <v>0</v>
      </c>
      <c r="J301" s="88">
        <f t="shared" si="59"/>
        <v>0</v>
      </c>
      <c r="K301" s="189">
        <f t="shared" si="64"/>
        <v>-304.56901451186974</v>
      </c>
      <c r="L301" s="88">
        <f t="shared" si="60"/>
        <v>-239.3912454063296</v>
      </c>
      <c r="M301" s="89">
        <f t="shared" si="65"/>
        <v>-6564.3332422051963</v>
      </c>
      <c r="N301" s="89">
        <f t="shared" si="66"/>
        <v>30381.107757794802</v>
      </c>
      <c r="O301" s="89">
        <f t="shared" si="67"/>
        <v>38652.808852156231</v>
      </c>
      <c r="P301" s="90">
        <f t="shared" si="61"/>
        <v>1.1360905053240273</v>
      </c>
      <c r="Q301" s="226">
        <v>45.049330117320096</v>
      </c>
      <c r="R301" s="90">
        <f t="shared" si="68"/>
        <v>9.0042836446136323E-2</v>
      </c>
      <c r="S301" s="90">
        <f t="shared" si="68"/>
        <v>7.2014138133414188E-2</v>
      </c>
      <c r="T301" s="92">
        <v>786</v>
      </c>
      <c r="U301" s="1">
        <v>33893.567999999999</v>
      </c>
      <c r="V301" s="1">
        <v>43846.789133247083</v>
      </c>
      <c r="W301" s="196"/>
      <c r="X301" s="89">
        <v>0</v>
      </c>
      <c r="Y301" s="89">
        <f t="shared" si="69"/>
        <v>0</v>
      </c>
    </row>
    <row r="302" spans="2:25">
      <c r="B302" s="200">
        <v>5034</v>
      </c>
      <c r="C302" t="s">
        <v>329</v>
      </c>
      <c r="D302" s="1">
        <v>62338.525000000001</v>
      </c>
      <c r="E302" s="86">
        <f t="shared" si="62"/>
        <v>25217.849919093853</v>
      </c>
      <c r="F302" s="87">
        <f t="shared" si="56"/>
        <v>0.74120770801810998</v>
      </c>
      <c r="G302" s="189">
        <f t="shared" si="63"/>
        <v>5460.6473290436606</v>
      </c>
      <c r="H302" s="189">
        <f t="shared" si="57"/>
        <v>13498.720197395929</v>
      </c>
      <c r="I302" s="189">
        <f t="shared" si="58"/>
        <v>1891.7363958135747</v>
      </c>
      <c r="J302" s="88">
        <f t="shared" si="59"/>
        <v>4676.3723704511567</v>
      </c>
      <c r="K302" s="189">
        <f t="shared" si="64"/>
        <v>1587.1673813017051</v>
      </c>
      <c r="L302" s="88">
        <f t="shared" si="60"/>
        <v>3923.4777665778147</v>
      </c>
      <c r="M302" s="89">
        <f t="shared" si="65"/>
        <v>17422.197963973744</v>
      </c>
      <c r="N302" s="89">
        <f t="shared" si="66"/>
        <v>79760.722963973749</v>
      </c>
      <c r="O302" s="89">
        <f t="shared" si="67"/>
        <v>32265.664629439223</v>
      </c>
      <c r="P302" s="90">
        <f t="shared" si="61"/>
        <v>0.94835838124168614</v>
      </c>
      <c r="Q302" s="226">
        <v>364.38709623657633</v>
      </c>
      <c r="R302" s="90">
        <f t="shared" si="68"/>
        <v>0.11890659812971253</v>
      </c>
      <c r="S302" s="90">
        <f t="shared" si="68"/>
        <v>0.11075921998799135</v>
      </c>
      <c r="T302" s="92">
        <v>2472</v>
      </c>
      <c r="U302" s="1">
        <v>55713.788</v>
      </c>
      <c r="V302" s="1">
        <v>22703.255093724532</v>
      </c>
      <c r="W302" s="196"/>
      <c r="X302" s="89">
        <v>0</v>
      </c>
      <c r="Y302" s="89">
        <f t="shared" si="69"/>
        <v>0</v>
      </c>
    </row>
    <row r="303" spans="2:25">
      <c r="B303" s="200">
        <v>5035</v>
      </c>
      <c r="C303" t="s">
        <v>330</v>
      </c>
      <c r="D303" s="1">
        <v>695507.99399999995</v>
      </c>
      <c r="E303" s="86">
        <f t="shared" si="62"/>
        <v>27901.792995546995</v>
      </c>
      <c r="F303" s="87">
        <f t="shared" si="56"/>
        <v>0.8200946592265338</v>
      </c>
      <c r="G303" s="189">
        <f t="shared" si="63"/>
        <v>3796.6026216427126</v>
      </c>
      <c r="H303" s="189">
        <f t="shared" si="57"/>
        <v>94637.913549687888</v>
      </c>
      <c r="I303" s="189">
        <f t="shared" si="58"/>
        <v>952.35631905497496</v>
      </c>
      <c r="J303" s="88">
        <f t="shared" si="59"/>
        <v>23739.385965083362</v>
      </c>
      <c r="K303" s="189">
        <f t="shared" si="64"/>
        <v>647.78730454310517</v>
      </c>
      <c r="L303" s="88">
        <f t="shared" si="60"/>
        <v>16147.394140345983</v>
      </c>
      <c r="M303" s="89">
        <f t="shared" si="65"/>
        <v>110785.30769003386</v>
      </c>
      <c r="N303" s="89">
        <f t="shared" si="66"/>
        <v>806293.30169003387</v>
      </c>
      <c r="O303" s="89">
        <f t="shared" si="67"/>
        <v>32346.182921732812</v>
      </c>
      <c r="P303" s="90">
        <f t="shared" si="61"/>
        <v>0.95072498977793873</v>
      </c>
      <c r="Q303" s="226">
        <v>1986.6307184463367</v>
      </c>
      <c r="R303" s="90">
        <f t="shared" si="68"/>
        <v>0.11006630165467357</v>
      </c>
      <c r="S303" s="90">
        <f t="shared" si="68"/>
        <v>0.10071443727679097</v>
      </c>
      <c r="T303" s="92">
        <v>24927</v>
      </c>
      <c r="U303" s="1">
        <v>626546.35400000005</v>
      </c>
      <c r="V303" s="1">
        <v>25348.802605494195</v>
      </c>
      <c r="W303" s="196"/>
      <c r="X303" s="89">
        <v>0</v>
      </c>
      <c r="Y303" s="89">
        <f t="shared" si="69"/>
        <v>0</v>
      </c>
    </row>
    <row r="304" spans="2:25">
      <c r="B304" s="200">
        <v>5036</v>
      </c>
      <c r="C304" t="s">
        <v>331</v>
      </c>
      <c r="D304" s="1">
        <v>70794.854000000007</v>
      </c>
      <c r="E304" s="86">
        <f t="shared" si="62"/>
        <v>26604.605035700868</v>
      </c>
      <c r="F304" s="87">
        <f t="shared" si="56"/>
        <v>0.78196747083930174</v>
      </c>
      <c r="G304" s="189">
        <f t="shared" si="63"/>
        <v>4600.8591567473113</v>
      </c>
      <c r="H304" s="189">
        <f t="shared" si="57"/>
        <v>12242.886216104594</v>
      </c>
      <c r="I304" s="189">
        <f t="shared" si="58"/>
        <v>1406.3721050011195</v>
      </c>
      <c r="J304" s="88">
        <f t="shared" si="59"/>
        <v>3742.3561714079788</v>
      </c>
      <c r="K304" s="189">
        <f t="shared" si="64"/>
        <v>1101.8030904892498</v>
      </c>
      <c r="L304" s="88">
        <f t="shared" si="60"/>
        <v>2931.898023791894</v>
      </c>
      <c r="M304" s="89">
        <f t="shared" si="65"/>
        <v>15174.784239896489</v>
      </c>
      <c r="N304" s="89">
        <f t="shared" si="66"/>
        <v>85969.638239896492</v>
      </c>
      <c r="O304" s="89">
        <f t="shared" si="67"/>
        <v>32307.267282937424</v>
      </c>
      <c r="P304" s="90">
        <f t="shared" si="61"/>
        <v>0.94958117412632159</v>
      </c>
      <c r="Q304" s="226">
        <v>-612.13678777689347</v>
      </c>
      <c r="R304" s="90">
        <f t="shared" si="68"/>
        <v>0.16001449402552401</v>
      </c>
      <c r="S304" s="90">
        <f t="shared" si="68"/>
        <v>0.15303958538050022</v>
      </c>
      <c r="T304" s="92">
        <v>2661</v>
      </c>
      <c r="U304" s="1">
        <v>61029.284</v>
      </c>
      <c r="V304" s="1">
        <v>23073.453308128544</v>
      </c>
      <c r="W304" s="196"/>
      <c r="X304" s="89">
        <v>0</v>
      </c>
      <c r="Y304" s="89">
        <f t="shared" si="69"/>
        <v>0</v>
      </c>
    </row>
    <row r="305" spans="2:27">
      <c r="B305" s="200">
        <v>5037</v>
      </c>
      <c r="C305" t="s">
        <v>332</v>
      </c>
      <c r="D305" s="1">
        <v>585303.97</v>
      </c>
      <c r="E305" s="86">
        <f t="shared" si="62"/>
        <v>28231.910573027202</v>
      </c>
      <c r="F305" s="87">
        <f t="shared" si="56"/>
        <v>0.82979753610801321</v>
      </c>
      <c r="G305" s="189">
        <f t="shared" si="63"/>
        <v>3591.9297236049842</v>
      </c>
      <c r="H305" s="189">
        <f t="shared" si="57"/>
        <v>74467.887029778547</v>
      </c>
      <c r="I305" s="189">
        <f t="shared" si="58"/>
        <v>836.81516693690264</v>
      </c>
      <c r="J305" s="88">
        <f t="shared" si="59"/>
        <v>17348.852040935868</v>
      </c>
      <c r="K305" s="189">
        <f t="shared" si="64"/>
        <v>532.24615242503296</v>
      </c>
      <c r="L305" s="88">
        <f t="shared" si="60"/>
        <v>11034.527232075783</v>
      </c>
      <c r="M305" s="89">
        <f t="shared" si="65"/>
        <v>85502.414261854326</v>
      </c>
      <c r="N305" s="89">
        <f t="shared" si="66"/>
        <v>670806.38426185434</v>
      </c>
      <c r="O305" s="89">
        <f t="shared" si="67"/>
        <v>32356.086449057224</v>
      </c>
      <c r="P305" s="90">
        <f t="shared" si="61"/>
        <v>0.95101607608438332</v>
      </c>
      <c r="Q305" s="226">
        <v>1200.2638559938496</v>
      </c>
      <c r="R305" s="90">
        <f t="shared" si="68"/>
        <v>0.15944638330090938</v>
      </c>
      <c r="S305" s="90">
        <f t="shared" si="68"/>
        <v>0.15061016255223375</v>
      </c>
      <c r="T305" s="92">
        <v>20732</v>
      </c>
      <c r="U305" s="1">
        <v>504813.31300000002</v>
      </c>
      <c r="V305" s="1">
        <v>24536.468989987363</v>
      </c>
      <c r="W305" s="196"/>
      <c r="X305" s="89">
        <v>0</v>
      </c>
      <c r="Y305" s="89">
        <f t="shared" si="69"/>
        <v>0</v>
      </c>
    </row>
    <row r="306" spans="2:27">
      <c r="B306" s="200">
        <v>5038</v>
      </c>
      <c r="C306" t="s">
        <v>333</v>
      </c>
      <c r="D306" s="1">
        <v>424556.11200000002</v>
      </c>
      <c r="E306" s="86">
        <f t="shared" si="62"/>
        <v>27547.113418115758</v>
      </c>
      <c r="F306" s="87">
        <f t="shared" si="56"/>
        <v>0.80966985150057491</v>
      </c>
      <c r="G306" s="189">
        <f t="shared" si="63"/>
        <v>4016.5039596500801</v>
      </c>
      <c r="H306" s="189">
        <f t="shared" si="57"/>
        <v>61902.359026127036</v>
      </c>
      <c r="I306" s="189">
        <f t="shared" si="58"/>
        <v>1076.4941711559081</v>
      </c>
      <c r="J306" s="88">
        <f t="shared" si="59"/>
        <v>16590.928165854857</v>
      </c>
      <c r="K306" s="189">
        <f t="shared" si="64"/>
        <v>771.92515664403845</v>
      </c>
      <c r="L306" s="88">
        <f t="shared" si="60"/>
        <v>11896.910514197922</v>
      </c>
      <c r="M306" s="89">
        <f t="shared" si="65"/>
        <v>73799.269540324953</v>
      </c>
      <c r="N306" s="89">
        <f t="shared" si="66"/>
        <v>498355.381540325</v>
      </c>
      <c r="O306" s="89">
        <f t="shared" si="67"/>
        <v>32335.542534409873</v>
      </c>
      <c r="P306" s="90">
        <f t="shared" si="61"/>
        <v>0.95041224554615988</v>
      </c>
      <c r="Q306" s="226">
        <v>1157.435652669039</v>
      </c>
      <c r="R306" s="90">
        <f t="shared" si="68"/>
        <v>0.1882225113794142</v>
      </c>
      <c r="S306" s="90">
        <f t="shared" si="68"/>
        <v>0.17133821797219326</v>
      </c>
      <c r="T306" s="92">
        <v>15412</v>
      </c>
      <c r="U306" s="1">
        <v>357303.54200000002</v>
      </c>
      <c r="V306" s="1">
        <v>23517.642466925558</v>
      </c>
      <c r="W306" s="196"/>
      <c r="X306" s="89">
        <v>0</v>
      </c>
      <c r="Y306" s="89">
        <f t="shared" si="69"/>
        <v>0</v>
      </c>
    </row>
    <row r="307" spans="2:27">
      <c r="B307" s="200">
        <v>5041</v>
      </c>
      <c r="C307" t="s">
        <v>334</v>
      </c>
      <c r="D307" s="1">
        <v>54300.656000000003</v>
      </c>
      <c r="E307" s="86">
        <f t="shared" si="62"/>
        <v>25397.874649204867</v>
      </c>
      <c r="F307" s="87">
        <f t="shared" si="56"/>
        <v>0.74649902817507285</v>
      </c>
      <c r="G307" s="189">
        <f t="shared" si="63"/>
        <v>5349.0319963748325</v>
      </c>
      <c r="H307" s="189">
        <f t="shared" si="57"/>
        <v>11436.230408249392</v>
      </c>
      <c r="I307" s="189">
        <f t="shared" si="58"/>
        <v>1828.72774027472</v>
      </c>
      <c r="J307" s="88">
        <f t="shared" si="59"/>
        <v>3909.8199087073513</v>
      </c>
      <c r="K307" s="189">
        <f t="shared" si="64"/>
        <v>1524.1587257628503</v>
      </c>
      <c r="L307" s="88">
        <f t="shared" si="60"/>
        <v>3258.6513556809737</v>
      </c>
      <c r="M307" s="89">
        <f t="shared" si="65"/>
        <v>14694.881763930365</v>
      </c>
      <c r="N307" s="89">
        <f t="shared" si="66"/>
        <v>68995.537763930362</v>
      </c>
      <c r="O307" s="89">
        <f t="shared" si="67"/>
        <v>32271.065371342545</v>
      </c>
      <c r="P307" s="90">
        <f t="shared" si="61"/>
        <v>0.94851712084639483</v>
      </c>
      <c r="Q307" s="226">
        <v>-75.440541062385819</v>
      </c>
      <c r="R307" s="90">
        <f t="shared" si="68"/>
        <v>0.12904281592601488</v>
      </c>
      <c r="S307" s="90">
        <f t="shared" si="68"/>
        <v>0.1163688086377903</v>
      </c>
      <c r="T307" s="92">
        <v>2138</v>
      </c>
      <c r="U307" s="1">
        <v>48094.417000000001</v>
      </c>
      <c r="V307" s="1">
        <v>22750.433774834437</v>
      </c>
      <c r="W307" s="196"/>
      <c r="X307" s="89">
        <v>0</v>
      </c>
      <c r="Y307" s="89">
        <f t="shared" si="69"/>
        <v>0</v>
      </c>
    </row>
    <row r="308" spans="2:27">
      <c r="B308" s="200">
        <v>5042</v>
      </c>
      <c r="C308" t="s">
        <v>335</v>
      </c>
      <c r="D308" s="1">
        <v>36681.803999999996</v>
      </c>
      <c r="E308" s="86">
        <f t="shared" si="62"/>
        <v>27873.711246200608</v>
      </c>
      <c r="F308" s="87">
        <f t="shared" si="56"/>
        <v>0.81926927525696647</v>
      </c>
      <c r="G308" s="189">
        <f t="shared" si="63"/>
        <v>3814.0133062374725</v>
      </c>
      <c r="H308" s="189">
        <f t="shared" si="57"/>
        <v>5019.241511008514</v>
      </c>
      <c r="I308" s="189">
        <f t="shared" si="58"/>
        <v>962.18493132621052</v>
      </c>
      <c r="J308" s="88">
        <f t="shared" si="59"/>
        <v>1266.2353696252931</v>
      </c>
      <c r="K308" s="189">
        <f t="shared" si="64"/>
        <v>657.61591681434084</v>
      </c>
      <c r="L308" s="88">
        <f t="shared" si="60"/>
        <v>865.42254652767258</v>
      </c>
      <c r="M308" s="89">
        <f t="shared" si="65"/>
        <v>5884.6640575361862</v>
      </c>
      <c r="N308" s="89">
        <f t="shared" si="66"/>
        <v>42566.468057536185</v>
      </c>
      <c r="O308" s="89">
        <f t="shared" si="67"/>
        <v>32345.34046925242</v>
      </c>
      <c r="P308" s="90">
        <f t="shared" si="61"/>
        <v>0.9507002282588517</v>
      </c>
      <c r="Q308" s="226">
        <v>-26.278122019687544</v>
      </c>
      <c r="R308" s="90">
        <f t="shared" si="68"/>
        <v>0.140492890691713</v>
      </c>
      <c r="S308" s="90">
        <f t="shared" si="68"/>
        <v>0.12749335166407191</v>
      </c>
      <c r="T308" s="92">
        <v>1316</v>
      </c>
      <c r="U308" s="1">
        <v>32163.115000000002</v>
      </c>
      <c r="V308" s="1">
        <v>24721.840891621832</v>
      </c>
      <c r="W308" s="196"/>
      <c r="X308" s="89">
        <v>0</v>
      </c>
      <c r="Y308" s="89">
        <f t="shared" si="69"/>
        <v>0</v>
      </c>
    </row>
    <row r="309" spans="2:27">
      <c r="B309" s="200">
        <v>5043</v>
      </c>
      <c r="C309" s="205" t="s">
        <v>336</v>
      </c>
      <c r="D309" s="1">
        <v>13604.373</v>
      </c>
      <c r="E309" s="86">
        <f t="shared" si="62"/>
        <v>30709.645598194129</v>
      </c>
      <c r="F309" s="87">
        <f t="shared" si="56"/>
        <v>0.90262358214176497</v>
      </c>
      <c r="G309" s="189">
        <f t="shared" si="63"/>
        <v>2055.7340080014897</v>
      </c>
      <c r="H309" s="189">
        <f t="shared" si="57"/>
        <v>910.69016554465998</v>
      </c>
      <c r="I309" s="189">
        <f t="shared" si="58"/>
        <v>0</v>
      </c>
      <c r="J309" s="88">
        <f t="shared" si="59"/>
        <v>0</v>
      </c>
      <c r="K309" s="189">
        <f t="shared" si="64"/>
        <v>-304.56901451186974</v>
      </c>
      <c r="L309" s="88">
        <f t="shared" si="60"/>
        <v>-134.92407342875831</v>
      </c>
      <c r="M309" s="89">
        <f t="shared" si="65"/>
        <v>775.76609211590164</v>
      </c>
      <c r="N309" s="89">
        <f t="shared" si="66"/>
        <v>14380.139092115902</v>
      </c>
      <c r="O309" s="89">
        <f t="shared" si="67"/>
        <v>32460.810591683752</v>
      </c>
      <c r="P309" s="90">
        <f t="shared" si="61"/>
        <v>0.95409414744968224</v>
      </c>
      <c r="Q309" s="226">
        <v>28.553812063577539</v>
      </c>
      <c r="R309" s="90">
        <f t="shared" si="68"/>
        <v>8.0719613697022533E-2</v>
      </c>
      <c r="S309" s="90">
        <f t="shared" si="68"/>
        <v>3.1928660482710036E-2</v>
      </c>
      <c r="T309" s="92">
        <v>443</v>
      </c>
      <c r="U309" s="1">
        <v>12588.254000000001</v>
      </c>
      <c r="V309" s="1">
        <v>29759.465721040189</v>
      </c>
      <c r="W309" s="196"/>
      <c r="X309" s="89">
        <v>0</v>
      </c>
      <c r="Y309" s="89">
        <f t="shared" si="69"/>
        <v>0</v>
      </c>
    </row>
    <row r="310" spans="2:27">
      <c r="B310" s="200">
        <v>5044</v>
      </c>
      <c r="C310" s="205" t="s">
        <v>337</v>
      </c>
      <c r="D310" s="1">
        <v>32653.705999999998</v>
      </c>
      <c r="E310" s="86">
        <f t="shared" si="62"/>
        <v>40263.509247842165</v>
      </c>
      <c r="F310" s="87">
        <f t="shared" si="56"/>
        <v>1.1834325091990805</v>
      </c>
      <c r="G310" s="189">
        <f t="shared" si="63"/>
        <v>-3867.6614547802924</v>
      </c>
      <c r="H310" s="189">
        <f t="shared" si="57"/>
        <v>-3136.6734398268172</v>
      </c>
      <c r="I310" s="189">
        <f t="shared" si="58"/>
        <v>0</v>
      </c>
      <c r="J310" s="88">
        <f t="shared" si="59"/>
        <v>0</v>
      </c>
      <c r="K310" s="189">
        <f t="shared" si="64"/>
        <v>-304.56901451186974</v>
      </c>
      <c r="L310" s="88">
        <f t="shared" si="60"/>
        <v>-247.00547076912633</v>
      </c>
      <c r="M310" s="89">
        <f t="shared" si="65"/>
        <v>-3383.6789105959438</v>
      </c>
      <c r="N310" s="89">
        <f t="shared" si="66"/>
        <v>29270.027089404055</v>
      </c>
      <c r="O310" s="89">
        <f t="shared" si="67"/>
        <v>36091.278778550004</v>
      </c>
      <c r="P310" s="90">
        <f t="shared" si="61"/>
        <v>1.0608015397314621</v>
      </c>
      <c r="Q310" s="226">
        <v>-29.749196380223111</v>
      </c>
      <c r="R310" s="90">
        <f t="shared" si="68"/>
        <v>0.12109773946084305</v>
      </c>
      <c r="S310" s="90">
        <f t="shared" si="68"/>
        <v>0.11971537480059535</v>
      </c>
      <c r="T310" s="92">
        <v>811</v>
      </c>
      <c r="U310" s="1">
        <v>29126.546999999999</v>
      </c>
      <c r="V310" s="1">
        <v>35958.699999999997</v>
      </c>
      <c r="W310" s="196"/>
      <c r="X310" s="89">
        <v>0</v>
      </c>
      <c r="Y310" s="89">
        <f t="shared" si="69"/>
        <v>0</v>
      </c>
    </row>
    <row r="311" spans="2:27">
      <c r="B311" s="200">
        <v>5045</v>
      </c>
      <c r="C311" t="s">
        <v>338</v>
      </c>
      <c r="D311" s="1">
        <v>65912.922999999995</v>
      </c>
      <c r="E311" s="86">
        <f t="shared" si="62"/>
        <v>28484.409248055315</v>
      </c>
      <c r="F311" s="87">
        <f t="shared" si="56"/>
        <v>0.83721902385560631</v>
      </c>
      <c r="G311" s="189">
        <f t="shared" si="63"/>
        <v>3435.3805450875543</v>
      </c>
      <c r="H311" s="189">
        <f t="shared" si="57"/>
        <v>7949.4705813326009</v>
      </c>
      <c r="I311" s="189">
        <f t="shared" si="58"/>
        <v>748.44063067706293</v>
      </c>
      <c r="J311" s="88">
        <f t="shared" si="59"/>
        <v>1731.8916193867235</v>
      </c>
      <c r="K311" s="189">
        <f t="shared" si="64"/>
        <v>443.87161616519319</v>
      </c>
      <c r="L311" s="88">
        <f t="shared" si="60"/>
        <v>1027.1189198062571</v>
      </c>
      <c r="M311" s="89">
        <f t="shared" si="65"/>
        <v>8976.5895011388584</v>
      </c>
      <c r="N311" s="89">
        <f t="shared" si="66"/>
        <v>74889.512501138859</v>
      </c>
      <c r="O311" s="89">
        <f t="shared" si="67"/>
        <v>32363.661409308064</v>
      </c>
      <c r="P311" s="90">
        <f t="shared" si="61"/>
        <v>0.95123872071681093</v>
      </c>
      <c r="Q311" s="226">
        <v>207.76701763407436</v>
      </c>
      <c r="R311" s="90">
        <f t="shared" si="68"/>
        <v>0.15978909912753445</v>
      </c>
      <c r="S311" s="90">
        <f t="shared" si="68"/>
        <v>0.16379874164828667</v>
      </c>
      <c r="T311" s="92">
        <v>2314</v>
      </c>
      <c r="U311" s="1">
        <v>56831.817999999999</v>
      </c>
      <c r="V311" s="1">
        <v>24475.373815676139</v>
      </c>
      <c r="W311" s="196"/>
      <c r="X311" s="89">
        <v>0</v>
      </c>
      <c r="Y311" s="89">
        <f t="shared" si="69"/>
        <v>0</v>
      </c>
    </row>
    <row r="312" spans="2:27">
      <c r="B312" s="200">
        <v>5046</v>
      </c>
      <c r="C312" t="s">
        <v>339</v>
      </c>
      <c r="D312" s="1">
        <v>31320.861000000001</v>
      </c>
      <c r="E312" s="86">
        <f t="shared" si="62"/>
        <v>25361.021052631579</v>
      </c>
      <c r="F312" s="87">
        <f t="shared" si="56"/>
        <v>0.7454158204497533</v>
      </c>
      <c r="G312" s="189">
        <f t="shared" si="63"/>
        <v>5371.8812262502706</v>
      </c>
      <c r="H312" s="189">
        <f t="shared" si="57"/>
        <v>6634.2733144190843</v>
      </c>
      <c r="I312" s="189">
        <f t="shared" si="58"/>
        <v>1841.6264990753707</v>
      </c>
      <c r="J312" s="88">
        <f t="shared" si="59"/>
        <v>2274.4087263580827</v>
      </c>
      <c r="K312" s="189">
        <f t="shared" si="64"/>
        <v>1537.057484563501</v>
      </c>
      <c r="L312" s="88">
        <f t="shared" si="60"/>
        <v>1898.2659934359237</v>
      </c>
      <c r="M312" s="89">
        <f t="shared" si="65"/>
        <v>8532.5393078550078</v>
      </c>
      <c r="N312" s="89">
        <f t="shared" si="66"/>
        <v>39853.400307855009</v>
      </c>
      <c r="O312" s="89">
        <f t="shared" si="67"/>
        <v>32269.959763445349</v>
      </c>
      <c r="P312" s="90">
        <f t="shared" si="61"/>
        <v>0.94848462461463534</v>
      </c>
      <c r="Q312" s="226">
        <v>95.034922557508253</v>
      </c>
      <c r="R312" s="90">
        <f t="shared" si="68"/>
        <v>0.24117469596514005</v>
      </c>
      <c r="S312" s="90">
        <f t="shared" si="68"/>
        <v>0.22810969916550697</v>
      </c>
      <c r="T312" s="92">
        <v>1235</v>
      </c>
      <c r="U312" s="1">
        <v>25234.852999999999</v>
      </c>
      <c r="V312" s="1">
        <v>20650.452536824876</v>
      </c>
      <c r="W312" s="196"/>
      <c r="X312" s="89">
        <v>0</v>
      </c>
      <c r="Y312" s="89">
        <f t="shared" si="69"/>
        <v>0</v>
      </c>
    </row>
    <row r="313" spans="2:27">
      <c r="B313" s="200">
        <v>5047</v>
      </c>
      <c r="C313" t="s">
        <v>340</v>
      </c>
      <c r="D313" s="1">
        <v>107554.185</v>
      </c>
      <c r="E313" s="86">
        <f t="shared" si="62"/>
        <v>27256.509123162698</v>
      </c>
      <c r="F313" s="87">
        <f t="shared" si="56"/>
        <v>0.8011283563257906</v>
      </c>
      <c r="G313" s="189">
        <f t="shared" si="63"/>
        <v>4196.6786225209771</v>
      </c>
      <c r="H313" s="189">
        <f t="shared" si="57"/>
        <v>16560.093844467778</v>
      </c>
      <c r="I313" s="189">
        <f t="shared" si="58"/>
        <v>1178.2056743894791</v>
      </c>
      <c r="J313" s="88">
        <f t="shared" si="59"/>
        <v>4649.1995911408849</v>
      </c>
      <c r="K313" s="189">
        <f t="shared" si="64"/>
        <v>873.63665987760942</v>
      </c>
      <c r="L313" s="88">
        <f t="shared" si="60"/>
        <v>3447.3702598770465</v>
      </c>
      <c r="M313" s="89">
        <f t="shared" si="65"/>
        <v>20007.464104344825</v>
      </c>
      <c r="N313" s="89">
        <f t="shared" si="66"/>
        <v>127561.64910434482</v>
      </c>
      <c r="O313" s="89">
        <f t="shared" si="67"/>
        <v>32326.824405561281</v>
      </c>
      <c r="P313" s="90">
        <f t="shared" si="61"/>
        <v>0.95015600069091632</v>
      </c>
      <c r="Q313" s="226">
        <v>148.81347281938361</v>
      </c>
      <c r="R313" s="90">
        <f t="shared" si="68"/>
        <v>0.14842632475111583</v>
      </c>
      <c r="S313" s="90">
        <f t="shared" si="68"/>
        <v>0.14202354240328924</v>
      </c>
      <c r="T313" s="92">
        <v>3946</v>
      </c>
      <c r="U313" s="1">
        <v>93653.535000000003</v>
      </c>
      <c r="V313" s="1">
        <v>23866.853975535167</v>
      </c>
      <c r="W313" s="196"/>
      <c r="X313" s="89">
        <v>0</v>
      </c>
      <c r="Y313" s="89">
        <f t="shared" si="69"/>
        <v>0</v>
      </c>
    </row>
    <row r="314" spans="2:27">
      <c r="B314" s="200">
        <v>5049</v>
      </c>
      <c r="C314" t="s">
        <v>341</v>
      </c>
      <c r="D314" s="1">
        <v>36735.972999999998</v>
      </c>
      <c r="E314" s="86">
        <f t="shared" si="62"/>
        <v>32770.716324710076</v>
      </c>
      <c r="F314" s="87">
        <f t="shared" si="56"/>
        <v>0.96320295406147061</v>
      </c>
      <c r="G314" s="189">
        <f t="shared" si="63"/>
        <v>777.87015756160258</v>
      </c>
      <c r="H314" s="189">
        <f t="shared" si="57"/>
        <v>871.99244662655644</v>
      </c>
      <c r="I314" s="189">
        <f t="shared" si="58"/>
        <v>0</v>
      </c>
      <c r="J314" s="88">
        <f t="shared" si="59"/>
        <v>0</v>
      </c>
      <c r="K314" s="189">
        <f t="shared" si="64"/>
        <v>-304.56901451186974</v>
      </c>
      <c r="L314" s="88">
        <f t="shared" si="60"/>
        <v>-341.42186526780597</v>
      </c>
      <c r="M314" s="89">
        <f t="shared" si="65"/>
        <v>530.57058135875047</v>
      </c>
      <c r="N314" s="89">
        <f t="shared" si="66"/>
        <v>37266.543581358746</v>
      </c>
      <c r="O314" s="89">
        <f t="shared" si="67"/>
        <v>33244.017467759812</v>
      </c>
      <c r="P314" s="90">
        <f t="shared" si="61"/>
        <v>0.97711430877917038</v>
      </c>
      <c r="Q314" s="226">
        <v>-60.46643294972705</v>
      </c>
      <c r="R314" s="90">
        <f t="shared" si="68"/>
        <v>0.11677540713798644</v>
      </c>
      <c r="S314" s="90">
        <f t="shared" si="68"/>
        <v>0.1117942501034726</v>
      </c>
      <c r="T314" s="92">
        <v>1121</v>
      </c>
      <c r="U314" s="1">
        <v>32894.682999999997</v>
      </c>
      <c r="V314" s="1">
        <v>29475.522401433689</v>
      </c>
      <c r="W314" s="196"/>
      <c r="X314" s="89">
        <v>0</v>
      </c>
      <c r="Y314" s="89">
        <f t="shared" si="69"/>
        <v>0</v>
      </c>
    </row>
    <row r="315" spans="2:27">
      <c r="B315" s="200">
        <v>5052</v>
      </c>
      <c r="C315" t="s">
        <v>342</v>
      </c>
      <c r="D315" s="1">
        <v>18000.218000000001</v>
      </c>
      <c r="E315" s="86">
        <f t="shared" si="62"/>
        <v>30354.499156829683</v>
      </c>
      <c r="F315" s="87">
        <f t="shared" si="56"/>
        <v>0.89218505226475042</v>
      </c>
      <c r="G315" s="189">
        <f t="shared" si="63"/>
        <v>2275.9248016474462</v>
      </c>
      <c r="H315" s="189">
        <f t="shared" si="57"/>
        <v>1349.6234073769358</v>
      </c>
      <c r="I315" s="189">
        <f t="shared" si="58"/>
        <v>93.909162606034442</v>
      </c>
      <c r="J315" s="88">
        <f t="shared" si="59"/>
        <v>55.688133425378425</v>
      </c>
      <c r="K315" s="189">
        <f t="shared" si="64"/>
        <v>-210.6598519058353</v>
      </c>
      <c r="L315" s="88">
        <f t="shared" si="60"/>
        <v>-124.92129218016034</v>
      </c>
      <c r="M315" s="89">
        <f t="shared" si="65"/>
        <v>1224.7021151967754</v>
      </c>
      <c r="N315" s="89">
        <f t="shared" si="66"/>
        <v>19224.920115196775</v>
      </c>
      <c r="O315" s="89">
        <f t="shared" si="67"/>
        <v>32419.764106571292</v>
      </c>
      <c r="P315" s="90">
        <f t="shared" si="61"/>
        <v>0.9528877015690852</v>
      </c>
      <c r="Q315" s="226">
        <v>-94.057387460241216</v>
      </c>
      <c r="R315" s="90">
        <f t="shared" si="68"/>
        <v>0.19801911269922154</v>
      </c>
      <c r="S315" s="90">
        <f t="shared" si="68"/>
        <v>0.22024206419954448</v>
      </c>
      <c r="T315" s="92">
        <v>593</v>
      </c>
      <c r="U315" s="1">
        <v>15024.984</v>
      </c>
      <c r="V315" s="1">
        <v>24875.801324503311</v>
      </c>
      <c r="W315" s="196"/>
      <c r="X315" s="89">
        <v>0</v>
      </c>
      <c r="Y315" s="89">
        <f t="shared" si="69"/>
        <v>0</v>
      </c>
    </row>
    <row r="316" spans="2:27">
      <c r="B316" s="200">
        <v>5053</v>
      </c>
      <c r="C316" t="s">
        <v>343</v>
      </c>
      <c r="D316" s="1">
        <v>196743.92300000001</v>
      </c>
      <c r="E316" s="86">
        <f t="shared" si="62"/>
        <v>27982.352865879675</v>
      </c>
      <c r="F316" s="87">
        <f t="shared" si="56"/>
        <v>0.82246248983219972</v>
      </c>
      <c r="G316" s="189">
        <f t="shared" si="63"/>
        <v>3746.6555020364513</v>
      </c>
      <c r="H316" s="189">
        <f t="shared" si="57"/>
        <v>26342.73483481829</v>
      </c>
      <c r="I316" s="189">
        <f t="shared" si="58"/>
        <v>924.16036443853716</v>
      </c>
      <c r="J316" s="88">
        <f t="shared" si="59"/>
        <v>6497.7715223673549</v>
      </c>
      <c r="K316" s="189">
        <f t="shared" si="64"/>
        <v>619.59134992666736</v>
      </c>
      <c r="L316" s="88">
        <f t="shared" si="60"/>
        <v>4356.3467813343987</v>
      </c>
      <c r="M316" s="89">
        <f t="shared" si="65"/>
        <v>30699.081616152689</v>
      </c>
      <c r="N316" s="89">
        <f t="shared" si="66"/>
        <v>227443.0046161527</v>
      </c>
      <c r="O316" s="89">
        <f t="shared" si="67"/>
        <v>32348.599717842793</v>
      </c>
      <c r="P316" s="90">
        <f t="shared" si="61"/>
        <v>0.95079602469610869</v>
      </c>
      <c r="Q316" s="226">
        <v>-639.53027718877274</v>
      </c>
      <c r="R316" s="93">
        <f t="shared" si="68"/>
        <v>0.1535840806741775</v>
      </c>
      <c r="S316" s="93">
        <f t="shared" si="68"/>
        <v>0.13832546603860649</v>
      </c>
      <c r="T316" s="92">
        <v>7031</v>
      </c>
      <c r="U316" s="1">
        <v>170550.13699999999</v>
      </c>
      <c r="V316" s="1">
        <v>24582.031853560104</v>
      </c>
      <c r="W316" s="196"/>
      <c r="X316" s="89">
        <v>0</v>
      </c>
      <c r="Y316" s="89">
        <f t="shared" si="69"/>
        <v>0</v>
      </c>
      <c r="Z316" s="1"/>
    </row>
    <row r="317" spans="2:27">
      <c r="B317" s="200">
        <v>5054</v>
      </c>
      <c r="C317" t="s">
        <v>344</v>
      </c>
      <c r="D317" s="1">
        <v>257084.77299999999</v>
      </c>
      <c r="E317" s="86">
        <f t="shared" si="62"/>
        <v>25600.953296156142</v>
      </c>
      <c r="F317" s="87">
        <f t="shared" si="56"/>
        <v>0.75246795331885374</v>
      </c>
      <c r="G317" s="189">
        <f t="shared" si="63"/>
        <v>5223.1232352650422</v>
      </c>
      <c r="H317" s="189">
        <f t="shared" si="57"/>
        <v>52450.603528531552</v>
      </c>
      <c r="I317" s="189">
        <f t="shared" si="58"/>
        <v>1757.6502138417736</v>
      </c>
      <c r="J317" s="88">
        <f t="shared" si="59"/>
        <v>17650.323447399092</v>
      </c>
      <c r="K317" s="189">
        <f t="shared" si="64"/>
        <v>1453.0811993299039</v>
      </c>
      <c r="L317" s="88">
        <f t="shared" si="60"/>
        <v>14591.841403670896</v>
      </c>
      <c r="M317" s="89">
        <f t="shared" si="65"/>
        <v>67042.444932202445</v>
      </c>
      <c r="N317" s="89">
        <f t="shared" si="66"/>
        <v>324127.21793220245</v>
      </c>
      <c r="O317" s="89">
        <f t="shared" si="67"/>
        <v>32277.157730751092</v>
      </c>
      <c r="P317" s="90">
        <f t="shared" si="61"/>
        <v>0.94869618860070848</v>
      </c>
      <c r="Q317" s="226">
        <v>484.54913130569912</v>
      </c>
      <c r="R317" s="93">
        <f t="shared" si="68"/>
        <v>0.15583379664961966</v>
      </c>
      <c r="S317" s="93">
        <f t="shared" si="68"/>
        <v>0.15364689741278004</v>
      </c>
      <c r="T317" s="92">
        <v>10042</v>
      </c>
      <c r="U317" s="1">
        <v>222423.65100000001</v>
      </c>
      <c r="V317" s="1">
        <v>22191.325052379529</v>
      </c>
      <c r="W317" s="196"/>
      <c r="X317" s="89">
        <v>0</v>
      </c>
      <c r="Y317" s="89">
        <f t="shared" si="69"/>
        <v>0</v>
      </c>
      <c r="Z317" s="1"/>
      <c r="AA317" s="1"/>
    </row>
    <row r="318" spans="2:27">
      <c r="B318" s="200">
        <v>5055</v>
      </c>
      <c r="C318" t="s">
        <v>345</v>
      </c>
      <c r="D318" s="1">
        <v>175137.65700000001</v>
      </c>
      <c r="E318" s="86">
        <f t="shared" si="62"/>
        <v>28551.949298989242</v>
      </c>
      <c r="F318" s="87">
        <f t="shared" si="56"/>
        <v>0.839204173521925</v>
      </c>
      <c r="G318" s="189">
        <f t="shared" si="63"/>
        <v>3393.5057135085194</v>
      </c>
      <c r="H318" s="189">
        <f t="shared" si="57"/>
        <v>20815.764046661257</v>
      </c>
      <c r="I318" s="189">
        <f t="shared" si="58"/>
        <v>724.80161285018858</v>
      </c>
      <c r="J318" s="88">
        <f t="shared" si="59"/>
        <v>4445.9330932230569</v>
      </c>
      <c r="K318" s="189">
        <f t="shared" si="64"/>
        <v>420.23259833831884</v>
      </c>
      <c r="L318" s="88">
        <f t="shared" si="60"/>
        <v>2577.7067582072477</v>
      </c>
      <c r="M318" s="89">
        <f t="shared" si="65"/>
        <v>23393.470804868506</v>
      </c>
      <c r="N318" s="89">
        <f t="shared" si="66"/>
        <v>198531.12780486851</v>
      </c>
      <c r="O318" s="89">
        <f t="shared" si="67"/>
        <v>32365.687610836078</v>
      </c>
      <c r="P318" s="90">
        <f t="shared" si="61"/>
        <v>0.95129827520680044</v>
      </c>
      <c r="Q318" s="226">
        <v>549.44568979576434</v>
      </c>
      <c r="R318" s="93">
        <f t="shared" si="68"/>
        <v>8.9735580778875515E-2</v>
      </c>
      <c r="S318" s="93">
        <f t="shared" si="68"/>
        <v>8.2451727043640219E-2</v>
      </c>
      <c r="T318" s="92">
        <v>6134</v>
      </c>
      <c r="U318" s="1">
        <v>160715.73699999999</v>
      </c>
      <c r="V318" s="1">
        <v>26377.110946988345</v>
      </c>
      <c r="W318" s="196"/>
      <c r="X318" s="89">
        <v>0</v>
      </c>
      <c r="Y318" s="89">
        <f t="shared" si="69"/>
        <v>0</v>
      </c>
      <c r="Z318" s="1"/>
      <c r="AA318" s="1"/>
    </row>
    <row r="319" spans="2:27">
      <c r="B319" s="200">
        <v>5056</v>
      </c>
      <c r="C319" t="s">
        <v>346</v>
      </c>
      <c r="D319" s="1">
        <v>159735.54</v>
      </c>
      <c r="E319" s="86">
        <f t="shared" si="62"/>
        <v>29504.163280384189</v>
      </c>
      <c r="F319" s="87">
        <f t="shared" si="56"/>
        <v>0.86719182294314534</v>
      </c>
      <c r="G319" s="189">
        <f t="shared" si="63"/>
        <v>2803.1330450436521</v>
      </c>
      <c r="H319" s="189">
        <f t="shared" si="57"/>
        <v>15176.162305866334</v>
      </c>
      <c r="I319" s="189">
        <f t="shared" si="58"/>
        <v>391.52671936195708</v>
      </c>
      <c r="J319" s="88">
        <f t="shared" si="59"/>
        <v>2119.7256586256358</v>
      </c>
      <c r="K319" s="189">
        <f t="shared" si="64"/>
        <v>86.957704850087339</v>
      </c>
      <c r="L319" s="88">
        <f t="shared" si="60"/>
        <v>470.78901405837286</v>
      </c>
      <c r="M319" s="89">
        <f t="shared" si="65"/>
        <v>15646.951319924707</v>
      </c>
      <c r="N319" s="89">
        <f t="shared" si="66"/>
        <v>175382.49131992471</v>
      </c>
      <c r="O319" s="89">
        <f t="shared" si="67"/>
        <v>32394.254030277927</v>
      </c>
      <c r="P319" s="90">
        <f t="shared" si="61"/>
        <v>0.95213790468943704</v>
      </c>
      <c r="Q319" s="226">
        <v>498.23330603754766</v>
      </c>
      <c r="R319" s="93">
        <f t="shared" si="68"/>
        <v>0.12408272615701303</v>
      </c>
      <c r="S319" s="93">
        <f t="shared" si="68"/>
        <v>0.10518883474949754</v>
      </c>
      <c r="T319" s="92">
        <v>5414</v>
      </c>
      <c r="U319" s="1">
        <v>142103.011</v>
      </c>
      <c r="V319" s="1">
        <v>26696.038136389256</v>
      </c>
      <c r="W319" s="196"/>
      <c r="X319" s="89">
        <v>0</v>
      </c>
      <c r="Y319" s="89">
        <f t="shared" si="69"/>
        <v>0</v>
      </c>
      <c r="Z319" s="1"/>
      <c r="AA319" s="1"/>
    </row>
    <row r="320" spans="2:27">
      <c r="B320" s="200">
        <v>5057</v>
      </c>
      <c r="C320" t="s">
        <v>347</v>
      </c>
      <c r="D320" s="1">
        <v>309873.68599999999</v>
      </c>
      <c r="E320" s="86">
        <f t="shared" si="62"/>
        <v>29159.093441234589</v>
      </c>
      <c r="F320" s="87">
        <f t="shared" si="56"/>
        <v>0.85704946642175939</v>
      </c>
      <c r="G320" s="189">
        <f t="shared" si="63"/>
        <v>3017.076345316405</v>
      </c>
      <c r="H320" s="189">
        <f t="shared" si="57"/>
        <v>32062.470321677436</v>
      </c>
      <c r="I320" s="189">
        <f t="shared" si="58"/>
        <v>512.30116306431739</v>
      </c>
      <c r="J320" s="88">
        <f t="shared" si="59"/>
        <v>5444.2244598845009</v>
      </c>
      <c r="K320" s="189">
        <f t="shared" si="64"/>
        <v>207.73214855244765</v>
      </c>
      <c r="L320" s="88">
        <f t="shared" si="60"/>
        <v>2207.5695426668613</v>
      </c>
      <c r="M320" s="89">
        <f t="shared" si="65"/>
        <v>34270.039864344297</v>
      </c>
      <c r="N320" s="89">
        <f t="shared" si="66"/>
        <v>344143.72586434428</v>
      </c>
      <c r="O320" s="89">
        <f t="shared" si="67"/>
        <v>32383.901935103444</v>
      </c>
      <c r="P320" s="90">
        <f t="shared" si="61"/>
        <v>0.95183363399379561</v>
      </c>
      <c r="Q320" s="226">
        <v>142.29199935931683</v>
      </c>
      <c r="R320" s="93">
        <f t="shared" si="68"/>
        <v>0.16694132034554035</v>
      </c>
      <c r="S320" s="93">
        <f t="shared" si="68"/>
        <v>0.15541136470083516</v>
      </c>
      <c r="T320" s="92">
        <v>10627</v>
      </c>
      <c r="U320" s="1">
        <v>265543.50300000003</v>
      </c>
      <c r="V320" s="1">
        <v>25236.979946778181</v>
      </c>
      <c r="W320" s="196"/>
      <c r="X320" s="89">
        <v>0</v>
      </c>
      <c r="Y320" s="89">
        <f t="shared" si="69"/>
        <v>0</v>
      </c>
      <c r="Z320" s="1"/>
      <c r="AA320" s="1"/>
    </row>
    <row r="321" spans="2:27">
      <c r="B321" s="200">
        <v>5058</v>
      </c>
      <c r="C321" t="s">
        <v>348</v>
      </c>
      <c r="D321" s="1">
        <v>124973.103</v>
      </c>
      <c r="E321" s="86">
        <f t="shared" si="62"/>
        <v>28782.382081989865</v>
      </c>
      <c r="F321" s="87">
        <f t="shared" si="56"/>
        <v>0.84597709649069897</v>
      </c>
      <c r="G321" s="189">
        <f t="shared" si="63"/>
        <v>3250.6373880481337</v>
      </c>
      <c r="H321" s="189">
        <f t="shared" si="57"/>
        <v>14114.267538904996</v>
      </c>
      <c r="I321" s="189">
        <f t="shared" si="58"/>
        <v>644.1501387999707</v>
      </c>
      <c r="J321" s="88">
        <f t="shared" si="59"/>
        <v>2796.8999026694728</v>
      </c>
      <c r="K321" s="189">
        <f t="shared" si="64"/>
        <v>339.58112428810097</v>
      </c>
      <c r="L321" s="88">
        <f t="shared" si="60"/>
        <v>1474.4612416589343</v>
      </c>
      <c r="M321" s="89">
        <f t="shared" si="65"/>
        <v>15588.728780563932</v>
      </c>
      <c r="N321" s="89">
        <f t="shared" si="66"/>
        <v>140561.83178056392</v>
      </c>
      <c r="O321" s="89">
        <f t="shared" si="67"/>
        <v>32372.600594326101</v>
      </c>
      <c r="P321" s="90">
        <f t="shared" si="61"/>
        <v>0.95150146289586379</v>
      </c>
      <c r="Q321" s="226">
        <v>-280.3511451135746</v>
      </c>
      <c r="R321" s="93">
        <f t="shared" si="68"/>
        <v>0.12731344738163078</v>
      </c>
      <c r="S321" s="93">
        <f t="shared" si="68"/>
        <v>0.126534557390349</v>
      </c>
      <c r="T321" s="92">
        <v>4342</v>
      </c>
      <c r="U321" s="1">
        <v>110859.232</v>
      </c>
      <c r="V321" s="1">
        <v>25549.488822309289</v>
      </c>
      <c r="W321" s="196"/>
      <c r="X321" s="89">
        <v>0</v>
      </c>
      <c r="Y321" s="89">
        <f t="shared" si="69"/>
        <v>0</v>
      </c>
      <c r="Z321" s="1"/>
      <c r="AA321" s="1"/>
    </row>
    <row r="322" spans="2:27">
      <c r="B322" s="200">
        <v>5059</v>
      </c>
      <c r="C322" t="s">
        <v>349</v>
      </c>
      <c r="D322" s="1">
        <v>518218.62199999997</v>
      </c>
      <c r="E322" s="86">
        <f t="shared" si="62"/>
        <v>27567.753058836042</v>
      </c>
      <c r="F322" s="87">
        <f t="shared" si="56"/>
        <v>0.81027649563723525</v>
      </c>
      <c r="G322" s="189">
        <f t="shared" si="63"/>
        <v>4003.7073824035033</v>
      </c>
      <c r="H322" s="189">
        <f t="shared" si="57"/>
        <v>75261.691374421061</v>
      </c>
      <c r="I322" s="189">
        <f t="shared" si="58"/>
        <v>1069.2702969038085</v>
      </c>
      <c r="J322" s="88">
        <f t="shared" si="59"/>
        <v>20100.143041197793</v>
      </c>
      <c r="K322" s="189">
        <f t="shared" si="64"/>
        <v>764.70128239193878</v>
      </c>
      <c r="L322" s="88">
        <f t="shared" si="60"/>
        <v>14374.854706403665</v>
      </c>
      <c r="M322" s="89">
        <f t="shared" si="65"/>
        <v>89636.54608082473</v>
      </c>
      <c r="N322" s="89">
        <f t="shared" si="66"/>
        <v>607855.16808082466</v>
      </c>
      <c r="O322" s="89">
        <f t="shared" si="67"/>
        <v>32336.161723631485</v>
      </c>
      <c r="P322" s="90">
        <f t="shared" si="61"/>
        <v>0.95043044487025985</v>
      </c>
      <c r="Q322" s="226">
        <v>1536.8872214543808</v>
      </c>
      <c r="R322" s="93">
        <f t="shared" si="68"/>
        <v>0.12946048117289069</v>
      </c>
      <c r="S322" s="93">
        <f t="shared" si="68"/>
        <v>0.12916006078743131</v>
      </c>
      <c r="T322" s="92">
        <v>18798</v>
      </c>
      <c r="U322" s="1">
        <v>458819.614</v>
      </c>
      <c r="V322" s="1">
        <v>24414.389081040812</v>
      </c>
      <c r="W322" s="196"/>
      <c r="X322" s="89">
        <v>0</v>
      </c>
      <c r="Y322" s="89">
        <f t="shared" si="69"/>
        <v>0</v>
      </c>
      <c r="Z322" s="1"/>
      <c r="AA322" s="1"/>
    </row>
    <row r="323" spans="2:27">
      <c r="B323" s="200">
        <v>5060</v>
      </c>
      <c r="C323" t="s">
        <v>350</v>
      </c>
      <c r="D323" s="1">
        <v>310134.95199999999</v>
      </c>
      <c r="E323" s="86">
        <f t="shared" si="62"/>
        <v>31260.452776937807</v>
      </c>
      <c r="F323" s="87">
        <f t="shared" si="56"/>
        <v>0.91881300859272519</v>
      </c>
      <c r="G323" s="189">
        <f t="shared" si="63"/>
        <v>1714.2335571804092</v>
      </c>
      <c r="H323" s="189">
        <f t="shared" si="57"/>
        <v>17006.911120786837</v>
      </c>
      <c r="I323" s="189">
        <f t="shared" si="58"/>
        <v>0</v>
      </c>
      <c r="J323" s="88">
        <f t="shared" si="59"/>
        <v>0</v>
      </c>
      <c r="K323" s="189">
        <f t="shared" si="64"/>
        <v>-304.56901451186974</v>
      </c>
      <c r="L323" s="88">
        <f t="shared" si="60"/>
        <v>-3021.6291929722597</v>
      </c>
      <c r="M323" s="89">
        <f t="shared" si="65"/>
        <v>13985.281927814578</v>
      </c>
      <c r="N323" s="89">
        <f t="shared" si="66"/>
        <v>324120.23392781458</v>
      </c>
      <c r="O323" s="89">
        <f t="shared" si="67"/>
        <v>32670.117319606346</v>
      </c>
      <c r="P323" s="90">
        <f t="shared" si="61"/>
        <v>0.96024612950104704</v>
      </c>
      <c r="Q323" s="226">
        <v>-53.698020084089876</v>
      </c>
      <c r="R323" s="90">
        <f t="shared" si="68"/>
        <v>-6.7025701059591936E-2</v>
      </c>
      <c r="S323" s="90">
        <f t="shared" si="68"/>
        <v>-6.260580467311895E-2</v>
      </c>
      <c r="T323" s="92">
        <v>9921</v>
      </c>
      <c r="U323" s="1">
        <v>332415.32199999999</v>
      </c>
      <c r="V323" s="1">
        <v>33348.246589085073</v>
      </c>
      <c r="W323" s="196"/>
      <c r="X323" s="89">
        <v>0</v>
      </c>
      <c r="Y323" s="89">
        <f t="shared" si="69"/>
        <v>0</v>
      </c>
    </row>
    <row r="324" spans="2:27" ht="28.5" customHeight="1">
      <c r="B324" s="200">
        <v>5061</v>
      </c>
      <c r="C324" t="s">
        <v>351</v>
      </c>
      <c r="D324" s="1">
        <v>53751.24</v>
      </c>
      <c r="E324" s="86">
        <f t="shared" si="62"/>
        <v>27749.736706246771</v>
      </c>
      <c r="F324" s="87">
        <f t="shared" si="56"/>
        <v>0.81562539265370737</v>
      </c>
      <c r="G324" s="189">
        <f t="shared" si="63"/>
        <v>3890.8775210088515</v>
      </c>
      <c r="H324" s="189">
        <f t="shared" si="57"/>
        <v>7536.6297581941453</v>
      </c>
      <c r="I324" s="189">
        <f t="shared" si="58"/>
        <v>1005.5760203100534</v>
      </c>
      <c r="J324" s="88">
        <f t="shared" si="59"/>
        <v>1947.8007513405735</v>
      </c>
      <c r="K324" s="189">
        <f t="shared" si="64"/>
        <v>701.00700579818363</v>
      </c>
      <c r="L324" s="88">
        <f t="shared" si="60"/>
        <v>1357.8505702310817</v>
      </c>
      <c r="M324" s="89">
        <f t="shared" si="65"/>
        <v>8894.4803284252266</v>
      </c>
      <c r="N324" s="89">
        <f t="shared" si="66"/>
        <v>62645.720328425225</v>
      </c>
      <c r="O324" s="89">
        <f t="shared" si="67"/>
        <v>32341.621233053807</v>
      </c>
      <c r="P324" s="90">
        <f t="shared" si="61"/>
        <v>0.95059091178075394</v>
      </c>
      <c r="Q324" s="226">
        <v>-251.74520377820954</v>
      </c>
      <c r="R324" s="90">
        <f t="shared" si="68"/>
        <v>0.15393027528040815</v>
      </c>
      <c r="S324" s="90">
        <f t="shared" si="68"/>
        <v>0.16644061899795518</v>
      </c>
      <c r="T324" s="92">
        <v>1937</v>
      </c>
      <c r="U324" s="1">
        <v>46581.012000000002</v>
      </c>
      <c r="V324" s="1">
        <v>23790.098059244126</v>
      </c>
      <c r="W324" s="196"/>
      <c r="X324" s="89">
        <v>0</v>
      </c>
      <c r="Y324" s="89">
        <f t="shared" si="69"/>
        <v>0</v>
      </c>
    </row>
    <row r="325" spans="2:27">
      <c r="B325" s="200">
        <v>5501</v>
      </c>
      <c r="C325" t="s">
        <v>352</v>
      </c>
      <c r="D325" s="1">
        <v>2645832.3879999998</v>
      </c>
      <c r="E325" s="86">
        <f t="shared" si="62"/>
        <v>33314.015033807176</v>
      </c>
      <c r="F325" s="87">
        <f t="shared" si="56"/>
        <v>0.97917169018413885</v>
      </c>
      <c r="G325" s="189">
        <f t="shared" si="63"/>
        <v>441.02495792140047</v>
      </c>
      <c r="H325" s="189">
        <f t="shared" si="57"/>
        <v>35026.643183075546</v>
      </c>
      <c r="I325" s="189">
        <f t="shared" si="58"/>
        <v>0</v>
      </c>
      <c r="J325" s="88">
        <f t="shared" si="59"/>
        <v>0</v>
      </c>
      <c r="K325" s="189">
        <f t="shared" si="64"/>
        <v>-304.56901451186974</v>
      </c>
      <c r="L325" s="88">
        <f t="shared" si="60"/>
        <v>-24189.175701547207</v>
      </c>
      <c r="M325" s="89">
        <f t="shared" si="65"/>
        <v>10837.46748152834</v>
      </c>
      <c r="N325" s="89">
        <f t="shared" si="66"/>
        <v>2656669.8554815282</v>
      </c>
      <c r="O325" s="89">
        <f t="shared" si="67"/>
        <v>33450.470977216712</v>
      </c>
      <c r="P325" s="90">
        <f t="shared" si="61"/>
        <v>0.98318242850578441</v>
      </c>
      <c r="Q325" s="226">
        <v>2916.3646167524239</v>
      </c>
      <c r="R325" s="90">
        <f t="shared" si="68"/>
        <v>0.12742947851735115</v>
      </c>
      <c r="S325" s="90">
        <f t="shared" si="68"/>
        <v>0.11783324669607297</v>
      </c>
      <c r="T325" s="92">
        <v>79421</v>
      </c>
      <c r="U325" s="1">
        <v>2346783.048</v>
      </c>
      <c r="V325" s="1">
        <v>29802.311867420154</v>
      </c>
      <c r="W325" s="196"/>
      <c r="X325" s="89">
        <v>0</v>
      </c>
      <c r="Y325" s="89">
        <f t="shared" si="69"/>
        <v>0</v>
      </c>
    </row>
    <row r="326" spans="2:27">
      <c r="B326" s="200">
        <v>5503</v>
      </c>
      <c r="C326" t="s">
        <v>353</v>
      </c>
      <c r="D326" s="1">
        <v>773764.89899999998</v>
      </c>
      <c r="E326" s="86">
        <f t="shared" si="62"/>
        <v>30745.217904398614</v>
      </c>
      <c r="F326" s="87">
        <f t="shared" si="56"/>
        <v>0.90366912994363291</v>
      </c>
      <c r="G326" s="189">
        <f t="shared" si="63"/>
        <v>2033.6791781547088</v>
      </c>
      <c r="H326" s="189">
        <f t="shared" si="57"/>
        <v>51181.603876619556</v>
      </c>
      <c r="I326" s="189">
        <f t="shared" si="58"/>
        <v>0</v>
      </c>
      <c r="J326" s="88">
        <f t="shared" si="59"/>
        <v>0</v>
      </c>
      <c r="K326" s="189">
        <f t="shared" si="64"/>
        <v>-304.56901451186974</v>
      </c>
      <c r="L326" s="88">
        <f t="shared" si="60"/>
        <v>-7665.0883882202252</v>
      </c>
      <c r="M326" s="89">
        <f t="shared" si="65"/>
        <v>43516.515488399331</v>
      </c>
      <c r="N326" s="89">
        <f t="shared" si="66"/>
        <v>817281.41448839928</v>
      </c>
      <c r="O326" s="89">
        <f t="shared" si="67"/>
        <v>32474.32806804145</v>
      </c>
      <c r="P326" s="90">
        <f t="shared" si="61"/>
        <v>0.95449145561439186</v>
      </c>
      <c r="Q326" s="226">
        <v>1640.4452558556586</v>
      </c>
      <c r="R326" s="90">
        <f t="shared" si="68"/>
        <v>0.13300270839905937</v>
      </c>
      <c r="S326" s="90">
        <f t="shared" si="68"/>
        <v>0.12800555734282323</v>
      </c>
      <c r="T326" s="92">
        <v>25167</v>
      </c>
      <c r="U326" s="1">
        <v>682932.96499999997</v>
      </c>
      <c r="V326" s="1">
        <v>27256.264567369089</v>
      </c>
      <c r="W326" s="196"/>
      <c r="X326" s="89">
        <v>0</v>
      </c>
      <c r="Y326" s="89">
        <f t="shared" si="69"/>
        <v>0</v>
      </c>
    </row>
    <row r="327" spans="2:27">
      <c r="B327" s="200">
        <v>5510</v>
      </c>
      <c r="C327" t="s">
        <v>354</v>
      </c>
      <c r="D327" s="1">
        <v>76313.67</v>
      </c>
      <c r="E327" s="86">
        <f t="shared" si="62"/>
        <v>26757.94880785414</v>
      </c>
      <c r="F327" s="87">
        <f t="shared" ref="F327:F362" si="70">E327/E$365</f>
        <v>0.78647457934622156</v>
      </c>
      <c r="G327" s="189">
        <f t="shared" si="63"/>
        <v>4505.7860180122834</v>
      </c>
      <c r="H327" s="189">
        <f t="shared" ref="H327:H362" si="71">G327*T327/1000</f>
        <v>12850.501723371033</v>
      </c>
      <c r="I327" s="189">
        <f t="shared" ref="I327:I362" si="72">IF(E327+Y327&lt;(E$365+Y$365)*0.9,((E$365+Y$365)*0.9-E327-Y327)*0.35,0)</f>
        <v>1352.7017847474744</v>
      </c>
      <c r="J327" s="88">
        <f t="shared" ref="J327:J362" si="73">I327*T327/1000</f>
        <v>3857.9054900997971</v>
      </c>
      <c r="K327" s="189">
        <f t="shared" si="64"/>
        <v>1048.1327702356048</v>
      </c>
      <c r="L327" s="88">
        <f t="shared" ref="L327:L362" si="74">K327*T327/1000</f>
        <v>2989.2746607119448</v>
      </c>
      <c r="M327" s="89">
        <f t="shared" si="65"/>
        <v>15839.776384082978</v>
      </c>
      <c r="N327" s="89">
        <f t="shared" si="66"/>
        <v>92153.44638408297</v>
      </c>
      <c r="O327" s="89">
        <f t="shared" si="67"/>
        <v>32311.867596102027</v>
      </c>
      <c r="P327" s="90">
        <f t="shared" ref="P327:P362" si="75">O327/O$365</f>
        <v>0.94971638738152941</v>
      </c>
      <c r="Q327" s="226">
        <v>138.01741933118137</v>
      </c>
      <c r="R327" s="90">
        <f t="shared" si="68"/>
        <v>0.1866306202901496</v>
      </c>
      <c r="S327" s="90">
        <f t="shared" si="68"/>
        <v>0.18371813279294383</v>
      </c>
      <c r="T327" s="92">
        <v>2852</v>
      </c>
      <c r="U327" s="1">
        <v>64311.226000000002</v>
      </c>
      <c r="V327" s="1">
        <v>22605.000351493851</v>
      </c>
      <c r="W327" s="196"/>
      <c r="X327" s="89">
        <v>0</v>
      </c>
      <c r="Y327" s="89">
        <f t="shared" si="69"/>
        <v>0</v>
      </c>
    </row>
    <row r="328" spans="2:27">
      <c r="B328" s="200">
        <v>5512</v>
      </c>
      <c r="C328" t="s">
        <v>355</v>
      </c>
      <c r="D328" s="1">
        <v>119213.25599999999</v>
      </c>
      <c r="E328" s="86">
        <f t="shared" ref="E328:E362" si="76">D328/T328*1000</f>
        <v>28323.415538132573</v>
      </c>
      <c r="F328" s="87">
        <f t="shared" si="70"/>
        <v>0.83248706696316654</v>
      </c>
      <c r="G328" s="189">
        <f t="shared" ref="G328:G363" si="77">($E$365+$Y$365-E328-Y328)*0.62</f>
        <v>3535.1966452396546</v>
      </c>
      <c r="H328" s="189">
        <f t="shared" si="71"/>
        <v>14879.642679813705</v>
      </c>
      <c r="I328" s="189">
        <f t="shared" si="72"/>
        <v>804.78842915002292</v>
      </c>
      <c r="J328" s="88">
        <f t="shared" si="73"/>
        <v>3387.3544982924468</v>
      </c>
      <c r="K328" s="189">
        <f t="shared" ref="K328:K362" si="78">I328+J$367</f>
        <v>500.21941463815318</v>
      </c>
      <c r="L328" s="88">
        <f t="shared" si="74"/>
        <v>2105.4235162119867</v>
      </c>
      <c r="M328" s="89">
        <f t="shared" ref="M328:M362" si="79">+H328+L328</f>
        <v>16985.066196025691</v>
      </c>
      <c r="N328" s="89">
        <f t="shared" ref="N328:N362" si="80">D328+M328</f>
        <v>136198.32219602569</v>
      </c>
      <c r="O328" s="89">
        <f t="shared" ref="O328:O362" si="81">N328/T328*1000</f>
        <v>32358.831598010383</v>
      </c>
      <c r="P328" s="90">
        <f t="shared" si="75"/>
        <v>0.95109676201003779</v>
      </c>
      <c r="Q328" s="226">
        <v>485.4171303033072</v>
      </c>
      <c r="R328" s="90">
        <f t="shared" ref="R328:S362" si="82">(D328-U328)/U328</f>
        <v>0.1424711444549514</v>
      </c>
      <c r="S328" s="90">
        <f t="shared" si="82"/>
        <v>0.16201448548625511</v>
      </c>
      <c r="T328" s="92">
        <v>4209</v>
      </c>
      <c r="U328" s="1">
        <v>104346.842</v>
      </c>
      <c r="V328" s="1">
        <v>24374.40831581406</v>
      </c>
      <c r="W328" s="196"/>
      <c r="X328" s="89">
        <v>0</v>
      </c>
      <c r="Y328" s="89">
        <f t="shared" ref="Y328:Y362" si="83">X328*1000/T328</f>
        <v>0</v>
      </c>
    </row>
    <row r="329" spans="2:27">
      <c r="B329" s="200">
        <v>5514</v>
      </c>
      <c r="C329" t="s">
        <v>356</v>
      </c>
      <c r="D329" s="1">
        <v>38916.796000000002</v>
      </c>
      <c r="E329" s="86">
        <f t="shared" si="76"/>
        <v>29912.986933128366</v>
      </c>
      <c r="F329" s="87">
        <f t="shared" si="70"/>
        <v>0.87920804334283398</v>
      </c>
      <c r="G329" s="189">
        <f t="shared" si="77"/>
        <v>2549.6623803422626</v>
      </c>
      <c r="H329" s="189">
        <f t="shared" si="71"/>
        <v>3317.1107568252837</v>
      </c>
      <c r="I329" s="189">
        <f t="shared" si="72"/>
        <v>248.43844090149523</v>
      </c>
      <c r="J329" s="88">
        <f t="shared" si="73"/>
        <v>323.21841161284533</v>
      </c>
      <c r="K329" s="189">
        <f t="shared" si="78"/>
        <v>-56.130573610374512</v>
      </c>
      <c r="L329" s="88">
        <f t="shared" si="74"/>
        <v>-73.025876267097232</v>
      </c>
      <c r="M329" s="89">
        <f t="shared" si="79"/>
        <v>3244.0848805581863</v>
      </c>
      <c r="N329" s="89">
        <f t="shared" si="80"/>
        <v>42160.880880558187</v>
      </c>
      <c r="O329" s="89">
        <f t="shared" si="81"/>
        <v>32406.518739860254</v>
      </c>
      <c r="P329" s="90">
        <f t="shared" si="75"/>
        <v>0.95249839130142777</v>
      </c>
      <c r="Q329" s="226">
        <v>105.51257956867903</v>
      </c>
      <c r="R329" s="90">
        <f>(D329-U329)/U329</f>
        <v>5.787452357748471E-2</v>
      </c>
      <c r="S329" s="90">
        <f t="shared" si="82"/>
        <v>6.6005765111516179E-2</v>
      </c>
      <c r="T329" s="92">
        <v>1301</v>
      </c>
      <c r="U329" s="1">
        <v>36787.724000000002</v>
      </c>
      <c r="V329" s="1">
        <v>28060.8115942029</v>
      </c>
      <c r="W329" s="196"/>
      <c r="X329" s="89">
        <v>0</v>
      </c>
      <c r="Y329" s="89">
        <f t="shared" si="83"/>
        <v>0</v>
      </c>
    </row>
    <row r="330" spans="2:27">
      <c r="B330" s="200">
        <v>5516</v>
      </c>
      <c r="C330" t="s">
        <v>357</v>
      </c>
      <c r="D330" s="1">
        <v>30821.547999999999</v>
      </c>
      <c r="E330" s="86">
        <f t="shared" si="76"/>
        <v>29022.173258003764</v>
      </c>
      <c r="F330" s="87">
        <f t="shared" si="70"/>
        <v>0.85302508307744029</v>
      </c>
      <c r="G330" s="189">
        <f t="shared" si="77"/>
        <v>3101.9668589195157</v>
      </c>
      <c r="H330" s="189">
        <f t="shared" si="71"/>
        <v>3294.2888041725255</v>
      </c>
      <c r="I330" s="189">
        <f t="shared" si="72"/>
        <v>560.22322719510589</v>
      </c>
      <c r="J330" s="88">
        <f t="shared" si="73"/>
        <v>594.9570672812024</v>
      </c>
      <c r="K330" s="189">
        <f t="shared" si="78"/>
        <v>255.65421268323615</v>
      </c>
      <c r="L330" s="88">
        <f t="shared" si="74"/>
        <v>271.50477386959676</v>
      </c>
      <c r="M330" s="89">
        <f t="shared" si="79"/>
        <v>3565.7935780421221</v>
      </c>
      <c r="N330" s="89">
        <f t="shared" si="80"/>
        <v>34387.34157804212</v>
      </c>
      <c r="O330" s="89">
        <f t="shared" si="81"/>
        <v>32379.794329606517</v>
      </c>
      <c r="P330" s="90">
        <f t="shared" si="75"/>
        <v>0.95171290249346596</v>
      </c>
      <c r="Q330" s="226">
        <v>152.27142554338525</v>
      </c>
      <c r="R330" s="90">
        <f t="shared" si="82"/>
        <v>-0.13536950787687346</v>
      </c>
      <c r="S330" s="90">
        <f t="shared" si="82"/>
        <v>-0.12885628383074837</v>
      </c>
      <c r="T330" s="92">
        <v>1062</v>
      </c>
      <c r="U330" s="1">
        <v>35647.074999999997</v>
      </c>
      <c r="V330" s="1">
        <v>33315.023364485984</v>
      </c>
      <c r="W330" s="196"/>
      <c r="X330" s="89">
        <v>0</v>
      </c>
      <c r="Y330" s="89">
        <f t="shared" si="83"/>
        <v>0</v>
      </c>
    </row>
    <row r="331" spans="2:27">
      <c r="B331" s="200">
        <v>5518</v>
      </c>
      <c r="C331" t="s">
        <v>358</v>
      </c>
      <c r="D331" s="1">
        <v>23072.585999999999</v>
      </c>
      <c r="E331" s="86">
        <f t="shared" si="76"/>
        <v>23423.945177664973</v>
      </c>
      <c r="F331" s="87">
        <f t="shared" si="70"/>
        <v>0.68848092813547768</v>
      </c>
      <c r="G331" s="189">
        <f t="shared" si="77"/>
        <v>6572.8682687295668</v>
      </c>
      <c r="H331" s="189">
        <f t="shared" si="71"/>
        <v>6474.2752446986233</v>
      </c>
      <c r="I331" s="189">
        <f t="shared" si="72"/>
        <v>2519.6030553136825</v>
      </c>
      <c r="J331" s="88">
        <f t="shared" si="73"/>
        <v>2481.8090094839772</v>
      </c>
      <c r="K331" s="189">
        <f t="shared" si="78"/>
        <v>2215.0340408018128</v>
      </c>
      <c r="L331" s="88">
        <f t="shared" si="74"/>
        <v>2181.8085301897854</v>
      </c>
      <c r="M331" s="89">
        <f t="shared" si="79"/>
        <v>8656.0837748884078</v>
      </c>
      <c r="N331" s="89">
        <f t="shared" si="80"/>
        <v>31728.669774888407</v>
      </c>
      <c r="O331" s="89">
        <f t="shared" si="81"/>
        <v>32211.847487196352</v>
      </c>
      <c r="P331" s="90">
        <f t="shared" si="75"/>
        <v>0.94677657784520708</v>
      </c>
      <c r="Q331" s="226">
        <v>54.395522363683995</v>
      </c>
      <c r="R331" s="90">
        <f t="shared" si="82"/>
        <v>0.20605077955360948</v>
      </c>
      <c r="S331" s="90">
        <f t="shared" si="82"/>
        <v>0.20727519658868926</v>
      </c>
      <c r="T331" s="92">
        <v>985</v>
      </c>
      <c r="U331" s="1">
        <v>19130.691999999999</v>
      </c>
      <c r="V331" s="1">
        <v>19402.324543610546</v>
      </c>
      <c r="W331" s="196"/>
      <c r="X331" s="89">
        <v>0</v>
      </c>
      <c r="Y331" s="89">
        <f t="shared" si="83"/>
        <v>0</v>
      </c>
    </row>
    <row r="332" spans="2:27">
      <c r="B332" s="200">
        <v>5520</v>
      </c>
      <c r="C332" t="s">
        <v>359</v>
      </c>
      <c r="D332" s="1">
        <v>138196.166</v>
      </c>
      <c r="E332" s="86">
        <f t="shared" si="76"/>
        <v>34889.211310275183</v>
      </c>
      <c r="F332" s="87">
        <f t="shared" si="70"/>
        <v>1.0254701504218413</v>
      </c>
      <c r="G332" s="189">
        <f t="shared" si="77"/>
        <v>-535.59673348876356</v>
      </c>
      <c r="H332" s="189">
        <f t="shared" si="71"/>
        <v>-2121.4986613489923</v>
      </c>
      <c r="I332" s="189">
        <f t="shared" si="72"/>
        <v>0</v>
      </c>
      <c r="J332" s="88">
        <f t="shared" si="73"/>
        <v>0</v>
      </c>
      <c r="K332" s="189">
        <f t="shared" si="78"/>
        <v>-304.56901451186974</v>
      </c>
      <c r="L332" s="88">
        <f t="shared" si="74"/>
        <v>-1206.3978664815161</v>
      </c>
      <c r="M332" s="89">
        <f t="shared" si="79"/>
        <v>-3327.8965278305086</v>
      </c>
      <c r="N332" s="89">
        <f t="shared" si="80"/>
        <v>134868.26947216949</v>
      </c>
      <c r="O332" s="89">
        <f t="shared" si="81"/>
        <v>34049.04556227455</v>
      </c>
      <c r="P332" s="90">
        <f t="shared" si="75"/>
        <v>1.0007758433961111</v>
      </c>
      <c r="Q332" s="226">
        <v>441.46762492962625</v>
      </c>
      <c r="R332" s="90">
        <f t="shared" si="82"/>
        <v>0.14741681246404884</v>
      </c>
      <c r="S332" s="90">
        <f t="shared" si="82"/>
        <v>0.15465877669318334</v>
      </c>
      <c r="T332" s="92">
        <v>3961</v>
      </c>
      <c r="U332" s="1">
        <v>120441.12</v>
      </c>
      <c r="V332" s="1">
        <v>30216.036126442545</v>
      </c>
      <c r="W332" s="196"/>
      <c r="X332" s="89">
        <v>0</v>
      </c>
      <c r="Y332" s="89">
        <f t="shared" si="83"/>
        <v>0</v>
      </c>
    </row>
    <row r="333" spans="2:27">
      <c r="B333" s="200">
        <v>5522</v>
      </c>
      <c r="C333" t="s">
        <v>360</v>
      </c>
      <c r="D333" s="1">
        <v>56842.296999999999</v>
      </c>
      <c r="E333" s="86">
        <f t="shared" si="76"/>
        <v>26863.089319470699</v>
      </c>
      <c r="F333" s="87">
        <f t="shared" si="70"/>
        <v>0.78956488870586905</v>
      </c>
      <c r="G333" s="189">
        <f t="shared" si="77"/>
        <v>4440.5989008100169</v>
      </c>
      <c r="H333" s="189">
        <f t="shared" si="71"/>
        <v>9396.3072741139968</v>
      </c>
      <c r="I333" s="189">
        <f t="shared" si="72"/>
        <v>1315.9026056816788</v>
      </c>
      <c r="J333" s="88">
        <f t="shared" si="73"/>
        <v>2784.4499136224322</v>
      </c>
      <c r="K333" s="189">
        <f t="shared" si="78"/>
        <v>1011.3335911698091</v>
      </c>
      <c r="L333" s="88">
        <f t="shared" si="74"/>
        <v>2139.981878915316</v>
      </c>
      <c r="M333" s="89">
        <f t="shared" si="79"/>
        <v>11536.289153029313</v>
      </c>
      <c r="N333" s="89">
        <f t="shared" si="80"/>
        <v>68378.586153029319</v>
      </c>
      <c r="O333" s="89">
        <f t="shared" si="81"/>
        <v>32315.02181145053</v>
      </c>
      <c r="P333" s="90">
        <f t="shared" si="75"/>
        <v>0.94980909666231894</v>
      </c>
      <c r="Q333" s="226">
        <v>-128.13925339944217</v>
      </c>
      <c r="R333" s="90">
        <f t="shared" si="82"/>
        <v>0.18608062101038958</v>
      </c>
      <c r="S333" s="90">
        <f t="shared" si="82"/>
        <v>0.15973573009002642</v>
      </c>
      <c r="T333" s="92">
        <v>2116</v>
      </c>
      <c r="U333" s="1">
        <v>47924.480000000003</v>
      </c>
      <c r="V333" s="1">
        <v>23163.112614789756</v>
      </c>
      <c r="W333" s="196"/>
      <c r="X333" s="89">
        <v>0</v>
      </c>
      <c r="Y333" s="89">
        <f t="shared" si="83"/>
        <v>0</v>
      </c>
    </row>
    <row r="334" spans="2:27">
      <c r="B334" s="200">
        <v>5524</v>
      </c>
      <c r="C334" t="s">
        <v>361</v>
      </c>
      <c r="D334" s="1">
        <v>213903.34700000001</v>
      </c>
      <c r="E334" s="86">
        <f t="shared" si="76"/>
        <v>31484.154695319401</v>
      </c>
      <c r="F334" s="87">
        <f t="shared" si="70"/>
        <v>0.92538809674396894</v>
      </c>
      <c r="G334" s="189">
        <f t="shared" si="77"/>
        <v>1575.5383677838211</v>
      </c>
      <c r="H334" s="189">
        <f t="shared" si="71"/>
        <v>10704.207670723279</v>
      </c>
      <c r="I334" s="189">
        <f t="shared" si="72"/>
        <v>0</v>
      </c>
      <c r="J334" s="88">
        <f t="shared" si="73"/>
        <v>0</v>
      </c>
      <c r="K334" s="189">
        <f t="shared" si="78"/>
        <v>-304.56901451186974</v>
      </c>
      <c r="L334" s="88">
        <f t="shared" si="74"/>
        <v>-2069.2418845936431</v>
      </c>
      <c r="M334" s="89">
        <f t="shared" si="79"/>
        <v>8634.9657861296364</v>
      </c>
      <c r="N334" s="89">
        <f t="shared" si="80"/>
        <v>222538.31278612965</v>
      </c>
      <c r="O334" s="89">
        <f t="shared" si="81"/>
        <v>32755.124048591355</v>
      </c>
      <c r="P334" s="90">
        <f t="shared" si="75"/>
        <v>0.96274466299851968</v>
      </c>
      <c r="Q334" s="226">
        <v>325.79653182830589</v>
      </c>
      <c r="R334" s="90">
        <f t="shared" si="82"/>
        <v>0.15367691196276614</v>
      </c>
      <c r="S334" s="90">
        <f t="shared" si="82"/>
        <v>0.14009225594907451</v>
      </c>
      <c r="T334" s="92">
        <v>6794</v>
      </c>
      <c r="U334" s="1">
        <v>185410.09599999999</v>
      </c>
      <c r="V334" s="1">
        <v>27615.444742329459</v>
      </c>
      <c r="W334" s="196"/>
      <c r="X334" s="89">
        <v>0</v>
      </c>
      <c r="Y334" s="89">
        <f t="shared" si="83"/>
        <v>0</v>
      </c>
    </row>
    <row r="335" spans="2:27">
      <c r="B335" s="200">
        <v>5526</v>
      </c>
      <c r="C335" t="s">
        <v>362</v>
      </c>
      <c r="D335" s="1">
        <v>101671.75199999999</v>
      </c>
      <c r="E335" s="86">
        <f t="shared" si="76"/>
        <v>28777.739031984147</v>
      </c>
      <c r="F335" s="87">
        <f t="shared" si="70"/>
        <v>0.84584062710635444</v>
      </c>
      <c r="G335" s="189">
        <f t="shared" si="77"/>
        <v>3253.5160790516784</v>
      </c>
      <c r="H335" s="189">
        <f t="shared" si="71"/>
        <v>11494.67230728958</v>
      </c>
      <c r="I335" s="189">
        <f t="shared" si="72"/>
        <v>645.77520630197193</v>
      </c>
      <c r="J335" s="88">
        <f t="shared" si="73"/>
        <v>2281.5238038648667</v>
      </c>
      <c r="K335" s="189">
        <f t="shared" si="78"/>
        <v>341.2061917901022</v>
      </c>
      <c r="L335" s="88">
        <f t="shared" si="74"/>
        <v>1205.4814755944312</v>
      </c>
      <c r="M335" s="89">
        <f t="shared" si="79"/>
        <v>12700.153782884012</v>
      </c>
      <c r="N335" s="89">
        <f t="shared" si="80"/>
        <v>114371.905782884</v>
      </c>
      <c r="O335" s="89">
        <f t="shared" si="81"/>
        <v>32372.461302825926</v>
      </c>
      <c r="P335" s="90">
        <f t="shared" si="75"/>
        <v>0.95149736881433333</v>
      </c>
      <c r="Q335" s="226">
        <v>389.75851121920095</v>
      </c>
      <c r="R335" s="90">
        <f t="shared" si="82"/>
        <v>0.16328385196359946</v>
      </c>
      <c r="S335" s="90">
        <f t="shared" si="82"/>
        <v>0.14747925957915195</v>
      </c>
      <c r="T335" s="92">
        <v>3533</v>
      </c>
      <c r="U335" s="1">
        <v>87400.638999999996</v>
      </c>
      <c r="V335" s="1">
        <v>25079.092969870875</v>
      </c>
      <c r="W335" s="196"/>
      <c r="X335" s="89">
        <v>0</v>
      </c>
      <c r="Y335" s="89">
        <f t="shared" si="83"/>
        <v>0</v>
      </c>
    </row>
    <row r="336" spans="2:27">
      <c r="B336" s="200">
        <v>5528</v>
      </c>
      <c r="C336" t="s">
        <v>363</v>
      </c>
      <c r="D336" s="1">
        <v>29971.832999999999</v>
      </c>
      <c r="E336" s="86">
        <f t="shared" si="76"/>
        <v>28037.261927034611</v>
      </c>
      <c r="F336" s="87">
        <f t="shared" si="70"/>
        <v>0.82407638711125608</v>
      </c>
      <c r="G336" s="189">
        <f t="shared" si="77"/>
        <v>3712.6118841203906</v>
      </c>
      <c r="H336" s="189">
        <f t="shared" si="71"/>
        <v>3968.7821041246975</v>
      </c>
      <c r="I336" s="189">
        <f t="shared" si="72"/>
        <v>904.94219303430941</v>
      </c>
      <c r="J336" s="88">
        <f t="shared" si="73"/>
        <v>967.38320435367677</v>
      </c>
      <c r="K336" s="189">
        <f t="shared" si="78"/>
        <v>600.37317852243973</v>
      </c>
      <c r="L336" s="88">
        <f t="shared" si="74"/>
        <v>641.79892784048798</v>
      </c>
      <c r="M336" s="89">
        <f t="shared" si="79"/>
        <v>4610.5810319651855</v>
      </c>
      <c r="N336" s="89">
        <f t="shared" si="80"/>
        <v>34582.414031965185</v>
      </c>
      <c r="O336" s="89">
        <f t="shared" si="81"/>
        <v>32350.246989677446</v>
      </c>
      <c r="P336" s="90">
        <f t="shared" si="75"/>
        <v>0.95084444161448056</v>
      </c>
      <c r="Q336" s="226">
        <v>69.03113946880876</v>
      </c>
      <c r="R336" s="90">
        <f t="shared" si="82"/>
        <v>0.21605693411317961</v>
      </c>
      <c r="S336" s="90">
        <f t="shared" si="82"/>
        <v>0.22060719392277051</v>
      </c>
      <c r="T336" s="92">
        <v>1069</v>
      </c>
      <c r="U336" s="1">
        <v>24646.735000000001</v>
      </c>
      <c r="V336" s="1">
        <v>22969.930102516311</v>
      </c>
      <c r="W336" s="196"/>
      <c r="X336" s="89">
        <v>0</v>
      </c>
      <c r="Y336" s="89">
        <f t="shared" si="83"/>
        <v>0</v>
      </c>
    </row>
    <row r="337" spans="2:25">
      <c r="B337" s="200">
        <v>5530</v>
      </c>
      <c r="C337" t="s">
        <v>364</v>
      </c>
      <c r="D337" s="1">
        <v>455734.11</v>
      </c>
      <c r="E337" s="86">
        <f t="shared" si="76"/>
        <v>30487.965614128978</v>
      </c>
      <c r="F337" s="87">
        <f t="shared" si="70"/>
        <v>0.89610792305783915</v>
      </c>
      <c r="G337" s="189">
        <f t="shared" si="77"/>
        <v>2193.1755981218835</v>
      </c>
      <c r="H337" s="189">
        <f t="shared" si="71"/>
        <v>32783.588840725912</v>
      </c>
      <c r="I337" s="189">
        <f t="shared" si="72"/>
        <v>47.195902551281137</v>
      </c>
      <c r="J337" s="88">
        <f t="shared" si="73"/>
        <v>705.48435133655039</v>
      </c>
      <c r="K337" s="189">
        <f t="shared" si="78"/>
        <v>-257.37311196058863</v>
      </c>
      <c r="L337" s="88">
        <f t="shared" si="74"/>
        <v>-3847.2132775868786</v>
      </c>
      <c r="M337" s="89">
        <f t="shared" si="79"/>
        <v>28936.375563139034</v>
      </c>
      <c r="N337" s="89">
        <f t="shared" si="80"/>
        <v>484670.48556313902</v>
      </c>
      <c r="O337" s="89">
        <f t="shared" si="81"/>
        <v>32423.768100290275</v>
      </c>
      <c r="P337" s="90">
        <f t="shared" si="75"/>
        <v>0.95300538769287801</v>
      </c>
      <c r="Q337" s="226">
        <v>112.06717246940752</v>
      </c>
      <c r="R337" s="90">
        <f t="shared" si="82"/>
        <v>0.13116017398587226</v>
      </c>
      <c r="S337" s="90">
        <f t="shared" si="82"/>
        <v>0.12707383137179423</v>
      </c>
      <c r="T337" s="92">
        <v>14948</v>
      </c>
      <c r="U337" s="1">
        <v>402890.87300000002</v>
      </c>
      <c r="V337" s="1">
        <v>27050.548744460859</v>
      </c>
      <c r="W337" s="196"/>
      <c r="X337" s="89">
        <v>0</v>
      </c>
      <c r="Y337" s="89">
        <f t="shared" si="83"/>
        <v>0</v>
      </c>
    </row>
    <row r="338" spans="2:25">
      <c r="B338" s="200">
        <v>5532</v>
      </c>
      <c r="C338" t="s">
        <v>365</v>
      </c>
      <c r="D338" s="1">
        <v>151112.74299999999</v>
      </c>
      <c r="E338" s="86">
        <f t="shared" si="76"/>
        <v>27008.533154602323</v>
      </c>
      <c r="F338" s="87">
        <f t="shared" si="70"/>
        <v>0.79383980080302019</v>
      </c>
      <c r="G338" s="189">
        <f t="shared" si="77"/>
        <v>4350.4237230284098</v>
      </c>
      <c r="H338" s="189">
        <f t="shared" si="71"/>
        <v>24340.620730343951</v>
      </c>
      <c r="I338" s="189">
        <f t="shared" si="72"/>
        <v>1264.9972633856105</v>
      </c>
      <c r="J338" s="88">
        <f t="shared" si="73"/>
        <v>7077.6596886424904</v>
      </c>
      <c r="K338" s="189">
        <f t="shared" si="78"/>
        <v>960.42824887374081</v>
      </c>
      <c r="L338" s="88">
        <f t="shared" si="74"/>
        <v>5373.5960524485799</v>
      </c>
      <c r="M338" s="89">
        <f t="shared" si="79"/>
        <v>29714.21678279253</v>
      </c>
      <c r="N338" s="89">
        <f t="shared" si="80"/>
        <v>180826.95978279252</v>
      </c>
      <c r="O338" s="89">
        <f t="shared" si="81"/>
        <v>32319.385126504472</v>
      </c>
      <c r="P338" s="90">
        <f t="shared" si="75"/>
        <v>0.94993734402523333</v>
      </c>
      <c r="Q338" s="226">
        <v>-103.62519246211014</v>
      </c>
      <c r="R338" s="90">
        <f t="shared" si="82"/>
        <v>0.19887728699383436</v>
      </c>
      <c r="S338" s="90">
        <f t="shared" si="82"/>
        <v>0.19373464983782873</v>
      </c>
      <c r="T338" s="92">
        <v>5595</v>
      </c>
      <c r="U338" s="1">
        <v>126045.213</v>
      </c>
      <c r="V338" s="1">
        <v>22625.240172320948</v>
      </c>
      <c r="W338" s="196"/>
      <c r="X338" s="89">
        <v>0</v>
      </c>
      <c r="Y338" s="89">
        <f t="shared" si="83"/>
        <v>0</v>
      </c>
    </row>
    <row r="339" spans="2:25">
      <c r="B339" s="200">
        <v>5534</v>
      </c>
      <c r="C339" t="s">
        <v>366</v>
      </c>
      <c r="D339" s="1">
        <v>63533.474999999999</v>
      </c>
      <c r="E339" s="86">
        <f t="shared" si="76"/>
        <v>28580.060728744938</v>
      </c>
      <c r="F339" s="87">
        <f t="shared" si="70"/>
        <v>0.84003042986357113</v>
      </c>
      <c r="G339" s="189">
        <f t="shared" si="77"/>
        <v>3376.0766270599879</v>
      </c>
      <c r="H339" s="189">
        <f t="shared" si="71"/>
        <v>7505.0183419543537</v>
      </c>
      <c r="I339" s="189">
        <f t="shared" si="72"/>
        <v>714.96261243569495</v>
      </c>
      <c r="J339" s="88">
        <f t="shared" si="73"/>
        <v>1589.3618874445499</v>
      </c>
      <c r="K339" s="189">
        <f t="shared" si="78"/>
        <v>410.39359792382521</v>
      </c>
      <c r="L339" s="88">
        <f t="shared" si="74"/>
        <v>912.30496818466349</v>
      </c>
      <c r="M339" s="89">
        <f t="shared" si="79"/>
        <v>8417.3233101390178</v>
      </c>
      <c r="N339" s="89">
        <f t="shared" si="80"/>
        <v>71950.798310139013</v>
      </c>
      <c r="O339" s="89">
        <f t="shared" si="81"/>
        <v>32366.530953728747</v>
      </c>
      <c r="P339" s="90">
        <f t="shared" si="75"/>
        <v>0.95132306289704971</v>
      </c>
      <c r="Q339" s="226">
        <v>-205.14892339647304</v>
      </c>
      <c r="R339" s="90">
        <f t="shared" si="82"/>
        <v>0.11298013694004654</v>
      </c>
      <c r="S339" s="90">
        <f t="shared" si="82"/>
        <v>0.1199894585402089</v>
      </c>
      <c r="T339" s="92">
        <v>2223</v>
      </c>
      <c r="U339" s="1">
        <v>57084.105000000003</v>
      </c>
      <c r="V339" s="1">
        <v>25518.151542244075</v>
      </c>
      <c r="W339" s="196"/>
      <c r="X339" s="89">
        <v>0</v>
      </c>
      <c r="Y339" s="89">
        <f t="shared" si="83"/>
        <v>0</v>
      </c>
    </row>
    <row r="340" spans="2:25">
      <c r="B340" s="200">
        <v>5536</v>
      </c>
      <c r="C340" t="s">
        <v>367</v>
      </c>
      <c r="D340" s="1">
        <v>74564.112999999998</v>
      </c>
      <c r="E340" s="86">
        <f t="shared" si="76"/>
        <v>27272.901609363569</v>
      </c>
      <c r="F340" s="87">
        <f t="shared" si="70"/>
        <v>0.80161016731144752</v>
      </c>
      <c r="G340" s="189">
        <f t="shared" si="77"/>
        <v>4186.5152810764366</v>
      </c>
      <c r="H340" s="189">
        <f t="shared" si="71"/>
        <v>11445.932778462979</v>
      </c>
      <c r="I340" s="189">
        <f t="shared" si="72"/>
        <v>1172.4683042191741</v>
      </c>
      <c r="J340" s="88">
        <f t="shared" si="73"/>
        <v>3205.5283437352223</v>
      </c>
      <c r="K340" s="189">
        <f t="shared" si="78"/>
        <v>867.89928970730443</v>
      </c>
      <c r="L340" s="88">
        <f t="shared" si="74"/>
        <v>2372.8366580597703</v>
      </c>
      <c r="M340" s="89">
        <f t="shared" si="79"/>
        <v>13818.769436522749</v>
      </c>
      <c r="N340" s="89">
        <f t="shared" si="80"/>
        <v>88382.882436522748</v>
      </c>
      <c r="O340" s="89">
        <f t="shared" si="81"/>
        <v>32327.316180147314</v>
      </c>
      <c r="P340" s="90">
        <f t="shared" si="75"/>
        <v>0.95017045502048625</v>
      </c>
      <c r="Q340" s="226">
        <v>-52.982246840292646</v>
      </c>
      <c r="R340" s="90">
        <f t="shared" si="82"/>
        <v>0.1728901552691291</v>
      </c>
      <c r="S340" s="90">
        <f t="shared" si="82"/>
        <v>0.17675116894777665</v>
      </c>
      <c r="T340" s="92">
        <v>2734</v>
      </c>
      <c r="U340" s="1">
        <v>63572.972000000002</v>
      </c>
      <c r="V340" s="1">
        <v>23176.43893547211</v>
      </c>
      <c r="W340" s="196"/>
      <c r="X340" s="89">
        <v>0</v>
      </c>
      <c r="Y340" s="89">
        <f t="shared" si="83"/>
        <v>0</v>
      </c>
    </row>
    <row r="341" spans="2:25">
      <c r="B341" s="200">
        <v>5538</v>
      </c>
      <c r="C341" t="s">
        <v>368</v>
      </c>
      <c r="D341" s="1">
        <v>52909.902999999998</v>
      </c>
      <c r="E341" s="86">
        <f t="shared" si="76"/>
        <v>28928.323127392017</v>
      </c>
      <c r="F341" s="87">
        <f t="shared" si="70"/>
        <v>0.85026662268406383</v>
      </c>
      <c r="G341" s="189">
        <f t="shared" si="77"/>
        <v>3160.1539398987989</v>
      </c>
      <c r="H341" s="189">
        <f t="shared" si="71"/>
        <v>5779.9215560749035</v>
      </c>
      <c r="I341" s="189">
        <f t="shared" si="72"/>
        <v>593.07077290921734</v>
      </c>
      <c r="J341" s="88">
        <f t="shared" si="73"/>
        <v>1084.7264436509586</v>
      </c>
      <c r="K341" s="189">
        <f t="shared" si="78"/>
        <v>288.5017583973476</v>
      </c>
      <c r="L341" s="88">
        <f t="shared" si="74"/>
        <v>527.66971610874884</v>
      </c>
      <c r="M341" s="89">
        <f t="shared" si="79"/>
        <v>6307.5912721836521</v>
      </c>
      <c r="N341" s="89">
        <f t="shared" si="80"/>
        <v>59217.494272183649</v>
      </c>
      <c r="O341" s="89">
        <f t="shared" si="81"/>
        <v>32376.978825688162</v>
      </c>
      <c r="P341" s="90">
        <f t="shared" si="75"/>
        <v>0.95163014868166462</v>
      </c>
      <c r="Q341" s="226">
        <v>125.97052565804734</v>
      </c>
      <c r="R341" s="90">
        <f t="shared" si="82"/>
        <v>0.16948858155097982</v>
      </c>
      <c r="S341" s="90">
        <f t="shared" si="82"/>
        <v>0.16693092472965468</v>
      </c>
      <c r="T341" s="92">
        <v>1829</v>
      </c>
      <c r="U341" s="1">
        <v>45241.915000000001</v>
      </c>
      <c r="V341" s="1">
        <v>24790.090410958903</v>
      </c>
      <c r="W341" s="196"/>
      <c r="X341" s="89">
        <v>0</v>
      </c>
      <c r="Y341" s="89">
        <f t="shared" si="83"/>
        <v>0</v>
      </c>
    </row>
    <row r="342" spans="2:25">
      <c r="B342" s="200">
        <v>5540</v>
      </c>
      <c r="C342" t="s">
        <v>369</v>
      </c>
      <c r="D342" s="1">
        <v>54380.040999999997</v>
      </c>
      <c r="E342" s="86">
        <f t="shared" si="76"/>
        <v>27815.877749360614</v>
      </c>
      <c r="F342" s="87">
        <f t="shared" si="70"/>
        <v>0.81756942242347852</v>
      </c>
      <c r="G342" s="189">
        <f t="shared" si="77"/>
        <v>3849.8700742782689</v>
      </c>
      <c r="H342" s="189">
        <f t="shared" si="71"/>
        <v>7526.4959952140161</v>
      </c>
      <c r="I342" s="189">
        <f t="shared" si="72"/>
        <v>982.42665522020843</v>
      </c>
      <c r="J342" s="88">
        <f t="shared" si="73"/>
        <v>1920.6441109555076</v>
      </c>
      <c r="K342" s="189">
        <f t="shared" si="78"/>
        <v>677.85764070833875</v>
      </c>
      <c r="L342" s="88">
        <f t="shared" si="74"/>
        <v>1325.2116875848023</v>
      </c>
      <c r="M342" s="89">
        <f t="shared" si="79"/>
        <v>8851.7076827988185</v>
      </c>
      <c r="N342" s="89">
        <f t="shared" si="80"/>
        <v>63231.748682798818</v>
      </c>
      <c r="O342" s="89">
        <f t="shared" si="81"/>
        <v>32343.60546434722</v>
      </c>
      <c r="P342" s="90">
        <f t="shared" si="75"/>
        <v>0.95064923267384704</v>
      </c>
      <c r="Q342" s="226">
        <v>-144.46945368425804</v>
      </c>
      <c r="R342" s="90">
        <f t="shared" si="82"/>
        <v>0.22593343218043521</v>
      </c>
      <c r="S342" s="90">
        <f t="shared" si="82"/>
        <v>0.23784787474382588</v>
      </c>
      <c r="T342" s="92">
        <v>1955</v>
      </c>
      <c r="U342" s="1">
        <v>44358.07</v>
      </c>
      <c r="V342" s="1">
        <v>22471.160081053695</v>
      </c>
      <c r="W342" s="196"/>
      <c r="X342" s="89">
        <v>0</v>
      </c>
      <c r="Y342" s="89">
        <f t="shared" si="83"/>
        <v>0</v>
      </c>
    </row>
    <row r="343" spans="2:25">
      <c r="B343" s="200">
        <v>5542</v>
      </c>
      <c r="C343" t="s">
        <v>370</v>
      </c>
      <c r="D343" s="1">
        <v>76373.063999999998</v>
      </c>
      <c r="E343" s="86">
        <f t="shared" si="76"/>
        <v>27432.853448275862</v>
      </c>
      <c r="F343" s="87">
        <f t="shared" si="70"/>
        <v>0.80631150133848906</v>
      </c>
      <c r="G343" s="189">
        <f t="shared" si="77"/>
        <v>4087.3451409508152</v>
      </c>
      <c r="H343" s="189">
        <f t="shared" si="71"/>
        <v>11379.16887240707</v>
      </c>
      <c r="I343" s="189">
        <f t="shared" si="72"/>
        <v>1116.4851605998715</v>
      </c>
      <c r="J343" s="88">
        <f t="shared" si="73"/>
        <v>3108.2946871100421</v>
      </c>
      <c r="K343" s="189">
        <f t="shared" si="78"/>
        <v>811.91614608800182</v>
      </c>
      <c r="L343" s="88">
        <f t="shared" si="74"/>
        <v>2260.374550708997</v>
      </c>
      <c r="M343" s="89">
        <f t="shared" si="79"/>
        <v>13639.543423116067</v>
      </c>
      <c r="N343" s="89">
        <f t="shared" si="80"/>
        <v>90012.60742311606</v>
      </c>
      <c r="O343" s="89">
        <f t="shared" si="81"/>
        <v>32332.114735314677</v>
      </c>
      <c r="P343" s="90">
        <f t="shared" si="75"/>
        <v>0.9503114950412973</v>
      </c>
      <c r="Q343" s="226">
        <v>138.75635119846083</v>
      </c>
      <c r="R343" s="90">
        <f t="shared" si="82"/>
        <v>0.1519223579069072</v>
      </c>
      <c r="S343" s="90">
        <f t="shared" si="82"/>
        <v>0.15606001005456138</v>
      </c>
      <c r="T343" s="92">
        <v>2784</v>
      </c>
      <c r="U343" s="1">
        <v>66300.531000000003</v>
      </c>
      <c r="V343" s="1">
        <v>23729.610236220473</v>
      </c>
      <c r="W343" s="196"/>
      <c r="X343" s="89">
        <v>0</v>
      </c>
      <c r="Y343" s="89">
        <f t="shared" si="83"/>
        <v>0</v>
      </c>
    </row>
    <row r="344" spans="2:25">
      <c r="B344" s="200">
        <v>5544</v>
      </c>
      <c r="C344" t="s">
        <v>371</v>
      </c>
      <c r="D344" s="1">
        <v>133204.64499999999</v>
      </c>
      <c r="E344" s="86">
        <f t="shared" si="76"/>
        <v>27693.273388773388</v>
      </c>
      <c r="F344" s="87">
        <f t="shared" si="70"/>
        <v>0.81396581238553167</v>
      </c>
      <c r="G344" s="189">
        <f t="shared" si="77"/>
        <v>3925.8847778423487</v>
      </c>
      <c r="H344" s="189">
        <f t="shared" si="71"/>
        <v>18883.5057814217</v>
      </c>
      <c r="I344" s="189">
        <f t="shared" si="72"/>
        <v>1025.3381814257375</v>
      </c>
      <c r="J344" s="88">
        <f t="shared" si="73"/>
        <v>4931.8766526577974</v>
      </c>
      <c r="K344" s="189">
        <f t="shared" si="78"/>
        <v>720.76916691386782</v>
      </c>
      <c r="L344" s="88">
        <f t="shared" si="74"/>
        <v>3466.899692855704</v>
      </c>
      <c r="M344" s="89">
        <f t="shared" si="79"/>
        <v>22350.405474277402</v>
      </c>
      <c r="N344" s="89">
        <f t="shared" si="80"/>
        <v>155555.05047427741</v>
      </c>
      <c r="O344" s="89">
        <f t="shared" si="81"/>
        <v>32339.927333529609</v>
      </c>
      <c r="P344" s="90">
        <f t="shared" si="75"/>
        <v>0.95054112437270877</v>
      </c>
      <c r="Q344" s="226">
        <v>321.29375732928384</v>
      </c>
      <c r="R344" s="90">
        <f t="shared" si="82"/>
        <v>0.1724172357525533</v>
      </c>
      <c r="S344" s="90">
        <f t="shared" si="82"/>
        <v>0.16851730315961347</v>
      </c>
      <c r="T344" s="92">
        <v>4810</v>
      </c>
      <c r="U344" s="1">
        <v>113615.393</v>
      </c>
      <c r="V344" s="1">
        <v>23699.49791405924</v>
      </c>
      <c r="W344" s="196"/>
      <c r="X344" s="89">
        <v>0</v>
      </c>
      <c r="Y344" s="89">
        <f t="shared" si="83"/>
        <v>0</v>
      </c>
    </row>
    <row r="345" spans="2:25">
      <c r="B345" s="200">
        <v>5546</v>
      </c>
      <c r="C345" t="s">
        <v>372</v>
      </c>
      <c r="D345" s="1">
        <v>34069.995000000003</v>
      </c>
      <c r="E345" s="86">
        <f t="shared" si="76"/>
        <v>30123.779840848809</v>
      </c>
      <c r="F345" s="87">
        <f t="shared" si="70"/>
        <v>0.88540370746563624</v>
      </c>
      <c r="G345" s="189">
        <f t="shared" si="77"/>
        <v>2418.9707775555885</v>
      </c>
      <c r="H345" s="189">
        <f t="shared" si="71"/>
        <v>2735.8559494153706</v>
      </c>
      <c r="I345" s="189">
        <f t="shared" si="72"/>
        <v>174.66092319934032</v>
      </c>
      <c r="J345" s="88">
        <f t="shared" si="73"/>
        <v>197.54150413845389</v>
      </c>
      <c r="K345" s="189">
        <f t="shared" si="78"/>
        <v>-129.90809131252942</v>
      </c>
      <c r="L345" s="88">
        <f t="shared" si="74"/>
        <v>-146.92605127447078</v>
      </c>
      <c r="M345" s="89">
        <f t="shared" si="79"/>
        <v>2588.9298981408997</v>
      </c>
      <c r="N345" s="89">
        <f t="shared" si="80"/>
        <v>36658.924898140904</v>
      </c>
      <c r="O345" s="89">
        <f t="shared" si="81"/>
        <v>32412.842527091867</v>
      </c>
      <c r="P345" s="90">
        <f t="shared" si="75"/>
        <v>0.95268426122511185</v>
      </c>
      <c r="Q345" s="226">
        <v>-271.81842576312647</v>
      </c>
      <c r="R345" s="90">
        <f t="shared" si="82"/>
        <v>0.24117339610191355</v>
      </c>
      <c r="S345" s="90">
        <f t="shared" si="82"/>
        <v>0.26970611785138271</v>
      </c>
      <c r="T345" s="92">
        <v>1131</v>
      </c>
      <c r="U345" s="1">
        <v>27449.827000000001</v>
      </c>
      <c r="V345" s="1">
        <v>23725.001728608473</v>
      </c>
      <c r="W345" s="196"/>
      <c r="X345" s="89">
        <v>0</v>
      </c>
      <c r="Y345" s="89">
        <f t="shared" si="83"/>
        <v>0</v>
      </c>
    </row>
    <row r="346" spans="2:25">
      <c r="B346" s="200">
        <v>5601</v>
      </c>
      <c r="C346" t="s">
        <v>373</v>
      </c>
      <c r="D346" s="1">
        <v>641129.58100000001</v>
      </c>
      <c r="E346" s="86">
        <f t="shared" si="76"/>
        <v>29306.101430726332</v>
      </c>
      <c r="F346" s="87">
        <f t="shared" si="70"/>
        <v>0.86137035243310101</v>
      </c>
      <c r="G346" s="189">
        <f t="shared" si="77"/>
        <v>2925.9313918315238</v>
      </c>
      <c r="H346" s="189">
        <f t="shared" si="71"/>
        <v>64010.601059098241</v>
      </c>
      <c r="I346" s="189">
        <f t="shared" si="72"/>
        <v>460.84836674220713</v>
      </c>
      <c r="J346" s="88">
        <f t="shared" si="73"/>
        <v>10081.979719219265</v>
      </c>
      <c r="K346" s="189">
        <f t="shared" si="78"/>
        <v>156.27935223033739</v>
      </c>
      <c r="L346" s="88">
        <f t="shared" si="74"/>
        <v>3418.9233887430914</v>
      </c>
      <c r="M346" s="89">
        <f t="shared" si="79"/>
        <v>67429.524447841337</v>
      </c>
      <c r="N346" s="89">
        <f t="shared" si="80"/>
        <v>708559.10544784134</v>
      </c>
      <c r="O346" s="89">
        <f t="shared" si="81"/>
        <v>32388.312174788196</v>
      </c>
      <c r="P346" s="90">
        <f t="shared" si="75"/>
        <v>0.95196326057413583</v>
      </c>
      <c r="Q346" s="226">
        <v>685.40566808154108</v>
      </c>
      <c r="R346" s="90">
        <f t="shared" si="82"/>
        <v>0.11731538256039842</v>
      </c>
      <c r="S346" s="90">
        <f t="shared" si="82"/>
        <v>0.10868411229241336</v>
      </c>
      <c r="T346" s="92">
        <v>21877</v>
      </c>
      <c r="U346" s="1">
        <v>573812.54299999995</v>
      </c>
      <c r="V346" s="1">
        <v>26433.229362447022</v>
      </c>
      <c r="W346" s="196"/>
      <c r="X346" s="89">
        <v>0</v>
      </c>
      <c r="Y346" s="89">
        <f t="shared" si="83"/>
        <v>0</v>
      </c>
    </row>
    <row r="347" spans="2:25">
      <c r="B347" s="200">
        <v>5603</v>
      </c>
      <c r="C347" t="s">
        <v>374</v>
      </c>
      <c r="D347" s="1">
        <v>394905.95600000001</v>
      </c>
      <c r="E347" s="86">
        <f t="shared" si="76"/>
        <v>34873.362416107382</v>
      </c>
      <c r="F347" s="87">
        <f t="shared" si="70"/>
        <v>1.0250043167937395</v>
      </c>
      <c r="G347" s="189">
        <f t="shared" si="77"/>
        <v>-525.77041910472724</v>
      </c>
      <c r="H347" s="189">
        <f t="shared" si="71"/>
        <v>-5953.8242259419312</v>
      </c>
      <c r="I347" s="189">
        <f t="shared" si="72"/>
        <v>0</v>
      </c>
      <c r="J347" s="88">
        <f t="shared" si="73"/>
        <v>0</v>
      </c>
      <c r="K347" s="189">
        <f t="shared" si="78"/>
        <v>-304.56901451186974</v>
      </c>
      <c r="L347" s="88">
        <f t="shared" si="74"/>
        <v>-3448.9395203324129</v>
      </c>
      <c r="M347" s="89">
        <f t="shared" si="79"/>
        <v>-9402.7637462743442</v>
      </c>
      <c r="N347" s="89">
        <f t="shared" si="80"/>
        <v>385503.19225372566</v>
      </c>
      <c r="O347" s="89">
        <f t="shared" si="81"/>
        <v>34043.02298249078</v>
      </c>
      <c r="P347" s="90">
        <f t="shared" si="75"/>
        <v>1.0005988266174324</v>
      </c>
      <c r="Q347" s="226">
        <v>693.89004647393813</v>
      </c>
      <c r="R347" s="90">
        <f t="shared" si="82"/>
        <v>0.21706381062393043</v>
      </c>
      <c r="S347" s="90">
        <f t="shared" si="82"/>
        <v>0.21856848153074201</v>
      </c>
      <c r="T347" s="92">
        <v>11324</v>
      </c>
      <c r="U347" s="1">
        <v>324474.32299999997</v>
      </c>
      <c r="V347" s="1">
        <v>28618.30331628153</v>
      </c>
      <c r="W347" s="196"/>
      <c r="X347" s="89">
        <v>0</v>
      </c>
      <c r="Y347" s="89">
        <f t="shared" si="83"/>
        <v>0</v>
      </c>
    </row>
    <row r="348" spans="2:25">
      <c r="B348" s="200">
        <v>5605</v>
      </c>
      <c r="C348" t="s">
        <v>375</v>
      </c>
      <c r="D348" s="1">
        <v>299927.98300000001</v>
      </c>
      <c r="E348" s="86">
        <f t="shared" si="76"/>
        <v>30104.18377998595</v>
      </c>
      <c r="F348" s="87">
        <f t="shared" si="70"/>
        <v>0.88482773642112045</v>
      </c>
      <c r="G348" s="189">
        <f t="shared" si="77"/>
        <v>2431.1203352905609</v>
      </c>
      <c r="H348" s="189">
        <f t="shared" si="71"/>
        <v>24221.251900499858</v>
      </c>
      <c r="I348" s="189">
        <f t="shared" si="72"/>
        <v>181.51954450134107</v>
      </c>
      <c r="J348" s="88">
        <f t="shared" si="73"/>
        <v>1808.4792218668613</v>
      </c>
      <c r="K348" s="189">
        <f t="shared" si="78"/>
        <v>-123.04947001052867</v>
      </c>
      <c r="L348" s="88">
        <f t="shared" si="74"/>
        <v>-1225.9418697148972</v>
      </c>
      <c r="M348" s="89">
        <f t="shared" si="79"/>
        <v>22995.31003078496</v>
      </c>
      <c r="N348" s="89">
        <f t="shared" si="80"/>
        <v>322923.29303078499</v>
      </c>
      <c r="O348" s="89">
        <f t="shared" si="81"/>
        <v>32412.254645265981</v>
      </c>
      <c r="P348" s="90">
        <f t="shared" si="75"/>
        <v>0.95266698209377632</v>
      </c>
      <c r="Q348" s="226">
        <v>991.42117700443487</v>
      </c>
      <c r="R348" s="90">
        <f t="shared" si="82"/>
        <v>0.16080835021624901</v>
      </c>
      <c r="S348" s="90">
        <f t="shared" si="82"/>
        <v>0.17245954313220055</v>
      </c>
      <c r="T348" s="92">
        <v>9963</v>
      </c>
      <c r="U348" s="1">
        <v>258378.554</v>
      </c>
      <c r="V348" s="1">
        <v>25676.095995230051</v>
      </c>
      <c r="W348" s="196"/>
      <c r="X348" s="89">
        <v>0</v>
      </c>
      <c r="Y348" s="89">
        <f t="shared" si="83"/>
        <v>0</v>
      </c>
    </row>
    <row r="349" spans="2:25">
      <c r="B349" s="200">
        <v>5607</v>
      </c>
      <c r="C349" t="s">
        <v>376</v>
      </c>
      <c r="D349" s="1">
        <v>168159.68599999999</v>
      </c>
      <c r="E349" s="86">
        <f t="shared" si="76"/>
        <v>29108.479487623332</v>
      </c>
      <c r="F349" s="87">
        <f t="shared" si="70"/>
        <v>0.85556181173786305</v>
      </c>
      <c r="G349" s="189">
        <f t="shared" si="77"/>
        <v>3048.4569965553842</v>
      </c>
      <c r="H349" s="189">
        <f t="shared" si="71"/>
        <v>17610.936069100455</v>
      </c>
      <c r="I349" s="189">
        <f t="shared" si="72"/>
        <v>530.01604682825723</v>
      </c>
      <c r="J349" s="88">
        <f t="shared" si="73"/>
        <v>3061.9027025268424</v>
      </c>
      <c r="K349" s="189">
        <f t="shared" si="78"/>
        <v>225.44703231638749</v>
      </c>
      <c r="L349" s="88">
        <f t="shared" si="74"/>
        <v>1302.4075056917704</v>
      </c>
      <c r="M349" s="89">
        <f t="shared" si="79"/>
        <v>18913.343574792227</v>
      </c>
      <c r="N349" s="89">
        <f t="shared" si="80"/>
        <v>187073.02957479222</v>
      </c>
      <c r="O349" s="89">
        <f t="shared" si="81"/>
        <v>32382.383516495105</v>
      </c>
      <c r="P349" s="90">
        <f t="shared" si="75"/>
        <v>0.95178900435327873</v>
      </c>
      <c r="Q349" s="226">
        <v>642.10602959898824</v>
      </c>
      <c r="R349" s="90">
        <f t="shared" si="82"/>
        <v>0.16603624363052547</v>
      </c>
      <c r="S349" s="90">
        <f t="shared" si="82"/>
        <v>0.17209147771550312</v>
      </c>
      <c r="T349" s="92">
        <v>5777</v>
      </c>
      <c r="U349" s="1">
        <v>144214.802</v>
      </c>
      <c r="V349" s="1">
        <v>24834.648183227138</v>
      </c>
      <c r="W349" s="196"/>
      <c r="X349" s="89">
        <v>0</v>
      </c>
      <c r="Y349" s="89">
        <f t="shared" si="83"/>
        <v>0</v>
      </c>
    </row>
    <row r="350" spans="2:25">
      <c r="B350" s="200">
        <v>5610</v>
      </c>
      <c r="C350" t="s">
        <v>377</v>
      </c>
      <c r="D350" s="1">
        <v>66182.341</v>
      </c>
      <c r="E350" s="86">
        <f t="shared" si="76"/>
        <v>26221.212757527734</v>
      </c>
      <c r="F350" s="87">
        <f t="shared" si="70"/>
        <v>0.77069873410368539</v>
      </c>
      <c r="G350" s="189">
        <f t="shared" si="77"/>
        <v>4838.5623692146546</v>
      </c>
      <c r="H350" s="189">
        <f t="shared" si="71"/>
        <v>12212.531419897789</v>
      </c>
      <c r="I350" s="189">
        <f t="shared" si="72"/>
        <v>1540.5594023617166</v>
      </c>
      <c r="J350" s="88">
        <f t="shared" si="73"/>
        <v>3888.3719315609728</v>
      </c>
      <c r="K350" s="189">
        <f t="shared" si="78"/>
        <v>1235.9903878498469</v>
      </c>
      <c r="L350" s="88">
        <f t="shared" si="74"/>
        <v>3119.6397389330136</v>
      </c>
      <c r="M350" s="89">
        <f t="shared" si="79"/>
        <v>15332.171158830803</v>
      </c>
      <c r="N350" s="89">
        <f t="shared" si="80"/>
        <v>81514.512158830796</v>
      </c>
      <c r="O350" s="89">
        <f t="shared" si="81"/>
        <v>32295.765514592233</v>
      </c>
      <c r="P350" s="90">
        <f t="shared" si="75"/>
        <v>0.94924311202425327</v>
      </c>
      <c r="Q350" s="226">
        <v>170.73645539688732</v>
      </c>
      <c r="R350" s="90">
        <f t="shared" si="82"/>
        <v>0.1374511607641147</v>
      </c>
      <c r="S350" s="90">
        <f t="shared" si="82"/>
        <v>0.15592798231376934</v>
      </c>
      <c r="T350" s="92">
        <v>2524</v>
      </c>
      <c r="U350" s="1">
        <v>58184.775999999998</v>
      </c>
      <c r="V350" s="1">
        <v>22684.123196881093</v>
      </c>
      <c r="W350" s="196"/>
      <c r="X350" s="89">
        <v>0</v>
      </c>
      <c r="Y350" s="89">
        <f t="shared" si="83"/>
        <v>0</v>
      </c>
    </row>
    <row r="351" spans="2:25">
      <c r="B351" s="200">
        <v>5612</v>
      </c>
      <c r="C351" t="s">
        <v>378</v>
      </c>
      <c r="D351" s="1">
        <v>65713.968999999997</v>
      </c>
      <c r="E351" s="86">
        <f t="shared" si="76"/>
        <v>23041.363604488077</v>
      </c>
      <c r="F351" s="87">
        <f t="shared" si="70"/>
        <v>0.67723601979102355</v>
      </c>
      <c r="G351" s="189">
        <f t="shared" si="77"/>
        <v>6810.0688440992417</v>
      </c>
      <c r="H351" s="189">
        <f t="shared" si="71"/>
        <v>19422.316343371036</v>
      </c>
      <c r="I351" s="189">
        <f t="shared" si="72"/>
        <v>2653.5066059255964</v>
      </c>
      <c r="J351" s="88">
        <f t="shared" si="73"/>
        <v>7567.8008400998015</v>
      </c>
      <c r="K351" s="189">
        <f t="shared" si="78"/>
        <v>2348.9375914137268</v>
      </c>
      <c r="L351" s="88">
        <f t="shared" si="74"/>
        <v>6699.1700107119486</v>
      </c>
      <c r="M351" s="89">
        <f t="shared" si="79"/>
        <v>26121.486354082983</v>
      </c>
      <c r="N351" s="89">
        <f t="shared" si="80"/>
        <v>91835.45535408298</v>
      </c>
      <c r="O351" s="89">
        <f t="shared" si="81"/>
        <v>32200.370040001046</v>
      </c>
      <c r="P351" s="90">
        <f t="shared" si="75"/>
        <v>0.94643923059487345</v>
      </c>
      <c r="Q351" s="226">
        <v>-259.6806406688047</v>
      </c>
      <c r="R351" s="90">
        <f t="shared" si="82"/>
        <v>0.18294865672060928</v>
      </c>
      <c r="S351" s="90">
        <f t="shared" si="82"/>
        <v>0.18128954219505422</v>
      </c>
      <c r="T351" s="92">
        <v>2852</v>
      </c>
      <c r="U351" s="1">
        <v>55550.99</v>
      </c>
      <c r="V351" s="1">
        <v>19505.263342696631</v>
      </c>
      <c r="W351" s="196"/>
      <c r="X351" s="89">
        <v>0</v>
      </c>
      <c r="Y351" s="89">
        <f t="shared" si="83"/>
        <v>0</v>
      </c>
    </row>
    <row r="352" spans="2:25">
      <c r="B352" s="200">
        <v>5614</v>
      </c>
      <c r="C352" t="s">
        <v>379</v>
      </c>
      <c r="D352" s="1">
        <v>21663.753000000001</v>
      </c>
      <c r="E352" s="86">
        <f t="shared" si="76"/>
        <v>25073.788194444445</v>
      </c>
      <c r="F352" s="87">
        <f t="shared" si="70"/>
        <v>0.73697341916782722</v>
      </c>
      <c r="G352" s="189">
        <f t="shared" si="77"/>
        <v>5549.9655983262937</v>
      </c>
      <c r="H352" s="189">
        <f t="shared" si="71"/>
        <v>4795.1702769539179</v>
      </c>
      <c r="I352" s="189">
        <f t="shared" si="72"/>
        <v>1942.1579994408673</v>
      </c>
      <c r="J352" s="88">
        <f t="shared" si="73"/>
        <v>1678.0245115169093</v>
      </c>
      <c r="K352" s="189">
        <f t="shared" si="78"/>
        <v>1637.5889849289977</v>
      </c>
      <c r="L352" s="88">
        <f t="shared" si="74"/>
        <v>1414.8768829786541</v>
      </c>
      <c r="M352" s="89">
        <f t="shared" si="79"/>
        <v>6210.047159932572</v>
      </c>
      <c r="N352" s="89">
        <f t="shared" si="80"/>
        <v>27873.800159932573</v>
      </c>
      <c r="O352" s="89">
        <f t="shared" si="81"/>
        <v>32261.342777699738</v>
      </c>
      <c r="P352" s="90">
        <f t="shared" si="75"/>
        <v>0.94823135257617763</v>
      </c>
      <c r="Q352" s="226">
        <v>57.153104509869081</v>
      </c>
      <c r="R352" s="90">
        <f t="shared" si="82"/>
        <v>-1.4191454629787593E-2</v>
      </c>
      <c r="S352" s="90">
        <f t="shared" si="82"/>
        <v>-1.4191454629787523E-2</v>
      </c>
      <c r="T352" s="92">
        <v>864</v>
      </c>
      <c r="U352" s="1">
        <v>21975.618999999999</v>
      </c>
      <c r="V352" s="1">
        <v>25434.74421296296</v>
      </c>
      <c r="W352" s="196"/>
      <c r="X352" s="89">
        <v>0</v>
      </c>
      <c r="Y352" s="89">
        <f t="shared" si="83"/>
        <v>0</v>
      </c>
    </row>
    <row r="353" spans="2:28">
      <c r="B353" s="200">
        <v>5616</v>
      </c>
      <c r="C353" t="s">
        <v>380</v>
      </c>
      <c r="D353" s="1">
        <v>25693.493999999999</v>
      </c>
      <c r="E353" s="86">
        <f t="shared" si="76"/>
        <v>26298.356192425792</v>
      </c>
      <c r="F353" s="87">
        <f t="shared" si="70"/>
        <v>0.77296614820730181</v>
      </c>
      <c r="G353" s="189">
        <f t="shared" si="77"/>
        <v>4790.7334395778589</v>
      </c>
      <c r="H353" s="189">
        <f t="shared" si="71"/>
        <v>4680.546570467568</v>
      </c>
      <c r="I353" s="189">
        <f t="shared" si="72"/>
        <v>1513.559200147396</v>
      </c>
      <c r="J353" s="88">
        <f t="shared" si="73"/>
        <v>1478.747338544006</v>
      </c>
      <c r="K353" s="189">
        <f t="shared" si="78"/>
        <v>1208.9901856355264</v>
      </c>
      <c r="L353" s="88">
        <f t="shared" si="74"/>
        <v>1181.1834113659093</v>
      </c>
      <c r="M353" s="89">
        <f t="shared" si="79"/>
        <v>5861.7299818334777</v>
      </c>
      <c r="N353" s="89">
        <f t="shared" si="80"/>
        <v>31555.223981833478</v>
      </c>
      <c r="O353" s="89">
        <f t="shared" si="81"/>
        <v>32298.079817639176</v>
      </c>
      <c r="P353" s="90">
        <f t="shared" si="75"/>
        <v>0.94931113444736182</v>
      </c>
      <c r="Q353" s="226">
        <v>-109.76439212251626</v>
      </c>
      <c r="R353" s="90">
        <f t="shared" si="82"/>
        <v>0.17796043691483623</v>
      </c>
      <c r="S353" s="90">
        <f t="shared" si="82"/>
        <v>0.18037181959019938</v>
      </c>
      <c r="T353" s="92">
        <v>977</v>
      </c>
      <c r="U353" s="1">
        <v>21811.848000000002</v>
      </c>
      <c r="V353" s="1">
        <v>22279.722165474974</v>
      </c>
      <c r="W353" s="196"/>
      <c r="X353" s="89">
        <v>0</v>
      </c>
      <c r="Y353" s="89">
        <f t="shared" si="83"/>
        <v>0</v>
      </c>
    </row>
    <row r="354" spans="2:28">
      <c r="B354" s="200">
        <v>5618</v>
      </c>
      <c r="C354" t="s">
        <v>381</v>
      </c>
      <c r="D354" s="1">
        <v>35084.741000000002</v>
      </c>
      <c r="E354" s="86">
        <f t="shared" si="76"/>
        <v>31953.316029143898</v>
      </c>
      <c r="F354" s="87">
        <f t="shared" si="70"/>
        <v>0.93917777342340214</v>
      </c>
      <c r="G354" s="189">
        <f t="shared" si="77"/>
        <v>1284.658340812633</v>
      </c>
      <c r="H354" s="189">
        <f t="shared" si="71"/>
        <v>1410.554858212271</v>
      </c>
      <c r="I354" s="189">
        <f t="shared" si="72"/>
        <v>0</v>
      </c>
      <c r="J354" s="88">
        <f t="shared" si="73"/>
        <v>0</v>
      </c>
      <c r="K354" s="189">
        <f t="shared" si="78"/>
        <v>-304.56901451186974</v>
      </c>
      <c r="L354" s="88">
        <f t="shared" si="74"/>
        <v>-334.41677793403295</v>
      </c>
      <c r="M354" s="89">
        <f t="shared" si="79"/>
        <v>1076.138080278238</v>
      </c>
      <c r="N354" s="89">
        <f t="shared" si="80"/>
        <v>36160.879080278239</v>
      </c>
      <c r="O354" s="89">
        <f t="shared" si="81"/>
        <v>32933.405355444665</v>
      </c>
      <c r="P354" s="90">
        <f t="shared" si="75"/>
        <v>0.96798474013670444</v>
      </c>
      <c r="Q354" s="226">
        <v>-121.72002617198973</v>
      </c>
      <c r="R354" s="90">
        <f t="shared" si="82"/>
        <v>0.15224706750381814</v>
      </c>
      <c r="S354" s="90">
        <f t="shared" si="82"/>
        <v>0.167988147660974</v>
      </c>
      <c r="T354" s="92">
        <v>1098</v>
      </c>
      <c r="U354" s="1">
        <v>30448.973999999998</v>
      </c>
      <c r="V354" s="1">
        <v>27357.568733153639</v>
      </c>
      <c r="W354" s="196"/>
      <c r="X354" s="89">
        <v>0</v>
      </c>
      <c r="Y354" s="89">
        <f t="shared" si="83"/>
        <v>0</v>
      </c>
    </row>
    <row r="355" spans="2:28">
      <c r="B355" s="200">
        <v>5620</v>
      </c>
      <c r="C355" t="s">
        <v>382</v>
      </c>
      <c r="D355" s="1">
        <v>90352.388000000006</v>
      </c>
      <c r="E355" s="86">
        <f t="shared" si="76"/>
        <v>30565.760487144795</v>
      </c>
      <c r="F355" s="87">
        <f t="shared" si="70"/>
        <v>0.89839448435107438</v>
      </c>
      <c r="G355" s="189">
        <f t="shared" si="77"/>
        <v>2144.9427768520768</v>
      </c>
      <c r="H355" s="189">
        <f t="shared" si="71"/>
        <v>6340.4508483747395</v>
      </c>
      <c r="I355" s="189">
        <f t="shared" si="72"/>
        <v>19.967696995745243</v>
      </c>
      <c r="J355" s="88">
        <f t="shared" si="73"/>
        <v>59.024512319422939</v>
      </c>
      <c r="K355" s="189">
        <f t="shared" si="78"/>
        <v>-284.60131751612448</v>
      </c>
      <c r="L355" s="88">
        <f t="shared" si="74"/>
        <v>-841.28149457766392</v>
      </c>
      <c r="M355" s="89">
        <f t="shared" si="79"/>
        <v>5499.1693537970759</v>
      </c>
      <c r="N355" s="89">
        <f t="shared" si="80"/>
        <v>95851.557353797078</v>
      </c>
      <c r="O355" s="89">
        <f t="shared" si="81"/>
        <v>32426.101946480743</v>
      </c>
      <c r="P355" s="90">
        <f t="shared" si="75"/>
        <v>0.9530739845316748</v>
      </c>
      <c r="Q355" s="226">
        <v>-540.74170234819485</v>
      </c>
      <c r="R355" s="90">
        <f t="shared" si="82"/>
        <v>0.11322254611946186</v>
      </c>
      <c r="S355" s="90">
        <f t="shared" si="82"/>
        <v>0.11133955805092424</v>
      </c>
      <c r="T355" s="92">
        <v>2956</v>
      </c>
      <c r="U355" s="1">
        <v>81162.915999999997</v>
      </c>
      <c r="V355" s="1">
        <v>27503.529650965775</v>
      </c>
      <c r="W355" s="196"/>
      <c r="X355" s="89">
        <v>0</v>
      </c>
      <c r="Y355" s="89">
        <f t="shared" si="83"/>
        <v>0</v>
      </c>
    </row>
    <row r="356" spans="2:28">
      <c r="B356" s="200">
        <v>5622</v>
      </c>
      <c r="C356" t="s">
        <v>383</v>
      </c>
      <c r="D356" s="1">
        <v>117145.698</v>
      </c>
      <c r="E356" s="86">
        <f t="shared" si="76"/>
        <v>30068.197638603695</v>
      </c>
      <c r="F356" s="87">
        <f t="shared" si="70"/>
        <v>0.88377002509918257</v>
      </c>
      <c r="G356" s="189">
        <f t="shared" si="77"/>
        <v>2453.4317429475591</v>
      </c>
      <c r="H356" s="189">
        <f t="shared" si="71"/>
        <v>9558.5700705236904</v>
      </c>
      <c r="I356" s="189">
        <f t="shared" si="72"/>
        <v>194.11469398513017</v>
      </c>
      <c r="J356" s="88">
        <f t="shared" si="73"/>
        <v>756.27084776606716</v>
      </c>
      <c r="K356" s="189">
        <f t="shared" si="78"/>
        <v>-110.45432052673956</v>
      </c>
      <c r="L356" s="88">
        <f t="shared" si="74"/>
        <v>-430.33003277217739</v>
      </c>
      <c r="M356" s="89">
        <f t="shared" si="79"/>
        <v>9128.2400377515132</v>
      </c>
      <c r="N356" s="89">
        <f t="shared" si="80"/>
        <v>126273.93803775152</v>
      </c>
      <c r="O356" s="89">
        <f t="shared" si="81"/>
        <v>32411.175061024514</v>
      </c>
      <c r="P356" s="90">
        <f t="shared" si="75"/>
        <v>0.95263525075411826</v>
      </c>
      <c r="Q356" s="226">
        <v>489.2993247806171</v>
      </c>
      <c r="R356" s="90">
        <f t="shared" si="82"/>
        <v>0.17326095084018336</v>
      </c>
      <c r="S356" s="90">
        <f t="shared" si="82"/>
        <v>0.17115293578477236</v>
      </c>
      <c r="T356" s="92">
        <v>3896</v>
      </c>
      <c r="U356" s="1">
        <v>99846.243000000002</v>
      </c>
      <c r="V356" s="1">
        <v>25674.014656724092</v>
      </c>
      <c r="W356" s="196"/>
      <c r="X356" s="89">
        <v>0</v>
      </c>
      <c r="Y356" s="89">
        <f t="shared" si="83"/>
        <v>0</v>
      </c>
    </row>
    <row r="357" spans="2:28">
      <c r="B357" s="200">
        <v>5624</v>
      </c>
      <c r="C357" t="s">
        <v>384</v>
      </c>
      <c r="D357" s="1">
        <v>38040.889000000003</v>
      </c>
      <c r="E357" s="86">
        <f t="shared" si="76"/>
        <v>30727.697092084007</v>
      </c>
      <c r="F357" s="87">
        <f t="shared" si="70"/>
        <v>0.90315415498819507</v>
      </c>
      <c r="G357" s="189">
        <f t="shared" si="77"/>
        <v>2044.5420817897655</v>
      </c>
      <c r="H357" s="189">
        <f t="shared" si="71"/>
        <v>2531.1430972557296</v>
      </c>
      <c r="I357" s="189">
        <f t="shared" si="72"/>
        <v>0</v>
      </c>
      <c r="J357" s="88">
        <f t="shared" si="73"/>
        <v>0</v>
      </c>
      <c r="K357" s="189">
        <f t="shared" si="78"/>
        <v>-304.56901451186974</v>
      </c>
      <c r="L357" s="88">
        <f t="shared" si="74"/>
        <v>-377.05643996569472</v>
      </c>
      <c r="M357" s="89">
        <f t="shared" si="79"/>
        <v>2154.086657290035</v>
      </c>
      <c r="N357" s="89">
        <f t="shared" si="80"/>
        <v>40194.975657290037</v>
      </c>
      <c r="O357" s="89">
        <f t="shared" si="81"/>
        <v>32467.6701593619</v>
      </c>
      <c r="P357" s="90">
        <f t="shared" si="75"/>
        <v>0.95429576513132552</v>
      </c>
      <c r="Q357" s="226">
        <v>-95.921253720733148</v>
      </c>
      <c r="R357" s="90">
        <f t="shared" si="82"/>
        <v>0.1578654512650785</v>
      </c>
      <c r="S357" s="90">
        <f t="shared" si="82"/>
        <v>0.13635421913333631</v>
      </c>
      <c r="T357" s="92">
        <v>1238</v>
      </c>
      <c r="U357" s="1">
        <v>32854.326000000001</v>
      </c>
      <c r="V357" s="1">
        <v>27040.597530864197</v>
      </c>
      <c r="W357" s="196"/>
      <c r="X357" s="89">
        <v>0</v>
      </c>
      <c r="Y357" s="89">
        <f t="shared" si="83"/>
        <v>0</v>
      </c>
    </row>
    <row r="358" spans="2:28">
      <c r="B358" s="200">
        <v>5626</v>
      </c>
      <c r="C358" t="s">
        <v>385</v>
      </c>
      <c r="D358" s="1">
        <v>28665.258000000002</v>
      </c>
      <c r="E358" s="86">
        <f t="shared" si="76"/>
        <v>27274.270218839203</v>
      </c>
      <c r="F358" s="87">
        <f t="shared" si="70"/>
        <v>0.80165039373423375</v>
      </c>
      <c r="G358" s="189">
        <f t="shared" si="77"/>
        <v>4185.6667432015438</v>
      </c>
      <c r="H358" s="189">
        <f t="shared" si="71"/>
        <v>4399.1357471048223</v>
      </c>
      <c r="I358" s="189">
        <f t="shared" si="72"/>
        <v>1171.9892909027021</v>
      </c>
      <c r="J358" s="88">
        <f t="shared" si="73"/>
        <v>1231.76074473874</v>
      </c>
      <c r="K358" s="189">
        <f t="shared" si="78"/>
        <v>867.42027639083244</v>
      </c>
      <c r="L358" s="88">
        <f t="shared" si="74"/>
        <v>911.6587104867649</v>
      </c>
      <c r="M358" s="89">
        <f t="shared" si="79"/>
        <v>5310.7944575915872</v>
      </c>
      <c r="N358" s="89">
        <f t="shared" si="80"/>
        <v>33976.052457591592</v>
      </c>
      <c r="O358" s="89">
        <f t="shared" si="81"/>
        <v>32327.357238431581</v>
      </c>
      <c r="P358" s="90">
        <f t="shared" si="75"/>
        <v>0.95017166181316981</v>
      </c>
      <c r="Q358" s="226">
        <v>-178.28642062514973</v>
      </c>
      <c r="R358" s="90">
        <f t="shared" si="82"/>
        <v>0.20241084035030474</v>
      </c>
      <c r="S358" s="90">
        <f t="shared" si="82"/>
        <v>0.22414804869155683</v>
      </c>
      <c r="T358" s="92">
        <v>1051</v>
      </c>
      <c r="U358" s="1">
        <v>23839.82</v>
      </c>
      <c r="V358" s="1">
        <v>22280.205607476633</v>
      </c>
      <c r="W358" s="196"/>
      <c r="X358" s="89">
        <v>0</v>
      </c>
      <c r="Y358" s="89">
        <f t="shared" si="83"/>
        <v>0</v>
      </c>
    </row>
    <row r="359" spans="2:28">
      <c r="B359" s="200">
        <v>5628</v>
      </c>
      <c r="C359" t="s">
        <v>386</v>
      </c>
      <c r="D359" s="1">
        <v>81033.058999999994</v>
      </c>
      <c r="E359" s="86">
        <f t="shared" si="76"/>
        <v>28961.064689063616</v>
      </c>
      <c r="F359" s="87">
        <f t="shared" si="70"/>
        <v>0.85122896871916987</v>
      </c>
      <c r="G359" s="189">
        <f t="shared" si="77"/>
        <v>3139.8541716624077</v>
      </c>
      <c r="H359" s="189">
        <f t="shared" si="71"/>
        <v>8785.311972311416</v>
      </c>
      <c r="I359" s="189">
        <f t="shared" si="72"/>
        <v>581.61122632415766</v>
      </c>
      <c r="J359" s="88">
        <f t="shared" si="73"/>
        <v>1627.3482112549932</v>
      </c>
      <c r="K359" s="189">
        <f t="shared" si="78"/>
        <v>277.04221181228792</v>
      </c>
      <c r="L359" s="88">
        <f t="shared" si="74"/>
        <v>775.1641086507816</v>
      </c>
      <c r="M359" s="89">
        <f t="shared" si="79"/>
        <v>9560.4760809621985</v>
      </c>
      <c r="N359" s="89">
        <f t="shared" si="80"/>
        <v>90593.535080962189</v>
      </c>
      <c r="O359" s="89">
        <f t="shared" si="81"/>
        <v>32377.961072538314</v>
      </c>
      <c r="P359" s="90">
        <f t="shared" si="75"/>
        <v>0.95165901906271788</v>
      </c>
      <c r="Q359" s="226">
        <v>-662.64645095067863</v>
      </c>
      <c r="R359" s="90">
        <f t="shared" si="82"/>
        <v>0.17991740482253324</v>
      </c>
      <c r="S359" s="90">
        <f t="shared" si="82"/>
        <v>0.18371270741131199</v>
      </c>
      <c r="T359" s="92">
        <v>2798</v>
      </c>
      <c r="U359" s="1">
        <v>68676.891000000003</v>
      </c>
      <c r="V359" s="1">
        <v>24466.295333095833</v>
      </c>
      <c r="W359" s="196"/>
      <c r="X359" s="89">
        <v>0</v>
      </c>
      <c r="Y359" s="89">
        <f t="shared" si="83"/>
        <v>0</v>
      </c>
    </row>
    <row r="360" spans="2:28">
      <c r="B360" s="200">
        <v>5630</v>
      </c>
      <c r="C360" t="s">
        <v>387</v>
      </c>
      <c r="D360" s="1">
        <v>26039.557000000001</v>
      </c>
      <c r="E360" s="86">
        <f t="shared" si="76"/>
        <v>29257.929213483148</v>
      </c>
      <c r="F360" s="87">
        <f t="shared" si="70"/>
        <v>0.85995446571605239</v>
      </c>
      <c r="G360" s="189">
        <f t="shared" si="77"/>
        <v>2955.7981665222978</v>
      </c>
      <c r="H360" s="189">
        <f t="shared" si="71"/>
        <v>2630.6603682048453</v>
      </c>
      <c r="I360" s="189">
        <f t="shared" si="72"/>
        <v>477.70864277732142</v>
      </c>
      <c r="J360" s="88">
        <f t="shared" si="73"/>
        <v>425.16069207181607</v>
      </c>
      <c r="K360" s="189">
        <f t="shared" si="78"/>
        <v>173.13962826545168</v>
      </c>
      <c r="L360" s="88">
        <f t="shared" si="74"/>
        <v>154.09426915625201</v>
      </c>
      <c r="M360" s="89">
        <f t="shared" si="79"/>
        <v>2784.7546373610971</v>
      </c>
      <c r="N360" s="89">
        <f t="shared" si="80"/>
        <v>28824.311637361097</v>
      </c>
      <c r="O360" s="89">
        <f t="shared" si="81"/>
        <v>32386.867008270896</v>
      </c>
      <c r="P360" s="90">
        <f t="shared" si="75"/>
        <v>0.95192078397262425</v>
      </c>
      <c r="Q360" s="226">
        <v>267.16351909002333</v>
      </c>
      <c r="R360" s="90">
        <f t="shared" si="82"/>
        <v>0.17709112960405166</v>
      </c>
      <c r="S360" s="90">
        <f t="shared" si="82"/>
        <v>0.17973627820990351</v>
      </c>
      <c r="T360" s="92">
        <v>890</v>
      </c>
      <c r="U360" s="1">
        <v>22121.955000000002</v>
      </c>
      <c r="V360" s="1">
        <v>24800.397982062783</v>
      </c>
      <c r="W360" s="196"/>
      <c r="X360" s="89">
        <v>0</v>
      </c>
      <c r="Y360" s="89">
        <f t="shared" si="83"/>
        <v>0</v>
      </c>
    </row>
    <row r="361" spans="2:28">
      <c r="B361" s="200">
        <v>5632</v>
      </c>
      <c r="C361" t="s">
        <v>388</v>
      </c>
      <c r="D361" s="1">
        <v>59873.656000000003</v>
      </c>
      <c r="E361" s="86">
        <f t="shared" si="76"/>
        <v>28416.542952064548</v>
      </c>
      <c r="F361" s="87">
        <f t="shared" si="70"/>
        <v>0.83522428513424896</v>
      </c>
      <c r="G361" s="189">
        <f t="shared" si="77"/>
        <v>3477.4576486018295</v>
      </c>
      <c r="H361" s="189">
        <f t="shared" si="71"/>
        <v>7327.0032656040548</v>
      </c>
      <c r="I361" s="189">
        <f t="shared" si="72"/>
        <v>772.19383427383138</v>
      </c>
      <c r="J361" s="88">
        <f t="shared" si="73"/>
        <v>1627.0124088149628</v>
      </c>
      <c r="K361" s="189">
        <f t="shared" si="78"/>
        <v>467.62481976196165</v>
      </c>
      <c r="L361" s="88">
        <f t="shared" si="74"/>
        <v>985.28549523845311</v>
      </c>
      <c r="M361" s="89">
        <f t="shared" si="79"/>
        <v>8312.2887608425081</v>
      </c>
      <c r="N361" s="89">
        <f t="shared" si="80"/>
        <v>68185.944760842511</v>
      </c>
      <c r="O361" s="89">
        <f t="shared" si="81"/>
        <v>32361.62542042834</v>
      </c>
      <c r="P361" s="90">
        <f t="shared" si="75"/>
        <v>0.95117887855517025</v>
      </c>
      <c r="Q361" s="226">
        <v>-2.7781784464204975</v>
      </c>
      <c r="R361" s="90">
        <f t="shared" si="82"/>
        <v>0.19656528591757444</v>
      </c>
      <c r="S361" s="90">
        <f t="shared" si="82"/>
        <v>0.19997268587747263</v>
      </c>
      <c r="T361" s="92">
        <v>2107</v>
      </c>
      <c r="U361" s="1">
        <v>50037.934999999998</v>
      </c>
      <c r="V361" s="1">
        <v>23680.991481306199</v>
      </c>
      <c r="W361" s="196"/>
      <c r="X361" s="89">
        <v>0</v>
      </c>
      <c r="Y361" s="89">
        <f t="shared" si="83"/>
        <v>0</v>
      </c>
    </row>
    <row r="362" spans="2:28">
      <c r="B362" s="200">
        <v>5634</v>
      </c>
      <c r="C362" t="s">
        <v>389</v>
      </c>
      <c r="D362" s="1">
        <v>49985.154000000002</v>
      </c>
      <c r="E362" s="86">
        <f t="shared" si="76"/>
        <v>25219.552976791121</v>
      </c>
      <c r="F362" s="87">
        <f t="shared" si="70"/>
        <v>0.74125776460487158</v>
      </c>
      <c r="G362" s="189">
        <f t="shared" si="77"/>
        <v>5459.5914332713546</v>
      </c>
      <c r="H362" s="189">
        <f t="shared" si="71"/>
        <v>10820.910220743826</v>
      </c>
      <c r="I362" s="189">
        <f t="shared" si="72"/>
        <v>1891.1403256195308</v>
      </c>
      <c r="J362" s="88">
        <f t="shared" si="73"/>
        <v>3748.2401253779103</v>
      </c>
      <c r="K362" s="189">
        <f t="shared" si="78"/>
        <v>1586.5713111076611</v>
      </c>
      <c r="L362" s="88">
        <f t="shared" si="74"/>
        <v>3144.5843386153842</v>
      </c>
      <c r="M362" s="89">
        <f t="shared" si="79"/>
        <v>13965.494559359211</v>
      </c>
      <c r="N362" s="89">
        <f t="shared" si="80"/>
        <v>63950.648559359215</v>
      </c>
      <c r="O362" s="89">
        <f t="shared" si="81"/>
        <v>32265.715721170138</v>
      </c>
      <c r="P362" s="90">
        <f t="shared" si="75"/>
        <v>0.94835988293928886</v>
      </c>
      <c r="Q362" s="226">
        <v>-49.094848543332773</v>
      </c>
      <c r="R362" s="90">
        <f t="shared" si="82"/>
        <v>0.12710457973977082</v>
      </c>
      <c r="S362" s="90">
        <f t="shared" si="82"/>
        <v>0.12141787651202218</v>
      </c>
      <c r="T362" s="92">
        <v>1982</v>
      </c>
      <c r="U362" s="1">
        <v>44348.284</v>
      </c>
      <c r="V362" s="1">
        <v>22488.987829614605</v>
      </c>
      <c r="W362" s="196"/>
      <c r="X362" s="89">
        <v>0</v>
      </c>
      <c r="Y362" s="89">
        <f t="shared" si="83"/>
        <v>0</v>
      </c>
    </row>
    <row r="363" spans="2:28">
      <c r="B363" s="200">
        <v>5636</v>
      </c>
      <c r="C363" t="s">
        <v>390</v>
      </c>
      <c r="D363" s="1">
        <v>22882.204000000002</v>
      </c>
      <c r="E363" s="86">
        <f t="shared" ref="E363" si="84">D363/T363*1000</f>
        <v>26361.986175115209</v>
      </c>
      <c r="F363" s="87">
        <f t="shared" ref="F363" si="85">E363/E$365</f>
        <v>0.77483637242474168</v>
      </c>
      <c r="G363" s="189">
        <f t="shared" si="77"/>
        <v>4751.2828503104201</v>
      </c>
      <c r="H363" s="189">
        <f t="shared" ref="H363" si="86">G363*T363/1000</f>
        <v>4124.1135140694441</v>
      </c>
      <c r="I363" s="189">
        <f t="shared" ref="I363" si="87">IF(E363+Y363&lt;(E$365+Y$365)*0.9,((E$365+Y$365)*0.9-E363-Y363)*0.35,0)</f>
        <v>1491.2887062061</v>
      </c>
      <c r="J363" s="88">
        <f>I363*T363/1000</f>
        <v>1294.4385969868947</v>
      </c>
      <c r="K363" s="189">
        <f t="shared" ref="K363" si="88">I363+J$367</f>
        <v>1186.7196916942303</v>
      </c>
      <c r="L363" s="88">
        <f t="shared" ref="L363" si="89">K363*T363/1000</f>
        <v>1030.0726923905918</v>
      </c>
      <c r="M363" s="89">
        <f t="shared" ref="M363" si="90">+H363+L363</f>
        <v>5154.1862064600355</v>
      </c>
      <c r="N363" s="89">
        <f t="shared" ref="N363" si="91">D363+M363</f>
        <v>28036.390206460037</v>
      </c>
      <c r="O363" s="89">
        <f t="shared" ref="O363" si="92">N363/T363*1000</f>
        <v>32299.988717119861</v>
      </c>
      <c r="P363" s="90">
        <f t="shared" ref="P363" si="93">O363/O$365</f>
        <v>0.94936724117388505</v>
      </c>
      <c r="Q363" s="226">
        <v>-92.36559324703012</v>
      </c>
      <c r="R363" s="90">
        <f t="shared" ref="R363" si="94">(D363-U363)/U363</f>
        <v>3.1757949813056997E-2</v>
      </c>
      <c r="S363" s="90">
        <f t="shared" ref="S363" si="95">(E363-V363)/V363</f>
        <v>2.1059998720525209E-2</v>
      </c>
      <c r="T363" s="92">
        <v>868</v>
      </c>
      <c r="U363" s="1">
        <v>22177.88</v>
      </c>
      <c r="V363" s="1">
        <v>25818.253783469154</v>
      </c>
      <c r="W363" s="196"/>
      <c r="X363" s="89">
        <v>0</v>
      </c>
      <c r="Y363" s="89">
        <f t="shared" ref="Y363" si="96">X363*1000/T363</f>
        <v>0</v>
      </c>
    </row>
    <row r="364" spans="2:28">
      <c r="B364" s="86"/>
      <c r="C364" s="86"/>
      <c r="D364" s="86"/>
      <c r="E364" s="86"/>
      <c r="F364" s="87"/>
      <c r="G364" s="189"/>
      <c r="H364" s="189"/>
      <c r="I364" s="189"/>
      <c r="J364" s="88"/>
      <c r="K364" s="189"/>
      <c r="L364" s="88"/>
      <c r="M364" s="89"/>
      <c r="N364" s="89"/>
      <c r="O364" s="89"/>
      <c r="P364" s="90"/>
      <c r="Q364" s="91"/>
      <c r="R364" s="90"/>
      <c r="S364" s="90"/>
      <c r="T364" s="92"/>
      <c r="U364" s="1"/>
      <c r="V364" s="126"/>
      <c r="X364" s="89"/>
      <c r="Y364" s="89"/>
    </row>
    <row r="365" spans="2:28" ht="23.25" customHeight="1">
      <c r="B365" s="197"/>
      <c r="C365" s="206" t="s">
        <v>391</v>
      </c>
      <c r="D365" s="198">
        <f>SUM(D7:D363)</f>
        <v>190334267.96599978</v>
      </c>
      <c r="E365" s="207">
        <f>D365/T365*1000</f>
        <v>34022.649314485679</v>
      </c>
      <c r="F365" s="208">
        <f>E365/E$365</f>
        <v>1</v>
      </c>
      <c r="G365" s="209">
        <f>($E$365-E365)*0.6</f>
        <v>0</v>
      </c>
      <c r="H365" s="168">
        <f>SUM(H7:H363)</f>
        <v>-1.0476287570782006E-7</v>
      </c>
      <c r="I365" s="210">
        <f>IF(E365&lt;E$365*0.9,(E$365*0.9-E365)*0.35,0)</f>
        <v>0</v>
      </c>
      <c r="J365" s="168">
        <f>SUM(J7:J363)</f>
        <v>1703862.6206443333</v>
      </c>
      <c r="K365" s="95"/>
      <c r="L365" s="168">
        <f>SUM(L7:L363)</f>
        <v>6.8666849983856082E-10</v>
      </c>
      <c r="M365" s="168">
        <f>SUM(M7:M363)</f>
        <v>-1.0890471457969397E-7</v>
      </c>
      <c r="N365" s="168">
        <f>SUM(N7:N363)</f>
        <v>190334267.96599996</v>
      </c>
      <c r="O365" s="211">
        <f t="shared" ref="O365" si="97">N365/T365*1000</f>
        <v>34022.649314485701</v>
      </c>
      <c r="P365" s="212">
        <f>O365/O$365</f>
        <v>1</v>
      </c>
      <c r="Q365" s="168">
        <f>SUM(Q7:Q363)</f>
        <v>-2.7605096875049639E-7</v>
      </c>
      <c r="R365" s="212">
        <f>(D365-U365)/U365</f>
        <v>9.0910308983234475E-2</v>
      </c>
      <c r="S365" s="212">
        <f>(E365-V365)/V365</f>
        <v>8.2303483458223151E-2</v>
      </c>
      <c r="T365" s="168">
        <f>SUM(T7:T363)</f>
        <v>5594340</v>
      </c>
      <c r="U365" s="168">
        <f>SUM(U7:U363)</f>
        <v>174472884.15799993</v>
      </c>
      <c r="V365" s="168">
        <v>31435.405904612846</v>
      </c>
      <c r="W365" s="198"/>
      <c r="X365" s="96">
        <f>SUM(X7:X362)</f>
        <v>15084</v>
      </c>
      <c r="Y365" s="97">
        <f>X365*1000/T365</f>
        <v>2.6962966140778</v>
      </c>
      <c r="Z365" s="1"/>
      <c r="AA365" s="46"/>
      <c r="AB365" s="1"/>
    </row>
    <row r="367" spans="2:28" ht="19.5" customHeight="1">
      <c r="B367" s="191" t="s">
        <v>392</v>
      </c>
      <c r="C367" s="102" t="s">
        <v>393</v>
      </c>
      <c r="D367" s="98"/>
      <c r="E367" s="98"/>
      <c r="F367" s="98"/>
      <c r="G367" s="98"/>
      <c r="H367" s="98"/>
      <c r="I367" s="98"/>
      <c r="J367" s="99">
        <f>-J365*1000/$T$365</f>
        <v>-304.56901451186974</v>
      </c>
      <c r="S367" s="100"/>
    </row>
    <row r="368" spans="2:28" ht="20.25" customHeight="1">
      <c r="B368" s="101"/>
      <c r="C368" s="102" t="s">
        <v>394</v>
      </c>
      <c r="D368" s="102"/>
      <c r="E368" s="102"/>
      <c r="F368" s="102"/>
      <c r="G368" s="102"/>
      <c r="H368" s="102"/>
      <c r="I368" s="102"/>
      <c r="J368" s="103">
        <f>J365/D365</f>
        <v>8.9519487943637219E-3</v>
      </c>
    </row>
    <row r="369" spans="2:10" ht="21.75" customHeight="1">
      <c r="B369" s="101" t="s">
        <v>395</v>
      </c>
      <c r="C369" s="102" t="s">
        <v>451</v>
      </c>
      <c r="D369" s="167"/>
      <c r="E369" s="104"/>
      <c r="F369" s="104"/>
      <c r="G369" s="104"/>
      <c r="H369" s="104"/>
      <c r="I369" s="104"/>
      <c r="J369" s="104"/>
    </row>
    <row r="371" spans="2:10">
      <c r="C371" s="231" t="s">
        <v>446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43"/>
  <sheetViews>
    <sheetView tabSelected="1" workbookViewId="0">
      <selection activeCell="C34" sqref="C34"/>
    </sheetView>
  </sheetViews>
  <sheetFormatPr baseColWidth="10" defaultColWidth="11.453125" defaultRowHeight="14.5"/>
  <cols>
    <col min="2" max="2" width="18.81640625" customWidth="1"/>
    <col min="7" max="7" width="14.453125" bestFit="1" customWidth="1"/>
    <col min="11" max="11" width="12.54296875" customWidth="1"/>
  </cols>
  <sheetData>
    <row r="1" spans="1:20" ht="33" customHeight="1">
      <c r="A1" s="49"/>
      <c r="B1" s="2"/>
      <c r="C1" s="249" t="s">
        <v>396</v>
      </c>
      <c r="D1" s="249"/>
      <c r="E1" s="249"/>
      <c r="F1" s="250" t="s">
        <v>397</v>
      </c>
      <c r="G1" s="250"/>
      <c r="H1" s="250" t="s">
        <v>398</v>
      </c>
      <c r="I1" s="250"/>
      <c r="J1" s="250"/>
      <c r="K1" s="4" t="s">
        <v>399</v>
      </c>
      <c r="L1" s="50" t="s">
        <v>9</v>
      </c>
      <c r="M1" s="45"/>
      <c r="N1" s="251" t="s">
        <v>400</v>
      </c>
      <c r="O1" s="252"/>
      <c r="Q1" s="121"/>
    </row>
    <row r="2" spans="1:20">
      <c r="A2" s="109"/>
      <c r="B2" s="110"/>
      <c r="C2" s="253" t="s">
        <v>449</v>
      </c>
      <c r="D2" s="253"/>
      <c r="E2" s="253"/>
      <c r="F2" s="254" t="str">
        <f>C2</f>
        <v>Januar-oktober</v>
      </c>
      <c r="G2" s="254"/>
      <c r="H2" s="254" t="str">
        <f>C2</f>
        <v>Januar-oktober</v>
      </c>
      <c r="I2" s="255"/>
      <c r="J2" s="255"/>
      <c r="K2" s="106" t="s">
        <v>402</v>
      </c>
      <c r="L2" s="107" t="s">
        <v>16</v>
      </c>
      <c r="M2" s="108"/>
      <c r="N2" s="256" t="str">
        <f>C2</f>
        <v>Januar-oktober</v>
      </c>
      <c r="O2" s="257"/>
      <c r="P2" s="27"/>
      <c r="Q2" s="258" t="str">
        <f>C2</f>
        <v>Januar-oktober</v>
      </c>
      <c r="R2" s="259"/>
      <c r="S2" s="260"/>
      <c r="T2" s="260"/>
    </row>
    <row r="3" spans="1:20">
      <c r="C3" s="261"/>
      <c r="D3" s="262"/>
      <c r="E3" s="47" t="s">
        <v>19</v>
      </c>
      <c r="F3" s="3"/>
      <c r="G3" s="3"/>
      <c r="H3" s="263"/>
      <c r="I3" s="263"/>
      <c r="J3" s="48" t="s">
        <v>25</v>
      </c>
      <c r="K3" s="105" t="str">
        <f>LEFT(C2,3)</f>
        <v>Jan</v>
      </c>
      <c r="L3" s="225" t="s">
        <v>403</v>
      </c>
      <c r="M3" s="45"/>
      <c r="N3" s="118" t="s">
        <v>404</v>
      </c>
      <c r="O3" s="51" t="s">
        <v>404</v>
      </c>
      <c r="Q3" s="264" t="s">
        <v>10</v>
      </c>
      <c r="R3" s="265"/>
      <c r="S3" s="266"/>
      <c r="T3" s="267"/>
    </row>
    <row r="4" spans="1:20">
      <c r="A4" s="49" t="s">
        <v>405</v>
      </c>
      <c r="B4" s="2" t="s">
        <v>406</v>
      </c>
      <c r="C4" s="111" t="s">
        <v>29</v>
      </c>
      <c r="D4" s="111" t="s">
        <v>30</v>
      </c>
      <c r="E4" s="111" t="s">
        <v>31</v>
      </c>
      <c r="F4" s="111" t="s">
        <v>30</v>
      </c>
      <c r="G4" s="111" t="s">
        <v>29</v>
      </c>
      <c r="H4" s="111" t="s">
        <v>29</v>
      </c>
      <c r="I4" s="111" t="s">
        <v>30</v>
      </c>
      <c r="J4" s="111" t="s">
        <v>33</v>
      </c>
      <c r="K4" s="112" t="s">
        <v>407</v>
      </c>
      <c r="L4" s="113"/>
      <c r="M4" s="114"/>
      <c r="N4" s="119" t="s">
        <v>34</v>
      </c>
      <c r="O4" s="115" t="s">
        <v>408</v>
      </c>
      <c r="P4" s="116"/>
      <c r="Q4" s="123" t="s">
        <v>34</v>
      </c>
      <c r="R4" s="117" t="s">
        <v>409</v>
      </c>
      <c r="S4" s="22"/>
      <c r="T4" s="22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2"/>
      <c r="M5" s="30"/>
      <c r="N5" s="120"/>
      <c r="O5" s="6"/>
      <c r="Q5" s="124"/>
      <c r="R5" s="8"/>
      <c r="S5" s="23"/>
      <c r="T5" s="23"/>
    </row>
    <row r="6" spans="1:20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121"/>
      <c r="Q6" s="125"/>
      <c r="R6" s="24"/>
      <c r="S6" s="24"/>
      <c r="T6" s="24"/>
    </row>
    <row r="7" spans="1:20">
      <c r="A7" s="20">
        <v>3</v>
      </c>
      <c r="B7" t="s">
        <v>35</v>
      </c>
      <c r="C7" s="194">
        <v>5885504.3320000004</v>
      </c>
      <c r="D7" s="53">
        <f t="shared" ref="D7:D21" si="0">C7*1000/L7</f>
        <v>8125.8947824766319</v>
      </c>
      <c r="E7" s="38">
        <f>D7/D$23</f>
        <v>1.2369715264936176</v>
      </c>
      <c r="F7" s="54">
        <f t="shared" ref="F7:F10" si="1">($D$23-D7)*0.875</f>
        <v>-1362.1210701307546</v>
      </c>
      <c r="G7" s="53">
        <f t="shared" ref="G7:G10" si="2">(F7*L7)/1000</f>
        <v>-986570.66988500417</v>
      </c>
      <c r="H7" s="53">
        <f>G7+C7</f>
        <v>4898933.6621149965</v>
      </c>
      <c r="I7" s="55">
        <f t="shared" ref="I7:I10" si="3">H7*1000/L7</f>
        <v>6763.7737123458792</v>
      </c>
      <c r="J7" s="38">
        <f>I7/I$23</f>
        <v>1.0296214408117026</v>
      </c>
      <c r="K7" s="194">
        <v>-16995.140766522614</v>
      </c>
      <c r="L7" s="64">
        <v>724290</v>
      </c>
      <c r="N7" s="122">
        <f>(C7-Q7)/Q7</f>
        <v>3.7587463466055411E-2</v>
      </c>
      <c r="O7" s="28">
        <f>(D7-R7)/R7</f>
        <v>2.8161231556727982E-2</v>
      </c>
      <c r="Q7" s="194">
        <v>5672297.0729999999</v>
      </c>
      <c r="R7" s="194">
        <v>7903.327350879882</v>
      </c>
      <c r="S7" s="25"/>
      <c r="T7" s="1"/>
    </row>
    <row r="8" spans="1:20">
      <c r="A8" s="20">
        <v>11</v>
      </c>
      <c r="B8" t="s">
        <v>410</v>
      </c>
      <c r="C8" s="194">
        <v>3607672.6349999998</v>
      </c>
      <c r="D8" s="53">
        <f t="shared" si="0"/>
        <v>7151.0430905299545</v>
      </c>
      <c r="E8" s="38">
        <f t="shared" ref="E8:E21" si="4">D8/D$23</f>
        <v>1.0885738647256369</v>
      </c>
      <c r="F8" s="54">
        <f t="shared" si="1"/>
        <v>-509.12583967741182</v>
      </c>
      <c r="G8" s="53">
        <f t="shared" si="2"/>
        <v>-256851.94961389556</v>
      </c>
      <c r="H8" s="53">
        <f t="shared" ref="H8:H10" si="5">G8+C8</f>
        <v>3350820.685386104</v>
      </c>
      <c r="I8" s="55">
        <f t="shared" si="3"/>
        <v>6641.9172508525426</v>
      </c>
      <c r="J8" s="38">
        <f t="shared" ref="J8:J21" si="6">I8/I$23</f>
        <v>1.0110717330907046</v>
      </c>
      <c r="K8" s="194">
        <v>3940.7216187309241</v>
      </c>
      <c r="L8" s="64">
        <v>504496</v>
      </c>
      <c r="N8" s="122">
        <f>(C8-Q8)/Q8</f>
        <v>9.8887714305461283E-2</v>
      </c>
      <c r="O8" s="28">
        <f t="shared" ref="O8:O10" si="7">(D8-R8)/R8</f>
        <v>8.7824691603680796E-2</v>
      </c>
      <c r="Q8" s="194">
        <v>3283022.085</v>
      </c>
      <c r="R8" s="194">
        <v>6573.7091148278896</v>
      </c>
      <c r="S8" s="25"/>
      <c r="T8" s="1"/>
    </row>
    <row r="9" spans="1:20">
      <c r="A9" s="21">
        <v>15</v>
      </c>
      <c r="B9" t="s">
        <v>411</v>
      </c>
      <c r="C9" s="194">
        <v>1681987.9240000001</v>
      </c>
      <c r="D9" s="53">
        <f t="shared" si="0"/>
        <v>6174.4040262395702</v>
      </c>
      <c r="E9" s="38">
        <f t="shared" si="4"/>
        <v>0.93990411862041168</v>
      </c>
      <c r="F9" s="54">
        <f t="shared" si="1"/>
        <v>345.43334157667448</v>
      </c>
      <c r="G9" s="53">
        <f t="shared" si="2"/>
        <v>94100.53287892662</v>
      </c>
      <c r="H9" s="53">
        <f t="shared" si="5"/>
        <v>1776088.4568789268</v>
      </c>
      <c r="I9" s="55">
        <f t="shared" si="3"/>
        <v>6519.8373678162452</v>
      </c>
      <c r="J9" s="38">
        <f t="shared" si="6"/>
        <v>0.99248801482755156</v>
      </c>
      <c r="K9" s="194">
        <v>3804.6298645977076</v>
      </c>
      <c r="L9" s="64">
        <v>272413</v>
      </c>
      <c r="N9" s="122">
        <f t="shared" ref="N9:N10" si="8">(C9-Q9)/Q9</f>
        <v>0.11198243368772254</v>
      </c>
      <c r="O9" s="28">
        <f t="shared" si="7"/>
        <v>0.10467978449745871</v>
      </c>
      <c r="Q9" s="194">
        <v>1512602.963</v>
      </c>
      <c r="R9" s="194">
        <v>5589.3156667553503</v>
      </c>
      <c r="S9" s="25"/>
      <c r="T9" s="1"/>
    </row>
    <row r="10" spans="1:20">
      <c r="A10" s="21">
        <v>18</v>
      </c>
      <c r="B10" t="s">
        <v>412</v>
      </c>
      <c r="C10" s="194">
        <v>1495754.1359999999</v>
      </c>
      <c r="D10" s="53">
        <f t="shared" si="0"/>
        <v>6140.6595561248369</v>
      </c>
      <c r="E10" s="38">
        <f t="shared" si="4"/>
        <v>0.93476733678580637</v>
      </c>
      <c r="F10" s="54">
        <f t="shared" si="1"/>
        <v>374.95975292706612</v>
      </c>
      <c r="G10" s="53">
        <f t="shared" si="2"/>
        <v>91333.446537480617</v>
      </c>
      <c r="H10" s="53">
        <f t="shared" si="5"/>
        <v>1587087.5825374806</v>
      </c>
      <c r="I10" s="55">
        <f t="shared" si="3"/>
        <v>6515.6193090519027</v>
      </c>
      <c r="J10" s="38">
        <f t="shared" si="6"/>
        <v>0.99184591709822578</v>
      </c>
      <c r="K10" s="194">
        <v>2289.3972366301605</v>
      </c>
      <c r="L10" s="64">
        <v>243582</v>
      </c>
      <c r="N10" s="122">
        <f t="shared" si="8"/>
        <v>0.12153894834261078</v>
      </c>
      <c r="O10" s="28">
        <f t="shared" si="7"/>
        <v>0.11923216453625544</v>
      </c>
      <c r="Q10" s="194">
        <v>1333662.2309999999</v>
      </c>
      <c r="R10" s="194">
        <v>5486.4931072358595</v>
      </c>
      <c r="S10" s="25"/>
      <c r="T10" s="1"/>
    </row>
    <row r="11" spans="1:20">
      <c r="A11" s="21">
        <v>31</v>
      </c>
      <c r="B11" t="s">
        <v>413</v>
      </c>
      <c r="C11" s="194">
        <v>1736678.1259999999</v>
      </c>
      <c r="D11" s="53">
        <f t="shared" si="0"/>
        <v>5523.662405735241</v>
      </c>
      <c r="E11" s="38">
        <f t="shared" si="4"/>
        <v>0.84084439938751798</v>
      </c>
      <c r="F11" s="54">
        <f t="shared" ref="F11:F21" si="9">($D$23-D11)*0.875</f>
        <v>914.83225951796248</v>
      </c>
      <c r="G11" s="53">
        <f t="shared" ref="G11:G21" si="10">(F11*L11)/1000</f>
        <v>287629.66621826403</v>
      </c>
      <c r="H11" s="53">
        <f t="shared" ref="H11:H21" si="11">G11+C11</f>
        <v>2024307.792218264</v>
      </c>
      <c r="I11" s="55">
        <f t="shared" ref="I11:I21" si="12">H11*1000/L11</f>
        <v>6438.4946652532035</v>
      </c>
      <c r="J11" s="38">
        <f t="shared" si="6"/>
        <v>0.98010554992343979</v>
      </c>
      <c r="K11" s="194">
        <v>1020.2436681776308</v>
      </c>
      <c r="L11" s="64">
        <v>314407</v>
      </c>
      <c r="N11" s="122">
        <f t="shared" ref="N11:N21" si="13">(C11-Q11)/Q11</f>
        <v>7.7468662792289866E-2</v>
      </c>
      <c r="O11" s="28">
        <f t="shared" ref="O11:O21" si="14">(D11-R11)/R11</f>
        <v>6.9740807386409448E-2</v>
      </c>
      <c r="Q11" s="194">
        <v>1611813.1189999999</v>
      </c>
      <c r="R11" s="194">
        <v>5163.552112432405</v>
      </c>
      <c r="S11" s="25"/>
      <c r="T11" s="1"/>
    </row>
    <row r="12" spans="1:20">
      <c r="A12" s="21">
        <v>32</v>
      </c>
      <c r="B12" t="s">
        <v>414</v>
      </c>
      <c r="C12" s="194">
        <v>5302343.9170000004</v>
      </c>
      <c r="D12" s="53">
        <f t="shared" si="0"/>
        <v>7158.7513055570553</v>
      </c>
      <c r="E12" s="38">
        <f t="shared" si="4"/>
        <v>1.0897472545816285</v>
      </c>
      <c r="F12" s="54">
        <f t="shared" si="9"/>
        <v>-515.870527826125</v>
      </c>
      <c r="G12" s="53">
        <f t="shared" si="10"/>
        <v>-382094.98255025427</v>
      </c>
      <c r="H12" s="53">
        <f t="shared" si="11"/>
        <v>4920248.9344497463</v>
      </c>
      <c r="I12" s="55">
        <f t="shared" si="12"/>
        <v>6642.8807777309312</v>
      </c>
      <c r="J12" s="38">
        <f t="shared" si="6"/>
        <v>1.0112184068227037</v>
      </c>
      <c r="K12" s="194">
        <v>-6945.601017933921</v>
      </c>
      <c r="L12" s="64">
        <v>740680</v>
      </c>
      <c r="N12" s="122">
        <f t="shared" si="13"/>
        <v>6.6636633197470443E-2</v>
      </c>
      <c r="O12" s="28">
        <f t="shared" si="14"/>
        <v>4.9532832240935264E-2</v>
      </c>
      <c r="Q12" s="194">
        <v>4971087.3899999997</v>
      </c>
      <c r="R12" s="194">
        <v>6820.8931494519093</v>
      </c>
      <c r="S12" s="25"/>
      <c r="T12" s="1"/>
    </row>
    <row r="13" spans="1:20">
      <c r="A13" s="21">
        <v>33</v>
      </c>
      <c r="B13" t="s">
        <v>415</v>
      </c>
      <c r="C13" s="194">
        <v>1703007.6410000001</v>
      </c>
      <c r="D13" s="53">
        <f t="shared" si="0"/>
        <v>6278.4154758744762</v>
      </c>
      <c r="E13" s="38">
        <f t="shared" si="4"/>
        <v>0.95573735361444023</v>
      </c>
      <c r="F13" s="54">
        <f t="shared" si="9"/>
        <v>254.42332314613168</v>
      </c>
      <c r="G13" s="53">
        <f t="shared" si="10"/>
        <v>69011.817556741924</v>
      </c>
      <c r="H13" s="53">
        <f t="shared" si="11"/>
        <v>1772019.4585567419</v>
      </c>
      <c r="I13" s="55">
        <f t="shared" si="12"/>
        <v>6532.8387990206083</v>
      </c>
      <c r="J13" s="38">
        <f t="shared" si="6"/>
        <v>0.99446716920180511</v>
      </c>
      <c r="K13" s="194">
        <v>-446.92800362846174</v>
      </c>
      <c r="L13" s="64">
        <v>271248</v>
      </c>
      <c r="N13" s="122">
        <f t="shared" si="13"/>
        <v>8.9794389018402504E-2</v>
      </c>
      <c r="O13" s="28">
        <f t="shared" si="14"/>
        <v>8.4053088872752438E-2</v>
      </c>
      <c r="Q13" s="194">
        <v>1562687.1070000001</v>
      </c>
      <c r="R13" s="194">
        <v>5791.6125513770339</v>
      </c>
      <c r="S13" s="25"/>
      <c r="T13" s="1"/>
    </row>
    <row r="14" spans="1:20">
      <c r="A14" s="21">
        <v>34</v>
      </c>
      <c r="B14" t="s">
        <v>416</v>
      </c>
      <c r="C14" s="194">
        <v>2120689.62</v>
      </c>
      <c r="D14" s="53">
        <f t="shared" si="0"/>
        <v>5616.8876140228203</v>
      </c>
      <c r="E14" s="38">
        <f t="shared" si="4"/>
        <v>0.85503568924421802</v>
      </c>
      <c r="F14" s="54">
        <f t="shared" si="9"/>
        <v>833.26020226633057</v>
      </c>
      <c r="G14" s="53">
        <f t="shared" si="10"/>
        <v>314602.3889268667</v>
      </c>
      <c r="H14" s="53">
        <f t="shared" si="11"/>
        <v>2435292.0089268666</v>
      </c>
      <c r="I14" s="55">
        <f t="shared" si="12"/>
        <v>6450.1478162891508</v>
      </c>
      <c r="J14" s="38">
        <f t="shared" si="6"/>
        <v>0.98187946115552727</v>
      </c>
      <c r="K14" s="194">
        <v>-935.8638325757347</v>
      </c>
      <c r="L14" s="64">
        <v>377556</v>
      </c>
      <c r="N14" s="122">
        <f t="shared" si="13"/>
        <v>0.11140813908765461</v>
      </c>
      <c r="O14" s="28">
        <f t="shared" si="14"/>
        <v>0.10772263815497765</v>
      </c>
      <c r="Q14" s="194">
        <v>1908110.5719999999</v>
      </c>
      <c r="R14" s="194">
        <v>5070.6624750201963</v>
      </c>
      <c r="S14" s="25"/>
      <c r="T14" s="1"/>
    </row>
    <row r="15" spans="1:20">
      <c r="A15" s="21">
        <v>39</v>
      </c>
      <c r="B15" t="s">
        <v>417</v>
      </c>
      <c r="C15" s="194">
        <v>1530849.932</v>
      </c>
      <c r="D15" s="53">
        <f t="shared" si="0"/>
        <v>5931.8944476520028</v>
      </c>
      <c r="E15" s="38">
        <f t="shared" si="4"/>
        <v>0.90298788334479818</v>
      </c>
      <c r="F15" s="54">
        <f t="shared" si="9"/>
        <v>557.62922284079593</v>
      </c>
      <c r="G15" s="53">
        <f t="shared" si="10"/>
        <v>143907.93116774704</v>
      </c>
      <c r="H15" s="53">
        <f t="shared" si="11"/>
        <v>1674757.8631677472</v>
      </c>
      <c r="I15" s="55">
        <f t="shared" si="12"/>
        <v>6489.5236704927993</v>
      </c>
      <c r="J15" s="38">
        <f t="shared" si="6"/>
        <v>0.98787348541809983</v>
      </c>
      <c r="K15" s="194">
        <v>-341.30199246373377</v>
      </c>
      <c r="L15" s="64">
        <v>258071</v>
      </c>
      <c r="N15" s="122">
        <f t="shared" si="13"/>
        <v>7.4332124721745163E-2</v>
      </c>
      <c r="O15" s="28">
        <f t="shared" si="14"/>
        <v>6.7509078535157321E-2</v>
      </c>
      <c r="Q15" s="194">
        <v>1424931.7290000001</v>
      </c>
      <c r="R15" s="194">
        <v>5556.7625296374863</v>
      </c>
      <c r="S15" s="25"/>
      <c r="T15" s="1"/>
    </row>
    <row r="16" spans="1:20">
      <c r="A16" s="21">
        <v>40</v>
      </c>
      <c r="B16" t="s">
        <v>418</v>
      </c>
      <c r="C16" s="194">
        <v>1048292.241</v>
      </c>
      <c r="D16" s="53">
        <f t="shared" si="0"/>
        <v>5893.8185063785049</v>
      </c>
      <c r="E16" s="38">
        <f t="shared" si="4"/>
        <v>0.89719173947873088</v>
      </c>
      <c r="F16" s="54">
        <f t="shared" si="9"/>
        <v>590.94567145510655</v>
      </c>
      <c r="G16" s="53">
        <f t="shared" si="10"/>
        <v>105107.36996201963</v>
      </c>
      <c r="H16" s="53">
        <f t="shared" si="11"/>
        <v>1153399.6109620198</v>
      </c>
      <c r="I16" s="55">
        <f t="shared" si="12"/>
        <v>6484.7641778336119</v>
      </c>
      <c r="J16" s="38">
        <f t="shared" si="6"/>
        <v>0.98714896743484148</v>
      </c>
      <c r="K16" s="194">
        <v>2097.8218456735485</v>
      </c>
      <c r="L16" s="64">
        <v>177863</v>
      </c>
      <c r="N16" s="122">
        <f t="shared" si="13"/>
        <v>0.10431313878517166</v>
      </c>
      <c r="O16" s="28">
        <f t="shared" si="14"/>
        <v>9.9532374281792291E-2</v>
      </c>
      <c r="Q16" s="194">
        <v>949270.82200000004</v>
      </c>
      <c r="R16" s="194">
        <v>5360.295562218721</v>
      </c>
      <c r="S16" s="25"/>
      <c r="T16" s="1"/>
    </row>
    <row r="17" spans="1:20">
      <c r="A17" s="21">
        <v>42</v>
      </c>
      <c r="B17" t="s">
        <v>419</v>
      </c>
      <c r="C17" s="194">
        <v>1809735.4539999999</v>
      </c>
      <c r="D17" s="53">
        <f t="shared" si="0"/>
        <v>5617.0169404198787</v>
      </c>
      <c r="E17" s="38">
        <f t="shared" si="4"/>
        <v>0.855055376069493</v>
      </c>
      <c r="F17" s="54">
        <f t="shared" si="9"/>
        <v>833.14704166890454</v>
      </c>
      <c r="G17" s="53">
        <f t="shared" si="10"/>
        <v>268429.97906122101</v>
      </c>
      <c r="H17" s="53">
        <f t="shared" si="11"/>
        <v>2078165.4330612209</v>
      </c>
      <c r="I17" s="55">
        <f t="shared" si="12"/>
        <v>6450.1639820887831</v>
      </c>
      <c r="J17" s="38">
        <f t="shared" si="6"/>
        <v>0.98188192200868663</v>
      </c>
      <c r="K17" s="194">
        <v>1606.4228246528655</v>
      </c>
      <c r="L17" s="64">
        <v>322188</v>
      </c>
      <c r="N17" s="122">
        <f t="shared" si="13"/>
        <v>9.1423525006444656E-2</v>
      </c>
      <c r="O17" s="28">
        <f t="shared" si="14"/>
        <v>8.3503465285210285E-2</v>
      </c>
      <c r="Q17" s="194">
        <v>1658142.2450000001</v>
      </c>
      <c r="R17" s="194">
        <v>5184.1245740190716</v>
      </c>
      <c r="S17" s="25"/>
      <c r="T17" s="1"/>
    </row>
    <row r="18" spans="1:20">
      <c r="A18" s="21">
        <v>46</v>
      </c>
      <c r="B18" t="s">
        <v>420</v>
      </c>
      <c r="C18" s="194">
        <v>4358675.909</v>
      </c>
      <c r="D18" s="53">
        <f t="shared" si="0"/>
        <v>6652.3342271943347</v>
      </c>
      <c r="E18" s="38">
        <f t="shared" si="4"/>
        <v>1.0126574665356838</v>
      </c>
      <c r="F18" s="54">
        <f t="shared" si="9"/>
        <v>-72.755584258744534</v>
      </c>
      <c r="G18" s="53">
        <f t="shared" si="10"/>
        <v>-47670.186362172004</v>
      </c>
      <c r="H18" s="53">
        <f t="shared" si="11"/>
        <v>4311005.7226378284</v>
      </c>
      <c r="I18" s="55">
        <f t="shared" si="12"/>
        <v>6579.5786429355912</v>
      </c>
      <c r="J18" s="38">
        <f t="shared" si="6"/>
        <v>1.0015821833169607</v>
      </c>
      <c r="K18" s="194">
        <v>4734.2116286957244</v>
      </c>
      <c r="L18" s="64">
        <v>655210</v>
      </c>
      <c r="N18" s="122">
        <f t="shared" si="13"/>
        <v>0.10013154508161104</v>
      </c>
      <c r="O18" s="28">
        <f t="shared" si="14"/>
        <v>9.3564773401059523E-2</v>
      </c>
      <c r="Q18" s="194">
        <v>3961958.8480000002</v>
      </c>
      <c r="R18" s="194">
        <v>6083.1643346604251</v>
      </c>
      <c r="S18" s="25"/>
      <c r="T18" s="1"/>
    </row>
    <row r="19" spans="1:20">
      <c r="A19" s="21">
        <v>50</v>
      </c>
      <c r="B19" t="s">
        <v>421</v>
      </c>
      <c r="C19" s="194">
        <v>2958301.83</v>
      </c>
      <c r="D19" s="53">
        <f t="shared" si="0"/>
        <v>6076.8501997678786</v>
      </c>
      <c r="E19" s="38">
        <f t="shared" si="4"/>
        <v>0.92505390102884155</v>
      </c>
      <c r="F19" s="54">
        <f t="shared" si="9"/>
        <v>430.79293973940457</v>
      </c>
      <c r="G19" s="53">
        <f t="shared" si="10"/>
        <v>209716.46495923822</v>
      </c>
      <c r="H19" s="53">
        <f t="shared" si="11"/>
        <v>3168018.2949592383</v>
      </c>
      <c r="I19" s="55">
        <f t="shared" si="12"/>
        <v>6507.6431395072832</v>
      </c>
      <c r="J19" s="38">
        <f t="shared" si="6"/>
        <v>0.99063173762860524</v>
      </c>
      <c r="K19" s="194">
        <v>4283.6530579074752</v>
      </c>
      <c r="L19" s="64">
        <v>486815</v>
      </c>
      <c r="N19" s="122">
        <f t="shared" si="13"/>
        <v>0.1023878921787217</v>
      </c>
      <c r="O19" s="28">
        <f t="shared" si="14"/>
        <v>9.364922374016145E-2</v>
      </c>
      <c r="Q19" s="194">
        <v>2683539.8420000002</v>
      </c>
      <c r="R19" s="194">
        <v>5556.4892909499004</v>
      </c>
      <c r="S19" s="25"/>
      <c r="T19" s="1"/>
    </row>
    <row r="20" spans="1:20">
      <c r="A20" s="21">
        <v>55</v>
      </c>
      <c r="B20" t="s">
        <v>422</v>
      </c>
      <c r="C20" s="194">
        <v>1060270.4080000001</v>
      </c>
      <c r="D20" s="53">
        <f t="shared" si="0"/>
        <v>6219.3607893054277</v>
      </c>
      <c r="E20" s="38">
        <f t="shared" si="4"/>
        <v>0.94674770167488442</v>
      </c>
      <c r="F20" s="54">
        <f t="shared" si="9"/>
        <v>306.09617389404912</v>
      </c>
      <c r="G20" s="53">
        <f t="shared" si="10"/>
        <v>52182.969629283602</v>
      </c>
      <c r="H20" s="53">
        <f t="shared" si="11"/>
        <v>1112453.3776292836</v>
      </c>
      <c r="I20" s="55">
        <f t="shared" si="12"/>
        <v>6525.4569631994773</v>
      </c>
      <c r="J20" s="38">
        <f t="shared" si="6"/>
        <v>0.99334346270936058</v>
      </c>
      <c r="K20" s="194">
        <v>1559.1185356022615</v>
      </c>
      <c r="L20" s="64">
        <v>170479</v>
      </c>
      <c r="N20" s="122">
        <f t="shared" si="13"/>
        <v>0.1264287411154757</v>
      </c>
      <c r="O20" s="28">
        <f t="shared" si="14"/>
        <v>0.12068688096830595</v>
      </c>
      <c r="Q20" s="194">
        <v>941267.18299999996</v>
      </c>
      <c r="R20" s="194">
        <v>5549.5972112493364</v>
      </c>
      <c r="S20" s="25"/>
      <c r="T20" s="1"/>
    </row>
    <row r="21" spans="1:20">
      <c r="A21" s="21">
        <v>56</v>
      </c>
      <c r="B21" t="s">
        <v>423</v>
      </c>
      <c r="C21" s="194">
        <v>450490.24099999998</v>
      </c>
      <c r="D21" s="53">
        <f t="shared" si="0"/>
        <v>6003.1747687961406</v>
      </c>
      <c r="E21" s="38">
        <f t="shared" si="4"/>
        <v>0.9138385933299632</v>
      </c>
      <c r="F21" s="54">
        <f t="shared" si="9"/>
        <v>495.25894183967534</v>
      </c>
      <c r="G21" s="53">
        <f t="shared" si="10"/>
        <v>37165.221513532917</v>
      </c>
      <c r="H21" s="53">
        <f t="shared" si="11"/>
        <v>487655.4625135329</v>
      </c>
      <c r="I21" s="55">
        <f t="shared" si="12"/>
        <v>6498.4337106358153</v>
      </c>
      <c r="J21" s="38">
        <f t="shared" si="6"/>
        <v>0.98922982416624528</v>
      </c>
      <c r="K21" s="194">
        <v>328.6153324576153</v>
      </c>
      <c r="L21" s="64">
        <v>75042</v>
      </c>
      <c r="N21" s="122">
        <f t="shared" si="13"/>
        <v>0.13693784221876357</v>
      </c>
      <c r="O21" s="28">
        <f t="shared" si="14"/>
        <v>0.13710449977405806</v>
      </c>
      <c r="Q21" s="194">
        <v>396231.196</v>
      </c>
      <c r="R21" s="194">
        <v>5279.35187134425</v>
      </c>
      <c r="S21" s="25"/>
      <c r="T21" s="1"/>
    </row>
    <row r="22" spans="1:20">
      <c r="A22" s="14"/>
      <c r="B22" s="9"/>
      <c r="C22" s="56"/>
      <c r="D22" s="53"/>
      <c r="E22" s="38"/>
      <c r="F22" s="57"/>
      <c r="G22" s="53"/>
      <c r="H22" s="53"/>
      <c r="I22" s="55"/>
      <c r="J22" s="38"/>
      <c r="K22" s="58"/>
      <c r="L22" s="15"/>
      <c r="N22" s="122"/>
      <c r="O22" s="28"/>
      <c r="Q22" s="16"/>
      <c r="R22" s="16"/>
      <c r="S22" s="16"/>
      <c r="T22" s="26"/>
    </row>
    <row r="23" spans="1:20">
      <c r="A23" s="17" t="s">
        <v>391</v>
      </c>
      <c r="B23" s="18"/>
      <c r="C23" s="59">
        <f>SUM(C7:C21)</f>
        <v>36750254.345999993</v>
      </c>
      <c r="D23" s="59">
        <f>C23*1000/L23</f>
        <v>6569.1849880414838</v>
      </c>
      <c r="E23" s="60">
        <f>D23/D$23</f>
        <v>1</v>
      </c>
      <c r="F23" s="61"/>
      <c r="G23" s="59">
        <f>SUM(G7:G21)</f>
        <v>-3.6234268918633461E-9</v>
      </c>
      <c r="H23" s="59">
        <f>SUM(H7:H22)</f>
        <v>36750254.345999993</v>
      </c>
      <c r="I23" s="62">
        <f>H23*1000/L23</f>
        <v>6569.1849880414838</v>
      </c>
      <c r="J23" s="60">
        <f>I23/I$23</f>
        <v>1</v>
      </c>
      <c r="K23" s="63">
        <f>SUM(K7:K21)</f>
        <v>1.4479155652225018E-9</v>
      </c>
      <c r="L23" s="19">
        <f>SUM(L7:L21)</f>
        <v>5594340</v>
      </c>
      <c r="N23" s="220">
        <f>(C23-Q23)/Q23</f>
        <v>8.5018507676962091E-2</v>
      </c>
      <c r="O23" s="128">
        <f>(D23-R23)/R23</f>
        <v>7.6458165997097455E-2</v>
      </c>
      <c r="Q23" s="127">
        <f>SUM(Q7:Q21)</f>
        <v>33870624.405000001</v>
      </c>
      <c r="R23" s="233">
        <v>6102.5919961846403</v>
      </c>
      <c r="S23" s="16"/>
      <c r="T23" s="25"/>
    </row>
    <row r="25" spans="1:20">
      <c r="A25" s="65" t="s">
        <v>392</v>
      </c>
      <c r="B25" s="174" t="str">
        <f>komm!C369</f>
        <v>Utbetales/trekkes ved 1. termin rammetilskudd i januar 2025</v>
      </c>
      <c r="C25" s="66"/>
      <c r="D25" s="66"/>
      <c r="E25" s="66"/>
      <c r="O25" s="67"/>
      <c r="Q25" s="46"/>
    </row>
    <row r="28" spans="1:20">
      <c r="G28" s="236"/>
      <c r="H28" s="237"/>
    </row>
    <row r="29" spans="1:20">
      <c r="G29" s="236"/>
      <c r="H29" s="237"/>
    </row>
    <row r="30" spans="1:20">
      <c r="G30" s="236"/>
      <c r="H30" s="237"/>
    </row>
    <row r="31" spans="1:20">
      <c r="G31" s="236"/>
      <c r="H31" s="237"/>
    </row>
    <row r="32" spans="1:20">
      <c r="G32" s="236"/>
      <c r="H32" s="237"/>
    </row>
    <row r="33" spans="7:8">
      <c r="G33" s="236"/>
      <c r="H33" s="237"/>
    </row>
    <row r="34" spans="7:8">
      <c r="G34" s="236"/>
      <c r="H34" s="237"/>
    </row>
    <row r="35" spans="7:8">
      <c r="G35" s="236"/>
      <c r="H35" s="237"/>
    </row>
    <row r="36" spans="7:8">
      <c r="G36" s="236"/>
      <c r="H36" s="237"/>
    </row>
    <row r="37" spans="7:8">
      <c r="G37" s="236"/>
      <c r="H37" s="237"/>
    </row>
    <row r="38" spans="7:8">
      <c r="G38" s="236"/>
      <c r="H38" s="237"/>
    </row>
    <row r="39" spans="7:8">
      <c r="G39" s="236"/>
      <c r="H39" s="237"/>
    </row>
    <row r="40" spans="7:8">
      <c r="G40" s="236"/>
      <c r="H40" s="237"/>
    </row>
    <row r="41" spans="7:8">
      <c r="G41" s="236"/>
      <c r="H41" s="237"/>
    </row>
    <row r="42" spans="7:8">
      <c r="G42" s="236"/>
      <c r="H42" s="237"/>
    </row>
    <row r="43" spans="7:8">
      <c r="G43" s="237"/>
      <c r="H43" s="237"/>
    </row>
  </sheetData>
  <sheetProtection sheet="1" objects="1" scenarios="1"/>
  <mergeCells count="14">
    <mergeCell ref="Q2:R2"/>
    <mergeCell ref="S2:T2"/>
    <mergeCell ref="C3:D3"/>
    <mergeCell ref="H3:I3"/>
    <mergeCell ref="Q3:R3"/>
    <mergeCell ref="S3:T3"/>
    <mergeCell ref="C1:E1"/>
    <mergeCell ref="F1:G1"/>
    <mergeCell ref="H1:J1"/>
    <mergeCell ref="N1:O1"/>
    <mergeCell ref="C2:E2"/>
    <mergeCell ref="F2:G2"/>
    <mergeCell ref="H2:J2"/>
    <mergeCell ref="N2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zoomScale="90" zoomScaleNormal="90" workbookViewId="0">
      <selection activeCell="H60" sqref="H60"/>
    </sheetView>
  </sheetViews>
  <sheetFormatPr baseColWidth="10" defaultColWidth="11.54296875" defaultRowHeight="14.5"/>
  <cols>
    <col min="1" max="1" width="23" style="30" customWidth="1"/>
    <col min="2" max="2" width="12.81640625" style="30" customWidth="1"/>
    <col min="3" max="4" width="13.81640625" style="30" customWidth="1"/>
    <col min="5" max="5" width="14.81640625" style="30" customWidth="1"/>
    <col min="6" max="6" width="11.54296875" style="30" bestFit="1" customWidth="1"/>
    <col min="7" max="8" width="12.1796875" style="30" customWidth="1"/>
    <col min="9" max="9" width="14.81640625" style="30" customWidth="1"/>
    <col min="10" max="12" width="14.54296875" style="30" customWidth="1"/>
    <col min="13" max="13" width="13.81640625" style="30" customWidth="1"/>
    <col min="14" max="14" width="11.54296875" style="30" bestFit="1" customWidth="1"/>
    <col min="15" max="15" width="15.26953125" style="30" bestFit="1" customWidth="1"/>
    <col min="16" max="16" width="11.54296875" style="30"/>
    <col min="17" max="17" width="13.81640625" style="30" bestFit="1" customWidth="1"/>
    <col min="18" max="18" width="12.26953125" style="30" customWidth="1"/>
    <col min="19" max="16384" width="11.54296875" style="30"/>
  </cols>
  <sheetData>
    <row r="1" spans="1:17">
      <c r="A1" s="135" t="s">
        <v>424</v>
      </c>
      <c r="B1" s="269"/>
      <c r="C1" s="269"/>
      <c r="D1" s="130"/>
      <c r="E1" s="130"/>
      <c r="F1" s="269"/>
      <c r="G1" s="269"/>
      <c r="H1" s="130"/>
      <c r="I1" s="130"/>
      <c r="J1" s="269"/>
      <c r="K1" s="269"/>
      <c r="L1" s="158"/>
    </row>
    <row r="2" spans="1:17">
      <c r="A2" s="136"/>
      <c r="B2" s="134" t="s">
        <v>425</v>
      </c>
      <c r="C2" s="134">
        <v>2024</v>
      </c>
      <c r="D2" s="134">
        <v>2025</v>
      </c>
      <c r="E2" s="134"/>
      <c r="F2" s="134" t="str">
        <f>B2</f>
        <v>2023-</v>
      </c>
      <c r="G2" s="134">
        <f>C2</f>
        <v>2024</v>
      </c>
      <c r="H2" s="134">
        <f>D2</f>
        <v>2025</v>
      </c>
      <c r="I2" s="134"/>
      <c r="J2" s="134" t="str">
        <f>F2</f>
        <v>2023-</v>
      </c>
      <c r="K2" s="134">
        <f>G2</f>
        <v>2024</v>
      </c>
      <c r="L2" s="134">
        <f>H2</f>
        <v>2025</v>
      </c>
    </row>
    <row r="3" spans="1:17">
      <c r="A3" s="7" t="s">
        <v>426</v>
      </c>
      <c r="B3" s="29">
        <v>25063955</v>
      </c>
      <c r="C3" s="29">
        <v>25701680.805999998</v>
      </c>
      <c r="D3" s="29">
        <v>26451927.085000027</v>
      </c>
      <c r="E3" s="7"/>
      <c r="F3" s="29">
        <v>4993742</v>
      </c>
      <c r="G3" s="29">
        <v>5090096.4759999998</v>
      </c>
      <c r="H3" s="29">
        <v>5107753</v>
      </c>
      <c r="I3" s="7"/>
      <c r="J3" s="29">
        <f t="shared" ref="J3:J14" si="0">B3+F3</f>
        <v>30057697</v>
      </c>
      <c r="K3" s="29">
        <f t="shared" ref="K3:K14" si="1">C3+G3</f>
        <v>30791777.281999998</v>
      </c>
      <c r="L3" s="29">
        <f>D3+H3</f>
        <v>31559680.085000027</v>
      </c>
      <c r="M3" s="147"/>
      <c r="N3" s="147"/>
      <c r="O3" s="147"/>
      <c r="P3" s="164"/>
      <c r="Q3" s="164"/>
    </row>
    <row r="4" spans="1:17">
      <c r="A4" s="7" t="s">
        <v>427</v>
      </c>
      <c r="B4" s="29">
        <v>26304885</v>
      </c>
      <c r="C4" s="29">
        <v>26869918</v>
      </c>
      <c r="D4" s="29">
        <v>27627230</v>
      </c>
      <c r="E4" s="7"/>
      <c r="F4" s="29">
        <v>5229541</v>
      </c>
      <c r="G4" s="29">
        <v>5310162</v>
      </c>
      <c r="H4" s="29">
        <v>5327695</v>
      </c>
      <c r="I4" s="29"/>
      <c r="J4" s="29">
        <f t="shared" si="0"/>
        <v>31534426</v>
      </c>
      <c r="K4" s="29">
        <f t="shared" si="1"/>
        <v>32180080</v>
      </c>
      <c r="L4" s="29">
        <f t="shared" ref="L4:L14" si="2">D4+H4</f>
        <v>32954925</v>
      </c>
      <c r="M4" s="164"/>
      <c r="N4" s="164"/>
      <c r="O4" s="164"/>
      <c r="P4" s="164"/>
    </row>
    <row r="5" spans="1:17">
      <c r="A5" s="7" t="s">
        <v>428</v>
      </c>
      <c r="B5" s="29">
        <v>60452989</v>
      </c>
      <c r="C5" s="29">
        <v>61849967</v>
      </c>
      <c r="D5" s="29">
        <v>66139364.700999998</v>
      </c>
      <c r="E5" s="29"/>
      <c r="F5" s="29">
        <v>11982449</v>
      </c>
      <c r="G5" s="29">
        <v>12068811</v>
      </c>
      <c r="H5" s="29">
        <v>12788950</v>
      </c>
      <c r="I5" s="29"/>
      <c r="J5" s="29">
        <f t="shared" si="0"/>
        <v>72435438</v>
      </c>
      <c r="K5" s="29">
        <f t="shared" si="1"/>
        <v>73918778</v>
      </c>
      <c r="L5" s="29">
        <f t="shared" si="2"/>
        <v>78928314.701000005</v>
      </c>
      <c r="M5" s="164"/>
      <c r="N5" s="164"/>
      <c r="O5" s="164"/>
    </row>
    <row r="6" spans="1:17">
      <c r="A6" s="7" t="s">
        <v>401</v>
      </c>
      <c r="B6" s="29">
        <v>62209675</v>
      </c>
      <c r="C6" s="29">
        <v>63631848</v>
      </c>
      <c r="D6" s="29">
        <v>67934278.56099999</v>
      </c>
      <c r="E6" s="29"/>
      <c r="F6" s="29">
        <v>12319395</v>
      </c>
      <c r="G6" s="29">
        <v>12407989</v>
      </c>
      <c r="H6" s="29">
        <v>13126847</v>
      </c>
      <c r="I6" s="29"/>
      <c r="J6" s="29">
        <f t="shared" si="0"/>
        <v>74529070</v>
      </c>
      <c r="K6" s="29">
        <f t="shared" si="1"/>
        <v>76039837</v>
      </c>
      <c r="L6" s="29">
        <f t="shared" si="2"/>
        <v>81061125.56099999</v>
      </c>
      <c r="N6" s="164"/>
      <c r="O6" s="164"/>
    </row>
    <row r="7" spans="1:17">
      <c r="A7" s="7" t="s">
        <v>429</v>
      </c>
      <c r="B7" s="29">
        <v>99697151</v>
      </c>
      <c r="C7" s="29">
        <v>104018526</v>
      </c>
      <c r="D7" s="29">
        <v>112383364</v>
      </c>
      <c r="E7" s="29"/>
      <c r="F7" s="29">
        <v>19731661</v>
      </c>
      <c r="G7" s="29">
        <v>20231818</v>
      </c>
      <c r="H7" s="29">
        <v>21701501</v>
      </c>
      <c r="I7" s="29"/>
      <c r="J7" s="29">
        <f t="shared" si="0"/>
        <v>119428812</v>
      </c>
      <c r="K7" s="29">
        <f t="shared" si="1"/>
        <v>124250344</v>
      </c>
      <c r="L7" s="29">
        <f t="shared" si="2"/>
        <v>134084865</v>
      </c>
      <c r="O7" s="164"/>
      <c r="P7" s="164"/>
    </row>
    <row r="8" spans="1:17">
      <c r="A8" s="7" t="s">
        <v>430</v>
      </c>
      <c r="B8" s="29">
        <v>104847661</v>
      </c>
      <c r="C8" s="29">
        <v>109061725.594</v>
      </c>
      <c r="D8" s="29">
        <v>118891723.56299999</v>
      </c>
      <c r="E8" s="29"/>
      <c r="F8" s="29">
        <v>20742396</v>
      </c>
      <c r="G8" s="29">
        <v>21201261</v>
      </c>
      <c r="H8" s="29">
        <v>22946830</v>
      </c>
      <c r="I8" s="29"/>
      <c r="J8" s="29">
        <f t="shared" si="0"/>
        <v>125590057</v>
      </c>
      <c r="K8" s="29">
        <f t="shared" si="1"/>
        <v>130262986.594</v>
      </c>
      <c r="L8" s="29">
        <f t="shared" si="2"/>
        <v>141838553.56299999</v>
      </c>
      <c r="N8" s="164"/>
      <c r="O8" s="164"/>
      <c r="P8" s="164"/>
      <c r="Q8" s="164"/>
    </row>
    <row r="9" spans="1:17">
      <c r="A9" s="7" t="s">
        <v>431</v>
      </c>
      <c r="B9" s="29">
        <v>127895476</v>
      </c>
      <c r="C9" s="29">
        <v>132737375</v>
      </c>
      <c r="D9" s="29">
        <v>144980763.32300004</v>
      </c>
      <c r="E9" s="29"/>
      <c r="F9" s="29">
        <v>25309163</v>
      </c>
      <c r="G9" s="29">
        <v>25785293</v>
      </c>
      <c r="H9" s="29">
        <f>28002624</f>
        <v>28002624</v>
      </c>
      <c r="I9" s="29"/>
      <c r="J9" s="29">
        <f t="shared" si="0"/>
        <v>153204639</v>
      </c>
      <c r="K9" s="29">
        <f t="shared" si="1"/>
        <v>158522668</v>
      </c>
      <c r="L9" s="29">
        <f t="shared" si="2"/>
        <v>172983387.32300004</v>
      </c>
      <c r="M9" s="164"/>
      <c r="N9" s="164"/>
      <c r="O9" s="164"/>
      <c r="P9" s="164"/>
      <c r="Q9" s="164"/>
    </row>
    <row r="10" spans="1:17">
      <c r="A10" s="7" t="s">
        <v>432</v>
      </c>
      <c r="B10" s="29">
        <v>130669635</v>
      </c>
      <c r="C10" s="29">
        <v>135520524.042</v>
      </c>
      <c r="D10" s="29">
        <v>147601267.27900001</v>
      </c>
      <c r="E10" s="29"/>
      <c r="F10" s="29">
        <v>25857833</v>
      </c>
      <c r="G10" s="29">
        <v>26332332</v>
      </c>
      <c r="H10" s="29">
        <v>28504385.460000001</v>
      </c>
      <c r="I10" s="29"/>
      <c r="J10" s="29">
        <f t="shared" si="0"/>
        <v>156527468</v>
      </c>
      <c r="K10" s="29">
        <f t="shared" si="1"/>
        <v>161852856.042</v>
      </c>
      <c r="L10" s="29">
        <f t="shared" si="2"/>
        <v>176105652.73900002</v>
      </c>
      <c r="M10" s="147"/>
      <c r="N10" s="164"/>
      <c r="O10" s="164"/>
      <c r="P10" s="164"/>
    </row>
    <row r="11" spans="1:17">
      <c r="A11" s="7" t="s">
        <v>433</v>
      </c>
      <c r="B11" s="29">
        <v>167176502</v>
      </c>
      <c r="C11" s="29">
        <v>173127354.21100006</v>
      </c>
      <c r="D11" s="29">
        <v>188978831.83200026</v>
      </c>
      <c r="E11" s="29"/>
      <c r="F11" s="29">
        <v>33077457</v>
      </c>
      <c r="G11" s="29">
        <v>33607413</v>
      </c>
      <c r="H11" s="29">
        <v>36489460.726999991</v>
      </c>
      <c r="I11" s="29"/>
      <c r="J11" s="29">
        <f t="shared" si="0"/>
        <v>200253959</v>
      </c>
      <c r="K11" s="29">
        <f t="shared" si="1"/>
        <v>206734767.21100006</v>
      </c>
      <c r="L11" s="29">
        <f t="shared" si="2"/>
        <v>225468292.55900025</v>
      </c>
      <c r="N11" s="164"/>
    </row>
    <row r="12" spans="1:17" ht="15" thickBot="1">
      <c r="A12" s="7" t="s">
        <v>434</v>
      </c>
      <c r="B12" s="29">
        <v>168506575</v>
      </c>
      <c r="C12" s="29">
        <v>174472885</v>
      </c>
      <c r="D12" s="29">
        <v>190334268</v>
      </c>
      <c r="E12" s="29"/>
      <c r="F12" s="29">
        <v>33339082</v>
      </c>
      <c r="G12" s="29">
        <v>33870624</v>
      </c>
      <c r="H12" s="29">
        <v>36750254</v>
      </c>
      <c r="I12" s="29"/>
      <c r="J12" s="29">
        <f t="shared" si="0"/>
        <v>201845657</v>
      </c>
      <c r="K12" s="29">
        <f t="shared" si="1"/>
        <v>208343509</v>
      </c>
      <c r="L12" s="29">
        <f t="shared" si="2"/>
        <v>227084522</v>
      </c>
      <c r="M12" s="164"/>
      <c r="N12" s="164"/>
    </row>
    <row r="13" spans="1:17">
      <c r="A13" s="7" t="s">
        <v>435</v>
      </c>
      <c r="B13" s="29">
        <v>205956451.00000006</v>
      </c>
      <c r="C13" s="29">
        <v>209184111.13300014</v>
      </c>
      <c r="D13" s="29"/>
      <c r="E13" s="31" t="s">
        <v>30</v>
      </c>
      <c r="F13" s="29">
        <v>40808867</v>
      </c>
      <c r="G13" s="29">
        <v>40903622.478</v>
      </c>
      <c r="H13" s="29"/>
      <c r="I13" s="31" t="s">
        <v>30</v>
      </c>
      <c r="J13" s="29">
        <f t="shared" si="0"/>
        <v>246765318.00000006</v>
      </c>
      <c r="K13" s="29">
        <f t="shared" si="1"/>
        <v>250087733.61100012</v>
      </c>
      <c r="L13" s="29">
        <f t="shared" si="2"/>
        <v>0</v>
      </c>
      <c r="M13" s="32"/>
      <c r="N13" s="137"/>
    </row>
    <row r="14" spans="1:17">
      <c r="A14" s="228" t="s">
        <v>436</v>
      </c>
      <c r="B14" s="229">
        <v>210494834</v>
      </c>
      <c r="C14" s="229">
        <v>213344145.97700018</v>
      </c>
      <c r="D14" s="229"/>
      <c r="E14" s="230">
        <f>D14*1000/$N$15</f>
        <v>0</v>
      </c>
      <c r="F14" s="229">
        <v>41690857.868000008</v>
      </c>
      <c r="G14" s="229">
        <v>41689971</v>
      </c>
      <c r="H14" s="229"/>
      <c r="I14" s="230">
        <f>H14*1000/$N$15</f>
        <v>0</v>
      </c>
      <c r="J14" s="229">
        <f t="shared" si="0"/>
        <v>252185691.868</v>
      </c>
      <c r="K14" s="229">
        <f t="shared" si="1"/>
        <v>255034116.97700018</v>
      </c>
      <c r="L14" s="229">
        <f t="shared" si="2"/>
        <v>0</v>
      </c>
      <c r="N14" s="192" t="s">
        <v>437</v>
      </c>
      <c r="O14" s="192"/>
    </row>
    <row r="15" spans="1:17">
      <c r="A15" s="227" t="s">
        <v>438</v>
      </c>
      <c r="B15" s="222">
        <v>200750000</v>
      </c>
      <c r="C15" s="222">
        <v>220250000</v>
      </c>
      <c r="D15" s="169">
        <f>234800000-170000</f>
        <v>234630000</v>
      </c>
      <c r="E15" s="42">
        <f>D15*1000/$N$15</f>
        <v>41940.604253584876</v>
      </c>
      <c r="F15" s="224">
        <v>40350000</v>
      </c>
      <c r="G15" s="224">
        <v>43250000</v>
      </c>
      <c r="H15" s="170">
        <f>45800000-40000</f>
        <v>45760000</v>
      </c>
      <c r="I15" s="42">
        <f>H15*1000/$N$15</f>
        <v>8179.6959069345085</v>
      </c>
      <c r="J15" s="39"/>
      <c r="K15" s="43"/>
      <c r="L15" s="43">
        <f>D15+H15</f>
        <v>280390000</v>
      </c>
      <c r="M15" s="33"/>
      <c r="N15" s="193">
        <v>5594340</v>
      </c>
      <c r="O15" s="192"/>
    </row>
    <row r="16" spans="1:17">
      <c r="A16" s="7" t="s">
        <v>439</v>
      </c>
      <c r="B16" s="222">
        <v>200725000</v>
      </c>
      <c r="C16" s="222">
        <v>220400000</v>
      </c>
      <c r="D16" s="169">
        <v>234095000</v>
      </c>
      <c r="E16" s="42">
        <f>D16*1000/$N$15</f>
        <v>41844.971882295322</v>
      </c>
      <c r="F16" s="224">
        <v>40265000</v>
      </c>
      <c r="G16" s="224">
        <v>43100000</v>
      </c>
      <c r="H16" s="170">
        <v>45355000</v>
      </c>
      <c r="I16" s="42">
        <f>H16*1000/$N$15</f>
        <v>8107.3013081078379</v>
      </c>
      <c r="J16" s="39"/>
      <c r="K16" s="43"/>
      <c r="L16" s="43">
        <f>D16+H16</f>
        <v>279450000</v>
      </c>
      <c r="M16" s="33"/>
      <c r="N16" s="138"/>
    </row>
    <row r="17" spans="1:19">
      <c r="A17" s="41" t="s">
        <v>440</v>
      </c>
      <c r="B17" s="223">
        <v>204653000</v>
      </c>
      <c r="C17" s="223">
        <v>218400000</v>
      </c>
      <c r="D17" s="39">
        <v>234450000</v>
      </c>
      <c r="E17" s="42">
        <f>D17*1000/$N$15</f>
        <v>41908.428876328573</v>
      </c>
      <c r="F17" s="223">
        <v>40464000</v>
      </c>
      <c r="G17" s="223">
        <v>42600000</v>
      </c>
      <c r="H17" s="39">
        <v>45700000</v>
      </c>
      <c r="I17" s="42">
        <f>H17*1000/$N$15</f>
        <v>8168.9707811824092</v>
      </c>
      <c r="J17" s="44"/>
      <c r="K17" s="39"/>
      <c r="L17" s="39">
        <f>D17+H17</f>
        <v>280150000</v>
      </c>
      <c r="M17" s="34"/>
      <c r="N17" s="148"/>
    </row>
    <row r="18" spans="1:19" ht="15" thickBot="1">
      <c r="A18" s="41"/>
      <c r="B18" s="195"/>
      <c r="C18" s="195"/>
      <c r="D18" s="171"/>
      <c r="E18" s="172">
        <f>D18*1000/$N$15</f>
        <v>0</v>
      </c>
      <c r="F18" s="44"/>
      <c r="G18" s="39"/>
      <c r="H18" s="39"/>
      <c r="I18" s="172">
        <f>H18*1000/$N$15</f>
        <v>0</v>
      </c>
      <c r="J18" s="44"/>
      <c r="K18" s="39"/>
      <c r="L18" s="39">
        <f>D18+H18</f>
        <v>0</v>
      </c>
      <c r="M18" s="34"/>
      <c r="N18" s="148"/>
    </row>
    <row r="19" spans="1:19">
      <c r="A19" s="139"/>
      <c r="B19" s="140"/>
      <c r="C19" s="141"/>
      <c r="D19" s="238">
        <f>D12/D17</f>
        <v>0.81183309021113248</v>
      </c>
      <c r="E19" s="142"/>
      <c r="F19" s="141"/>
      <c r="G19" s="141"/>
      <c r="H19" s="141">
        <f>H12/H17</f>
        <v>0.80416310722100659</v>
      </c>
      <c r="I19" s="142"/>
      <c r="J19" s="140"/>
      <c r="K19" s="143"/>
      <c r="L19" s="143"/>
      <c r="M19" s="34"/>
      <c r="N19" s="33"/>
      <c r="O19" s="147"/>
      <c r="P19" s="147"/>
    </row>
    <row r="20" spans="1:19">
      <c r="A20" s="160"/>
      <c r="B20" s="160"/>
      <c r="C20" s="160"/>
      <c r="D20" s="160"/>
      <c r="E20" s="142"/>
      <c r="F20" s="140"/>
      <c r="G20" s="144"/>
      <c r="H20" s="232"/>
      <c r="I20" s="142"/>
      <c r="J20" s="140"/>
      <c r="K20" s="143"/>
      <c r="L20" s="143"/>
      <c r="M20" s="145"/>
      <c r="N20" s="33"/>
      <c r="O20" s="147"/>
    </row>
    <row r="21" spans="1:19">
      <c r="A21" s="161"/>
      <c r="B21" s="162"/>
      <c r="C21" s="163"/>
      <c r="D21" s="163"/>
      <c r="E21" s="142"/>
      <c r="F21" s="140"/>
      <c r="G21" s="144"/>
      <c r="H21" s="144"/>
      <c r="I21" s="142"/>
      <c r="J21" s="140"/>
      <c r="K21" s="143"/>
      <c r="L21" s="143"/>
      <c r="M21" s="34"/>
      <c r="N21" s="33"/>
    </row>
    <row r="22" spans="1:19">
      <c r="A22" s="35" t="s">
        <v>441</v>
      </c>
      <c r="B22" s="269"/>
      <c r="C22" s="269"/>
      <c r="D22" s="269"/>
      <c r="E22" s="36"/>
      <c r="F22" s="269"/>
      <c r="G22" s="269"/>
      <c r="H22" s="130"/>
      <c r="I22" s="36"/>
      <c r="J22" s="269"/>
      <c r="K22" s="269"/>
      <c r="L22" s="269"/>
    </row>
    <row r="23" spans="1:19">
      <c r="A23" s="37" t="s">
        <v>442</v>
      </c>
      <c r="B23" s="134" t="str">
        <f t="shared" ref="B23:K23" si="3">B2</f>
        <v>2023-</v>
      </c>
      <c r="C23" s="134">
        <f>C2</f>
        <v>2024</v>
      </c>
      <c r="D23" s="134">
        <f>D2</f>
        <v>2025</v>
      </c>
      <c r="E23" s="134"/>
      <c r="F23" s="134" t="str">
        <f t="shared" si="3"/>
        <v>2023-</v>
      </c>
      <c r="G23" s="134">
        <f t="shared" si="3"/>
        <v>2024</v>
      </c>
      <c r="H23" s="134">
        <f t="shared" si="3"/>
        <v>2025</v>
      </c>
      <c r="I23" s="134"/>
      <c r="J23" s="134" t="str">
        <f t="shared" si="3"/>
        <v>2023-</v>
      </c>
      <c r="K23" s="134">
        <f t="shared" si="3"/>
        <v>2024</v>
      </c>
      <c r="L23" s="134">
        <f t="shared" ref="L23" si="4">L2</f>
        <v>2025</v>
      </c>
      <c r="O23"/>
      <c r="Q23" s="45"/>
      <c r="R23" s="45"/>
      <c r="S23" s="45"/>
    </row>
    <row r="24" spans="1:19">
      <c r="A24" s="7" t="s">
        <v>426</v>
      </c>
      <c r="B24" s="38">
        <v>6.775266564019582E-4</v>
      </c>
      <c r="C24" s="38">
        <f>(C3-B3)/B3</f>
        <v>2.5443941548729958E-2</v>
      </c>
      <c r="D24" s="38">
        <f>(D3-C3)/C3</f>
        <v>2.9190553126194209E-2</v>
      </c>
      <c r="E24" s="7"/>
      <c r="F24" s="38">
        <v>-3.6677774830604519E-2</v>
      </c>
      <c r="G24" s="38">
        <v>1.9295044878169475E-2</v>
      </c>
      <c r="H24" s="38">
        <f t="shared" ref="H24:H29" si="5">(H3-G3)/G3</f>
        <v>3.4687994782125245E-3</v>
      </c>
      <c r="I24" s="7"/>
      <c r="J24" s="38">
        <v>-5.7280209693009064E-3</v>
      </c>
      <c r="K24" s="38">
        <f>(K3-J3)/J3</f>
        <v>2.4422372811862391E-2</v>
      </c>
      <c r="L24" s="38">
        <f>(L3-K3)/K3</f>
        <v>2.4938567071570873E-2</v>
      </c>
      <c r="N24" s="146"/>
      <c r="O24"/>
      <c r="Q24" s="173"/>
      <c r="R24" s="32"/>
      <c r="S24" s="147"/>
    </row>
    <row r="25" spans="1:19">
      <c r="A25" s="7" t="s">
        <v>427</v>
      </c>
      <c r="B25" s="38">
        <v>-1.6492121192155603E-3</v>
      </c>
      <c r="C25" s="38">
        <f t="shared" ref="C25:C30" si="6">(C4-B4)/B4</f>
        <v>2.1480154731716182E-2</v>
      </c>
      <c r="D25" s="38">
        <f t="shared" ref="D25:D32" si="7">(D4-C4)/C4</f>
        <v>2.8184380763648032E-2</v>
      </c>
      <c r="E25" s="7"/>
      <c r="F25" s="38">
        <v>-3.8193152548046283E-2</v>
      </c>
      <c r="G25" s="38">
        <v>1.5416458155696647E-2</v>
      </c>
      <c r="H25" s="38">
        <f t="shared" si="5"/>
        <v>3.3017825068237089E-3</v>
      </c>
      <c r="I25" s="7"/>
      <c r="J25" s="38">
        <v>-7.9003838977869945E-3</v>
      </c>
      <c r="K25" s="38">
        <f t="shared" ref="K25:K29" si="8">(K4-J4)/J4</f>
        <v>2.0474575944398037E-2</v>
      </c>
      <c r="L25" s="38">
        <f t="shared" ref="L25:L32" si="9">(L4-K4)/K4</f>
        <v>2.4078405025717772E-2</v>
      </c>
      <c r="N25" s="146"/>
      <c r="O25"/>
      <c r="Q25" s="173"/>
      <c r="R25" s="32"/>
      <c r="S25" s="147"/>
    </row>
    <row r="26" spans="1:19">
      <c r="A26" s="7" t="s">
        <v>428</v>
      </c>
      <c r="B26" s="38">
        <v>3.8025412353021495E-2</v>
      </c>
      <c r="C26" s="38">
        <f t="shared" si="6"/>
        <v>2.3108501715274989E-2</v>
      </c>
      <c r="D26" s="38">
        <f t="shared" si="7"/>
        <v>6.93516570671735E-2</v>
      </c>
      <c r="E26" s="7"/>
      <c r="F26" s="38">
        <v>1.5854519348921167E-2</v>
      </c>
      <c r="G26" s="38">
        <v>7.2073747194751261E-3</v>
      </c>
      <c r="H26" s="38">
        <f t="shared" si="5"/>
        <v>5.966942393911049E-2</v>
      </c>
      <c r="I26" s="7"/>
      <c r="J26" s="38">
        <v>3.4291285792708973E-2</v>
      </c>
      <c r="K26" s="38">
        <f t="shared" si="8"/>
        <v>2.0478098027101044E-2</v>
      </c>
      <c r="L26" s="38">
        <f t="shared" si="9"/>
        <v>6.7770826798570785E-2</v>
      </c>
      <c r="N26" s="146"/>
      <c r="O26"/>
      <c r="Q26" s="173"/>
      <c r="R26" s="173"/>
      <c r="S26" s="147"/>
    </row>
    <row r="27" spans="1:19">
      <c r="A27" s="7" t="s">
        <v>401</v>
      </c>
      <c r="B27" s="38">
        <v>3.0005878730073769E-2</v>
      </c>
      <c r="C27" s="38">
        <f t="shared" si="6"/>
        <v>2.2860961739472198E-2</v>
      </c>
      <c r="D27" s="38">
        <f t="shared" si="7"/>
        <v>6.7614421020744039E-2</v>
      </c>
      <c r="E27" s="7"/>
      <c r="F27" s="38">
        <v>7.9884553471095254E-3</v>
      </c>
      <c r="G27" s="38">
        <v>7.1914245788855706E-3</v>
      </c>
      <c r="H27" s="38">
        <f t="shared" si="5"/>
        <v>5.793509326934445E-2</v>
      </c>
      <c r="I27" s="7"/>
      <c r="J27" s="38">
        <v>2.6300359299116102E-2</v>
      </c>
      <c r="K27" s="38">
        <f t="shared" si="8"/>
        <v>2.027084196810721E-2</v>
      </c>
      <c r="L27" s="38">
        <f t="shared" si="9"/>
        <v>6.6034972707792489E-2</v>
      </c>
      <c r="N27" s="146"/>
      <c r="Q27" s="173"/>
    </row>
    <row r="28" spans="1:19">
      <c r="A28" s="7" t="s">
        <v>429</v>
      </c>
      <c r="B28" s="38">
        <v>1.949113115538172E-2</v>
      </c>
      <c r="C28" s="38">
        <f t="shared" si="6"/>
        <v>4.334501995949714E-2</v>
      </c>
      <c r="D28" s="38">
        <f t="shared" si="7"/>
        <v>8.0416809597936428E-2</v>
      </c>
      <c r="E28" s="7"/>
      <c r="F28" s="38">
        <v>1.6118349385184946E-3</v>
      </c>
      <c r="G28" s="38">
        <v>2.534794207137453E-2</v>
      </c>
      <c r="H28" s="38">
        <f t="shared" si="5"/>
        <v>7.2642161964881255E-2</v>
      </c>
      <c r="I28" s="7"/>
      <c r="J28" s="38">
        <v>1.6493280336366191E-2</v>
      </c>
      <c r="K28" s="38">
        <f t="shared" si="8"/>
        <v>4.0371598103144488E-2</v>
      </c>
      <c r="L28" s="38">
        <f t="shared" si="9"/>
        <v>7.9150855308698378E-2</v>
      </c>
      <c r="N28" s="146"/>
      <c r="Q28" s="173"/>
    </row>
    <row r="29" spans="1:19">
      <c r="A29" s="7" t="s">
        <v>430</v>
      </c>
      <c r="B29" s="38">
        <v>1.951924564666753E-2</v>
      </c>
      <c r="C29" s="38">
        <f t="shared" si="6"/>
        <v>4.0192261360985408E-2</v>
      </c>
      <c r="D29" s="38">
        <f t="shared" si="7"/>
        <v>9.0132426526917081E-2</v>
      </c>
      <c r="E29" s="7"/>
      <c r="F29" s="38">
        <v>1.6663697588875429E-3</v>
      </c>
      <c r="G29" s="38">
        <v>2.2122082714070256E-2</v>
      </c>
      <c r="H29" s="38">
        <f t="shared" si="5"/>
        <v>8.2333263101661738E-2</v>
      </c>
      <c r="I29" s="7"/>
      <c r="J29" s="38">
        <v>1.6526928339740482E-2</v>
      </c>
      <c r="K29" s="38">
        <f t="shared" si="8"/>
        <v>3.7207798974085958E-2</v>
      </c>
      <c r="L29" s="38">
        <f t="shared" si="9"/>
        <v>8.8863055205991845E-2</v>
      </c>
      <c r="N29" s="146"/>
    </row>
    <row r="30" spans="1:19">
      <c r="A30" s="7" t="s">
        <v>431</v>
      </c>
      <c r="B30" s="38">
        <v>2.3955005745479464E-2</v>
      </c>
      <c r="C30" s="38">
        <f t="shared" si="6"/>
        <v>3.7858250748447113E-2</v>
      </c>
      <c r="D30" s="38">
        <f t="shared" si="7"/>
        <v>9.2237686054888787E-2</v>
      </c>
      <c r="E30" s="7"/>
      <c r="F30" s="38">
        <v>7.7607711030431839E-3</v>
      </c>
      <c r="G30" s="38">
        <v>1.8812554172573784E-2</v>
      </c>
      <c r="H30" s="38">
        <f>(H9-G9)/G9</f>
        <v>8.5992080834605994E-2</v>
      </c>
      <c r="I30" s="7"/>
      <c r="J30" s="38">
        <v>2.1243950654319915E-2</v>
      </c>
      <c r="K30" s="38">
        <f t="shared" ref="K30:K35" si="10">(K9-J9)/J9</f>
        <v>3.4711931927857619E-2</v>
      </c>
      <c r="L30" s="38">
        <f t="shared" si="9"/>
        <v>9.1221776074321706E-2</v>
      </c>
      <c r="N30" s="146"/>
    </row>
    <row r="31" spans="1:19">
      <c r="A31" s="7" t="s">
        <v>432</v>
      </c>
      <c r="B31" s="38">
        <v>9.774844077562423E-3</v>
      </c>
      <c r="C31" s="38">
        <f>(C10-B10)/B10</f>
        <v>3.7123307507516919E-2</v>
      </c>
      <c r="D31" s="38">
        <f t="shared" si="7"/>
        <v>8.9143274219158131E-2</v>
      </c>
      <c r="E31" s="7"/>
      <c r="F31" s="38">
        <v>-6.7859947240014526E-3</v>
      </c>
      <c r="G31" s="38">
        <v>1.8350300274582173E-2</v>
      </c>
      <c r="H31" s="38">
        <f>(H10-G10)/G10</f>
        <v>8.248617934788309E-2</v>
      </c>
      <c r="I31" s="7"/>
      <c r="J31" s="38">
        <v>7.0010705856122148E-3</v>
      </c>
      <c r="K31" s="38">
        <f t="shared" si="10"/>
        <v>3.4022067245092061E-2</v>
      </c>
      <c r="L31" s="38">
        <f t="shared" si="9"/>
        <v>8.8060211265604718E-2</v>
      </c>
      <c r="N31" s="146"/>
    </row>
    <row r="32" spans="1:19">
      <c r="A32" s="7" t="s">
        <v>433</v>
      </c>
      <c r="B32" s="38">
        <v>9.10309959763843E-3</v>
      </c>
      <c r="C32" s="38">
        <f>(C11-B11)/B11</f>
        <v>3.5596223989661266E-2</v>
      </c>
      <c r="D32" s="38">
        <f t="shared" si="7"/>
        <v>9.155963650712938E-2</v>
      </c>
      <c r="E32" s="7"/>
      <c r="F32" s="38">
        <v>-6.2789492700951292E-3</v>
      </c>
      <c r="G32" s="38">
        <v>1.6021666961882831E-2</v>
      </c>
      <c r="H32" s="38">
        <f>(H11-G11)/G11</f>
        <v>8.5756309984347523E-2</v>
      </c>
      <c r="I32" s="7"/>
      <c r="J32" s="38">
        <v>6.5295814050128267E-3</v>
      </c>
      <c r="K32" s="38">
        <f t="shared" si="10"/>
        <v>3.2362946747035624E-2</v>
      </c>
      <c r="L32" s="38">
        <f t="shared" si="9"/>
        <v>9.0616230645328116E-2</v>
      </c>
      <c r="N32" s="146"/>
    </row>
    <row r="33" spans="1:18">
      <c r="A33" s="7" t="s">
        <v>434</v>
      </c>
      <c r="B33" s="38">
        <v>7.2698373172050681E-3</v>
      </c>
      <c r="C33" s="38">
        <f>(C12-B12)/B12</f>
        <v>3.5406986344598129E-2</v>
      </c>
      <c r="D33" s="38">
        <f>(D12-C12)/C12</f>
        <v>9.0910303913413246E-2</v>
      </c>
      <c r="E33" s="7"/>
      <c r="F33" s="38">
        <v>-8.4541868832781041E-3</v>
      </c>
      <c r="G33" s="38">
        <v>1.5943510382199485E-2</v>
      </c>
      <c r="H33" s="38">
        <f>(H12-G12)/G12</f>
        <v>8.5018510435473524E-2</v>
      </c>
      <c r="I33" s="7"/>
      <c r="J33" s="38">
        <v>4.638388570943985E-3</v>
      </c>
      <c r="K33" s="38">
        <f t="shared" si="10"/>
        <v>3.2192181375495239E-2</v>
      </c>
      <c r="L33" s="38">
        <f>(L12-K12)/K12</f>
        <v>8.9952468833574273E-2</v>
      </c>
      <c r="N33" s="146"/>
    </row>
    <row r="34" spans="1:18">
      <c r="A34" s="7" t="s">
        <v>435</v>
      </c>
      <c r="B34" s="38">
        <v>-4.7321088364397156E-2</v>
      </c>
      <c r="C34" s="38">
        <f>(C13-B13)/B13</f>
        <v>1.5671566087532139E-2</v>
      </c>
      <c r="D34" s="38"/>
      <c r="E34" s="39"/>
      <c r="F34" s="38">
        <v>-6.4996871054952235E-2</v>
      </c>
      <c r="G34" s="38">
        <v>2.3219335640952765E-3</v>
      </c>
      <c r="H34" s="38"/>
      <c r="I34" s="39"/>
      <c r="J34" s="38">
        <v>-5.0290202714143063E-2</v>
      </c>
      <c r="K34" s="38">
        <f t="shared" si="10"/>
        <v>1.3463867766863657E-2</v>
      </c>
      <c r="L34" s="38"/>
      <c r="N34" s="146"/>
    </row>
    <row r="35" spans="1:18">
      <c r="A35" s="39" t="s">
        <v>436</v>
      </c>
      <c r="B35" s="40">
        <v>-4.6857387229888491E-2</v>
      </c>
      <c r="C35" s="38">
        <f>(C14-B14)/B14</f>
        <v>1.3536256082180986E-2</v>
      </c>
      <c r="D35" s="38"/>
      <c r="E35" s="39"/>
      <c r="F35" s="40">
        <v>-6.4416801031961179E-2</v>
      </c>
      <c r="G35" s="38">
        <v>-2.1272481435045861E-5</v>
      </c>
      <c r="H35" s="38"/>
      <c r="I35" s="39"/>
      <c r="J35" s="40">
        <v>-4.9805611043642561E-2</v>
      </c>
      <c r="K35" s="38">
        <f t="shared" si="10"/>
        <v>1.1294951303149704E-2</v>
      </c>
      <c r="L35" s="38"/>
      <c r="N35" s="146"/>
    </row>
    <row r="36" spans="1:18">
      <c r="A36" s="131" t="str">
        <f>A15</f>
        <v>Anslag SB2025</v>
      </c>
      <c r="B36" s="132"/>
      <c r="C36" s="133"/>
      <c r="D36" s="133">
        <f>(D15-C$14)/C$14</f>
        <v>9.9772383842650969E-2</v>
      </c>
      <c r="E36" s="132"/>
      <c r="F36" s="132"/>
      <c r="G36" s="133"/>
      <c r="H36" s="133">
        <f>(H15-G$14)/G$14</f>
        <v>9.7626093335493089E-2</v>
      </c>
      <c r="I36" s="132"/>
      <c r="J36" s="132"/>
      <c r="K36" s="133"/>
      <c r="L36" s="133">
        <f>(L15-K$14)/K$14</f>
        <v>9.9421533571865214E-2</v>
      </c>
      <c r="O36" s="32"/>
      <c r="P36" s="147"/>
      <c r="Q36" s="147"/>
      <c r="R36" s="147"/>
    </row>
    <row r="37" spans="1:18">
      <c r="A37" s="131" t="str">
        <f>A16</f>
        <v>Anslag RNB2025</v>
      </c>
      <c r="C37" s="40"/>
      <c r="D37" s="40">
        <f>D16/C14-1</f>
        <v>9.7264698442847797E-2</v>
      </c>
      <c r="G37" s="40"/>
      <c r="H37" s="40">
        <f>H16/G14-1</f>
        <v>8.7911526731452971E-2</v>
      </c>
      <c r="K37" s="40"/>
      <c r="L37" s="40">
        <f>L16/K14-1</f>
        <v>9.5735752190369672E-2</v>
      </c>
      <c r="O37" s="32"/>
      <c r="P37" s="147"/>
      <c r="Q37" s="147"/>
      <c r="R37" s="147"/>
    </row>
    <row r="38" spans="1:18">
      <c r="A38" s="7" t="str">
        <f>A17</f>
        <v>Anslag NB2026</v>
      </c>
      <c r="C38" s="40"/>
      <c r="D38" s="40">
        <f>D17/C14-1</f>
        <v>9.8928676605334109E-2</v>
      </c>
      <c r="G38" s="40"/>
      <c r="H38" s="40">
        <f>H17/G14-1</f>
        <v>9.6186898283042721E-2</v>
      </c>
      <c r="K38" s="38"/>
      <c r="L38" s="40">
        <f>L17/K14-1</f>
        <v>9.8480483006377018E-2</v>
      </c>
      <c r="O38" s="32"/>
      <c r="P38" s="147"/>
      <c r="Q38" s="147"/>
      <c r="R38" s="147"/>
    </row>
    <row r="39" spans="1:18">
      <c r="A39" s="7">
        <f>A18</f>
        <v>0</v>
      </c>
      <c r="C39" s="40"/>
      <c r="D39" s="40"/>
      <c r="G39" s="40"/>
      <c r="H39" s="40"/>
      <c r="K39" s="38"/>
      <c r="L39" s="38"/>
    </row>
    <row r="40" spans="1:18">
      <c r="A40" s="139"/>
      <c r="C40" s="148"/>
      <c r="D40" s="148"/>
      <c r="F40" s="149"/>
      <c r="G40" s="148"/>
      <c r="H40" s="148"/>
      <c r="K40" s="148"/>
      <c r="L40" s="148"/>
    </row>
    <row r="41" spans="1:18">
      <c r="A41" s="144"/>
      <c r="B41" s="150"/>
      <c r="C41" s="151"/>
      <c r="D41" s="151"/>
      <c r="E41" s="150"/>
      <c r="F41" s="150"/>
      <c r="G41" s="151"/>
      <c r="H41" s="151"/>
      <c r="I41" s="150"/>
      <c r="J41" s="150"/>
      <c r="K41" s="151"/>
      <c r="L41" s="151"/>
    </row>
    <row r="42" spans="1:18">
      <c r="A42" s="7" t="s">
        <v>443</v>
      </c>
      <c r="B42" s="268"/>
      <c r="C42" s="268"/>
      <c r="D42" s="268"/>
      <c r="E42" s="268"/>
      <c r="F42" s="268"/>
      <c r="G42" s="268"/>
      <c r="H42" s="268"/>
      <c r="I42" s="268"/>
      <c r="J42" s="268"/>
      <c r="K42" s="268"/>
      <c r="L42" s="268"/>
      <c r="M42" s="268"/>
    </row>
    <row r="43" spans="1:18">
      <c r="A43" s="166"/>
      <c r="B43" s="134" t="str">
        <f>B23</f>
        <v>2023-</v>
      </c>
      <c r="C43" s="134">
        <f>C23</f>
        <v>2024</v>
      </c>
      <c r="D43" s="134">
        <f>D23</f>
        <v>2025</v>
      </c>
      <c r="E43" s="199" t="s">
        <v>444</v>
      </c>
      <c r="F43" s="134" t="str">
        <f>F23</f>
        <v>2023-</v>
      </c>
      <c r="G43" s="134">
        <f>G23</f>
        <v>2024</v>
      </c>
      <c r="H43" s="134">
        <f>H23</f>
        <v>2025</v>
      </c>
      <c r="I43" s="152" t="str">
        <f>E43</f>
        <v>endring 24-25</v>
      </c>
      <c r="J43" s="134" t="str">
        <f>J23</f>
        <v>2023-</v>
      </c>
      <c r="K43" s="134">
        <f>K23</f>
        <v>2024</v>
      </c>
      <c r="L43" s="134">
        <f>L23</f>
        <v>2025</v>
      </c>
      <c r="M43" s="152" t="str">
        <f>I43</f>
        <v>endring 24-25</v>
      </c>
    </row>
    <row r="44" spans="1:18">
      <c r="A44" s="32" t="str">
        <f>A3</f>
        <v>Januar</v>
      </c>
      <c r="B44" s="32">
        <f>B3</f>
        <v>25063955</v>
      </c>
      <c r="C44" s="32">
        <f>C3</f>
        <v>25701680.805999998</v>
      </c>
      <c r="D44" s="32">
        <f>D3</f>
        <v>26451927.085000027</v>
      </c>
      <c r="E44" s="153">
        <f t="shared" ref="E44:E49" si="11">(D44-C44)/C44</f>
        <v>2.9190553126194209E-2</v>
      </c>
      <c r="F44" s="32">
        <f>F3</f>
        <v>4993742</v>
      </c>
      <c r="G44" s="32">
        <f>G3</f>
        <v>5090096.4759999998</v>
      </c>
      <c r="H44" s="32">
        <f>H3</f>
        <v>5107753</v>
      </c>
      <c r="I44" s="153">
        <f t="shared" ref="I44:I50" si="12">(H44-G44)/G44</f>
        <v>3.4687994782125245E-3</v>
      </c>
      <c r="J44" s="32">
        <f t="shared" ref="J44:J56" si="13">B44+F44</f>
        <v>30057697</v>
      </c>
      <c r="K44" s="32">
        <f t="shared" ref="K44:K56" si="14">C44+G44</f>
        <v>30791777.281999998</v>
      </c>
      <c r="L44" s="32">
        <f t="shared" ref="L44:L56" si="15">D44+H44</f>
        <v>31559680.085000027</v>
      </c>
      <c r="M44" s="153">
        <f t="shared" ref="M44:M49" si="16">(L44-K44)/K44</f>
        <v>2.4938567071570873E-2</v>
      </c>
      <c r="O44" s="147"/>
    </row>
    <row r="45" spans="1:18">
      <c r="A45" s="32" t="str">
        <f t="shared" ref="A45:A55" si="17">A4</f>
        <v>Februar</v>
      </c>
      <c r="B45" s="32">
        <f>B4-B3</f>
        <v>1240930</v>
      </c>
      <c r="C45" s="32">
        <f>C4-C3</f>
        <v>1168237.194000002</v>
      </c>
      <c r="D45" s="32">
        <f>D4-D3</f>
        <v>1175302.914999973</v>
      </c>
      <c r="E45" s="153">
        <f t="shared" si="11"/>
        <v>6.0481904156623007E-3</v>
      </c>
      <c r="F45" s="32">
        <f>F4-F3</f>
        <v>235799</v>
      </c>
      <c r="G45" s="32">
        <f>G4-G3</f>
        <v>220065.52400000021</v>
      </c>
      <c r="H45" s="32">
        <f>H4-H3</f>
        <v>219942</v>
      </c>
      <c r="I45" s="153">
        <f t="shared" si="12"/>
        <v>-5.6130555006975332E-4</v>
      </c>
      <c r="J45" s="32">
        <f t="shared" si="13"/>
        <v>1476729</v>
      </c>
      <c r="K45" s="32">
        <f t="shared" si="14"/>
        <v>1388302.7180000022</v>
      </c>
      <c r="L45" s="32">
        <f>D45+H45</f>
        <v>1395244.914999973</v>
      </c>
      <c r="M45" s="153">
        <f t="shared" si="16"/>
        <v>5.0004922629351307E-3</v>
      </c>
      <c r="O45" s="147"/>
    </row>
    <row r="46" spans="1:18">
      <c r="A46" s="32" t="str">
        <f t="shared" si="17"/>
        <v>Mars</v>
      </c>
      <c r="B46" s="32">
        <f t="shared" ref="B46" si="18">B5-B4</f>
        <v>34148104</v>
      </c>
      <c r="C46" s="32">
        <f t="shared" ref="C46:D55" si="19">C5-C4</f>
        <v>34980049</v>
      </c>
      <c r="D46" s="32">
        <f t="shared" ref="D46:D52" si="20">D5-D4</f>
        <v>38512134.700999998</v>
      </c>
      <c r="E46" s="153">
        <f t="shared" si="11"/>
        <v>0.10097429254601666</v>
      </c>
      <c r="F46" s="32">
        <f t="shared" ref="F46" si="21">F5-F4</f>
        <v>6752908</v>
      </c>
      <c r="G46" s="32">
        <f t="shared" ref="G46:G50" si="22">G5-G4</f>
        <v>6758649</v>
      </c>
      <c r="H46" s="32">
        <f t="shared" ref="H46:H53" si="23">H5-H4</f>
        <v>7461255</v>
      </c>
      <c r="I46" s="153">
        <f t="shared" si="12"/>
        <v>0.10395657475332717</v>
      </c>
      <c r="J46" s="32">
        <f t="shared" si="13"/>
        <v>40901012</v>
      </c>
      <c r="K46" s="32">
        <f t="shared" si="14"/>
        <v>41738698</v>
      </c>
      <c r="L46" s="32">
        <f>D46+H46</f>
        <v>45973389.700999998</v>
      </c>
      <c r="M46" s="153">
        <f t="shared" si="16"/>
        <v>0.10145720647539119</v>
      </c>
      <c r="O46" s="147"/>
    </row>
    <row r="47" spans="1:18">
      <c r="A47" s="32" t="str">
        <f t="shared" si="17"/>
        <v>April</v>
      </c>
      <c r="B47" s="32">
        <f t="shared" ref="B47" si="24">B6-B5</f>
        <v>1756686</v>
      </c>
      <c r="C47" s="32">
        <f t="shared" si="19"/>
        <v>1781881</v>
      </c>
      <c r="D47" s="32">
        <f t="shared" si="20"/>
        <v>1794913.859999992</v>
      </c>
      <c r="E47" s="153">
        <f t="shared" si="11"/>
        <v>7.3141023446526192E-3</v>
      </c>
      <c r="F47" s="32">
        <f t="shared" ref="F47" si="25">F6-F5</f>
        <v>336946</v>
      </c>
      <c r="G47" s="32">
        <f t="shared" si="22"/>
        <v>339178</v>
      </c>
      <c r="H47" s="32">
        <f t="shared" si="23"/>
        <v>337897</v>
      </c>
      <c r="I47" s="153">
        <f t="shared" si="12"/>
        <v>-3.7767779749865852E-3</v>
      </c>
      <c r="J47" s="32">
        <f t="shared" si="13"/>
        <v>2093632</v>
      </c>
      <c r="K47" s="32">
        <f t="shared" si="14"/>
        <v>2121059</v>
      </c>
      <c r="L47" s="32">
        <f>D47+H47</f>
        <v>2132810.859999992</v>
      </c>
      <c r="M47" s="153">
        <f t="shared" si="16"/>
        <v>5.5405625208878933E-3</v>
      </c>
      <c r="O47" s="147"/>
    </row>
    <row r="48" spans="1:18">
      <c r="A48" s="32" t="str">
        <f t="shared" si="17"/>
        <v>Mai</v>
      </c>
      <c r="B48" s="32">
        <f t="shared" ref="B48" si="26">B7-B6</f>
        <v>37487476</v>
      </c>
      <c r="C48" s="32">
        <f t="shared" si="19"/>
        <v>40386678</v>
      </c>
      <c r="D48" s="32">
        <f t="shared" si="20"/>
        <v>44449085.43900001</v>
      </c>
      <c r="E48" s="153">
        <f t="shared" si="11"/>
        <v>0.10058780865809291</v>
      </c>
      <c r="F48" s="32">
        <f t="shared" ref="F48" si="27">F7-F6</f>
        <v>7412266</v>
      </c>
      <c r="G48" s="32">
        <f t="shared" si="22"/>
        <v>7823829</v>
      </c>
      <c r="H48" s="32">
        <f t="shared" si="23"/>
        <v>8574654</v>
      </c>
      <c r="I48" s="153">
        <f t="shared" si="12"/>
        <v>9.5966437916779626E-2</v>
      </c>
      <c r="J48" s="32">
        <f t="shared" si="13"/>
        <v>44899742</v>
      </c>
      <c r="K48" s="32">
        <f t="shared" si="14"/>
        <v>48210507</v>
      </c>
      <c r="L48" s="32">
        <f t="shared" si="15"/>
        <v>53023739.43900001</v>
      </c>
      <c r="M48" s="153">
        <f t="shared" si="16"/>
        <v>9.9837830765812333E-2</v>
      </c>
      <c r="N48" s="153"/>
      <c r="O48" s="147"/>
      <c r="P48" s="154"/>
    </row>
    <row r="49" spans="1:16">
      <c r="A49" s="32" t="str">
        <f t="shared" si="17"/>
        <v>Juni</v>
      </c>
      <c r="B49" s="32">
        <f t="shared" ref="B49" si="28">B8-B7</f>
        <v>5150510</v>
      </c>
      <c r="C49" s="32">
        <f t="shared" si="19"/>
        <v>5043199.5939999968</v>
      </c>
      <c r="D49" s="32">
        <f t="shared" si="20"/>
        <v>6508359.5629999936</v>
      </c>
      <c r="E49" s="153">
        <f t="shared" si="11"/>
        <v>0.29052190810435685</v>
      </c>
      <c r="F49" s="32">
        <f t="shared" ref="F49" si="29">F8-F7</f>
        <v>1010735</v>
      </c>
      <c r="G49" s="32">
        <f t="shared" si="22"/>
        <v>969443</v>
      </c>
      <c r="H49" s="32">
        <f t="shared" si="23"/>
        <v>1245329</v>
      </c>
      <c r="I49" s="153">
        <f t="shared" si="12"/>
        <v>0.28458197129691998</v>
      </c>
      <c r="J49" s="32">
        <f t="shared" si="13"/>
        <v>6161245</v>
      </c>
      <c r="K49" s="32">
        <f t="shared" si="14"/>
        <v>6012642.5939999968</v>
      </c>
      <c r="L49" s="32">
        <f t="shared" ref="L49" si="30">D49+H49</f>
        <v>7753688.5629999936</v>
      </c>
      <c r="M49" s="153">
        <f t="shared" si="16"/>
        <v>0.28956418775620935</v>
      </c>
      <c r="O49" s="147"/>
    </row>
    <row r="50" spans="1:16">
      <c r="A50" s="32" t="str">
        <f t="shared" si="17"/>
        <v>Juli</v>
      </c>
      <c r="B50" s="32">
        <f t="shared" ref="B50" si="31">B9-B8</f>
        <v>23047815</v>
      </c>
      <c r="C50" s="32">
        <f t="shared" si="19"/>
        <v>23675649.406000003</v>
      </c>
      <c r="D50" s="32">
        <f t="shared" si="20"/>
        <v>26089039.76000005</v>
      </c>
      <c r="E50" s="153">
        <f>(D50-C50)/C50</f>
        <v>0.10193555043049561</v>
      </c>
      <c r="F50" s="32">
        <f t="shared" ref="F50" si="32">F9-F8</f>
        <v>4566767</v>
      </c>
      <c r="G50" s="32">
        <f t="shared" si="22"/>
        <v>4584032</v>
      </c>
      <c r="H50" s="32">
        <f t="shared" si="23"/>
        <v>5055794</v>
      </c>
      <c r="I50" s="153">
        <f t="shared" si="12"/>
        <v>0.10291420304221262</v>
      </c>
      <c r="J50" s="32">
        <f t="shared" si="13"/>
        <v>27614582</v>
      </c>
      <c r="K50" s="32">
        <f t="shared" si="14"/>
        <v>28259681.406000003</v>
      </c>
      <c r="L50" s="32">
        <f t="shared" si="15"/>
        <v>31144833.76000005</v>
      </c>
      <c r="M50" s="153">
        <f>(L50-K50)/K50</f>
        <v>0.10209429867767301</v>
      </c>
      <c r="O50" s="147"/>
    </row>
    <row r="51" spans="1:16">
      <c r="A51" s="32" t="str">
        <f t="shared" si="17"/>
        <v>August</v>
      </c>
      <c r="B51" s="32">
        <f t="shared" ref="B51" si="33">B10-B9</f>
        <v>2774159</v>
      </c>
      <c r="C51" s="32">
        <f t="shared" si="19"/>
        <v>2783149.0419999957</v>
      </c>
      <c r="D51" s="32">
        <f t="shared" si="20"/>
        <v>2620503.9559999704</v>
      </c>
      <c r="E51" s="153">
        <f>(D51-C51)/C51</f>
        <v>-5.843922964439844E-2</v>
      </c>
      <c r="F51" s="32">
        <f t="shared" ref="F51" si="34">F10-F9</f>
        <v>548670</v>
      </c>
      <c r="G51" s="32">
        <f t="shared" ref="G51:H55" si="35">G10-G9</f>
        <v>547039</v>
      </c>
      <c r="H51" s="32">
        <f t="shared" si="23"/>
        <v>501761.46000000089</v>
      </c>
      <c r="I51" s="153">
        <f t="shared" ref="I51" si="36">(H51-G51)/G51</f>
        <v>-8.276839494076127E-2</v>
      </c>
      <c r="J51" s="32">
        <f t="shared" si="13"/>
        <v>3322829</v>
      </c>
      <c r="K51" s="32">
        <f t="shared" si="14"/>
        <v>3330188.0419999957</v>
      </c>
      <c r="L51" s="32">
        <f t="shared" ref="L51" si="37">D51+H51</f>
        <v>3122265.4159999713</v>
      </c>
      <c r="M51" s="153">
        <f>(L51-K51)/K51</f>
        <v>-6.2435701341103024E-2</v>
      </c>
      <c r="O51" s="147"/>
    </row>
    <row r="52" spans="1:16">
      <c r="A52" s="32" t="str">
        <f t="shared" si="17"/>
        <v>September</v>
      </c>
      <c r="B52" s="32">
        <f t="shared" ref="B52" si="38">B11-B10</f>
        <v>36506867</v>
      </c>
      <c r="C52" s="32">
        <f t="shared" si="19"/>
        <v>37606830.169000059</v>
      </c>
      <c r="D52" s="32">
        <f t="shared" si="20"/>
        <v>41377564.553000242</v>
      </c>
      <c r="E52" s="153">
        <f>(D52-C52)/C52</f>
        <v>0.1002672750416615</v>
      </c>
      <c r="F52" s="32">
        <f t="shared" ref="F52" si="39">F11-F10</f>
        <v>7219624</v>
      </c>
      <c r="G52" s="32">
        <f t="shared" si="35"/>
        <v>7275081</v>
      </c>
      <c r="H52" s="32">
        <f t="shared" si="23"/>
        <v>7985075.2669999897</v>
      </c>
      <c r="I52" s="153">
        <f t="shared" ref="I52" si="40">(H52-G52)/G52</f>
        <v>9.7592627078652419E-2</v>
      </c>
      <c r="J52" s="32">
        <f t="shared" si="13"/>
        <v>43726491</v>
      </c>
      <c r="K52" s="32">
        <f t="shared" si="14"/>
        <v>44881911.169000059</v>
      </c>
      <c r="L52" s="32">
        <f t="shared" si="15"/>
        <v>49362639.820000231</v>
      </c>
      <c r="M52" s="153">
        <f>(L52-K52)/K52</f>
        <v>9.9833731102231038E-2</v>
      </c>
      <c r="O52" s="173"/>
      <c r="P52" s="173"/>
    </row>
    <row r="53" spans="1:16">
      <c r="A53" s="32" t="str">
        <f t="shared" si="17"/>
        <v>Oktober</v>
      </c>
      <c r="B53" s="32">
        <f t="shared" ref="B53" si="41">B12-B11</f>
        <v>1330073</v>
      </c>
      <c r="C53" s="32">
        <f t="shared" si="19"/>
        <v>1345530.7889999449</v>
      </c>
      <c r="D53" s="32">
        <f>D12-D11</f>
        <v>1355436.1679997444</v>
      </c>
      <c r="E53" s="153">
        <f>(D53-C53)/C53</f>
        <v>7.3616888448621706E-3</v>
      </c>
      <c r="F53" s="32">
        <f t="shared" ref="F53" si="42">F12-F11</f>
        <v>261625</v>
      </c>
      <c r="G53" s="32">
        <f t="shared" si="35"/>
        <v>263211</v>
      </c>
      <c r="H53" s="32">
        <f t="shared" si="23"/>
        <v>260793.27300000936</v>
      </c>
      <c r="I53" s="153">
        <f>(H53-G53)/G53</f>
        <v>-9.1855089642554535E-3</v>
      </c>
      <c r="J53" s="32">
        <f t="shared" si="13"/>
        <v>1591698</v>
      </c>
      <c r="K53" s="32">
        <f t="shared" si="14"/>
        <v>1608741.7889999449</v>
      </c>
      <c r="L53" s="32">
        <f t="shared" si="15"/>
        <v>1616229.4409997538</v>
      </c>
      <c r="M53" s="153">
        <f>(L53-K53)/K53</f>
        <v>4.6543528930540539E-3</v>
      </c>
      <c r="O53" s="147"/>
      <c r="P53" s="32"/>
    </row>
    <row r="54" spans="1:16">
      <c r="A54" s="32" t="str">
        <f t="shared" si="17"/>
        <v>November</v>
      </c>
      <c r="B54" s="32">
        <f t="shared" ref="B54" si="43">B13-B12</f>
        <v>37449876.00000006</v>
      </c>
      <c r="C54" s="32">
        <f t="shared" si="19"/>
        <v>34711226.133000135</v>
      </c>
      <c r="D54" s="32">
        <f t="shared" si="19"/>
        <v>-190334268</v>
      </c>
      <c r="E54" s="153"/>
      <c r="F54" s="32">
        <f t="shared" ref="F54" si="44">F13-F12</f>
        <v>7469785</v>
      </c>
      <c r="G54" s="32">
        <f t="shared" si="35"/>
        <v>7032998.4780000001</v>
      </c>
      <c r="H54" s="32">
        <f t="shared" si="35"/>
        <v>-36750254</v>
      </c>
      <c r="I54" s="153"/>
      <c r="J54" s="32">
        <f t="shared" si="13"/>
        <v>44919661.00000006</v>
      </c>
      <c r="K54" s="32">
        <f t="shared" si="14"/>
        <v>41744224.611000136</v>
      </c>
      <c r="L54" s="32">
        <f t="shared" si="15"/>
        <v>-227084522</v>
      </c>
      <c r="M54" s="153"/>
      <c r="O54" s="147"/>
    </row>
    <row r="55" spans="1:16">
      <c r="A55" s="32" t="str">
        <f t="shared" si="17"/>
        <v>Desember</v>
      </c>
      <c r="B55" s="32">
        <f t="shared" ref="B55" si="45">B14-B13</f>
        <v>4538382.9999999404</v>
      </c>
      <c r="C55" s="32">
        <f t="shared" si="19"/>
        <v>4160034.8440000415</v>
      </c>
      <c r="D55" s="32">
        <f t="shared" si="19"/>
        <v>0</v>
      </c>
      <c r="E55" s="153"/>
      <c r="F55" s="32">
        <f t="shared" ref="F55" si="46">F14-F13</f>
        <v>881990.86800000817</v>
      </c>
      <c r="G55" s="32">
        <f t="shared" si="35"/>
        <v>786348.52199999988</v>
      </c>
      <c r="H55" s="32">
        <f t="shared" si="35"/>
        <v>0</v>
      </c>
      <c r="I55" s="153"/>
      <c r="J55" s="32">
        <f t="shared" si="13"/>
        <v>5420373.8679999486</v>
      </c>
      <c r="K55" s="32">
        <f t="shared" si="14"/>
        <v>4946383.3660000414</v>
      </c>
      <c r="L55" s="32">
        <f t="shared" si="15"/>
        <v>0</v>
      </c>
      <c r="M55" s="153"/>
      <c r="O55" s="147"/>
    </row>
    <row r="56" spans="1:16">
      <c r="A56" s="155" t="s">
        <v>445</v>
      </c>
      <c r="B56" s="155">
        <f>SUM(B44:B55)</f>
        <v>210494834</v>
      </c>
      <c r="C56" s="155">
        <f>SUM(C44:C55)</f>
        <v>213344145.97700018</v>
      </c>
      <c r="D56" s="155">
        <f>SUM(D44:D55)</f>
        <v>0</v>
      </c>
      <c r="E56" s="156"/>
      <c r="F56" s="155">
        <f>SUM(F44:F55)</f>
        <v>41690857.868000008</v>
      </c>
      <c r="G56" s="155">
        <f>SUM(G44:G55)</f>
        <v>41689971</v>
      </c>
      <c r="H56" s="155">
        <f>SUM(H44:H55)</f>
        <v>0</v>
      </c>
      <c r="I56" s="156"/>
      <c r="J56" s="155">
        <f t="shared" si="13"/>
        <v>252185691.868</v>
      </c>
      <c r="K56" s="155">
        <f t="shared" si="14"/>
        <v>255034116.97700018</v>
      </c>
      <c r="L56" s="155">
        <f t="shared" si="15"/>
        <v>0</v>
      </c>
      <c r="M56" s="156"/>
    </row>
    <row r="57" spans="1:16">
      <c r="A57" s="36"/>
      <c r="B57" s="132"/>
      <c r="C57" s="36"/>
      <c r="D57" s="36"/>
      <c r="E57" s="157"/>
      <c r="F57" s="132"/>
      <c r="G57" s="36"/>
      <c r="H57" s="36"/>
      <c r="I57" s="157"/>
      <c r="J57" s="132"/>
      <c r="K57" s="36"/>
      <c r="L57" s="36"/>
      <c r="M57" s="157"/>
    </row>
    <row r="58" spans="1:16">
      <c r="A58" s="32"/>
      <c r="C58" s="32"/>
      <c r="D58" s="32"/>
      <c r="G58" s="32"/>
      <c r="H58" s="32"/>
      <c r="K58" s="32"/>
      <c r="L58" s="32"/>
    </row>
    <row r="59" spans="1:16">
      <c r="A59" s="32"/>
      <c r="E59" s="158"/>
      <c r="F59" s="158"/>
      <c r="G59" s="158"/>
      <c r="H59" s="158"/>
      <c r="I59" s="158"/>
      <c r="J59" s="158"/>
      <c r="K59" s="159"/>
      <c r="L59" s="159"/>
    </row>
    <row r="60" spans="1:16">
      <c r="A60" s="32"/>
      <c r="E60" s="147"/>
      <c r="G60" s="32"/>
      <c r="H60" s="32"/>
      <c r="I60" s="147"/>
      <c r="K60" s="147"/>
      <c r="L60" s="147"/>
    </row>
    <row r="61" spans="1:16">
      <c r="A61" s="32"/>
      <c r="E61" s="147"/>
      <c r="I61" s="147"/>
      <c r="K61" s="147"/>
      <c r="L61" s="147"/>
    </row>
    <row r="62" spans="1:16">
      <c r="A62" s="32"/>
      <c r="E62" s="147"/>
      <c r="I62" s="147"/>
      <c r="K62" s="147"/>
      <c r="L62" s="147"/>
    </row>
    <row r="63" spans="1:16">
      <c r="A63" s="32"/>
      <c r="E63" s="147"/>
      <c r="I63" s="147"/>
      <c r="K63" s="147"/>
      <c r="L63" s="147"/>
    </row>
  </sheetData>
  <sheetProtection sheet="1" objects="1" scenarios="1"/>
  <mergeCells count="9">
    <mergeCell ref="B42:E42"/>
    <mergeCell ref="F42:I42"/>
    <mergeCell ref="J42:M42"/>
    <mergeCell ref="B1:C1"/>
    <mergeCell ref="F1:G1"/>
    <mergeCell ref="J1:K1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7fdc8cb-b975-41ad-b711-24278f7b87ff" xsi:nil="true"/>
    <lcf76f155ced4ddcb4097134ff3c332f xmlns="098bea25-4f28-4914-94d6-5ba8f88f4dd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ADB0A88E2F6E4387B046B8F41D8F89" ma:contentTypeVersion="19" ma:contentTypeDescription="Opprett et nytt dokument." ma:contentTypeScope="" ma:versionID="8e5ad657861524b14894713776e7ec7e">
  <xsd:schema xmlns:xsd="http://www.w3.org/2001/XMLSchema" xmlns:xs="http://www.w3.org/2001/XMLSchema" xmlns:p="http://schemas.microsoft.com/office/2006/metadata/properties" xmlns:ns1="http://schemas.microsoft.com/sharepoint/v3" xmlns:ns2="098bea25-4f28-4914-94d6-5ba8f88f4dd3" xmlns:ns3="27fdc8cb-b975-41ad-b711-24278f7b87ff" targetNamespace="http://schemas.microsoft.com/office/2006/metadata/properties" ma:root="true" ma:fieldsID="94fa7044b1507d3a8337a3db04479be1" ns1:_="" ns2:_="" ns3:_="">
    <xsd:import namespace="http://schemas.microsoft.com/sharepoint/v3"/>
    <xsd:import namespace="098bea25-4f28-4914-94d6-5ba8f88f4dd3"/>
    <xsd:import namespace="27fdc8cb-b975-41ad-b711-24278f7b8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bea25-4f28-4914-94d6-5ba8f88f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c8cb-b975-41ad-b711-24278f7b87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30043ba-a3c0-4c18-b7a6-93f07f5c214e}" ma:internalName="TaxCatchAll" ma:showField="CatchAllData" ma:web="27fdc8cb-b975-41ad-b711-24278f7b87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2FB553-5D4E-4B97-A44E-5BA350A60D8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7fdc8cb-b975-41ad-b711-24278f7b87ff"/>
    <ds:schemaRef ds:uri="098bea25-4f28-4914-94d6-5ba8f88f4dd3"/>
  </ds:schemaRefs>
</ds:datastoreItem>
</file>

<file path=customXml/itemProps2.xml><?xml version="1.0" encoding="utf-8"?>
<ds:datastoreItem xmlns:ds="http://schemas.openxmlformats.org/officeDocument/2006/customXml" ds:itemID="{6DFA8DBE-BA6B-4DF6-BD32-5C54CC668A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8bea25-4f28-4914-94d6-5ba8f88f4dd3"/>
    <ds:schemaRef ds:uri="27fdc8cb-b975-41ad-b711-24278f7b8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D871DB-B78A-49CF-8420-6E55C23B91B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Manager/>
  <Company>KS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Ingunn Monsen;Martin.Fjordholm@ks.no;anita.ekle.kildahl@ks.no</dc:creator>
  <cp:keywords/>
  <dc:description/>
  <cp:lastModifiedBy>Anita Ekle Kildahl</cp:lastModifiedBy>
  <cp:revision/>
  <dcterms:created xsi:type="dcterms:W3CDTF">2019-11-19T09:55:59Z</dcterms:created>
  <dcterms:modified xsi:type="dcterms:W3CDTF">2025-11-17T13:55:05Z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0x01010033ADB0A88E2F6E4387B046B8F41D8F89</vt:lpwstr>
  </property>
  <property fmtid="{D5CDD505-2E9C-101B-9397-08002B2CF9AE}" pid="3" name="MediaServiceImageTags">
    <vt:lpwstr/>
  </property>
  <property fmtid="{D5CDD505-2E9C-101B-9397-08002B2CF9AE}" pid="4" name="CloudStatistics_StoryID">
    <vt:lpwstr>e577fc80-dc6c-4c2e-9d14-75da9e6af95e</vt:lpwstr>
  </property>
</Properties>
</file>