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4\Nett2024\"/>
    </mc:Choice>
  </mc:AlternateContent>
  <xr:revisionPtr revIDLastSave="0" documentId="13_ncr:1_{CFCCF11F-555C-4E7C-A5D0-995DD40C5F0F}" xr6:coauthVersionLast="47" xr6:coauthVersionMax="47" xr10:uidLastSave="{00000000-0000-0000-0000-000000000000}"/>
  <bookViews>
    <workbookView xWindow="19090" yWindow="990" windowWidth="19420" windowHeight="104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4" i="1" l="1"/>
  <c r="R30" i="1"/>
  <c r="R38" i="1"/>
  <c r="R46" i="1"/>
  <c r="R54" i="1"/>
  <c r="R62" i="1"/>
  <c r="R70" i="1"/>
  <c r="R78" i="1"/>
  <c r="R94" i="1"/>
  <c r="R102" i="1"/>
  <c r="R110" i="1"/>
  <c r="R118" i="1"/>
  <c r="R126" i="1"/>
  <c r="R158" i="1"/>
  <c r="R166" i="1"/>
  <c r="R174" i="1"/>
  <c r="R182" i="1"/>
  <c r="R190" i="1"/>
  <c r="R206" i="1"/>
  <c r="R214" i="1"/>
  <c r="R222" i="1"/>
  <c r="R230" i="1"/>
  <c r="R238" i="1"/>
  <c r="R246" i="1"/>
  <c r="R254" i="1"/>
  <c r="R262" i="1"/>
  <c r="R270" i="1"/>
  <c r="R278" i="1"/>
  <c r="R286" i="1"/>
  <c r="R294" i="1"/>
  <c r="R302" i="1"/>
  <c r="R310" i="1"/>
  <c r="R318" i="1"/>
  <c r="R326" i="1"/>
  <c r="R334" i="1"/>
  <c r="R342" i="1"/>
  <c r="R350" i="1"/>
  <c r="R358" i="1"/>
  <c r="N23" i="3"/>
  <c r="S365" i="1"/>
  <c r="N50" i="4"/>
  <c r="J50" i="4"/>
  <c r="I50" i="4"/>
  <c r="M50" i="4" s="1"/>
  <c r="F50" i="4"/>
  <c r="E50" i="4"/>
  <c r="M30" i="4"/>
  <c r="I30" i="4"/>
  <c r="M9" i="4"/>
  <c r="K23" i="3"/>
  <c r="E30" i="4"/>
  <c r="N49" i="4"/>
  <c r="J49" i="4"/>
  <c r="F49" i="4"/>
  <c r="M29" i="4"/>
  <c r="I29" i="4"/>
  <c r="E29" i="4"/>
  <c r="D365" i="1"/>
  <c r="E365" i="1" s="1"/>
  <c r="E93" i="1"/>
  <c r="M28" i="4"/>
  <c r="X365" i="1"/>
  <c r="N48" i="4"/>
  <c r="M48" i="4"/>
  <c r="J48" i="4"/>
  <c r="I48" i="4"/>
  <c r="I49" i="4"/>
  <c r="E49" i="4"/>
  <c r="E51" i="4"/>
  <c r="E56" i="4"/>
  <c r="I28" i="4"/>
  <c r="F48" i="4"/>
  <c r="E48" i="4"/>
  <c r="E28" i="4"/>
  <c r="M27" i="4"/>
  <c r="I27" i="4"/>
  <c r="N47" i="4"/>
  <c r="J47" i="4"/>
  <c r="M37" i="4"/>
  <c r="I37" i="4"/>
  <c r="E37" i="4"/>
  <c r="N2" i="1"/>
  <c r="Q2" i="1"/>
  <c r="F47" i="4"/>
  <c r="E36" i="4"/>
  <c r="E27" i="4"/>
  <c r="E46" i="4"/>
  <c r="I26" i="4"/>
  <c r="F46" i="4"/>
  <c r="E45" i="4"/>
  <c r="E26" i="4"/>
  <c r="Q2" i="3"/>
  <c r="Q23" i="3"/>
  <c r="I47" i="4"/>
  <c r="I46" i="4"/>
  <c r="J46" i="4"/>
  <c r="K3" i="3"/>
  <c r="I25" i="4"/>
  <c r="I45" i="4"/>
  <c r="E25" i="4"/>
  <c r="M45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 s="1"/>
  <c r="D12" i="3"/>
  <c r="O12" i="3" s="1"/>
  <c r="D13" i="3"/>
  <c r="O13" i="3"/>
  <c r="D14" i="3"/>
  <c r="O14" i="3" s="1"/>
  <c r="D15" i="3"/>
  <c r="O15" i="3"/>
  <c r="D16" i="3"/>
  <c r="O16" i="3"/>
  <c r="D17" i="3"/>
  <c r="O17" i="3"/>
  <c r="D18" i="3"/>
  <c r="O18" i="3" s="1"/>
  <c r="D19" i="3"/>
  <c r="O19" i="3"/>
  <c r="D20" i="3"/>
  <c r="O20" i="3"/>
  <c r="D21" i="3"/>
  <c r="O21" i="3"/>
  <c r="Y92" i="1"/>
  <c r="E363" i="1"/>
  <c r="S363" i="1"/>
  <c r="Y363" i="1"/>
  <c r="R363" i="1"/>
  <c r="H24" i="4"/>
  <c r="M15" i="4"/>
  <c r="I36" i="4"/>
  <c r="T365" i="1"/>
  <c r="E24" i="4"/>
  <c r="I24" i="4"/>
  <c r="J43" i="4"/>
  <c r="I44" i="4"/>
  <c r="M46" i="4"/>
  <c r="N46" i="4"/>
  <c r="I51" i="4"/>
  <c r="I56" i="4" s="1"/>
  <c r="M56" i="4" s="1"/>
  <c r="I52" i="4"/>
  <c r="I53" i="4"/>
  <c r="I54" i="4"/>
  <c r="I55" i="4"/>
  <c r="E44" i="4"/>
  <c r="E47" i="4"/>
  <c r="E52" i="4"/>
  <c r="E53" i="4"/>
  <c r="M53" i="4"/>
  <c r="E54" i="4"/>
  <c r="M54" i="4"/>
  <c r="E55" i="4"/>
  <c r="M55" i="4"/>
  <c r="D44" i="4"/>
  <c r="M16" i="4"/>
  <c r="M17" i="4"/>
  <c r="M18" i="4"/>
  <c r="E23" i="4"/>
  <c r="E43" i="4"/>
  <c r="D24" i="4"/>
  <c r="J16" i="4"/>
  <c r="J17" i="4"/>
  <c r="J18" i="4"/>
  <c r="J15" i="4"/>
  <c r="J14" i="4"/>
  <c r="F16" i="4"/>
  <c r="F17" i="4"/>
  <c r="F18" i="4"/>
  <c r="F15" i="4"/>
  <c r="F14" i="4"/>
  <c r="B38" i="4"/>
  <c r="B37" i="4"/>
  <c r="I23" i="4"/>
  <c r="I43" i="4"/>
  <c r="M3" i="4"/>
  <c r="M4" i="4"/>
  <c r="M5" i="4"/>
  <c r="M26" i="4"/>
  <c r="M6" i="4"/>
  <c r="M7" i="4"/>
  <c r="M8" i="4"/>
  <c r="M10" i="4"/>
  <c r="M11" i="4"/>
  <c r="M12" i="4"/>
  <c r="M13" i="4"/>
  <c r="M14" i="4"/>
  <c r="H55" i="4"/>
  <c r="D55" i="4"/>
  <c r="H35" i="4"/>
  <c r="D35" i="4"/>
  <c r="H54" i="4"/>
  <c r="D54" i="4"/>
  <c r="H34" i="4"/>
  <c r="D34" i="4"/>
  <c r="M47" i="4"/>
  <c r="F44" i="4"/>
  <c r="M2" i="4"/>
  <c r="M23" i="4"/>
  <c r="M43" i="4"/>
  <c r="M52" i="4"/>
  <c r="M49" i="4"/>
  <c r="M44" i="4"/>
  <c r="L55" i="4"/>
  <c r="E7" i="1"/>
  <c r="R15" i="1"/>
  <c r="R23" i="1"/>
  <c r="R31" i="1"/>
  <c r="R39" i="1"/>
  <c r="R47" i="1"/>
  <c r="R55" i="1"/>
  <c r="E210" i="1"/>
  <c r="E218" i="1"/>
  <c r="E226" i="1"/>
  <c r="S226" i="1"/>
  <c r="E234" i="1"/>
  <c r="S234" i="1"/>
  <c r="E242" i="1"/>
  <c r="S242" i="1"/>
  <c r="E250" i="1"/>
  <c r="S250" i="1"/>
  <c r="E257" i="1"/>
  <c r="S257" i="1"/>
  <c r="E258" i="1"/>
  <c r="S258" i="1"/>
  <c r="E265" i="1"/>
  <c r="S265" i="1"/>
  <c r="E266" i="1"/>
  <c r="E273" i="1"/>
  <c r="S273" i="1"/>
  <c r="E274" i="1"/>
  <c r="E281" i="1"/>
  <c r="E282" i="1"/>
  <c r="E289" i="1"/>
  <c r="E290" i="1"/>
  <c r="E297" i="1"/>
  <c r="E298" i="1"/>
  <c r="E305" i="1"/>
  <c r="S305" i="1"/>
  <c r="E306" i="1"/>
  <c r="E313" i="1"/>
  <c r="S313" i="1"/>
  <c r="E314" i="1"/>
  <c r="E321" i="1"/>
  <c r="S321" i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Y365" i="1"/>
  <c r="Y362" i="1"/>
  <c r="Y361" i="1"/>
  <c r="Y360" i="1"/>
  <c r="E360" i="1"/>
  <c r="Y359" i="1"/>
  <c r="Y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E326" i="1"/>
  <c r="S326" i="1"/>
  <c r="Y325" i="1"/>
  <c r="R325" i="1"/>
  <c r="E325" i="1"/>
  <c r="S325" i="1"/>
  <c r="Y324" i="1"/>
  <c r="R324" i="1"/>
  <c r="E324" i="1"/>
  <c r="S324" i="1"/>
  <c r="Y323" i="1"/>
  <c r="R323" i="1"/>
  <c r="E323" i="1"/>
  <c r="S323" i="1"/>
  <c r="Y322" i="1"/>
  <c r="Y321" i="1"/>
  <c r="R321" i="1"/>
  <c r="Y320" i="1"/>
  <c r="R320" i="1"/>
  <c r="E320" i="1"/>
  <c r="S320" i="1"/>
  <c r="Y319" i="1"/>
  <c r="Y318" i="1"/>
  <c r="E318" i="1"/>
  <c r="Y317" i="1"/>
  <c r="R317" i="1"/>
  <c r="E317" i="1"/>
  <c r="S317" i="1"/>
  <c r="Y316" i="1"/>
  <c r="R316" i="1"/>
  <c r="E316" i="1"/>
  <c r="S316" i="1"/>
  <c r="Y315" i="1"/>
  <c r="R315" i="1"/>
  <c r="E315" i="1"/>
  <c r="S315" i="1"/>
  <c r="Y314" i="1"/>
  <c r="Y313" i="1"/>
  <c r="Y312" i="1"/>
  <c r="R312" i="1"/>
  <c r="E312" i="1"/>
  <c r="S312" i="1"/>
  <c r="Y311" i="1"/>
  <c r="Y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E302" i="1"/>
  <c r="Y301" i="1"/>
  <c r="R301" i="1"/>
  <c r="E301" i="1"/>
  <c r="Y300" i="1"/>
  <c r="R300" i="1"/>
  <c r="E300" i="1"/>
  <c r="S300" i="1"/>
  <c r="Y299" i="1"/>
  <c r="R299" i="1"/>
  <c r="E299" i="1"/>
  <c r="Y298" i="1"/>
  <c r="R298" i="1"/>
  <c r="Y297" i="1"/>
  <c r="Y296" i="1"/>
  <c r="R296" i="1"/>
  <c r="E296" i="1"/>
  <c r="S296" i="1"/>
  <c r="Y295" i="1"/>
  <c r="Y294" i="1"/>
  <c r="E294" i="1"/>
  <c r="S294" i="1"/>
  <c r="Y293" i="1"/>
  <c r="R293" i="1"/>
  <c r="E293" i="1"/>
  <c r="Y292" i="1"/>
  <c r="R292" i="1"/>
  <c r="E292" i="1"/>
  <c r="Y291" i="1"/>
  <c r="R291" i="1"/>
  <c r="E291" i="1"/>
  <c r="S291" i="1"/>
  <c r="Y290" i="1"/>
  <c r="Y289" i="1"/>
  <c r="R289" i="1"/>
  <c r="Y288" i="1"/>
  <c r="R288" i="1"/>
  <c r="E288" i="1"/>
  <c r="S288" i="1"/>
  <c r="Y287" i="1"/>
  <c r="Y286" i="1"/>
  <c r="E286" i="1"/>
  <c r="S286" i="1"/>
  <c r="Y285" i="1"/>
  <c r="R285" i="1"/>
  <c r="E285" i="1"/>
  <c r="Y284" i="1"/>
  <c r="R284" i="1"/>
  <c r="E284" i="1"/>
  <c r="S284" i="1"/>
  <c r="Y283" i="1"/>
  <c r="R283" i="1"/>
  <c r="E283" i="1"/>
  <c r="Y282" i="1"/>
  <c r="R282" i="1"/>
  <c r="Y281" i="1"/>
  <c r="Y280" i="1"/>
  <c r="R280" i="1"/>
  <c r="E280" i="1"/>
  <c r="Y279" i="1"/>
  <c r="Y278" i="1"/>
  <c r="E278" i="1"/>
  <c r="Y277" i="1"/>
  <c r="R277" i="1"/>
  <c r="E277" i="1"/>
  <c r="S277" i="1"/>
  <c r="Y276" i="1"/>
  <c r="R276" i="1"/>
  <c r="E276" i="1"/>
  <c r="S276" i="1"/>
  <c r="Y275" i="1"/>
  <c r="R275" i="1"/>
  <c r="E275" i="1"/>
  <c r="Y274" i="1"/>
  <c r="Y273" i="1"/>
  <c r="R273" i="1"/>
  <c r="Y272" i="1"/>
  <c r="R272" i="1"/>
  <c r="E272" i="1"/>
  <c r="Y271" i="1"/>
  <c r="Y270" i="1"/>
  <c r="E270" i="1"/>
  <c r="S270" i="1"/>
  <c r="Y269" i="1"/>
  <c r="R269" i="1"/>
  <c r="E269" i="1"/>
  <c r="S269" i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E262" i="1"/>
  <c r="S262" i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E254" i="1"/>
  <c r="S254" i="1"/>
  <c r="Y253" i="1"/>
  <c r="R253" i="1"/>
  <c r="E253" i="1"/>
  <c r="S253" i="1"/>
  <c r="Y252" i="1"/>
  <c r="R252" i="1"/>
  <c r="E252" i="1"/>
  <c r="S252" i="1"/>
  <c r="Y251" i="1"/>
  <c r="R251" i="1"/>
  <c r="E251" i="1"/>
  <c r="Y250" i="1"/>
  <c r="R250" i="1"/>
  <c r="Y249" i="1"/>
  <c r="R249" i="1"/>
  <c r="E249" i="1"/>
  <c r="S249" i="1"/>
  <c r="Y248" i="1"/>
  <c r="R248" i="1"/>
  <c r="E248" i="1"/>
  <c r="Y247" i="1"/>
  <c r="Y246" i="1"/>
  <c r="E246" i="1"/>
  <c r="S246" i="1"/>
  <c r="Y245" i="1"/>
  <c r="R245" i="1"/>
  <c r="E245" i="1"/>
  <c r="S245" i="1"/>
  <c r="Y244" i="1"/>
  <c r="R244" i="1"/>
  <c r="E244" i="1"/>
  <c r="S244" i="1"/>
  <c r="Y243" i="1"/>
  <c r="R243" i="1"/>
  <c r="E243" i="1"/>
  <c r="Y242" i="1"/>
  <c r="R242" i="1"/>
  <c r="Y241" i="1"/>
  <c r="R241" i="1"/>
  <c r="E241" i="1"/>
  <c r="Y240" i="1"/>
  <c r="R240" i="1"/>
  <c r="E240" i="1"/>
  <c r="S240" i="1"/>
  <c r="Y239" i="1"/>
  <c r="Y238" i="1"/>
  <c r="E238" i="1"/>
  <c r="Y237" i="1"/>
  <c r="R237" i="1"/>
  <c r="E237" i="1"/>
  <c r="Y236" i="1"/>
  <c r="R236" i="1"/>
  <c r="E236" i="1"/>
  <c r="S236" i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E230" i="1"/>
  <c r="Y229" i="1"/>
  <c r="R229" i="1"/>
  <c r="E229" i="1"/>
  <c r="Y228" i="1"/>
  <c r="R228" i="1"/>
  <c r="E228" i="1"/>
  <c r="S228" i="1"/>
  <c r="Y227" i="1"/>
  <c r="R227" i="1"/>
  <c r="E227" i="1"/>
  <c r="S227" i="1"/>
  <c r="Y226" i="1"/>
  <c r="R226" i="1"/>
  <c r="Y225" i="1"/>
  <c r="R225" i="1"/>
  <c r="E225" i="1"/>
  <c r="Y224" i="1"/>
  <c r="R224" i="1"/>
  <c r="E224" i="1"/>
  <c r="Y223" i="1"/>
  <c r="Y222" i="1"/>
  <c r="E222" i="1"/>
  <c r="Y221" i="1"/>
  <c r="R221" i="1"/>
  <c r="E221" i="1"/>
  <c r="Y220" i="1"/>
  <c r="R220" i="1"/>
  <c r="E220" i="1"/>
  <c r="S220" i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E214" i="1"/>
  <c r="Y213" i="1"/>
  <c r="R213" i="1"/>
  <c r="E213" i="1"/>
  <c r="Y212" i="1"/>
  <c r="R212" i="1"/>
  <c r="E212" i="1"/>
  <c r="S212" i="1"/>
  <c r="Y211" i="1"/>
  <c r="R211" i="1"/>
  <c r="E211" i="1"/>
  <c r="S211" i="1"/>
  <c r="Y210" i="1"/>
  <c r="R210" i="1"/>
  <c r="Y209" i="1"/>
  <c r="R209" i="1"/>
  <c r="E209" i="1"/>
  <c r="Y208" i="1"/>
  <c r="R208" i="1"/>
  <c r="E208" i="1"/>
  <c r="Y207" i="1"/>
  <c r="Y206" i="1"/>
  <c r="E206" i="1"/>
  <c r="Y205" i="1"/>
  <c r="R205" i="1"/>
  <c r="E205" i="1"/>
  <c r="S205" i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/>
  <c r="Y197" i="1"/>
  <c r="R197" i="1"/>
  <c r="E197" i="1"/>
  <c r="Y196" i="1"/>
  <c r="R196" i="1"/>
  <c r="E196" i="1"/>
  <c r="S196" i="1"/>
  <c r="Y195" i="1"/>
  <c r="R195" i="1"/>
  <c r="E195" i="1"/>
  <c r="Y194" i="1"/>
  <c r="R194" i="1"/>
  <c r="E194" i="1"/>
  <c r="Y193" i="1"/>
  <c r="R193" i="1"/>
  <c r="E193" i="1"/>
  <c r="S193" i="1"/>
  <c r="Y192" i="1"/>
  <c r="R192" i="1"/>
  <c r="E192" i="1"/>
  <c r="S192" i="1"/>
  <c r="Y191" i="1"/>
  <c r="Y190" i="1"/>
  <c r="E190" i="1"/>
  <c r="Y189" i="1"/>
  <c r="R189" i="1"/>
  <c r="E189" i="1"/>
  <c r="Y188" i="1"/>
  <c r="R188" i="1"/>
  <c r="E188" i="1"/>
  <c r="S188" i="1"/>
  <c r="Y187" i="1"/>
  <c r="R187" i="1"/>
  <c r="E187" i="1"/>
  <c r="Y186" i="1"/>
  <c r="R186" i="1"/>
  <c r="E186" i="1"/>
  <c r="Y185" i="1"/>
  <c r="R185" i="1"/>
  <c r="E185" i="1"/>
  <c r="S185" i="1"/>
  <c r="Y184" i="1"/>
  <c r="R184" i="1"/>
  <c r="E184" i="1"/>
  <c r="S184" i="1"/>
  <c r="Y183" i="1"/>
  <c r="Y182" i="1"/>
  <c r="E182" i="1"/>
  <c r="Y181" i="1"/>
  <c r="R181" i="1"/>
  <c r="E181" i="1"/>
  <c r="Y180" i="1"/>
  <c r="R180" i="1"/>
  <c r="E180" i="1"/>
  <c r="S180" i="1"/>
  <c r="Y179" i="1"/>
  <c r="R179" i="1"/>
  <c r="E179" i="1"/>
  <c r="Y178" i="1"/>
  <c r="R178" i="1"/>
  <c r="E178" i="1"/>
  <c r="Y177" i="1"/>
  <c r="R177" i="1"/>
  <c r="E177" i="1"/>
  <c r="S177" i="1"/>
  <c r="Y176" i="1"/>
  <c r="R176" i="1"/>
  <c r="E176" i="1"/>
  <c r="Y175" i="1"/>
  <c r="Y174" i="1"/>
  <c r="E174" i="1"/>
  <c r="S174" i="1"/>
  <c r="Y173" i="1"/>
  <c r="R173" i="1"/>
  <c r="E173" i="1"/>
  <c r="S173" i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/>
  <c r="Y168" i="1"/>
  <c r="R168" i="1"/>
  <c r="E168" i="1"/>
  <c r="S168" i="1"/>
  <c r="Y167" i="1"/>
  <c r="Y166" i="1"/>
  <c r="E166" i="1"/>
  <c r="S166" i="1"/>
  <c r="Y165" i="1"/>
  <c r="R165" i="1"/>
  <c r="E165" i="1"/>
  <c r="Y164" i="1"/>
  <c r="R164" i="1"/>
  <c r="E164" i="1"/>
  <c r="S164" i="1"/>
  <c r="Y163" i="1"/>
  <c r="R163" i="1"/>
  <c r="E163" i="1"/>
  <c r="Y162" i="1"/>
  <c r="R162" i="1"/>
  <c r="E162" i="1"/>
  <c r="Y161" i="1"/>
  <c r="R161" i="1"/>
  <c r="E161" i="1"/>
  <c r="S161" i="1"/>
  <c r="Y160" i="1"/>
  <c r="R160" i="1"/>
  <c r="E160" i="1"/>
  <c r="S160" i="1"/>
  <c r="Y159" i="1"/>
  <c r="Y158" i="1"/>
  <c r="E158" i="1"/>
  <c r="S158" i="1"/>
  <c r="Y157" i="1"/>
  <c r="R157" i="1"/>
  <c r="E157" i="1"/>
  <c r="Y156" i="1"/>
  <c r="R156" i="1"/>
  <c r="E156" i="1"/>
  <c r="S156" i="1"/>
  <c r="Y155" i="1"/>
  <c r="R155" i="1"/>
  <c r="E155" i="1"/>
  <c r="Y154" i="1"/>
  <c r="R154" i="1"/>
  <c r="E154" i="1"/>
  <c r="S154" i="1"/>
  <c r="Y153" i="1"/>
  <c r="R153" i="1"/>
  <c r="E153" i="1"/>
  <c r="Y152" i="1"/>
  <c r="R152" i="1"/>
  <c r="E152" i="1"/>
  <c r="Y151" i="1"/>
  <c r="Y150" i="1"/>
  <c r="R150" i="1"/>
  <c r="E150" i="1"/>
  <c r="S150" i="1"/>
  <c r="Y149" i="1"/>
  <c r="R149" i="1"/>
  <c r="E149" i="1"/>
  <c r="Y148" i="1"/>
  <c r="R148" i="1"/>
  <c r="E148" i="1"/>
  <c r="S148" i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/>
  <c r="Y137" i="1"/>
  <c r="R137" i="1"/>
  <c r="E137" i="1"/>
  <c r="Y136" i="1"/>
  <c r="R136" i="1"/>
  <c r="E136" i="1"/>
  <c r="S136" i="1"/>
  <c r="Y135" i="1"/>
  <c r="Y134" i="1"/>
  <c r="R134" i="1"/>
  <c r="E134" i="1"/>
  <c r="S134" i="1"/>
  <c r="Y133" i="1"/>
  <c r="R133" i="1"/>
  <c r="E133" i="1"/>
  <c r="Y132" i="1"/>
  <c r="R132" i="1"/>
  <c r="E132" i="1"/>
  <c r="Y131" i="1"/>
  <c r="R131" i="1"/>
  <c r="E131" i="1"/>
  <c r="S131" i="1"/>
  <c r="Y130" i="1"/>
  <c r="R130" i="1"/>
  <c r="E130" i="1"/>
  <c r="Y129" i="1"/>
  <c r="R129" i="1"/>
  <c r="E129" i="1"/>
  <c r="Y128" i="1"/>
  <c r="R128" i="1"/>
  <c r="E128" i="1"/>
  <c r="S128" i="1"/>
  <c r="Y127" i="1"/>
  <c r="Y126" i="1"/>
  <c r="E126" i="1"/>
  <c r="S126" i="1"/>
  <c r="Y125" i="1"/>
  <c r="R125" i="1"/>
  <c r="E125" i="1"/>
  <c r="Y124" i="1"/>
  <c r="R124" i="1"/>
  <c r="E124" i="1"/>
  <c r="S124" i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/>
  <c r="Y119" i="1"/>
  <c r="Y118" i="1"/>
  <c r="E118" i="1"/>
  <c r="S118" i="1"/>
  <c r="Y117" i="1"/>
  <c r="R117" i="1"/>
  <c r="E117" i="1"/>
  <c r="Y116" i="1"/>
  <c r="R116" i="1"/>
  <c r="E116" i="1"/>
  <c r="S116" i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/>
  <c r="Y111" i="1"/>
  <c r="Y110" i="1"/>
  <c r="E110" i="1"/>
  <c r="S110" i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/>
  <c r="Y103" i="1"/>
  <c r="Y102" i="1"/>
  <c r="E102" i="1"/>
  <c r="Y101" i="1"/>
  <c r="R101" i="1"/>
  <c r="E101" i="1"/>
  <c r="Y100" i="1"/>
  <c r="R100" i="1"/>
  <c r="E100" i="1"/>
  <c r="S100" i="1"/>
  <c r="Y99" i="1"/>
  <c r="R99" i="1"/>
  <c r="E99" i="1"/>
  <c r="S99" i="1"/>
  <c r="Y98" i="1"/>
  <c r="R98" i="1"/>
  <c r="E98" i="1"/>
  <c r="Y97" i="1"/>
  <c r="R97" i="1"/>
  <c r="E97" i="1"/>
  <c r="Y96" i="1"/>
  <c r="R96" i="1"/>
  <c r="E96" i="1"/>
  <c r="Y95" i="1"/>
  <c r="Y94" i="1"/>
  <c r="E94" i="1"/>
  <c r="Y93" i="1"/>
  <c r="R93" i="1"/>
  <c r="R92" i="1"/>
  <c r="E92" i="1"/>
  <c r="S92" i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/>
  <c r="Y83" i="1"/>
  <c r="R83" i="1"/>
  <c r="E83" i="1"/>
  <c r="Y82" i="1"/>
  <c r="R82" i="1"/>
  <c r="E82" i="1"/>
  <c r="S82" i="1"/>
  <c r="Y81" i="1"/>
  <c r="R81" i="1"/>
  <c r="E81" i="1"/>
  <c r="Y80" i="1"/>
  <c r="R80" i="1"/>
  <c r="E80" i="1"/>
  <c r="S80" i="1"/>
  <c r="Y79" i="1"/>
  <c r="Y78" i="1"/>
  <c r="E78" i="1"/>
  <c r="S78" i="1"/>
  <c r="Y77" i="1"/>
  <c r="R77" i="1"/>
  <c r="E77" i="1"/>
  <c r="Y76" i="1"/>
  <c r="R76" i="1"/>
  <c r="E76" i="1"/>
  <c r="Y75" i="1"/>
  <c r="R75" i="1"/>
  <c r="E75" i="1"/>
  <c r="S75" i="1"/>
  <c r="Y74" i="1"/>
  <c r="R74" i="1"/>
  <c r="E74" i="1"/>
  <c r="Y73" i="1"/>
  <c r="R73" i="1"/>
  <c r="E73" i="1"/>
  <c r="Y72" i="1"/>
  <c r="R72" i="1"/>
  <c r="E72" i="1"/>
  <c r="S72" i="1"/>
  <c r="Y71" i="1"/>
  <c r="Y70" i="1"/>
  <c r="E70" i="1"/>
  <c r="S70" i="1"/>
  <c r="Y69" i="1"/>
  <c r="R69" i="1"/>
  <c r="E69" i="1"/>
  <c r="Y68" i="1"/>
  <c r="R68" i="1"/>
  <c r="E68" i="1"/>
  <c r="Y67" i="1"/>
  <c r="R67" i="1"/>
  <c r="E67" i="1"/>
  <c r="S67" i="1"/>
  <c r="Y66" i="1"/>
  <c r="R66" i="1"/>
  <c r="E66" i="1"/>
  <c r="Y65" i="1"/>
  <c r="R65" i="1"/>
  <c r="E65" i="1"/>
  <c r="Y64" i="1"/>
  <c r="R64" i="1"/>
  <c r="E64" i="1"/>
  <c r="S64" i="1"/>
  <c r="Y63" i="1"/>
  <c r="Y62" i="1"/>
  <c r="E62" i="1"/>
  <c r="S62" i="1"/>
  <c r="Y61" i="1"/>
  <c r="R61" i="1"/>
  <c r="E61" i="1"/>
  <c r="Y60" i="1"/>
  <c r="R60" i="1"/>
  <c r="E60" i="1"/>
  <c r="Y59" i="1"/>
  <c r="R59" i="1"/>
  <c r="E59" i="1"/>
  <c r="S59" i="1"/>
  <c r="Y58" i="1"/>
  <c r="R58" i="1"/>
  <c r="E58" i="1"/>
  <c r="Y57" i="1"/>
  <c r="E57" i="1"/>
  <c r="Y56" i="1"/>
  <c r="R56" i="1"/>
  <c r="E56" i="1"/>
  <c r="S56" i="1"/>
  <c r="Y55" i="1"/>
  <c r="Y54" i="1"/>
  <c r="E54" i="1"/>
  <c r="Y53" i="1"/>
  <c r="R53" i="1"/>
  <c r="E53" i="1"/>
  <c r="Y52" i="1"/>
  <c r="R52" i="1"/>
  <c r="E52" i="1"/>
  <c r="S52" i="1"/>
  <c r="Y51" i="1"/>
  <c r="R51" i="1"/>
  <c r="E51" i="1"/>
  <c r="Y50" i="1"/>
  <c r="R50" i="1"/>
  <c r="E50" i="1"/>
  <c r="Y49" i="1"/>
  <c r="R49" i="1"/>
  <c r="E49" i="1"/>
  <c r="Y48" i="1"/>
  <c r="R48" i="1"/>
  <c r="E48" i="1"/>
  <c r="S48" i="1"/>
  <c r="Y47" i="1"/>
  <c r="Y46" i="1"/>
  <c r="E46" i="1"/>
  <c r="Y45" i="1"/>
  <c r="R45" i="1"/>
  <c r="E45" i="1"/>
  <c r="Y44" i="1"/>
  <c r="R44" i="1"/>
  <c r="E44" i="1"/>
  <c r="S44" i="1"/>
  <c r="Y43" i="1"/>
  <c r="R43" i="1"/>
  <c r="E43" i="1"/>
  <c r="S43" i="1"/>
  <c r="Y42" i="1"/>
  <c r="R42" i="1"/>
  <c r="E42" i="1"/>
  <c r="Y41" i="1"/>
  <c r="R41" i="1"/>
  <c r="E41" i="1"/>
  <c r="Y40" i="1"/>
  <c r="R40" i="1"/>
  <c r="E40" i="1"/>
  <c r="S40" i="1"/>
  <c r="Y39" i="1"/>
  <c r="E39" i="1"/>
  <c r="Y38" i="1"/>
  <c r="E38" i="1"/>
  <c r="Y37" i="1"/>
  <c r="R37" i="1"/>
  <c r="E37" i="1"/>
  <c r="Y36" i="1"/>
  <c r="R36" i="1"/>
  <c r="E36" i="1"/>
  <c r="S36" i="1"/>
  <c r="Y35" i="1"/>
  <c r="R35" i="1"/>
  <c r="E35" i="1"/>
  <c r="S35" i="1"/>
  <c r="Y34" i="1"/>
  <c r="R34" i="1"/>
  <c r="E34" i="1"/>
  <c r="Y33" i="1"/>
  <c r="R33" i="1"/>
  <c r="E33" i="1"/>
  <c r="F33" i="1" s="1"/>
  <c r="Y32" i="1"/>
  <c r="R32" i="1"/>
  <c r="E32" i="1"/>
  <c r="Y31" i="1"/>
  <c r="E31" i="1"/>
  <c r="S31" i="1"/>
  <c r="Y30" i="1"/>
  <c r="E30" i="1"/>
  <c r="Y29" i="1"/>
  <c r="R29" i="1"/>
  <c r="E29" i="1"/>
  <c r="Y28" i="1"/>
  <c r="R28" i="1"/>
  <c r="E28" i="1"/>
  <c r="S28" i="1"/>
  <c r="Y27" i="1"/>
  <c r="R27" i="1"/>
  <c r="E27" i="1"/>
  <c r="S27" i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/>
  <c r="Y21" i="1"/>
  <c r="R21" i="1"/>
  <c r="E21" i="1"/>
  <c r="Y20" i="1"/>
  <c r="R20" i="1"/>
  <c r="E20" i="1"/>
  <c r="S20" i="1"/>
  <c r="Y19" i="1"/>
  <c r="R19" i="1"/>
  <c r="E19" i="1"/>
  <c r="S19" i="1"/>
  <c r="Y18" i="1"/>
  <c r="R18" i="1"/>
  <c r="E18" i="1"/>
  <c r="Y17" i="1"/>
  <c r="R17" i="1"/>
  <c r="E17" i="1"/>
  <c r="Y16" i="1"/>
  <c r="R16" i="1"/>
  <c r="E16" i="1"/>
  <c r="Y15" i="1"/>
  <c r="E15" i="1"/>
  <c r="S15" i="1"/>
  <c r="Y14" i="1"/>
  <c r="E14" i="1"/>
  <c r="Y13" i="1"/>
  <c r="R13" i="1"/>
  <c r="E13" i="1"/>
  <c r="Y12" i="1"/>
  <c r="R12" i="1"/>
  <c r="E12" i="1"/>
  <c r="S12" i="1"/>
  <c r="Y11" i="1"/>
  <c r="R11" i="1"/>
  <c r="E11" i="1"/>
  <c r="S11" i="1"/>
  <c r="Y10" i="1"/>
  <c r="R10" i="1"/>
  <c r="E10" i="1"/>
  <c r="Y9" i="1"/>
  <c r="R9" i="1"/>
  <c r="E9" i="1"/>
  <c r="Y8" i="1"/>
  <c r="R8" i="1"/>
  <c r="E8" i="1"/>
  <c r="Y7" i="1"/>
  <c r="R7" i="1"/>
  <c r="U2" i="1"/>
  <c r="V2" i="1"/>
  <c r="M2" i="1"/>
  <c r="B25" i="3"/>
  <c r="H53" i="4"/>
  <c r="D53" i="4"/>
  <c r="H33" i="4"/>
  <c r="D33" i="4"/>
  <c r="H52" i="4"/>
  <c r="D52" i="4"/>
  <c r="H32" i="4"/>
  <c r="D32" i="4"/>
  <c r="S32" i="1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S352" i="1"/>
  <c r="S360" i="1"/>
  <c r="S330" i="1"/>
  <c r="R359" i="1"/>
  <c r="E359" i="1"/>
  <c r="R319" i="1"/>
  <c r="E319" i="1"/>
  <c r="S319" i="1"/>
  <c r="R287" i="1"/>
  <c r="E287" i="1"/>
  <c r="S287" i="1"/>
  <c r="R255" i="1"/>
  <c r="E255" i="1"/>
  <c r="S255" i="1"/>
  <c r="R223" i="1"/>
  <c r="E223" i="1"/>
  <c r="S223" i="1"/>
  <c r="R191" i="1"/>
  <c r="E191" i="1"/>
  <c r="S191" i="1"/>
  <c r="R159" i="1"/>
  <c r="E159" i="1"/>
  <c r="S159" i="1"/>
  <c r="R127" i="1"/>
  <c r="E127" i="1"/>
  <c r="S127" i="1"/>
  <c r="R95" i="1"/>
  <c r="E95" i="1"/>
  <c r="S95" i="1"/>
  <c r="E357" i="1"/>
  <c r="R335" i="1"/>
  <c r="E335" i="1"/>
  <c r="S335" i="1"/>
  <c r="R303" i="1"/>
  <c r="E303" i="1"/>
  <c r="S303" i="1"/>
  <c r="R279" i="1"/>
  <c r="E279" i="1"/>
  <c r="S279" i="1"/>
  <c r="R247" i="1"/>
  <c r="E247" i="1"/>
  <c r="S247" i="1"/>
  <c r="R215" i="1"/>
  <c r="E215" i="1"/>
  <c r="S215" i="1"/>
  <c r="R175" i="1"/>
  <c r="E175" i="1"/>
  <c r="S175" i="1"/>
  <c r="R143" i="1"/>
  <c r="E143" i="1"/>
  <c r="S143" i="1"/>
  <c r="R111" i="1"/>
  <c r="E111" i="1"/>
  <c r="S111" i="1"/>
  <c r="R79" i="1"/>
  <c r="E79" i="1"/>
  <c r="S79" i="1"/>
  <c r="R343" i="1"/>
  <c r="E343" i="1"/>
  <c r="R311" i="1"/>
  <c r="E311" i="1"/>
  <c r="S311" i="1"/>
  <c r="R271" i="1"/>
  <c r="E271" i="1"/>
  <c r="S271" i="1"/>
  <c r="R239" i="1"/>
  <c r="E239" i="1"/>
  <c r="S239" i="1"/>
  <c r="R199" i="1"/>
  <c r="E199" i="1"/>
  <c r="S199" i="1"/>
  <c r="R167" i="1"/>
  <c r="E167" i="1"/>
  <c r="S167" i="1"/>
  <c r="R135" i="1"/>
  <c r="E135" i="1"/>
  <c r="S135" i="1"/>
  <c r="R103" i="1"/>
  <c r="E103" i="1"/>
  <c r="R71" i="1"/>
  <c r="E71" i="1"/>
  <c r="S71" i="1"/>
  <c r="R290" i="1"/>
  <c r="R306" i="1"/>
  <c r="R322" i="1"/>
  <c r="R338" i="1"/>
  <c r="R354" i="1"/>
  <c r="E55" i="1"/>
  <c r="S55" i="1"/>
  <c r="R361" i="1"/>
  <c r="R351" i="1"/>
  <c r="E351" i="1"/>
  <c r="R327" i="1"/>
  <c r="E327" i="1"/>
  <c r="S327" i="1"/>
  <c r="R295" i="1"/>
  <c r="E295" i="1"/>
  <c r="S295" i="1"/>
  <c r="R263" i="1"/>
  <c r="E263" i="1"/>
  <c r="S263" i="1"/>
  <c r="R231" i="1"/>
  <c r="E231" i="1"/>
  <c r="S231" i="1"/>
  <c r="R207" i="1"/>
  <c r="E207" i="1"/>
  <c r="S207" i="1"/>
  <c r="R183" i="1"/>
  <c r="E183" i="1"/>
  <c r="S183" i="1"/>
  <c r="R151" i="1"/>
  <c r="E151" i="1"/>
  <c r="S151" i="1"/>
  <c r="R119" i="1"/>
  <c r="E119" i="1"/>
  <c r="S119" i="1"/>
  <c r="R87" i="1"/>
  <c r="E87" i="1"/>
  <c r="S87" i="1"/>
  <c r="R63" i="1"/>
  <c r="E63" i="1"/>
  <c r="S63" i="1"/>
  <c r="R258" i="1"/>
  <c r="R274" i="1"/>
  <c r="E47" i="1"/>
  <c r="S47" i="1"/>
  <c r="R265" i="1"/>
  <c r="R281" i="1"/>
  <c r="R297" i="1"/>
  <c r="R313" i="1"/>
  <c r="R329" i="1"/>
  <c r="R345" i="1"/>
  <c r="R362" i="1"/>
  <c r="R314" i="1"/>
  <c r="R330" i="1"/>
  <c r="R346" i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29" i="1"/>
  <c r="S345" i="1"/>
  <c r="S353" i="1"/>
  <c r="S339" i="1"/>
  <c r="S347" i="1"/>
  <c r="S355" i="1"/>
  <c r="L52" i="4"/>
  <c r="D51" i="4"/>
  <c r="H31" i="4"/>
  <c r="D31" i="4"/>
  <c r="S357" i="1"/>
  <c r="S351" i="1"/>
  <c r="S343" i="1"/>
  <c r="I32" i="1"/>
  <c r="J32" i="1" s="1"/>
  <c r="I152" i="1"/>
  <c r="J152" i="1" s="1"/>
  <c r="I163" i="1"/>
  <c r="J163" i="1" s="1"/>
  <c r="I166" i="1"/>
  <c r="J166" i="1" s="1"/>
  <c r="I49" i="1"/>
  <c r="J49" i="1" s="1"/>
  <c r="I169" i="1"/>
  <c r="J169" i="1" s="1"/>
  <c r="I313" i="1"/>
  <c r="J313" i="1" s="1"/>
  <c r="I157" i="1"/>
  <c r="J157" i="1" s="1"/>
  <c r="I254" i="1"/>
  <c r="I158" i="1"/>
  <c r="J158" i="1" s="1"/>
  <c r="I36" i="1"/>
  <c r="J36" i="1" s="1"/>
  <c r="S359" i="1"/>
  <c r="G8" i="1"/>
  <c r="H8" i="1" s="1"/>
  <c r="F101" i="1"/>
  <c r="F189" i="1"/>
  <c r="F231" i="1"/>
  <c r="F293" i="1"/>
  <c r="F13" i="1"/>
  <c r="F24" i="1"/>
  <c r="F320" i="1"/>
  <c r="F181" i="1"/>
  <c r="F355" i="1"/>
  <c r="F143" i="1"/>
  <c r="F241" i="1"/>
  <c r="F209" i="1"/>
  <c r="F142" i="1"/>
  <c r="F148" i="1"/>
  <c r="F95" i="1"/>
  <c r="F298" i="1"/>
  <c r="F175" i="1"/>
  <c r="F18" i="1"/>
  <c r="F19" i="1"/>
  <c r="F161" i="1"/>
  <c r="F17" i="1"/>
  <c r="F327" i="1"/>
  <c r="G198" i="1"/>
  <c r="H198" i="1" s="1"/>
  <c r="G131" i="1"/>
  <c r="H131" i="1" s="1"/>
  <c r="G196" i="1"/>
  <c r="H196" i="1" s="1"/>
  <c r="G232" i="1"/>
  <c r="H232" i="1" s="1"/>
  <c r="G107" i="1"/>
  <c r="H107" i="1" s="1"/>
  <c r="G116" i="1"/>
  <c r="H116" i="1" s="1"/>
  <c r="G331" i="1"/>
  <c r="H331" i="1" s="1"/>
  <c r="G125" i="1"/>
  <c r="H125" i="1" s="1"/>
  <c r="G268" i="1"/>
  <c r="H268" i="1" s="1"/>
  <c r="G304" i="1"/>
  <c r="H304" i="1" s="1"/>
  <c r="G302" i="1"/>
  <c r="H302" i="1"/>
  <c r="G39" i="1"/>
  <c r="H39" i="1" s="1"/>
  <c r="G96" i="1"/>
  <c r="H96" i="1" s="1"/>
  <c r="G114" i="1"/>
  <c r="H114" i="1" s="1"/>
  <c r="G32" i="1"/>
  <c r="H32" i="1" s="1"/>
  <c r="G130" i="1"/>
  <c r="H130" i="1" s="1"/>
  <c r="G141" i="1"/>
  <c r="H141" i="1" s="1"/>
  <c r="G178" i="1"/>
  <c r="H178" i="1"/>
  <c r="G263" i="1"/>
  <c r="H263" i="1" s="1"/>
  <c r="G221" i="1"/>
  <c r="H221" i="1" s="1"/>
  <c r="G220" i="1"/>
  <c r="H220" i="1" s="1"/>
  <c r="G21" i="1"/>
  <c r="H21" i="1" s="1"/>
  <c r="G210" i="1"/>
  <c r="H210" i="1" s="1"/>
  <c r="G30" i="1"/>
  <c r="H30" i="1" s="1"/>
  <c r="G274" i="1"/>
  <c r="H274" i="1" s="1"/>
  <c r="G123" i="1"/>
  <c r="H123" i="1" s="1"/>
  <c r="G288" i="1"/>
  <c r="H288" i="1" s="1"/>
  <c r="G194" i="1"/>
  <c r="H194" i="1" s="1"/>
  <c r="G98" i="1"/>
  <c r="H98" i="1" s="1"/>
  <c r="G84" i="1"/>
  <c r="H84" i="1" s="1"/>
  <c r="G190" i="1"/>
  <c r="H190" i="1" s="1"/>
  <c r="G117" i="1"/>
  <c r="H117" i="1" s="1"/>
  <c r="G308" i="1"/>
  <c r="H308" i="1" s="1"/>
  <c r="G240" i="1"/>
  <c r="H240" i="1"/>
  <c r="G62" i="1"/>
  <c r="H62" i="1" s="1"/>
  <c r="G110" i="1"/>
  <c r="H110" i="1" s="1"/>
  <c r="G118" i="1"/>
  <c r="H118" i="1" s="1"/>
  <c r="G185" i="1"/>
  <c r="H185" i="1"/>
  <c r="G58" i="1"/>
  <c r="H58" i="1" s="1"/>
  <c r="G158" i="1"/>
  <c r="H158" i="1" s="1"/>
  <c r="G90" i="1"/>
  <c r="H90" i="1" s="1"/>
  <c r="G230" i="1"/>
  <c r="H230" i="1" s="1"/>
  <c r="G157" i="1"/>
  <c r="H157" i="1" s="1"/>
  <c r="G40" i="1"/>
  <c r="H40" i="1" s="1"/>
  <c r="G88" i="1"/>
  <c r="H88" i="1" s="1"/>
  <c r="G127" i="1"/>
  <c r="H127" i="1"/>
  <c r="G171" i="1"/>
  <c r="H171" i="1" s="1"/>
  <c r="G152" i="1"/>
  <c r="H152" i="1" s="1"/>
  <c r="G307" i="1"/>
  <c r="H307" i="1" s="1"/>
  <c r="G161" i="1"/>
  <c r="H161" i="1" s="1"/>
  <c r="G155" i="1"/>
  <c r="H155" i="1" s="1"/>
  <c r="G225" i="1"/>
  <c r="H225" i="1" s="1"/>
  <c r="G176" i="1"/>
  <c r="H176" i="1" s="1"/>
  <c r="G280" i="1"/>
  <c r="H280" i="1" s="1"/>
  <c r="G38" i="1"/>
  <c r="H38" i="1" s="1"/>
  <c r="G20" i="1"/>
  <c r="H20" i="1" s="1"/>
  <c r="G76" i="1"/>
  <c r="H76" i="1" s="1"/>
  <c r="G243" i="1"/>
  <c r="H243" i="1" s="1"/>
  <c r="G182" i="1"/>
  <c r="H182" i="1" s="1"/>
  <c r="G284" i="1"/>
  <c r="H284" i="1" s="1"/>
  <c r="G183" i="1"/>
  <c r="H183" i="1" s="1"/>
  <c r="G101" i="1"/>
  <c r="H101" i="1"/>
  <c r="G188" i="1"/>
  <c r="H188" i="1" s="1"/>
  <c r="G83" i="1"/>
  <c r="H83" i="1" s="1"/>
  <c r="G59" i="1"/>
  <c r="H59" i="1" s="1"/>
  <c r="G285" i="1"/>
  <c r="H285" i="1" s="1"/>
  <c r="G189" i="1"/>
  <c r="H189" i="1" s="1"/>
  <c r="G242" i="1"/>
  <c r="H242" i="1" s="1"/>
  <c r="G99" i="1"/>
  <c r="H99" i="1" s="1"/>
  <c r="G145" i="1"/>
  <c r="H145" i="1"/>
  <c r="G234" i="1"/>
  <c r="H234" i="1" s="1"/>
  <c r="G126" i="1"/>
  <c r="H126" i="1" s="1"/>
  <c r="G73" i="1"/>
  <c r="H73" i="1" s="1"/>
  <c r="G25" i="1"/>
  <c r="H25" i="1" s="1"/>
  <c r="G15" i="1"/>
  <c r="H15" i="1" s="1"/>
  <c r="G78" i="1"/>
  <c r="H78" i="1" s="1"/>
  <c r="G18" i="1"/>
  <c r="H18" i="1" s="1"/>
  <c r="G106" i="1"/>
  <c r="H106" i="1" s="1"/>
  <c r="G48" i="1"/>
  <c r="H48" i="1" s="1"/>
  <c r="G186" i="1"/>
  <c r="H186" i="1" s="1"/>
  <c r="G195" i="1"/>
  <c r="H195" i="1" s="1"/>
  <c r="G227" i="1"/>
  <c r="H227" i="1" s="1"/>
  <c r="G217" i="1"/>
  <c r="H217" i="1" s="1"/>
  <c r="G271" i="1"/>
  <c r="H271" i="1" s="1"/>
  <c r="G236" i="1"/>
  <c r="H236" i="1" s="1"/>
  <c r="G278" i="1"/>
  <c r="H278" i="1" s="1"/>
  <c r="G298" i="1"/>
  <c r="H298" i="1" s="1"/>
  <c r="G294" i="1"/>
  <c r="H294" i="1" s="1"/>
  <c r="G361" i="1"/>
  <c r="H361" i="1" s="1"/>
  <c r="G322" i="1"/>
  <c r="H322" i="1" s="1"/>
  <c r="G349" i="1"/>
  <c r="H349" i="1" s="1"/>
  <c r="G350" i="1"/>
  <c r="H350" i="1" s="1"/>
  <c r="G326" i="1"/>
  <c r="H326" i="1" s="1"/>
  <c r="G31" i="1"/>
  <c r="H31" i="1"/>
  <c r="G28" i="1"/>
  <c r="H28" i="1" s="1"/>
  <c r="G216" i="1"/>
  <c r="H216" i="1" s="1"/>
  <c r="G180" i="1"/>
  <c r="H180" i="1" s="1"/>
  <c r="G165" i="1"/>
  <c r="H165" i="1" s="1"/>
  <c r="G75" i="1"/>
  <c r="H75" i="1" s="1"/>
  <c r="G154" i="1"/>
  <c r="H154" i="1" s="1"/>
  <c r="G51" i="1"/>
  <c r="H51" i="1" s="1"/>
  <c r="G273" i="1"/>
  <c r="H273" i="1"/>
  <c r="G159" i="1"/>
  <c r="H159" i="1" s="1"/>
  <c r="G219" i="1"/>
  <c r="H219" i="1" s="1"/>
  <c r="G77" i="1"/>
  <c r="H77" i="1" s="1"/>
  <c r="G260" i="1"/>
  <c r="H260" i="1" s="1"/>
  <c r="G153" i="1"/>
  <c r="H153" i="1" s="1"/>
  <c r="G276" i="1"/>
  <c r="H276" i="1" s="1"/>
  <c r="G252" i="1"/>
  <c r="H252" i="1" s="1"/>
  <c r="G226" i="1"/>
  <c r="H226" i="1"/>
  <c r="G269" i="1"/>
  <c r="H269" i="1" s="1"/>
  <c r="G86" i="1"/>
  <c r="H86" i="1" s="1"/>
  <c r="G14" i="1"/>
  <c r="H14" i="1" s="1"/>
  <c r="G34" i="1"/>
  <c r="H34" i="1" s="1"/>
  <c r="G56" i="1"/>
  <c r="H56" i="1" s="1"/>
  <c r="G97" i="1"/>
  <c r="H97" i="1" s="1"/>
  <c r="G139" i="1"/>
  <c r="H139" i="1" s="1"/>
  <c r="G104" i="1"/>
  <c r="H104" i="1" s="1"/>
  <c r="G163" i="1"/>
  <c r="H163" i="1" s="1"/>
  <c r="G170" i="1"/>
  <c r="H170" i="1" s="1"/>
  <c r="G184" i="1"/>
  <c r="H184" i="1" s="1"/>
  <c r="G264" i="1"/>
  <c r="H264" i="1" s="1"/>
  <c r="G179" i="1"/>
  <c r="H179" i="1" s="1"/>
  <c r="G233" i="1"/>
  <c r="H233" i="1" s="1"/>
  <c r="G248" i="1"/>
  <c r="H248" i="1" s="1"/>
  <c r="G306" i="1"/>
  <c r="H306" i="1"/>
  <c r="G324" i="1"/>
  <c r="H324" i="1" s="1"/>
  <c r="G362" i="1"/>
  <c r="H362" i="1" s="1"/>
  <c r="G348" i="1"/>
  <c r="H348" i="1" s="1"/>
  <c r="G286" i="1"/>
  <c r="H286" i="1" s="1"/>
  <c r="G244" i="1"/>
  <c r="H244" i="1" s="1"/>
  <c r="G238" i="1"/>
  <c r="H238" i="1" s="1"/>
  <c r="G112" i="1"/>
  <c r="H112" i="1" s="1"/>
  <c r="G72" i="1"/>
  <c r="H72" i="1"/>
  <c r="G181" i="1"/>
  <c r="H181" i="1" s="1"/>
  <c r="G122" i="1"/>
  <c r="H122" i="1" s="1"/>
  <c r="G80" i="1"/>
  <c r="H80" i="1" s="1"/>
  <c r="G200" i="1"/>
  <c r="H200" i="1" s="1"/>
  <c r="G315" i="1"/>
  <c r="H315" i="1" s="1"/>
  <c r="G258" i="1"/>
  <c r="H258" i="1" s="1"/>
  <c r="G143" i="1"/>
  <c r="H143" i="1" s="1"/>
  <c r="G68" i="1"/>
  <c r="H68" i="1" s="1"/>
  <c r="G342" i="1"/>
  <c r="H342" i="1" s="1"/>
  <c r="G328" i="1"/>
  <c r="H328" i="1" s="1"/>
  <c r="G357" i="1"/>
  <c r="H357" i="1" s="1"/>
  <c r="G338" i="1"/>
  <c r="H338" i="1" s="1"/>
  <c r="G336" i="1"/>
  <c r="H336" i="1" s="1"/>
  <c r="G327" i="1"/>
  <c r="H327" i="1" s="1"/>
  <c r="G332" i="1"/>
  <c r="H332" i="1" s="1"/>
  <c r="G346" i="1"/>
  <c r="H346" i="1" s="1"/>
  <c r="G282" i="1"/>
  <c r="H282" i="1" s="1"/>
  <c r="G291" i="1"/>
  <c r="H291" i="1" s="1"/>
  <c r="G204" i="1"/>
  <c r="H204" i="1" s="1"/>
  <c r="G95" i="1"/>
  <c r="H95" i="1" s="1"/>
  <c r="G135" i="1"/>
  <c r="H135" i="1" s="1"/>
  <c r="G64" i="1"/>
  <c r="H64" i="1" s="1"/>
  <c r="G209" i="1"/>
  <c r="H209" i="1" s="1"/>
  <c r="G57" i="1"/>
  <c r="H57" i="1"/>
  <c r="G102" i="1"/>
  <c r="H102" i="1" s="1"/>
  <c r="G245" i="1"/>
  <c r="H245" i="1" s="1"/>
  <c r="G207" i="1"/>
  <c r="H207" i="1" s="1"/>
  <c r="G318" i="1"/>
  <c r="H318" i="1"/>
  <c r="G266" i="1"/>
  <c r="H266" i="1" s="1"/>
  <c r="G172" i="1"/>
  <c r="H172" i="1" s="1"/>
  <c r="G344" i="1"/>
  <c r="H344" i="1" s="1"/>
  <c r="G334" i="1"/>
  <c r="H334" i="1" s="1"/>
  <c r="G358" i="1"/>
  <c r="H358" i="1" s="1"/>
  <c r="G354" i="1"/>
  <c r="H354" i="1" s="1"/>
  <c r="G237" i="1"/>
  <c r="H237" i="1" s="1"/>
  <c r="G192" i="1"/>
  <c r="H192" i="1" s="1"/>
  <c r="G41" i="1"/>
  <c r="H41" i="1" s="1"/>
  <c r="G16" i="1"/>
  <c r="H16" i="1" s="1"/>
  <c r="G132" i="1"/>
  <c r="H132" i="1" s="1"/>
  <c r="G325" i="1"/>
  <c r="H325" i="1"/>
  <c r="G36" i="1"/>
  <c r="H36" i="1" s="1"/>
  <c r="G37" i="1"/>
  <c r="H37" i="1" s="1"/>
  <c r="G140" i="1"/>
  <c r="H140" i="1" s="1"/>
  <c r="G19" i="1"/>
  <c r="H19" i="1" s="1"/>
  <c r="G29" i="1"/>
  <c r="H29" i="1" s="1"/>
  <c r="G91" i="1"/>
  <c r="H91" i="1" s="1"/>
  <c r="G108" i="1"/>
  <c r="H108" i="1" s="1"/>
  <c r="G54" i="1"/>
  <c r="H54" i="1" s="1"/>
  <c r="G11" i="1"/>
  <c r="H11" i="1" s="1"/>
  <c r="G26" i="1"/>
  <c r="H26" i="1" s="1"/>
  <c r="G23" i="1"/>
  <c r="H23" i="1" s="1"/>
  <c r="G208" i="1"/>
  <c r="H208" i="1" s="1"/>
  <c r="G164" i="1"/>
  <c r="H164" i="1" s="1"/>
  <c r="G100" i="1"/>
  <c r="H100" i="1" s="1"/>
  <c r="G347" i="1"/>
  <c r="H347" i="1" s="1"/>
  <c r="G27" i="1"/>
  <c r="H27" i="1"/>
  <c r="G13" i="1"/>
  <c r="H13" i="1" s="1"/>
  <c r="G109" i="1"/>
  <c r="H109" i="1" s="1"/>
  <c r="G167" i="1"/>
  <c r="H167" i="1" s="1"/>
  <c r="G211" i="1"/>
  <c r="H211" i="1" s="1"/>
  <c r="G213" i="1"/>
  <c r="H213" i="1" s="1"/>
  <c r="G203" i="1"/>
  <c r="H203" i="1" s="1"/>
  <c r="G92" i="1"/>
  <c r="H92" i="1" s="1"/>
  <c r="G45" i="1"/>
  <c r="H45" i="1" s="1"/>
  <c r="G43" i="1"/>
  <c r="H43" i="1" s="1"/>
  <c r="G46" i="1"/>
  <c r="H46" i="1" s="1"/>
  <c r="H50" i="4"/>
  <c r="D50" i="4"/>
  <c r="H30" i="4"/>
  <c r="D30" i="4"/>
  <c r="D7" i="3"/>
  <c r="N9" i="3"/>
  <c r="H49" i="4"/>
  <c r="D49" i="4"/>
  <c r="H29" i="4"/>
  <c r="D29" i="4"/>
  <c r="H48" i="4"/>
  <c r="D48" i="4"/>
  <c r="H28" i="4"/>
  <c r="D28" i="4"/>
  <c r="D27" i="4"/>
  <c r="H27" i="4"/>
  <c r="H47" i="4"/>
  <c r="D47" i="4"/>
  <c r="H46" i="4"/>
  <c r="H26" i="4"/>
  <c r="H25" i="4"/>
  <c r="D25" i="4"/>
  <c r="D8" i="3"/>
  <c r="F2" i="3"/>
  <c r="H45" i="4"/>
  <c r="J45" i="4"/>
  <c r="D45" i="4"/>
  <c r="F45" i="4"/>
  <c r="D9" i="3"/>
  <c r="O9" i="3"/>
  <c r="D23" i="4"/>
  <c r="D43" i="4"/>
  <c r="L53" i="4"/>
  <c r="H51" i="4"/>
  <c r="L6" i="4"/>
  <c r="K6" i="4"/>
  <c r="K5" i="4"/>
  <c r="B39" i="4"/>
  <c r="B36" i="4"/>
  <c r="K2" i="4"/>
  <c r="K23" i="4"/>
  <c r="K43" i="4"/>
  <c r="H23" i="4"/>
  <c r="H43" i="4"/>
  <c r="L4" i="4"/>
  <c r="M25" i="4"/>
  <c r="B55" i="4"/>
  <c r="B54" i="4"/>
  <c r="B53" i="4"/>
  <c r="B52" i="4"/>
  <c r="K51" i="4"/>
  <c r="B51" i="4"/>
  <c r="B50" i="4"/>
  <c r="B49" i="4"/>
  <c r="B48" i="4"/>
  <c r="B47" i="4"/>
  <c r="B46" i="4"/>
  <c r="B45" i="4"/>
  <c r="H44" i="4"/>
  <c r="J44" i="4"/>
  <c r="B44" i="4"/>
  <c r="N43" i="4"/>
  <c r="C23" i="4"/>
  <c r="C43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K4" i="4"/>
  <c r="L3" i="4"/>
  <c r="M24" i="4"/>
  <c r="K3" i="4"/>
  <c r="L23" i="3"/>
  <c r="D10" i="3"/>
  <c r="O10" i="3" s="1"/>
  <c r="N2" i="3"/>
  <c r="H2" i="3"/>
  <c r="N8" i="3"/>
  <c r="N10" i="3"/>
  <c r="O8" i="3"/>
  <c r="M36" i="4"/>
  <c r="L34" i="4"/>
  <c r="L35" i="4"/>
  <c r="K54" i="4"/>
  <c r="D46" i="4"/>
  <c r="L46" i="4"/>
  <c r="K55" i="4"/>
  <c r="L5" i="4"/>
  <c r="L26" i="4"/>
  <c r="L2" i="4"/>
  <c r="L23" i="4"/>
  <c r="L43" i="4"/>
  <c r="L25" i="4"/>
  <c r="K47" i="4"/>
  <c r="L33" i="4"/>
  <c r="L29" i="4"/>
  <c r="L32" i="4"/>
  <c r="G23" i="4"/>
  <c r="G43" i="4"/>
  <c r="L50" i="4"/>
  <c r="L24" i="4"/>
  <c r="L28" i="4"/>
  <c r="K53" i="4"/>
  <c r="K49" i="4"/>
  <c r="K44" i="4"/>
  <c r="K48" i="4"/>
  <c r="K45" i="4"/>
  <c r="L47" i="4"/>
  <c r="L27" i="4"/>
  <c r="L48" i="4"/>
  <c r="G56" i="4"/>
  <c r="D26" i="4"/>
  <c r="K52" i="4"/>
  <c r="L45" i="4"/>
  <c r="N45" i="4"/>
  <c r="K50" i="4"/>
  <c r="L49" i="4"/>
  <c r="L54" i="4"/>
  <c r="L51" i="4"/>
  <c r="C56" i="4"/>
  <c r="L30" i="4"/>
  <c r="K46" i="4"/>
  <c r="L44" i="4"/>
  <c r="N44" i="4"/>
  <c r="L31" i="4"/>
  <c r="H56" i="4"/>
  <c r="O7" i="3"/>
  <c r="C23" i="3"/>
  <c r="N7" i="3"/>
  <c r="D56" i="4"/>
  <c r="L56" i="4"/>
  <c r="K56" i="4"/>
  <c r="Q365" i="1"/>
  <c r="I93" i="1"/>
  <c r="J93" i="1" s="1"/>
  <c r="G93" i="1"/>
  <c r="H93" i="1"/>
  <c r="I365" i="1"/>
  <c r="G363" i="1"/>
  <c r="H363" i="1"/>
  <c r="I341" i="1"/>
  <c r="J341" i="1"/>
  <c r="I345" i="1"/>
  <c r="J345" i="1" s="1"/>
  <c r="I350" i="1"/>
  <c r="J350" i="1" s="1"/>
  <c r="I335" i="1"/>
  <c r="J335" i="1"/>
  <c r="I16" i="1"/>
  <c r="J16" i="1" s="1"/>
  <c r="I80" i="1"/>
  <c r="J80" i="1" s="1"/>
  <c r="I192" i="1"/>
  <c r="J192" i="1"/>
  <c r="I240" i="1"/>
  <c r="J240" i="1" s="1"/>
  <c r="I296" i="1"/>
  <c r="J296" i="1"/>
  <c r="I227" i="1"/>
  <c r="I269" i="1"/>
  <c r="J269" i="1"/>
  <c r="I142" i="1"/>
  <c r="J142" i="1" s="1"/>
  <c r="I270" i="1"/>
  <c r="J270" i="1"/>
  <c r="I33" i="1"/>
  <c r="J33" i="1" s="1"/>
  <c r="I89" i="1"/>
  <c r="J89" i="1"/>
  <c r="I153" i="1"/>
  <c r="J153" i="1"/>
  <c r="I217" i="1"/>
  <c r="J217" i="1" s="1"/>
  <c r="I273" i="1"/>
  <c r="J273" i="1" s="1"/>
  <c r="I51" i="1"/>
  <c r="J51" i="1" s="1"/>
  <c r="I235" i="1"/>
  <c r="J235" i="1"/>
  <c r="I245" i="1"/>
  <c r="J245" i="1" s="1"/>
  <c r="I326" i="1"/>
  <c r="I34" i="1"/>
  <c r="J34" i="1"/>
  <c r="I90" i="1"/>
  <c r="J90" i="1"/>
  <c r="I154" i="1"/>
  <c r="J154" i="1"/>
  <c r="I218" i="1"/>
  <c r="J218" i="1" s="1"/>
  <c r="I19" i="1"/>
  <c r="J19" i="1"/>
  <c r="I219" i="1"/>
  <c r="J219" i="1" s="1"/>
  <c r="I173" i="1"/>
  <c r="J173" i="1"/>
  <c r="I62" i="1"/>
  <c r="J62" i="1" s="1"/>
  <c r="I206" i="1"/>
  <c r="J206" i="1" s="1"/>
  <c r="I71" i="1"/>
  <c r="J71" i="1"/>
  <c r="I60" i="1"/>
  <c r="J60" i="1"/>
  <c r="I116" i="1"/>
  <c r="J116" i="1" s="1"/>
  <c r="I172" i="1"/>
  <c r="J172" i="1" s="1"/>
  <c r="I228" i="1"/>
  <c r="J228" i="1"/>
  <c r="I292" i="1"/>
  <c r="J292" i="1" s="1"/>
  <c r="I29" i="1"/>
  <c r="J29" i="1" s="1"/>
  <c r="I85" i="1"/>
  <c r="J85" i="1"/>
  <c r="I237" i="1"/>
  <c r="J237" i="1" s="1"/>
  <c r="I223" i="1"/>
  <c r="J223" i="1"/>
  <c r="I119" i="1"/>
  <c r="I247" i="1"/>
  <c r="J247" i="1"/>
  <c r="I311" i="1"/>
  <c r="J311" i="1" s="1"/>
  <c r="I338" i="1"/>
  <c r="J338" i="1"/>
  <c r="G323" i="1"/>
  <c r="H323" i="1" s="1"/>
  <c r="F70" i="1"/>
  <c r="G343" i="1"/>
  <c r="H343" i="1" s="1"/>
  <c r="F188" i="1"/>
  <c r="F72" i="1"/>
  <c r="F259" i="1"/>
  <c r="F162" i="1"/>
  <c r="F346" i="1"/>
  <c r="F200" i="1"/>
  <c r="F84" i="1"/>
  <c r="F319" i="1"/>
  <c r="F38" i="1"/>
  <c r="F15" i="1"/>
  <c r="F309" i="1"/>
  <c r="F113" i="1"/>
  <c r="F289" i="1"/>
  <c r="F74" i="1"/>
  <c r="F193" i="1"/>
  <c r="F326" i="1"/>
  <c r="F108" i="1"/>
  <c r="F340" i="1"/>
  <c r="F277" i="1"/>
  <c r="F299" i="1"/>
  <c r="F112" i="1"/>
  <c r="G335" i="1"/>
  <c r="H335" i="1" s="1"/>
  <c r="F206" i="1"/>
  <c r="F68" i="1"/>
  <c r="F212" i="1"/>
  <c r="F350" i="1"/>
  <c r="F271" i="1"/>
  <c r="G365" i="1"/>
  <c r="I358" i="1"/>
  <c r="J358" i="1" s="1"/>
  <c r="I362" i="1"/>
  <c r="J362" i="1"/>
  <c r="I337" i="1"/>
  <c r="J337" i="1" s="1"/>
  <c r="I346" i="1"/>
  <c r="J346" i="1" s="1"/>
  <c r="I357" i="1"/>
  <c r="J357" i="1"/>
  <c r="I24" i="1"/>
  <c r="J24" i="1"/>
  <c r="I88" i="1"/>
  <c r="J88" i="1"/>
  <c r="I144" i="1"/>
  <c r="J144" i="1" s="1"/>
  <c r="I200" i="1"/>
  <c r="J200" i="1"/>
  <c r="I248" i="1"/>
  <c r="J248" i="1" s="1"/>
  <c r="I304" i="1"/>
  <c r="J304" i="1"/>
  <c r="I99" i="1"/>
  <c r="J99" i="1" s="1"/>
  <c r="I251" i="1"/>
  <c r="J251" i="1" s="1"/>
  <c r="I301" i="1"/>
  <c r="J301" i="1" s="1"/>
  <c r="I294" i="1"/>
  <c r="J294" i="1"/>
  <c r="I41" i="1"/>
  <c r="J41" i="1" s="1"/>
  <c r="I97" i="1"/>
  <c r="J97" i="1"/>
  <c r="I161" i="1"/>
  <c r="J161" i="1" s="1"/>
  <c r="I225" i="1"/>
  <c r="J225" i="1" s="1"/>
  <c r="I281" i="1"/>
  <c r="J281" i="1" s="1"/>
  <c r="I83" i="1"/>
  <c r="J83" i="1" s="1"/>
  <c r="I267" i="1"/>
  <c r="J267" i="1" s="1"/>
  <c r="I277" i="1"/>
  <c r="J277" i="1"/>
  <c r="I150" i="1"/>
  <c r="J150" i="1" s="1"/>
  <c r="I31" i="1"/>
  <c r="J31" i="1"/>
  <c r="I42" i="1"/>
  <c r="J42" i="1" s="1"/>
  <c r="I98" i="1"/>
  <c r="J98" i="1"/>
  <c r="I162" i="1"/>
  <c r="J162" i="1" s="1"/>
  <c r="I226" i="1"/>
  <c r="J226" i="1" s="1"/>
  <c r="I274" i="1"/>
  <c r="J274" i="1" s="1"/>
  <c r="I43" i="1"/>
  <c r="J43" i="1"/>
  <c r="I243" i="1"/>
  <c r="I197" i="1"/>
  <c r="J197" i="1"/>
  <c r="I86" i="1"/>
  <c r="J86" i="1" s="1"/>
  <c r="I238" i="1"/>
  <c r="J238" i="1" s="1"/>
  <c r="I23" i="1"/>
  <c r="J23" i="1" s="1"/>
  <c r="I124" i="1"/>
  <c r="J124" i="1" s="1"/>
  <c r="I180" i="1"/>
  <c r="J180" i="1" s="1"/>
  <c r="I236" i="1"/>
  <c r="J236" i="1"/>
  <c r="I300" i="1"/>
  <c r="J300" i="1" s="1"/>
  <c r="I37" i="1"/>
  <c r="J37" i="1"/>
  <c r="I101" i="1"/>
  <c r="J101" i="1" s="1"/>
  <c r="I261" i="1"/>
  <c r="J261" i="1"/>
  <c r="I183" i="1"/>
  <c r="J183" i="1" s="1"/>
  <c r="I319" i="1"/>
  <c r="J319" i="1" s="1"/>
  <c r="I191" i="1"/>
  <c r="J191" i="1" s="1"/>
  <c r="I255" i="1"/>
  <c r="J255" i="1"/>
  <c r="I331" i="1"/>
  <c r="F214" i="1"/>
  <c r="F114" i="1"/>
  <c r="F216" i="1"/>
  <c r="F146" i="1"/>
  <c r="G22" i="1"/>
  <c r="H22" i="1"/>
  <c r="F85" i="1"/>
  <c r="F136" i="1"/>
  <c r="F239" i="1"/>
  <c r="F29" i="1"/>
  <c r="F159" i="1"/>
  <c r="F252" i="1"/>
  <c r="F80" i="1"/>
  <c r="F60" i="1"/>
  <c r="F274" i="1"/>
  <c r="F124" i="1"/>
  <c r="F176" i="1"/>
  <c r="F49" i="1"/>
  <c r="F177" i="1"/>
  <c r="F345" i="1"/>
  <c r="F182" i="1"/>
  <c r="F270" i="1"/>
  <c r="F166" i="1"/>
  <c r="F328" i="1"/>
  <c r="F65" i="1"/>
  <c r="F356" i="1"/>
  <c r="F147" i="1"/>
  <c r="F63" i="1"/>
  <c r="F156" i="1"/>
  <c r="F348" i="1"/>
  <c r="F280" i="1"/>
  <c r="F32" i="1"/>
  <c r="I329" i="1"/>
  <c r="J329" i="1"/>
  <c r="I352" i="1"/>
  <c r="J352" i="1" s="1"/>
  <c r="I351" i="1"/>
  <c r="J351" i="1" s="1"/>
  <c r="I40" i="1"/>
  <c r="J40" i="1" s="1"/>
  <c r="I104" i="1"/>
  <c r="J104" i="1" s="1"/>
  <c r="I160" i="1"/>
  <c r="J160" i="1" s="1"/>
  <c r="I208" i="1"/>
  <c r="J208" i="1"/>
  <c r="I256" i="1"/>
  <c r="J256" i="1" s="1"/>
  <c r="I320" i="1"/>
  <c r="J320" i="1"/>
  <c r="I115" i="1"/>
  <c r="J115" i="1" s="1"/>
  <c r="I30" i="1"/>
  <c r="J30" i="1"/>
  <c r="I182" i="1"/>
  <c r="J182" i="1" s="1"/>
  <c r="I39" i="1"/>
  <c r="J39" i="1" s="1"/>
  <c r="I57" i="1"/>
  <c r="J57" i="1" s="1"/>
  <c r="I113" i="1"/>
  <c r="J113" i="1"/>
  <c r="I177" i="1"/>
  <c r="I233" i="1"/>
  <c r="J233" i="1"/>
  <c r="I297" i="1"/>
  <c r="J297" i="1" s="1"/>
  <c r="I131" i="1"/>
  <c r="J131" i="1" s="1"/>
  <c r="I22" i="1"/>
  <c r="J22" i="1" s="1"/>
  <c r="I214" i="1"/>
  <c r="J214" i="1" s="1"/>
  <c r="I47" i="1"/>
  <c r="J47" i="1" s="1"/>
  <c r="I58" i="1"/>
  <c r="J58" i="1"/>
  <c r="I114" i="1"/>
  <c r="J114" i="1" s="1"/>
  <c r="I178" i="1"/>
  <c r="J178" i="1"/>
  <c r="I290" i="1"/>
  <c r="J290" i="1" s="1"/>
  <c r="I91" i="1"/>
  <c r="J91" i="1"/>
  <c r="I291" i="1"/>
  <c r="J291" i="1" s="1"/>
  <c r="I253" i="1"/>
  <c r="J253" i="1" s="1"/>
  <c r="I102" i="1"/>
  <c r="J102" i="1" s="1"/>
  <c r="I286" i="1"/>
  <c r="J286" i="1"/>
  <c r="I20" i="1"/>
  <c r="I76" i="1"/>
  <c r="J76" i="1"/>
  <c r="I140" i="1"/>
  <c r="J140" i="1" s="1"/>
  <c r="I196" i="1"/>
  <c r="J196" i="1" s="1"/>
  <c r="I252" i="1"/>
  <c r="J252" i="1" s="1"/>
  <c r="I316" i="1"/>
  <c r="J316" i="1" s="1"/>
  <c r="I53" i="1"/>
  <c r="J53" i="1" s="1"/>
  <c r="I133" i="1"/>
  <c r="J133" i="1"/>
  <c r="I325" i="1"/>
  <c r="J325" i="1" s="1"/>
  <c r="I135" i="1"/>
  <c r="J135" i="1" s="1"/>
  <c r="I103" i="1"/>
  <c r="J103" i="1" s="1"/>
  <c r="I111" i="1"/>
  <c r="J111" i="1"/>
  <c r="I263" i="1"/>
  <c r="I328" i="1"/>
  <c r="J328" i="1" s="1"/>
  <c r="F244" i="1"/>
  <c r="F58" i="1"/>
  <c r="F125" i="1"/>
  <c r="F167" i="1"/>
  <c r="F76" i="1"/>
  <c r="F305" i="1"/>
  <c r="F48" i="1"/>
  <c r="F55" i="1"/>
  <c r="F359" i="1"/>
  <c r="F331" i="1"/>
  <c r="F217" i="1"/>
  <c r="F332" i="1"/>
  <c r="F31" i="1"/>
  <c r="F353" i="1"/>
  <c r="F208" i="1"/>
  <c r="F171" i="1"/>
  <c r="F287" i="1"/>
  <c r="F347" i="1"/>
  <c r="F129" i="1"/>
  <c r="F330" i="1"/>
  <c r="F126" i="1"/>
  <c r="F36" i="1"/>
  <c r="F66" i="1"/>
  <c r="F282" i="1"/>
  <c r="F351" i="1"/>
  <c r="F78" i="1"/>
  <c r="F358" i="1"/>
  <c r="F264" i="1"/>
  <c r="F324" i="1"/>
  <c r="F255" i="1"/>
  <c r="F94" i="1"/>
  <c r="F37" i="1"/>
  <c r="F116" i="1"/>
  <c r="I363" i="1"/>
  <c r="J363" i="1" s="1"/>
  <c r="I356" i="1"/>
  <c r="I334" i="1"/>
  <c r="J334" i="1"/>
  <c r="I336" i="1"/>
  <c r="J336" i="1" s="1"/>
  <c r="I48" i="1"/>
  <c r="J48" i="1"/>
  <c r="I112" i="1"/>
  <c r="J112" i="1" s="1"/>
  <c r="I168" i="1"/>
  <c r="J168" i="1"/>
  <c r="I216" i="1"/>
  <c r="J216" i="1" s="1"/>
  <c r="I264" i="1"/>
  <c r="J264" i="1"/>
  <c r="I11" i="1"/>
  <c r="J11" i="1" s="1"/>
  <c r="I139" i="1"/>
  <c r="J139" i="1" s="1"/>
  <c r="I283" i="1"/>
  <c r="J283" i="1" s="1"/>
  <c r="I54" i="1"/>
  <c r="J54" i="1"/>
  <c r="I198" i="1"/>
  <c r="J198" i="1" s="1"/>
  <c r="I63" i="1"/>
  <c r="J63" i="1"/>
  <c r="I65" i="1"/>
  <c r="J65" i="1" s="1"/>
  <c r="I121" i="1"/>
  <c r="J121" i="1" s="1"/>
  <c r="I185" i="1"/>
  <c r="J185" i="1"/>
  <c r="I241" i="1"/>
  <c r="J241" i="1"/>
  <c r="I305" i="1"/>
  <c r="J305" i="1" s="1"/>
  <c r="I147" i="1"/>
  <c r="J147" i="1" s="1"/>
  <c r="I125" i="1"/>
  <c r="J125" i="1" s="1"/>
  <c r="I46" i="1"/>
  <c r="J46" i="1"/>
  <c r="I230" i="1"/>
  <c r="J230" i="1" s="1"/>
  <c r="I79" i="1"/>
  <c r="J79" i="1"/>
  <c r="I66" i="1"/>
  <c r="J66" i="1" s="1"/>
  <c r="I122" i="1"/>
  <c r="J122" i="1" s="1"/>
  <c r="I186" i="1"/>
  <c r="J186" i="1" s="1"/>
  <c r="I242" i="1"/>
  <c r="J242" i="1" s="1"/>
  <c r="I298" i="1"/>
  <c r="J298" i="1"/>
  <c r="I123" i="1"/>
  <c r="J123" i="1" s="1"/>
  <c r="I307" i="1"/>
  <c r="J307" i="1" s="1"/>
  <c r="I285" i="1"/>
  <c r="J285" i="1"/>
  <c r="I134" i="1"/>
  <c r="I28" i="1"/>
  <c r="J28" i="1"/>
  <c r="I84" i="1"/>
  <c r="J84" i="1" s="1"/>
  <c r="I148" i="1"/>
  <c r="J148" i="1" s="1"/>
  <c r="I204" i="1"/>
  <c r="J204" i="1"/>
  <c r="I260" i="1"/>
  <c r="J260" i="1"/>
  <c r="I61" i="1"/>
  <c r="J61" i="1" s="1"/>
  <c r="I149" i="1"/>
  <c r="J149" i="1" s="1"/>
  <c r="I87" i="1"/>
  <c r="J87" i="1" s="1"/>
  <c r="I271" i="1"/>
  <c r="J271" i="1"/>
  <c r="I167" i="1"/>
  <c r="J167" i="1" s="1"/>
  <c r="I175" i="1"/>
  <c r="J175" i="1"/>
  <c r="I143" i="1"/>
  <c r="J143" i="1" s="1"/>
  <c r="G9" i="1"/>
  <c r="H9" i="1" s="1"/>
  <c r="F170" i="1"/>
  <c r="F267" i="1"/>
  <c r="F10" i="1"/>
  <c r="F322" i="1"/>
  <c r="F185" i="1"/>
  <c r="F268" i="1"/>
  <c r="F41" i="1"/>
  <c r="F77" i="1"/>
  <c r="F247" i="1"/>
  <c r="F361" i="1"/>
  <c r="F227" i="1"/>
  <c r="F266" i="1"/>
  <c r="F35" i="1"/>
  <c r="F276" i="1"/>
  <c r="F313" i="1"/>
  <c r="F120" i="1"/>
  <c r="F228" i="1"/>
  <c r="F139" i="1"/>
  <c r="G49" i="1"/>
  <c r="H49" i="1"/>
  <c r="F242" i="1"/>
  <c r="F152" i="1"/>
  <c r="F190" i="1"/>
  <c r="F292" i="1"/>
  <c r="F339" i="1"/>
  <c r="F286" i="1"/>
  <c r="F121" i="1"/>
  <c r="F180" i="1"/>
  <c r="F109" i="1"/>
  <c r="F337" i="1"/>
  <c r="F168" i="1"/>
  <c r="F25" i="1"/>
  <c r="F28" i="1"/>
  <c r="F43" i="1"/>
  <c r="F363" i="1"/>
  <c r="G74" i="1"/>
  <c r="H74" i="1"/>
  <c r="I349" i="1"/>
  <c r="J349" i="1" s="1"/>
  <c r="I347" i="1"/>
  <c r="J347" i="1" s="1"/>
  <c r="I354" i="1"/>
  <c r="J354" i="1" s="1"/>
  <c r="I8" i="1"/>
  <c r="J8" i="1" s="1"/>
  <c r="I64" i="1"/>
  <c r="J64" i="1" s="1"/>
  <c r="I128" i="1"/>
  <c r="J128" i="1"/>
  <c r="I176" i="1"/>
  <c r="J176" i="1" s="1"/>
  <c r="I224" i="1"/>
  <c r="J224" i="1"/>
  <c r="I280" i="1"/>
  <c r="J280" i="1" s="1"/>
  <c r="I59" i="1"/>
  <c r="J59" i="1"/>
  <c r="I195" i="1"/>
  <c r="J195" i="1" s="1"/>
  <c r="I7" i="1"/>
  <c r="J7" i="1" s="1"/>
  <c r="I110" i="1"/>
  <c r="J110" i="1" s="1"/>
  <c r="I17" i="1"/>
  <c r="J17" i="1"/>
  <c r="I137" i="1"/>
  <c r="J137" i="1" s="1"/>
  <c r="I201" i="1"/>
  <c r="J201" i="1"/>
  <c r="I257" i="1"/>
  <c r="J257" i="1" s="1"/>
  <c r="I321" i="1"/>
  <c r="J321" i="1" s="1"/>
  <c r="I179" i="1"/>
  <c r="J179" i="1" s="1"/>
  <c r="I181" i="1"/>
  <c r="J181" i="1" s="1"/>
  <c r="I94" i="1"/>
  <c r="J94" i="1" s="1"/>
  <c r="I278" i="1"/>
  <c r="J278" i="1"/>
  <c r="I18" i="1"/>
  <c r="J18" i="1" s="1"/>
  <c r="I138" i="1"/>
  <c r="J138" i="1"/>
  <c r="I202" i="1"/>
  <c r="I258" i="1"/>
  <c r="J258" i="1"/>
  <c r="I314" i="1"/>
  <c r="J314" i="1" s="1"/>
  <c r="I155" i="1"/>
  <c r="J155" i="1" s="1"/>
  <c r="I109" i="1"/>
  <c r="J109" i="1" s="1"/>
  <c r="I14" i="1"/>
  <c r="J14" i="1"/>
  <c r="I174" i="1"/>
  <c r="J174" i="1" s="1"/>
  <c r="I15" i="1"/>
  <c r="J15" i="1"/>
  <c r="I44" i="1"/>
  <c r="J44" i="1" s="1"/>
  <c r="I100" i="1"/>
  <c r="J100" i="1" s="1"/>
  <c r="I220" i="1"/>
  <c r="J220" i="1" s="1"/>
  <c r="I276" i="1"/>
  <c r="J276" i="1" s="1"/>
  <c r="I13" i="1"/>
  <c r="J13" i="1" s="1"/>
  <c r="I189" i="1"/>
  <c r="J189" i="1"/>
  <c r="I215" i="1"/>
  <c r="J215" i="1" s="1"/>
  <c r="I159" i="1"/>
  <c r="J159" i="1"/>
  <c r="I231" i="1"/>
  <c r="I359" i="1"/>
  <c r="J359" i="1"/>
  <c r="G7" i="1"/>
  <c r="H7" i="1" s="1"/>
  <c r="F16" i="1"/>
  <c r="F110" i="1"/>
  <c r="F211" i="1"/>
  <c r="F204" i="1"/>
  <c r="F342" i="1"/>
  <c r="F203" i="1"/>
  <c r="F362" i="1"/>
  <c r="F236" i="1"/>
  <c r="F62" i="1"/>
  <c r="F349" i="1"/>
  <c r="F128" i="1"/>
  <c r="F232" i="1"/>
  <c r="G60" i="1"/>
  <c r="H60" i="1" s="1"/>
  <c r="F194" i="1"/>
  <c r="F312" i="1"/>
  <c r="F88" i="1"/>
  <c r="F215" i="1"/>
  <c r="F130" i="1"/>
  <c r="F249" i="1"/>
  <c r="F165" i="1"/>
  <c r="F164" i="1"/>
  <c r="F135" i="1"/>
  <c r="F201" i="1"/>
  <c r="F334" i="1"/>
  <c r="F233" i="1"/>
  <c r="F42" i="1"/>
  <c r="F338" i="1"/>
  <c r="F172" i="1"/>
  <c r="F246" i="1"/>
  <c r="F163" i="1"/>
  <c r="F234" i="1"/>
  <c r="F91" i="1"/>
  <c r="F196" i="1"/>
  <c r="F89" i="1"/>
  <c r="F365" i="1"/>
  <c r="I340" i="1"/>
  <c r="J340" i="1" s="1"/>
  <c r="I355" i="1"/>
  <c r="J355" i="1" s="1"/>
  <c r="I333" i="1"/>
  <c r="J333" i="1"/>
  <c r="I332" i="1"/>
  <c r="J332" i="1" s="1"/>
  <c r="I72" i="1"/>
  <c r="J72" i="1"/>
  <c r="I136" i="1"/>
  <c r="J136" i="1" s="1"/>
  <c r="I184" i="1"/>
  <c r="J184" i="1"/>
  <c r="I232" i="1"/>
  <c r="J232" i="1" s="1"/>
  <c r="I288" i="1"/>
  <c r="J288" i="1" s="1"/>
  <c r="I75" i="1"/>
  <c r="J75" i="1" s="1"/>
  <c r="I211" i="1"/>
  <c r="J211" i="1"/>
  <c r="I229" i="1"/>
  <c r="J229" i="1" s="1"/>
  <c r="I126" i="1"/>
  <c r="J126" i="1"/>
  <c r="I246" i="1"/>
  <c r="J246" i="1" s="1"/>
  <c r="I25" i="1"/>
  <c r="J25" i="1" s="1"/>
  <c r="I81" i="1"/>
  <c r="J81" i="1"/>
  <c r="I145" i="1"/>
  <c r="J145" i="1" s="1"/>
  <c r="I209" i="1"/>
  <c r="J209" i="1" s="1"/>
  <c r="I265" i="1"/>
  <c r="J265" i="1"/>
  <c r="I27" i="1"/>
  <c r="J27" i="1" s="1"/>
  <c r="I203" i="1"/>
  <c r="J203" i="1"/>
  <c r="I213" i="1"/>
  <c r="J213" i="1" s="1"/>
  <c r="I118" i="1"/>
  <c r="J118" i="1"/>
  <c r="I302" i="1"/>
  <c r="J302" i="1"/>
  <c r="I26" i="1"/>
  <c r="J26" i="1" s="1"/>
  <c r="I82" i="1"/>
  <c r="J82" i="1" s="1"/>
  <c r="I146" i="1"/>
  <c r="J146" i="1" s="1"/>
  <c r="I210" i="1"/>
  <c r="J210" i="1" s="1"/>
  <c r="I266" i="1"/>
  <c r="J266" i="1"/>
  <c r="I322" i="1"/>
  <c r="J322" i="1" s="1"/>
  <c r="I187" i="1"/>
  <c r="J187" i="1"/>
  <c r="I141" i="1"/>
  <c r="J141" i="1" s="1"/>
  <c r="I38" i="1"/>
  <c r="J38" i="1"/>
  <c r="I55" i="1"/>
  <c r="J55" i="1" s="1"/>
  <c r="I52" i="1"/>
  <c r="J52" i="1" s="1"/>
  <c r="I108" i="1"/>
  <c r="J108" i="1"/>
  <c r="I164" i="1"/>
  <c r="J164" i="1" s="1"/>
  <c r="I284" i="1"/>
  <c r="I21" i="1"/>
  <c r="J21" i="1"/>
  <c r="I77" i="1"/>
  <c r="I205" i="1"/>
  <c r="J205" i="1"/>
  <c r="I279" i="1"/>
  <c r="J279" i="1" s="1"/>
  <c r="I287" i="1"/>
  <c r="J287" i="1"/>
  <c r="I295" i="1"/>
  <c r="J295" i="1"/>
  <c r="I303" i="1"/>
  <c r="J303" i="1" s="1"/>
  <c r="I353" i="1"/>
  <c r="J353" i="1" s="1"/>
  <c r="F7" i="1"/>
  <c r="F132" i="1"/>
  <c r="F199" i="1"/>
  <c r="F221" i="1"/>
  <c r="F105" i="1"/>
  <c r="F325" i="1"/>
  <c r="F187" i="1"/>
  <c r="G87" i="1"/>
  <c r="H87" i="1" s="1"/>
  <c r="F243" i="1"/>
  <c r="F23" i="1"/>
  <c r="G314" i="1"/>
  <c r="H314" i="1" s="1"/>
  <c r="F98" i="1"/>
  <c r="F191" i="1"/>
  <c r="F155" i="1"/>
  <c r="F184" i="1"/>
  <c r="F294" i="1"/>
  <c r="F40" i="1"/>
  <c r="F360" i="1"/>
  <c r="F39" i="1"/>
  <c r="F44" i="1"/>
  <c r="F106" i="1"/>
  <c r="F224" i="1"/>
  <c r="F245" i="1"/>
  <c r="F134" i="1"/>
  <c r="F288" i="1"/>
  <c r="F192" i="1"/>
  <c r="J254" i="1"/>
  <c r="D23" i="3"/>
  <c r="E7" i="3" s="1"/>
  <c r="U365" i="1" l="1"/>
  <c r="R365" i="1" s="1"/>
  <c r="J263" i="1"/>
  <c r="J20" i="1"/>
  <c r="J177" i="1"/>
  <c r="J331" i="1"/>
  <c r="J243" i="1"/>
  <c r="J119" i="1"/>
  <c r="J227" i="1"/>
  <c r="J284" i="1"/>
  <c r="J231" i="1"/>
  <c r="J202" i="1"/>
  <c r="J134" i="1"/>
  <c r="J77" i="1"/>
  <c r="J356" i="1"/>
  <c r="J326" i="1"/>
  <c r="I56" i="1"/>
  <c r="I272" i="1"/>
  <c r="I259" i="1"/>
  <c r="I222" i="1"/>
  <c r="I73" i="1"/>
  <c r="I193" i="1"/>
  <c r="I107" i="1"/>
  <c r="I309" i="1"/>
  <c r="I262" i="1"/>
  <c r="F253" i="1"/>
  <c r="F45" i="1"/>
  <c r="F151" i="1"/>
  <c r="F149" i="1"/>
  <c r="F178" i="1"/>
  <c r="F205" i="1"/>
  <c r="F296" i="1"/>
  <c r="F51" i="1"/>
  <c r="F297" i="1"/>
  <c r="F115" i="1"/>
  <c r="F99" i="1"/>
  <c r="F316" i="1"/>
  <c r="F219" i="1"/>
  <c r="F100" i="1"/>
  <c r="F87" i="1"/>
  <c r="F336" i="1"/>
  <c r="F341" i="1"/>
  <c r="F290" i="1"/>
  <c r="F22" i="1"/>
  <c r="F92" i="1"/>
  <c r="F20" i="1"/>
  <c r="F179" i="1"/>
  <c r="F140" i="1"/>
  <c r="I360" i="1"/>
  <c r="I50" i="1"/>
  <c r="I170" i="1"/>
  <c r="I282" i="1"/>
  <c r="I323" i="1"/>
  <c r="I92" i="1"/>
  <c r="I212" i="1"/>
  <c r="I324" i="1"/>
  <c r="I165" i="1"/>
  <c r="I95" i="1"/>
  <c r="I327" i="1"/>
  <c r="F302" i="1"/>
  <c r="F150" i="1"/>
  <c r="G169" i="1"/>
  <c r="H169" i="1" s="1"/>
  <c r="F344" i="1"/>
  <c r="F14" i="1"/>
  <c r="F173" i="1"/>
  <c r="F283" i="1"/>
  <c r="F131" i="1"/>
  <c r="F263" i="1"/>
  <c r="F303" i="1"/>
  <c r="F174" i="1"/>
  <c r="G279" i="1"/>
  <c r="H279" i="1" s="1"/>
  <c r="F144" i="1"/>
  <c r="F158" i="1"/>
  <c r="F210" i="1"/>
  <c r="F195" i="1"/>
  <c r="F329" i="1"/>
  <c r="F198" i="1"/>
  <c r="F56" i="1"/>
  <c r="F153" i="1"/>
  <c r="F207" i="1"/>
  <c r="F248" i="1"/>
  <c r="F9" i="1"/>
  <c r="F318" i="1"/>
  <c r="G289" i="1"/>
  <c r="H289" i="1" s="1"/>
  <c r="G113" i="1"/>
  <c r="H113" i="1" s="1"/>
  <c r="G352" i="1"/>
  <c r="H352" i="1" s="1"/>
  <c r="G187" i="1"/>
  <c r="H187" i="1" s="1"/>
  <c r="G356" i="1"/>
  <c r="H356" i="1" s="1"/>
  <c r="G81" i="1"/>
  <c r="H81" i="1" s="1"/>
  <c r="G173" i="1"/>
  <c r="H173" i="1" s="1"/>
  <c r="G17" i="1"/>
  <c r="H17" i="1" s="1"/>
  <c r="G148" i="1"/>
  <c r="H148" i="1" s="1"/>
  <c r="G329" i="1"/>
  <c r="H329" i="1" s="1"/>
  <c r="G319" i="1"/>
  <c r="H319" i="1" s="1"/>
  <c r="G281" i="1"/>
  <c r="H281" i="1" s="1"/>
  <c r="G82" i="1"/>
  <c r="H82" i="1" s="1"/>
  <c r="G309" i="1"/>
  <c r="H309" i="1" s="1"/>
  <c r="G205" i="1"/>
  <c r="H205" i="1" s="1"/>
  <c r="G63" i="1"/>
  <c r="H63" i="1" s="1"/>
  <c r="G249" i="1"/>
  <c r="H249" i="1" s="1"/>
  <c r="G199" i="1"/>
  <c r="H199" i="1" s="1"/>
  <c r="G191" i="1"/>
  <c r="H191" i="1" s="1"/>
  <c r="G111" i="1"/>
  <c r="H111" i="1" s="1"/>
  <c r="G303" i="1"/>
  <c r="H303" i="1" s="1"/>
  <c r="G66" i="1"/>
  <c r="H66" i="1" s="1"/>
  <c r="G147" i="1"/>
  <c r="H147" i="1" s="1"/>
  <c r="G261" i="1"/>
  <c r="H261" i="1" s="1"/>
  <c r="G53" i="1"/>
  <c r="H53" i="1" s="1"/>
  <c r="G267" i="1"/>
  <c r="H267" i="1" s="1"/>
  <c r="G353" i="1"/>
  <c r="H353" i="1" s="1"/>
  <c r="G197" i="1"/>
  <c r="H197" i="1" s="1"/>
  <c r="G71" i="1"/>
  <c r="H71" i="1" s="1"/>
  <c r="G136" i="1"/>
  <c r="H136" i="1" s="1"/>
  <c r="G241" i="1"/>
  <c r="H241" i="1" s="1"/>
  <c r="G201" i="1"/>
  <c r="H201" i="1" s="1"/>
  <c r="I96" i="1"/>
  <c r="I312" i="1"/>
  <c r="I315" i="1"/>
  <c r="I318" i="1"/>
  <c r="I105" i="1"/>
  <c r="I249" i="1"/>
  <c r="I171" i="1"/>
  <c r="I70" i="1"/>
  <c r="I310" i="1"/>
  <c r="F281" i="1"/>
  <c r="F333" i="1"/>
  <c r="F317" i="1"/>
  <c r="F240" i="1"/>
  <c r="F123" i="1"/>
  <c r="F308" i="1"/>
  <c r="F226" i="1"/>
  <c r="F235" i="1"/>
  <c r="F218" i="1"/>
  <c r="F251" i="1"/>
  <c r="F141" i="1"/>
  <c r="F258" i="1"/>
  <c r="F223" i="1"/>
  <c r="F256" i="1"/>
  <c r="F304" i="1"/>
  <c r="F225" i="1"/>
  <c r="F137" i="1"/>
  <c r="F67" i="1"/>
  <c r="F220" i="1"/>
  <c r="F261" i="1"/>
  <c r="G257" i="1"/>
  <c r="H257" i="1" s="1"/>
  <c r="F183" i="1"/>
  <c r="I348" i="1"/>
  <c r="I74" i="1"/>
  <c r="I194" i="1"/>
  <c r="I306" i="1"/>
  <c r="I221" i="1"/>
  <c r="I132" i="1"/>
  <c r="I244" i="1"/>
  <c r="I45" i="1"/>
  <c r="I293" i="1"/>
  <c r="I207" i="1"/>
  <c r="F254" i="1"/>
  <c r="F197" i="1"/>
  <c r="F323" i="1"/>
  <c r="F117" i="1"/>
  <c r="G142" i="1"/>
  <c r="H142" i="1" s="1"/>
  <c r="F154" i="1"/>
  <c r="F335" i="1"/>
  <c r="F275" i="1"/>
  <c r="F102" i="1"/>
  <c r="F250" i="1"/>
  <c r="F272" i="1"/>
  <c r="F278" i="1"/>
  <c r="F30" i="1"/>
  <c r="F75" i="1"/>
  <c r="F300" i="1"/>
  <c r="F285" i="1"/>
  <c r="F314" i="1"/>
  <c r="F213" i="1"/>
  <c r="F230" i="1"/>
  <c r="F169" i="1"/>
  <c r="F269" i="1"/>
  <c r="F53" i="1"/>
  <c r="F79" i="1"/>
  <c r="G212" i="1"/>
  <c r="H212" i="1" s="1"/>
  <c r="G42" i="1"/>
  <c r="H42" i="1" s="1"/>
  <c r="G340" i="1"/>
  <c r="H340" i="1" s="1"/>
  <c r="G137" i="1"/>
  <c r="H137" i="1" s="1"/>
  <c r="G345" i="1"/>
  <c r="H345" i="1" s="1"/>
  <c r="G265" i="1"/>
  <c r="H265" i="1" s="1"/>
  <c r="G337" i="1"/>
  <c r="H337" i="1" s="1"/>
  <c r="G262" i="1"/>
  <c r="H262" i="1" s="1"/>
  <c r="G312" i="1"/>
  <c r="H312" i="1" s="1"/>
  <c r="G310" i="1"/>
  <c r="H310" i="1" s="1"/>
  <c r="G359" i="1"/>
  <c r="H359" i="1" s="1"/>
  <c r="G277" i="1"/>
  <c r="H277" i="1" s="1"/>
  <c r="G50" i="1"/>
  <c r="H50" i="1" s="1"/>
  <c r="G193" i="1"/>
  <c r="H193" i="1" s="1"/>
  <c r="G35" i="1"/>
  <c r="H35" i="1" s="1"/>
  <c r="G85" i="1"/>
  <c r="H85" i="1" s="1"/>
  <c r="G146" i="1"/>
  <c r="H146" i="1" s="1"/>
  <c r="G321" i="1"/>
  <c r="H321" i="1" s="1"/>
  <c r="G251" i="1"/>
  <c r="H251" i="1" s="1"/>
  <c r="G295" i="1"/>
  <c r="H295" i="1" s="1"/>
  <c r="G33" i="1"/>
  <c r="H33" i="1" s="1"/>
  <c r="G129" i="1"/>
  <c r="H129" i="1" s="1"/>
  <c r="G222" i="1"/>
  <c r="H222" i="1" s="1"/>
  <c r="G61" i="1"/>
  <c r="H61" i="1" s="1"/>
  <c r="G231" i="1"/>
  <c r="H231" i="1" s="1"/>
  <c r="G133" i="1"/>
  <c r="H133" i="1" s="1"/>
  <c r="G246" i="1"/>
  <c r="H246" i="1" s="1"/>
  <c r="G253" i="1"/>
  <c r="H253" i="1" s="1"/>
  <c r="G24" i="1"/>
  <c r="H24" i="1" s="1"/>
  <c r="G174" i="1"/>
  <c r="H174" i="1" s="1"/>
  <c r="G160" i="1"/>
  <c r="H160" i="1" s="1"/>
  <c r="G283" i="1"/>
  <c r="H283" i="1" s="1"/>
  <c r="F93" i="1"/>
  <c r="I343" i="1"/>
  <c r="I120" i="1"/>
  <c r="I35" i="1"/>
  <c r="I78" i="1"/>
  <c r="I9" i="1"/>
  <c r="I129" i="1"/>
  <c r="I289" i="1"/>
  <c r="I299" i="1"/>
  <c r="I190" i="1"/>
  <c r="I317" i="1"/>
  <c r="I12" i="1"/>
  <c r="I342" i="1"/>
  <c r="F222" i="1"/>
  <c r="F54" i="1"/>
  <c r="F315" i="1"/>
  <c r="F127" i="1"/>
  <c r="F73" i="1"/>
  <c r="F262" i="1"/>
  <c r="F279" i="1"/>
  <c r="F104" i="1"/>
  <c r="F47" i="1"/>
  <c r="F301" i="1"/>
  <c r="G214" i="1"/>
  <c r="H214" i="1" s="1"/>
  <c r="F64" i="1"/>
  <c r="F202" i="1"/>
  <c r="F295" i="1"/>
  <c r="F61" i="1"/>
  <c r="F311" i="1"/>
  <c r="F138" i="1"/>
  <c r="F8" i="1"/>
  <c r="F291" i="1"/>
  <c r="F352" i="1"/>
  <c r="F34" i="1"/>
  <c r="F310" i="1"/>
  <c r="F97" i="1"/>
  <c r="I330" i="1"/>
  <c r="I339" i="1"/>
  <c r="I106" i="1"/>
  <c r="I234" i="1"/>
  <c r="I67" i="1"/>
  <c r="I156" i="1"/>
  <c r="I268" i="1"/>
  <c r="I69" i="1"/>
  <c r="I151" i="1"/>
  <c r="I199" i="1"/>
  <c r="F107" i="1"/>
  <c r="F86" i="1"/>
  <c r="G228" i="1"/>
  <c r="H228" i="1" s="1"/>
  <c r="F238" i="1"/>
  <c r="F11" i="1"/>
  <c r="F273" i="1"/>
  <c r="F118" i="1"/>
  <c r="F321" i="1"/>
  <c r="F46" i="1"/>
  <c r="F284" i="1"/>
  <c r="F90" i="1"/>
  <c r="F157" i="1"/>
  <c r="F12" i="1"/>
  <c r="F354" i="1"/>
  <c r="F50" i="1"/>
  <c r="F306" i="1"/>
  <c r="F307" i="1"/>
  <c r="F96" i="1"/>
  <c r="F83" i="1"/>
  <c r="F69" i="1"/>
  <c r="F71" i="1"/>
  <c r="F21" i="1"/>
  <c r="G144" i="1"/>
  <c r="H144" i="1" s="1"/>
  <c r="G166" i="1"/>
  <c r="H166" i="1" s="1"/>
  <c r="G151" i="1"/>
  <c r="H151" i="1" s="1"/>
  <c r="G316" i="1"/>
  <c r="H316" i="1" s="1"/>
  <c r="G156" i="1"/>
  <c r="H156" i="1" s="1"/>
  <c r="G272" i="1"/>
  <c r="H272" i="1" s="1"/>
  <c r="G259" i="1"/>
  <c r="H259" i="1" s="1"/>
  <c r="G229" i="1"/>
  <c r="H229" i="1" s="1"/>
  <c r="G202" i="1"/>
  <c r="H202" i="1" s="1"/>
  <c r="G311" i="1"/>
  <c r="H311" i="1" s="1"/>
  <c r="G299" i="1"/>
  <c r="H299" i="1" s="1"/>
  <c r="G330" i="1"/>
  <c r="H330" i="1" s="1"/>
  <c r="G223" i="1"/>
  <c r="H223" i="1" s="1"/>
  <c r="G254" i="1"/>
  <c r="H254" i="1" s="1"/>
  <c r="G69" i="1"/>
  <c r="H69" i="1" s="1"/>
  <c r="G44" i="1"/>
  <c r="H44" i="1" s="1"/>
  <c r="G150" i="1"/>
  <c r="H150" i="1" s="1"/>
  <c r="G293" i="1"/>
  <c r="H293" i="1" s="1"/>
  <c r="G250" i="1"/>
  <c r="H250" i="1" s="1"/>
  <c r="G296" i="1"/>
  <c r="H296" i="1" s="1"/>
  <c r="G70" i="1"/>
  <c r="H70" i="1" s="1"/>
  <c r="G65" i="1"/>
  <c r="H65" i="1" s="1"/>
  <c r="G79" i="1"/>
  <c r="H79" i="1" s="1"/>
  <c r="G256" i="1"/>
  <c r="H256" i="1" s="1"/>
  <c r="G55" i="1"/>
  <c r="H55" i="1" s="1"/>
  <c r="G224" i="1"/>
  <c r="H224" i="1" s="1"/>
  <c r="G313" i="1"/>
  <c r="H313" i="1" s="1"/>
  <c r="G300" i="1"/>
  <c r="H300" i="1" s="1"/>
  <c r="G177" i="1"/>
  <c r="H177" i="1" s="1"/>
  <c r="G89" i="1"/>
  <c r="H89" i="1" s="1"/>
  <c r="G235" i="1"/>
  <c r="H235" i="1" s="1"/>
  <c r="G255" i="1"/>
  <c r="H255" i="1" s="1"/>
  <c r="G339" i="1"/>
  <c r="H339" i="1" s="1"/>
  <c r="G115" i="1"/>
  <c r="H115" i="1" s="1"/>
  <c r="G301" i="1"/>
  <c r="H301" i="1" s="1"/>
  <c r="G119" i="1"/>
  <c r="H119" i="1" s="1"/>
  <c r="G149" i="1"/>
  <c r="H149" i="1" s="1"/>
  <c r="G121" i="1"/>
  <c r="H121" i="1" s="1"/>
  <c r="G168" i="1"/>
  <c r="H168" i="1" s="1"/>
  <c r="G297" i="1"/>
  <c r="H297" i="1" s="1"/>
  <c r="I361" i="1"/>
  <c r="I344" i="1"/>
  <c r="I10" i="1"/>
  <c r="I130" i="1"/>
  <c r="I250" i="1"/>
  <c r="I275" i="1"/>
  <c r="I68" i="1"/>
  <c r="I188" i="1"/>
  <c r="I308" i="1"/>
  <c r="I117" i="1"/>
  <c r="I127" i="1"/>
  <c r="I239" i="1"/>
  <c r="F343" i="1"/>
  <c r="F119" i="1"/>
  <c r="F160" i="1"/>
  <c r="F357" i="1"/>
  <c r="F229" i="1"/>
  <c r="F133" i="1"/>
  <c r="F122" i="1"/>
  <c r="F260" i="1"/>
  <c r="F57" i="1"/>
  <c r="F59" i="1"/>
  <c r="F145" i="1"/>
  <c r="F186" i="1"/>
  <c r="F265" i="1"/>
  <c r="F52" i="1"/>
  <c r="F103" i="1"/>
  <c r="F81" i="1"/>
  <c r="F237" i="1"/>
  <c r="F82" i="1"/>
  <c r="F257" i="1"/>
  <c r="F26" i="1"/>
  <c r="F27" i="1"/>
  <c r="G270" i="1"/>
  <c r="H270" i="1" s="1"/>
  <c r="F111" i="1"/>
  <c r="G175" i="1"/>
  <c r="H175" i="1" s="1"/>
  <c r="G360" i="1"/>
  <c r="H360" i="1" s="1"/>
  <c r="G12" i="1"/>
  <c r="H12" i="1" s="1"/>
  <c r="G333" i="1"/>
  <c r="H333" i="1" s="1"/>
  <c r="G341" i="1"/>
  <c r="H341" i="1" s="1"/>
  <c r="G239" i="1"/>
  <c r="H239" i="1" s="1"/>
  <c r="G67" i="1"/>
  <c r="H67" i="1" s="1"/>
  <c r="G162" i="1"/>
  <c r="H162" i="1" s="1"/>
  <c r="G52" i="1"/>
  <c r="H52" i="1" s="1"/>
  <c r="G351" i="1"/>
  <c r="H351" i="1" s="1"/>
  <c r="G320" i="1"/>
  <c r="H320" i="1" s="1"/>
  <c r="G305" i="1"/>
  <c r="H305" i="1" s="1"/>
  <c r="G120" i="1"/>
  <c r="H120" i="1" s="1"/>
  <c r="G287" i="1"/>
  <c r="H287" i="1" s="1"/>
  <c r="G275" i="1"/>
  <c r="H275" i="1" s="1"/>
  <c r="G47" i="1"/>
  <c r="H47" i="1" s="1"/>
  <c r="G317" i="1"/>
  <c r="H317" i="1" s="1"/>
  <c r="G124" i="1"/>
  <c r="H124" i="1" s="1"/>
  <c r="G355" i="1"/>
  <c r="H355" i="1" s="1"/>
  <c r="G218" i="1"/>
  <c r="H218" i="1" s="1"/>
  <c r="G103" i="1"/>
  <c r="H103" i="1" s="1"/>
  <c r="G94" i="1"/>
  <c r="H94" i="1" s="1"/>
  <c r="G128" i="1"/>
  <c r="H128" i="1" s="1"/>
  <c r="G247" i="1"/>
  <c r="H247" i="1" s="1"/>
  <c r="G292" i="1"/>
  <c r="H292" i="1" s="1"/>
  <c r="G138" i="1"/>
  <c r="H138" i="1" s="1"/>
  <c r="G215" i="1"/>
  <c r="H215" i="1" s="1"/>
  <c r="G134" i="1"/>
  <c r="H134" i="1" s="1"/>
  <c r="G10" i="1"/>
  <c r="H10" i="1" s="1"/>
  <c r="G105" i="1"/>
  <c r="H105" i="1" s="1"/>
  <c r="G206" i="1"/>
  <c r="H206" i="1" s="1"/>
  <c r="G290" i="1"/>
  <c r="H290" i="1" s="1"/>
  <c r="M51" i="4"/>
  <c r="F20" i="3"/>
  <c r="G20" i="3" s="1"/>
  <c r="H20" i="3" s="1"/>
  <c r="I20" i="3" s="1"/>
  <c r="E11" i="3"/>
  <c r="E14" i="3"/>
  <c r="E15" i="3"/>
  <c r="F10" i="3"/>
  <c r="G10" i="3" s="1"/>
  <c r="H10" i="3" s="1"/>
  <c r="I10" i="3" s="1"/>
  <c r="E12" i="3"/>
  <c r="E9" i="3"/>
  <c r="F11" i="3"/>
  <c r="G11" i="3" s="1"/>
  <c r="H11" i="3" s="1"/>
  <c r="I11" i="3" s="1"/>
  <c r="F17" i="3"/>
  <c r="G17" i="3" s="1"/>
  <c r="H17" i="3" s="1"/>
  <c r="I17" i="3" s="1"/>
  <c r="E16" i="3"/>
  <c r="F16" i="3"/>
  <c r="G16" i="3" s="1"/>
  <c r="H16" i="3" s="1"/>
  <c r="I16" i="3" s="1"/>
  <c r="F13" i="3"/>
  <c r="G13" i="3" s="1"/>
  <c r="H13" i="3" s="1"/>
  <c r="I13" i="3" s="1"/>
  <c r="F15" i="3"/>
  <c r="G15" i="3" s="1"/>
  <c r="H15" i="3" s="1"/>
  <c r="I15" i="3" s="1"/>
  <c r="E8" i="3"/>
  <c r="E21" i="3"/>
  <c r="E18" i="3"/>
  <c r="E23" i="3"/>
  <c r="F12" i="3"/>
  <c r="G12" i="3" s="1"/>
  <c r="H12" i="3" s="1"/>
  <c r="I12" i="3" s="1"/>
  <c r="E19" i="3"/>
  <c r="F9" i="3"/>
  <c r="G9" i="3" s="1"/>
  <c r="H9" i="3" s="1"/>
  <c r="I9" i="3" s="1"/>
  <c r="E17" i="3"/>
  <c r="O23" i="3"/>
  <c r="E13" i="3"/>
  <c r="E10" i="3"/>
  <c r="F7" i="3"/>
  <c r="G7" i="3" s="1"/>
  <c r="F18" i="3"/>
  <c r="G18" i="3" s="1"/>
  <c r="H18" i="3" s="1"/>
  <c r="I18" i="3" s="1"/>
  <c r="F21" i="3"/>
  <c r="G21" i="3" s="1"/>
  <c r="H21" i="3" s="1"/>
  <c r="I21" i="3" s="1"/>
  <c r="F19" i="3"/>
  <c r="G19" i="3" s="1"/>
  <c r="H19" i="3" s="1"/>
  <c r="I19" i="3" s="1"/>
  <c r="E20" i="3"/>
  <c r="F14" i="3"/>
  <c r="G14" i="3" s="1"/>
  <c r="H14" i="3" s="1"/>
  <c r="I14" i="3" s="1"/>
  <c r="F8" i="3"/>
  <c r="G8" i="3" s="1"/>
  <c r="H8" i="3" s="1"/>
  <c r="I8" i="3" s="1"/>
  <c r="J275" i="1" l="1"/>
  <c r="J156" i="1"/>
  <c r="J190" i="1"/>
  <c r="J343" i="1"/>
  <c r="J194" i="1"/>
  <c r="J312" i="1"/>
  <c r="J323" i="1"/>
  <c r="J73" i="1"/>
  <c r="J250" i="1"/>
  <c r="J67" i="1"/>
  <c r="J299" i="1"/>
  <c r="J207" i="1"/>
  <c r="J74" i="1"/>
  <c r="J310" i="1"/>
  <c r="J96" i="1"/>
  <c r="J282" i="1"/>
  <c r="J222" i="1"/>
  <c r="J239" i="1"/>
  <c r="J130" i="1"/>
  <c r="J234" i="1"/>
  <c r="J289" i="1"/>
  <c r="J293" i="1"/>
  <c r="J348" i="1"/>
  <c r="J70" i="1"/>
  <c r="J327" i="1"/>
  <c r="J170" i="1"/>
  <c r="J259" i="1"/>
  <c r="J127" i="1"/>
  <c r="J10" i="1"/>
  <c r="J106" i="1"/>
  <c r="J129" i="1"/>
  <c r="J45" i="1"/>
  <c r="J171" i="1"/>
  <c r="J95" i="1"/>
  <c r="J50" i="1"/>
  <c r="J272" i="1"/>
  <c r="J117" i="1"/>
  <c r="J344" i="1"/>
  <c r="J199" i="1"/>
  <c r="J339" i="1"/>
  <c r="J9" i="1"/>
  <c r="J244" i="1"/>
  <c r="J249" i="1"/>
  <c r="J165" i="1"/>
  <c r="J360" i="1"/>
  <c r="J262" i="1"/>
  <c r="J56" i="1"/>
  <c r="J308" i="1"/>
  <c r="J361" i="1"/>
  <c r="J151" i="1"/>
  <c r="J330" i="1"/>
  <c r="J342" i="1"/>
  <c r="J78" i="1"/>
  <c r="J132" i="1"/>
  <c r="J105" i="1"/>
  <c r="J324" i="1"/>
  <c r="J309" i="1"/>
  <c r="H365" i="1"/>
  <c r="J188" i="1"/>
  <c r="J69" i="1"/>
  <c r="J12" i="1"/>
  <c r="J35" i="1"/>
  <c r="J221" i="1"/>
  <c r="J318" i="1"/>
  <c r="J212" i="1"/>
  <c r="J107" i="1"/>
  <c r="J68" i="1"/>
  <c r="J268" i="1"/>
  <c r="J317" i="1"/>
  <c r="J120" i="1"/>
  <c r="J306" i="1"/>
  <c r="J315" i="1"/>
  <c r="J92" i="1"/>
  <c r="J193" i="1"/>
  <c r="G23" i="3"/>
  <c r="H7" i="3"/>
  <c r="J365" i="1" l="1"/>
  <c r="H23" i="3"/>
  <c r="I23" i="3" s="1"/>
  <c r="I7" i="3"/>
  <c r="J367" i="1" l="1"/>
  <c r="J368" i="1"/>
  <c r="J7" i="3"/>
  <c r="J23" i="3"/>
  <c r="J18" i="3"/>
  <c r="J13" i="3"/>
  <c r="J11" i="3"/>
  <c r="J21" i="3"/>
  <c r="J15" i="3"/>
  <c r="J8" i="3"/>
  <c r="J12" i="3"/>
  <c r="J14" i="3"/>
  <c r="J10" i="3"/>
  <c r="J19" i="3"/>
  <c r="J20" i="3"/>
  <c r="J16" i="3"/>
  <c r="J9" i="3"/>
  <c r="J17" i="3"/>
  <c r="K253" i="1" l="1"/>
  <c r="L253" i="1" s="1"/>
  <c r="M253" i="1" s="1"/>
  <c r="N253" i="1" s="1"/>
  <c r="O253" i="1" s="1"/>
  <c r="K240" i="1"/>
  <c r="L240" i="1" s="1"/>
  <c r="M240" i="1" s="1"/>
  <c r="N240" i="1" s="1"/>
  <c r="O240" i="1" s="1"/>
  <c r="K269" i="1"/>
  <c r="L269" i="1" s="1"/>
  <c r="M269" i="1" s="1"/>
  <c r="N269" i="1" s="1"/>
  <c r="O269" i="1" s="1"/>
  <c r="K153" i="1"/>
  <c r="L153" i="1" s="1"/>
  <c r="M153" i="1" s="1"/>
  <c r="N153" i="1" s="1"/>
  <c r="O153" i="1" s="1"/>
  <c r="K111" i="1"/>
  <c r="L111" i="1" s="1"/>
  <c r="M111" i="1" s="1"/>
  <c r="N111" i="1" s="1"/>
  <c r="O111" i="1" s="1"/>
  <c r="K91" i="1"/>
  <c r="L91" i="1" s="1"/>
  <c r="M91" i="1" s="1"/>
  <c r="N91" i="1" s="1"/>
  <c r="O91" i="1" s="1"/>
  <c r="K192" i="1"/>
  <c r="L192" i="1" s="1"/>
  <c r="M192" i="1" s="1"/>
  <c r="N192" i="1" s="1"/>
  <c r="O192" i="1" s="1"/>
  <c r="K277" i="1"/>
  <c r="L277" i="1" s="1"/>
  <c r="M277" i="1" s="1"/>
  <c r="N277" i="1" s="1"/>
  <c r="O277" i="1" s="1"/>
  <c r="K168" i="1"/>
  <c r="L168" i="1" s="1"/>
  <c r="M168" i="1" s="1"/>
  <c r="N168" i="1" s="1"/>
  <c r="O168" i="1" s="1"/>
  <c r="K30" i="1"/>
  <c r="L30" i="1" s="1"/>
  <c r="M30" i="1" s="1"/>
  <c r="N30" i="1" s="1"/>
  <c r="O30" i="1" s="1"/>
  <c r="K148" i="1"/>
  <c r="L148" i="1" s="1"/>
  <c r="M148" i="1" s="1"/>
  <c r="N148" i="1" s="1"/>
  <c r="O148" i="1" s="1"/>
  <c r="K200" i="1"/>
  <c r="L200" i="1" s="1"/>
  <c r="M200" i="1" s="1"/>
  <c r="N200" i="1" s="1"/>
  <c r="O200" i="1" s="1"/>
  <c r="K201" i="1"/>
  <c r="L201" i="1" s="1"/>
  <c r="M201" i="1" s="1"/>
  <c r="N201" i="1" s="1"/>
  <c r="O201" i="1" s="1"/>
  <c r="K197" i="1"/>
  <c r="L197" i="1" s="1"/>
  <c r="M197" i="1" s="1"/>
  <c r="N197" i="1" s="1"/>
  <c r="O197" i="1" s="1"/>
  <c r="K142" i="1"/>
  <c r="L142" i="1" s="1"/>
  <c r="M142" i="1" s="1"/>
  <c r="N142" i="1" s="1"/>
  <c r="O142" i="1" s="1"/>
  <c r="K52" i="1"/>
  <c r="L52" i="1" s="1"/>
  <c r="M52" i="1" s="1"/>
  <c r="N52" i="1" s="1"/>
  <c r="O52" i="1" s="1"/>
  <c r="K182" i="1"/>
  <c r="L182" i="1" s="1"/>
  <c r="M182" i="1" s="1"/>
  <c r="N182" i="1" s="1"/>
  <c r="O182" i="1" s="1"/>
  <c r="K23" i="1"/>
  <c r="L23" i="1" s="1"/>
  <c r="M23" i="1" s="1"/>
  <c r="N23" i="1" s="1"/>
  <c r="O23" i="1" s="1"/>
  <c r="K316" i="1"/>
  <c r="L316" i="1" s="1"/>
  <c r="M316" i="1" s="1"/>
  <c r="N316" i="1" s="1"/>
  <c r="O316" i="1" s="1"/>
  <c r="K71" i="1"/>
  <c r="L71" i="1" s="1"/>
  <c r="M71" i="1" s="1"/>
  <c r="N71" i="1" s="1"/>
  <c r="O71" i="1" s="1"/>
  <c r="K258" i="1"/>
  <c r="L258" i="1" s="1"/>
  <c r="M258" i="1" s="1"/>
  <c r="N258" i="1" s="1"/>
  <c r="O258" i="1" s="1"/>
  <c r="K347" i="1"/>
  <c r="L347" i="1" s="1"/>
  <c r="M347" i="1" s="1"/>
  <c r="N347" i="1" s="1"/>
  <c r="O347" i="1" s="1"/>
  <c r="K60" i="1"/>
  <c r="L60" i="1" s="1"/>
  <c r="M60" i="1" s="1"/>
  <c r="N60" i="1" s="1"/>
  <c r="O60" i="1" s="1"/>
  <c r="K31" i="1"/>
  <c r="L31" i="1" s="1"/>
  <c r="M31" i="1" s="1"/>
  <c r="N31" i="1" s="1"/>
  <c r="O31" i="1" s="1"/>
  <c r="K61" i="1"/>
  <c r="L61" i="1" s="1"/>
  <c r="M61" i="1" s="1"/>
  <c r="N61" i="1" s="1"/>
  <c r="O61" i="1" s="1"/>
  <c r="K135" i="1"/>
  <c r="L135" i="1" s="1"/>
  <c r="M135" i="1" s="1"/>
  <c r="N135" i="1" s="1"/>
  <c r="O135" i="1" s="1"/>
  <c r="K87" i="1"/>
  <c r="L87" i="1" s="1"/>
  <c r="M87" i="1" s="1"/>
  <c r="N87" i="1" s="1"/>
  <c r="O87" i="1" s="1"/>
  <c r="K251" i="1"/>
  <c r="L251" i="1" s="1"/>
  <c r="M251" i="1" s="1"/>
  <c r="N251" i="1" s="1"/>
  <c r="O251" i="1" s="1"/>
  <c r="K99" i="1"/>
  <c r="L99" i="1" s="1"/>
  <c r="M99" i="1" s="1"/>
  <c r="N99" i="1" s="1"/>
  <c r="O99" i="1" s="1"/>
  <c r="K116" i="1"/>
  <c r="L116" i="1" s="1"/>
  <c r="M116" i="1" s="1"/>
  <c r="N116" i="1" s="1"/>
  <c r="O116" i="1" s="1"/>
  <c r="K216" i="1"/>
  <c r="L216" i="1" s="1"/>
  <c r="M216" i="1" s="1"/>
  <c r="N216" i="1" s="1"/>
  <c r="O216" i="1" s="1"/>
  <c r="K62" i="1"/>
  <c r="L62" i="1" s="1"/>
  <c r="M62" i="1" s="1"/>
  <c r="N62" i="1" s="1"/>
  <c r="O62" i="1" s="1"/>
  <c r="K260" i="1"/>
  <c r="L260" i="1" s="1"/>
  <c r="M260" i="1" s="1"/>
  <c r="N260" i="1" s="1"/>
  <c r="O260" i="1" s="1"/>
  <c r="K176" i="1"/>
  <c r="L176" i="1" s="1"/>
  <c r="M176" i="1" s="1"/>
  <c r="N176" i="1" s="1"/>
  <c r="O176" i="1" s="1"/>
  <c r="K152" i="1"/>
  <c r="L152" i="1" s="1"/>
  <c r="M152" i="1" s="1"/>
  <c r="N152" i="1" s="1"/>
  <c r="O152" i="1" s="1"/>
  <c r="K55" i="1"/>
  <c r="L55" i="1" s="1"/>
  <c r="M55" i="1" s="1"/>
  <c r="N55" i="1" s="1"/>
  <c r="O55" i="1" s="1"/>
  <c r="K108" i="1"/>
  <c r="L108" i="1" s="1"/>
  <c r="M108" i="1" s="1"/>
  <c r="N108" i="1" s="1"/>
  <c r="O108" i="1" s="1"/>
  <c r="K232" i="1"/>
  <c r="L232" i="1" s="1"/>
  <c r="M232" i="1" s="1"/>
  <c r="N232" i="1" s="1"/>
  <c r="O232" i="1" s="1"/>
  <c r="K217" i="1"/>
  <c r="L217" i="1" s="1"/>
  <c r="M217" i="1" s="1"/>
  <c r="N217" i="1" s="1"/>
  <c r="O217" i="1" s="1"/>
  <c r="K266" i="1"/>
  <c r="L266" i="1" s="1"/>
  <c r="M266" i="1" s="1"/>
  <c r="N266" i="1" s="1"/>
  <c r="O266" i="1" s="1"/>
  <c r="K46" i="1"/>
  <c r="L46" i="1" s="1"/>
  <c r="M46" i="1" s="1"/>
  <c r="N46" i="1" s="1"/>
  <c r="O46" i="1" s="1"/>
  <c r="K300" i="1"/>
  <c r="L300" i="1" s="1"/>
  <c r="M300" i="1" s="1"/>
  <c r="N300" i="1" s="1"/>
  <c r="O300" i="1" s="1"/>
  <c r="K47" i="1"/>
  <c r="L47" i="1" s="1"/>
  <c r="M47" i="1" s="1"/>
  <c r="N47" i="1" s="1"/>
  <c r="O47" i="1" s="1"/>
  <c r="K76" i="1"/>
  <c r="L76" i="1" s="1"/>
  <c r="M76" i="1" s="1"/>
  <c r="N76" i="1" s="1"/>
  <c r="O76" i="1" s="1"/>
  <c r="K118" i="1"/>
  <c r="L118" i="1" s="1"/>
  <c r="M118" i="1" s="1"/>
  <c r="N118" i="1" s="1"/>
  <c r="O118" i="1" s="1"/>
  <c r="K283" i="1"/>
  <c r="L283" i="1" s="1"/>
  <c r="M283" i="1" s="1"/>
  <c r="N283" i="1" s="1"/>
  <c r="O283" i="1" s="1"/>
  <c r="K355" i="1"/>
  <c r="L355" i="1" s="1"/>
  <c r="M355" i="1" s="1"/>
  <c r="N355" i="1" s="1"/>
  <c r="O355" i="1" s="1"/>
  <c r="C4" i="1"/>
  <c r="K210" i="1"/>
  <c r="L210" i="1" s="1"/>
  <c r="M210" i="1" s="1"/>
  <c r="N210" i="1" s="1"/>
  <c r="O210" i="1" s="1"/>
  <c r="K337" i="1"/>
  <c r="L337" i="1" s="1"/>
  <c r="M337" i="1" s="1"/>
  <c r="N337" i="1" s="1"/>
  <c r="O337" i="1" s="1"/>
  <c r="K276" i="1"/>
  <c r="L276" i="1" s="1"/>
  <c r="M276" i="1" s="1"/>
  <c r="N276" i="1" s="1"/>
  <c r="O276" i="1" s="1"/>
  <c r="K141" i="1"/>
  <c r="L141" i="1" s="1"/>
  <c r="M141" i="1" s="1"/>
  <c r="N141" i="1" s="1"/>
  <c r="O141" i="1" s="1"/>
  <c r="K226" i="1"/>
  <c r="L226" i="1" s="1"/>
  <c r="M226" i="1" s="1"/>
  <c r="N226" i="1" s="1"/>
  <c r="O226" i="1" s="1"/>
  <c r="K15" i="1"/>
  <c r="L15" i="1" s="1"/>
  <c r="M15" i="1" s="1"/>
  <c r="N15" i="1" s="1"/>
  <c r="O15" i="1" s="1"/>
  <c r="K13" i="1"/>
  <c r="L13" i="1" s="1"/>
  <c r="M13" i="1" s="1"/>
  <c r="N13" i="1" s="1"/>
  <c r="O13" i="1" s="1"/>
  <c r="K164" i="1"/>
  <c r="L164" i="1" s="1"/>
  <c r="M164" i="1" s="1"/>
  <c r="N164" i="1" s="1"/>
  <c r="O164" i="1" s="1"/>
  <c r="K279" i="1"/>
  <c r="L279" i="1" s="1"/>
  <c r="M279" i="1" s="1"/>
  <c r="N279" i="1" s="1"/>
  <c r="O279" i="1" s="1"/>
  <c r="K65" i="1"/>
  <c r="L65" i="1" s="1"/>
  <c r="M65" i="1" s="1"/>
  <c r="N65" i="1" s="1"/>
  <c r="O65" i="1" s="1"/>
  <c r="K211" i="1"/>
  <c r="L211" i="1" s="1"/>
  <c r="M211" i="1" s="1"/>
  <c r="N211" i="1" s="1"/>
  <c r="O211" i="1" s="1"/>
  <c r="K187" i="1"/>
  <c r="L187" i="1" s="1"/>
  <c r="M187" i="1" s="1"/>
  <c r="N187" i="1" s="1"/>
  <c r="O187" i="1" s="1"/>
  <c r="K183" i="1"/>
  <c r="L183" i="1" s="1"/>
  <c r="M183" i="1" s="1"/>
  <c r="N183" i="1" s="1"/>
  <c r="O183" i="1" s="1"/>
  <c r="K17" i="1"/>
  <c r="L17" i="1" s="1"/>
  <c r="M17" i="1" s="1"/>
  <c r="N17" i="1" s="1"/>
  <c r="O17" i="1" s="1"/>
  <c r="K302" i="1"/>
  <c r="L302" i="1" s="1"/>
  <c r="M302" i="1" s="1"/>
  <c r="N302" i="1" s="1"/>
  <c r="O302" i="1" s="1"/>
  <c r="K267" i="1"/>
  <c r="L267" i="1" s="1"/>
  <c r="M267" i="1" s="1"/>
  <c r="N267" i="1" s="1"/>
  <c r="O267" i="1" s="1"/>
  <c r="K22" i="1"/>
  <c r="L22" i="1" s="1"/>
  <c r="M22" i="1" s="1"/>
  <c r="N22" i="1" s="1"/>
  <c r="O22" i="1" s="1"/>
  <c r="K208" i="1"/>
  <c r="L208" i="1" s="1"/>
  <c r="M208" i="1" s="1"/>
  <c r="N208" i="1" s="1"/>
  <c r="O208" i="1" s="1"/>
  <c r="K166" i="1"/>
  <c r="L166" i="1" s="1"/>
  <c r="M166" i="1" s="1"/>
  <c r="N166" i="1" s="1"/>
  <c r="O166" i="1" s="1"/>
  <c r="K224" i="1"/>
  <c r="L224" i="1" s="1"/>
  <c r="M224" i="1" s="1"/>
  <c r="N224" i="1" s="1"/>
  <c r="O224" i="1" s="1"/>
  <c r="K242" i="1"/>
  <c r="L242" i="1" s="1"/>
  <c r="M242" i="1" s="1"/>
  <c r="N242" i="1" s="1"/>
  <c r="O242" i="1" s="1"/>
  <c r="K8" i="1"/>
  <c r="L8" i="1" s="1"/>
  <c r="M8" i="1" s="1"/>
  <c r="N8" i="1" s="1"/>
  <c r="O8" i="1" s="1"/>
  <c r="K245" i="1"/>
  <c r="L245" i="1" s="1"/>
  <c r="M245" i="1" s="1"/>
  <c r="N245" i="1" s="1"/>
  <c r="O245" i="1" s="1"/>
  <c r="K109" i="1"/>
  <c r="L109" i="1" s="1"/>
  <c r="M109" i="1" s="1"/>
  <c r="N109" i="1" s="1"/>
  <c r="O109" i="1" s="1"/>
  <c r="K139" i="1"/>
  <c r="L139" i="1" s="1"/>
  <c r="M139" i="1" s="1"/>
  <c r="N139" i="1" s="1"/>
  <c r="O139" i="1" s="1"/>
  <c r="K286" i="1"/>
  <c r="L286" i="1" s="1"/>
  <c r="M286" i="1" s="1"/>
  <c r="N286" i="1" s="1"/>
  <c r="O286" i="1" s="1"/>
  <c r="K158" i="1"/>
  <c r="L158" i="1" s="1"/>
  <c r="M158" i="1" s="1"/>
  <c r="N158" i="1" s="1"/>
  <c r="O158" i="1" s="1"/>
  <c r="K230" i="1"/>
  <c r="L230" i="1" s="1"/>
  <c r="M230" i="1" s="1"/>
  <c r="N230" i="1" s="1"/>
  <c r="O230" i="1" s="1"/>
  <c r="K328" i="1"/>
  <c r="L328" i="1" s="1"/>
  <c r="M328" i="1" s="1"/>
  <c r="N328" i="1" s="1"/>
  <c r="O328" i="1" s="1"/>
  <c r="K223" i="1"/>
  <c r="L223" i="1" s="1"/>
  <c r="M223" i="1" s="1"/>
  <c r="N223" i="1" s="1"/>
  <c r="O223" i="1" s="1"/>
  <c r="K246" i="1"/>
  <c r="L246" i="1" s="1"/>
  <c r="M246" i="1" s="1"/>
  <c r="N246" i="1" s="1"/>
  <c r="O246" i="1" s="1"/>
  <c r="K100" i="1"/>
  <c r="L100" i="1" s="1"/>
  <c r="M100" i="1" s="1"/>
  <c r="N100" i="1" s="1"/>
  <c r="O100" i="1" s="1"/>
  <c r="K252" i="1"/>
  <c r="L252" i="1" s="1"/>
  <c r="M252" i="1" s="1"/>
  <c r="N252" i="1" s="1"/>
  <c r="O252" i="1" s="1"/>
  <c r="K287" i="1"/>
  <c r="L287" i="1" s="1"/>
  <c r="M287" i="1" s="1"/>
  <c r="N287" i="1" s="1"/>
  <c r="O287" i="1" s="1"/>
  <c r="K294" i="1"/>
  <c r="L294" i="1" s="1"/>
  <c r="M294" i="1" s="1"/>
  <c r="N294" i="1" s="1"/>
  <c r="O294" i="1" s="1"/>
  <c r="K84" i="1"/>
  <c r="L84" i="1" s="1"/>
  <c r="M84" i="1" s="1"/>
  <c r="N84" i="1" s="1"/>
  <c r="O84" i="1" s="1"/>
  <c r="K173" i="1"/>
  <c r="L173" i="1" s="1"/>
  <c r="M173" i="1" s="1"/>
  <c r="N173" i="1" s="1"/>
  <c r="O173" i="1" s="1"/>
  <c r="K333" i="1"/>
  <c r="L333" i="1" s="1"/>
  <c r="M333" i="1" s="1"/>
  <c r="N333" i="1" s="1"/>
  <c r="O333" i="1" s="1"/>
  <c r="K180" i="1"/>
  <c r="L180" i="1" s="1"/>
  <c r="M180" i="1" s="1"/>
  <c r="N180" i="1" s="1"/>
  <c r="O180" i="1" s="1"/>
  <c r="K238" i="1"/>
  <c r="L238" i="1" s="1"/>
  <c r="M238" i="1" s="1"/>
  <c r="N238" i="1" s="1"/>
  <c r="O238" i="1" s="1"/>
  <c r="K138" i="1"/>
  <c r="L138" i="1" s="1"/>
  <c r="M138" i="1" s="1"/>
  <c r="N138" i="1" s="1"/>
  <c r="O138" i="1" s="1"/>
  <c r="K346" i="1"/>
  <c r="L346" i="1" s="1"/>
  <c r="M346" i="1" s="1"/>
  <c r="N346" i="1" s="1"/>
  <c r="O346" i="1" s="1"/>
  <c r="K163" i="1"/>
  <c r="L163" i="1" s="1"/>
  <c r="M163" i="1" s="1"/>
  <c r="N163" i="1" s="1"/>
  <c r="O163" i="1" s="1"/>
  <c r="K145" i="1"/>
  <c r="L145" i="1" s="1"/>
  <c r="M145" i="1" s="1"/>
  <c r="N145" i="1" s="1"/>
  <c r="O145" i="1" s="1"/>
  <c r="K357" i="1"/>
  <c r="L357" i="1" s="1"/>
  <c r="M357" i="1" s="1"/>
  <c r="N357" i="1" s="1"/>
  <c r="O357" i="1" s="1"/>
  <c r="K241" i="1"/>
  <c r="L241" i="1" s="1"/>
  <c r="M241" i="1" s="1"/>
  <c r="N241" i="1" s="1"/>
  <c r="O241" i="1" s="1"/>
  <c r="K313" i="1"/>
  <c r="L313" i="1" s="1"/>
  <c r="M313" i="1" s="1"/>
  <c r="N313" i="1" s="1"/>
  <c r="O313" i="1" s="1"/>
  <c r="K63" i="1"/>
  <c r="L63" i="1" s="1"/>
  <c r="M63" i="1" s="1"/>
  <c r="N63" i="1" s="1"/>
  <c r="O63" i="1" s="1"/>
  <c r="K292" i="1"/>
  <c r="L292" i="1" s="1"/>
  <c r="M292" i="1" s="1"/>
  <c r="N292" i="1" s="1"/>
  <c r="O292" i="1" s="1"/>
  <c r="K303" i="1"/>
  <c r="L303" i="1" s="1"/>
  <c r="M303" i="1" s="1"/>
  <c r="N303" i="1" s="1"/>
  <c r="O303" i="1" s="1"/>
  <c r="K110" i="1"/>
  <c r="L110" i="1" s="1"/>
  <c r="M110" i="1" s="1"/>
  <c r="N110" i="1" s="1"/>
  <c r="O110" i="1" s="1"/>
  <c r="K167" i="1"/>
  <c r="L167" i="1" s="1"/>
  <c r="M167" i="1" s="1"/>
  <c r="N167" i="1" s="1"/>
  <c r="O167" i="1" s="1"/>
  <c r="K90" i="1"/>
  <c r="L90" i="1" s="1"/>
  <c r="M90" i="1" s="1"/>
  <c r="N90" i="1" s="1"/>
  <c r="O90" i="1" s="1"/>
  <c r="K196" i="1"/>
  <c r="L196" i="1" s="1"/>
  <c r="M196" i="1" s="1"/>
  <c r="N196" i="1" s="1"/>
  <c r="O196" i="1" s="1"/>
  <c r="K101" i="1"/>
  <c r="L101" i="1" s="1"/>
  <c r="M101" i="1" s="1"/>
  <c r="N101" i="1" s="1"/>
  <c r="O101" i="1" s="1"/>
  <c r="K248" i="1"/>
  <c r="L248" i="1" s="1"/>
  <c r="M248" i="1" s="1"/>
  <c r="N248" i="1" s="1"/>
  <c r="O248" i="1" s="1"/>
  <c r="K169" i="1"/>
  <c r="L169" i="1" s="1"/>
  <c r="M169" i="1" s="1"/>
  <c r="N169" i="1" s="1"/>
  <c r="O169" i="1" s="1"/>
  <c r="K281" i="1"/>
  <c r="L281" i="1" s="1"/>
  <c r="M281" i="1" s="1"/>
  <c r="N281" i="1" s="1"/>
  <c r="O281" i="1" s="1"/>
  <c r="K363" i="1"/>
  <c r="L363" i="1" s="1"/>
  <c r="M363" i="1" s="1"/>
  <c r="N363" i="1" s="1"/>
  <c r="O363" i="1" s="1"/>
  <c r="K189" i="1"/>
  <c r="L189" i="1" s="1"/>
  <c r="M189" i="1" s="1"/>
  <c r="N189" i="1" s="1"/>
  <c r="O189" i="1" s="1"/>
  <c r="K93" i="1"/>
  <c r="L93" i="1" s="1"/>
  <c r="M93" i="1" s="1"/>
  <c r="N93" i="1" s="1"/>
  <c r="O93" i="1" s="1"/>
  <c r="K79" i="1"/>
  <c r="L79" i="1" s="1"/>
  <c r="M79" i="1" s="1"/>
  <c r="N79" i="1" s="1"/>
  <c r="O79" i="1" s="1"/>
  <c r="K37" i="1"/>
  <c r="L37" i="1" s="1"/>
  <c r="M37" i="1" s="1"/>
  <c r="N37" i="1" s="1"/>
  <c r="O37" i="1" s="1"/>
  <c r="K128" i="1"/>
  <c r="L128" i="1" s="1"/>
  <c r="M128" i="1" s="1"/>
  <c r="N128" i="1" s="1"/>
  <c r="O128" i="1" s="1"/>
  <c r="K104" i="1"/>
  <c r="L104" i="1" s="1"/>
  <c r="M104" i="1" s="1"/>
  <c r="N104" i="1" s="1"/>
  <c r="O104" i="1" s="1"/>
  <c r="K354" i="1"/>
  <c r="L354" i="1" s="1"/>
  <c r="M354" i="1" s="1"/>
  <c r="N354" i="1" s="1"/>
  <c r="O354" i="1" s="1"/>
  <c r="K175" i="1"/>
  <c r="L175" i="1" s="1"/>
  <c r="M175" i="1" s="1"/>
  <c r="N175" i="1" s="1"/>
  <c r="O175" i="1" s="1"/>
  <c r="K114" i="1"/>
  <c r="L114" i="1" s="1"/>
  <c r="M114" i="1" s="1"/>
  <c r="N114" i="1" s="1"/>
  <c r="O114" i="1" s="1"/>
  <c r="K159" i="1"/>
  <c r="L159" i="1" s="1"/>
  <c r="M159" i="1" s="1"/>
  <c r="N159" i="1" s="1"/>
  <c r="O159" i="1" s="1"/>
  <c r="K40" i="1"/>
  <c r="L40" i="1" s="1"/>
  <c r="M40" i="1" s="1"/>
  <c r="N40" i="1" s="1"/>
  <c r="O40" i="1" s="1"/>
  <c r="K124" i="1"/>
  <c r="L124" i="1" s="1"/>
  <c r="M124" i="1" s="1"/>
  <c r="N124" i="1" s="1"/>
  <c r="O124" i="1" s="1"/>
  <c r="K102" i="1"/>
  <c r="L102" i="1" s="1"/>
  <c r="M102" i="1" s="1"/>
  <c r="N102" i="1" s="1"/>
  <c r="O102" i="1" s="1"/>
  <c r="K115" i="1"/>
  <c r="L115" i="1" s="1"/>
  <c r="M115" i="1" s="1"/>
  <c r="N115" i="1" s="1"/>
  <c r="O115" i="1" s="1"/>
  <c r="K144" i="1"/>
  <c r="L144" i="1" s="1"/>
  <c r="M144" i="1" s="1"/>
  <c r="N144" i="1" s="1"/>
  <c r="O144" i="1" s="1"/>
  <c r="K178" i="1"/>
  <c r="L178" i="1" s="1"/>
  <c r="M178" i="1" s="1"/>
  <c r="N178" i="1" s="1"/>
  <c r="O178" i="1" s="1"/>
  <c r="K214" i="1"/>
  <c r="L214" i="1" s="1"/>
  <c r="M214" i="1" s="1"/>
  <c r="N214" i="1" s="1"/>
  <c r="O214" i="1" s="1"/>
  <c r="K44" i="1"/>
  <c r="L44" i="1" s="1"/>
  <c r="M44" i="1" s="1"/>
  <c r="N44" i="1" s="1"/>
  <c r="O44" i="1" s="1"/>
  <c r="K121" i="1"/>
  <c r="L121" i="1" s="1"/>
  <c r="M121" i="1" s="1"/>
  <c r="N121" i="1" s="1"/>
  <c r="O121" i="1" s="1"/>
  <c r="K85" i="1"/>
  <c r="L85" i="1" s="1"/>
  <c r="M85" i="1" s="1"/>
  <c r="N85" i="1" s="1"/>
  <c r="O85" i="1" s="1"/>
  <c r="K51" i="1"/>
  <c r="L51" i="1" s="1"/>
  <c r="M51" i="1" s="1"/>
  <c r="N51" i="1" s="1"/>
  <c r="O51" i="1" s="1"/>
  <c r="K24" i="1"/>
  <c r="L24" i="1" s="1"/>
  <c r="M24" i="1" s="1"/>
  <c r="N24" i="1" s="1"/>
  <c r="O24" i="1" s="1"/>
  <c r="K14" i="1"/>
  <c r="L14" i="1" s="1"/>
  <c r="M14" i="1" s="1"/>
  <c r="N14" i="1" s="1"/>
  <c r="O14" i="1" s="1"/>
  <c r="K49" i="1"/>
  <c r="L49" i="1" s="1"/>
  <c r="M49" i="1" s="1"/>
  <c r="N49" i="1" s="1"/>
  <c r="O49" i="1" s="1"/>
  <c r="K301" i="1"/>
  <c r="L301" i="1" s="1"/>
  <c r="M301" i="1" s="1"/>
  <c r="N301" i="1" s="1"/>
  <c r="O301" i="1" s="1"/>
  <c r="K352" i="1"/>
  <c r="L352" i="1" s="1"/>
  <c r="M352" i="1" s="1"/>
  <c r="N352" i="1" s="1"/>
  <c r="O352" i="1" s="1"/>
  <c r="K137" i="1"/>
  <c r="L137" i="1" s="1"/>
  <c r="M137" i="1" s="1"/>
  <c r="N137" i="1" s="1"/>
  <c r="O137" i="1" s="1"/>
  <c r="K154" i="1"/>
  <c r="L154" i="1" s="1"/>
  <c r="M154" i="1" s="1"/>
  <c r="N154" i="1" s="1"/>
  <c r="O154" i="1" s="1"/>
  <c r="K88" i="1"/>
  <c r="L88" i="1" s="1"/>
  <c r="M88" i="1" s="1"/>
  <c r="N88" i="1" s="1"/>
  <c r="O88" i="1" s="1"/>
  <c r="K38" i="1"/>
  <c r="L38" i="1" s="1"/>
  <c r="M38" i="1" s="1"/>
  <c r="N38" i="1" s="1"/>
  <c r="O38" i="1" s="1"/>
  <c r="K358" i="1"/>
  <c r="L358" i="1" s="1"/>
  <c r="M358" i="1" s="1"/>
  <c r="N358" i="1" s="1"/>
  <c r="O358" i="1" s="1"/>
  <c r="K209" i="1"/>
  <c r="L209" i="1" s="1"/>
  <c r="M209" i="1" s="1"/>
  <c r="N209" i="1" s="1"/>
  <c r="O209" i="1" s="1"/>
  <c r="K271" i="1"/>
  <c r="L271" i="1" s="1"/>
  <c r="M271" i="1" s="1"/>
  <c r="N271" i="1" s="1"/>
  <c r="O271" i="1" s="1"/>
  <c r="K157" i="1"/>
  <c r="L157" i="1" s="1"/>
  <c r="M157" i="1" s="1"/>
  <c r="N157" i="1" s="1"/>
  <c r="O157" i="1" s="1"/>
  <c r="K149" i="1"/>
  <c r="L149" i="1" s="1"/>
  <c r="M149" i="1" s="1"/>
  <c r="N149" i="1" s="1"/>
  <c r="O149" i="1" s="1"/>
  <c r="K54" i="1"/>
  <c r="L54" i="1" s="1"/>
  <c r="M54" i="1" s="1"/>
  <c r="N54" i="1" s="1"/>
  <c r="O54" i="1" s="1"/>
  <c r="K336" i="1"/>
  <c r="L336" i="1" s="1"/>
  <c r="M336" i="1" s="1"/>
  <c r="N336" i="1" s="1"/>
  <c r="O336" i="1" s="1"/>
  <c r="K21" i="1"/>
  <c r="L21" i="1" s="1"/>
  <c r="M21" i="1" s="1"/>
  <c r="N21" i="1" s="1"/>
  <c r="O21" i="1" s="1"/>
  <c r="K28" i="1"/>
  <c r="L28" i="1" s="1"/>
  <c r="M28" i="1" s="1"/>
  <c r="N28" i="1" s="1"/>
  <c r="O28" i="1" s="1"/>
  <c r="K204" i="1"/>
  <c r="L204" i="1" s="1"/>
  <c r="M204" i="1" s="1"/>
  <c r="N204" i="1" s="1"/>
  <c r="O204" i="1" s="1"/>
  <c r="K297" i="1"/>
  <c r="L297" i="1" s="1"/>
  <c r="M297" i="1" s="1"/>
  <c r="N297" i="1" s="1"/>
  <c r="O297" i="1" s="1"/>
  <c r="K237" i="1"/>
  <c r="L237" i="1" s="1"/>
  <c r="M237" i="1" s="1"/>
  <c r="N237" i="1" s="1"/>
  <c r="O237" i="1" s="1"/>
  <c r="K290" i="1"/>
  <c r="L290" i="1" s="1"/>
  <c r="M290" i="1" s="1"/>
  <c r="N290" i="1" s="1"/>
  <c r="O290" i="1" s="1"/>
  <c r="K186" i="1"/>
  <c r="L186" i="1" s="1"/>
  <c r="M186" i="1" s="1"/>
  <c r="N186" i="1" s="1"/>
  <c r="O186" i="1" s="1"/>
  <c r="K18" i="1"/>
  <c r="L18" i="1" s="1"/>
  <c r="M18" i="1" s="1"/>
  <c r="N18" i="1" s="1"/>
  <c r="O18" i="1" s="1"/>
  <c r="K280" i="1"/>
  <c r="L280" i="1" s="1"/>
  <c r="M280" i="1" s="1"/>
  <c r="N280" i="1" s="1"/>
  <c r="O280" i="1" s="1"/>
  <c r="K345" i="1"/>
  <c r="L345" i="1" s="1"/>
  <c r="M345" i="1" s="1"/>
  <c r="N345" i="1" s="1"/>
  <c r="O345" i="1" s="1"/>
  <c r="K98" i="1"/>
  <c r="L98" i="1" s="1"/>
  <c r="M98" i="1" s="1"/>
  <c r="N98" i="1" s="1"/>
  <c r="O98" i="1" s="1"/>
  <c r="K195" i="1"/>
  <c r="L195" i="1" s="1"/>
  <c r="M195" i="1" s="1"/>
  <c r="N195" i="1" s="1"/>
  <c r="O195" i="1" s="1"/>
  <c r="K184" i="1"/>
  <c r="L184" i="1" s="1"/>
  <c r="M184" i="1" s="1"/>
  <c r="N184" i="1" s="1"/>
  <c r="O184" i="1" s="1"/>
  <c r="K131" i="1"/>
  <c r="L131" i="1" s="1"/>
  <c r="M131" i="1" s="1"/>
  <c r="N131" i="1" s="1"/>
  <c r="O131" i="1" s="1"/>
  <c r="K215" i="1"/>
  <c r="L215" i="1" s="1"/>
  <c r="M215" i="1" s="1"/>
  <c r="N215" i="1" s="1"/>
  <c r="O215" i="1" s="1"/>
  <c r="K29" i="1"/>
  <c r="L29" i="1" s="1"/>
  <c r="M29" i="1" s="1"/>
  <c r="N29" i="1" s="1"/>
  <c r="O29" i="1" s="1"/>
  <c r="K270" i="1"/>
  <c r="L270" i="1" s="1"/>
  <c r="M270" i="1" s="1"/>
  <c r="N270" i="1" s="1"/>
  <c r="O270" i="1" s="1"/>
  <c r="K143" i="1"/>
  <c r="L143" i="1" s="1"/>
  <c r="M143" i="1" s="1"/>
  <c r="N143" i="1" s="1"/>
  <c r="O143" i="1" s="1"/>
  <c r="K25" i="1"/>
  <c r="L25" i="1" s="1"/>
  <c r="M25" i="1" s="1"/>
  <c r="N25" i="1" s="1"/>
  <c r="O25" i="1" s="1"/>
  <c r="K94" i="1"/>
  <c r="L94" i="1" s="1"/>
  <c r="M94" i="1" s="1"/>
  <c r="N94" i="1" s="1"/>
  <c r="O94" i="1" s="1"/>
  <c r="K48" i="1"/>
  <c r="L48" i="1" s="1"/>
  <c r="M48" i="1" s="1"/>
  <c r="N48" i="1" s="1"/>
  <c r="O48" i="1" s="1"/>
  <c r="K206" i="1"/>
  <c r="L206" i="1" s="1"/>
  <c r="M206" i="1" s="1"/>
  <c r="N206" i="1" s="1"/>
  <c r="O206" i="1" s="1"/>
  <c r="K191" i="1"/>
  <c r="L191" i="1" s="1"/>
  <c r="M191" i="1" s="1"/>
  <c r="N191" i="1" s="1"/>
  <c r="O191" i="1" s="1"/>
  <c r="K89" i="1"/>
  <c r="L89" i="1" s="1"/>
  <c r="M89" i="1" s="1"/>
  <c r="N89" i="1" s="1"/>
  <c r="O89" i="1" s="1"/>
  <c r="K329" i="1"/>
  <c r="L329" i="1" s="1"/>
  <c r="M329" i="1" s="1"/>
  <c r="N329" i="1" s="1"/>
  <c r="O329" i="1" s="1"/>
  <c r="K335" i="1"/>
  <c r="L335" i="1" s="1"/>
  <c r="M335" i="1" s="1"/>
  <c r="N335" i="1" s="1"/>
  <c r="O335" i="1" s="1"/>
  <c r="K39" i="1"/>
  <c r="L39" i="1" s="1"/>
  <c r="M39" i="1" s="1"/>
  <c r="N39" i="1" s="1"/>
  <c r="O39" i="1" s="1"/>
  <c r="K350" i="1"/>
  <c r="L350" i="1" s="1"/>
  <c r="M350" i="1" s="1"/>
  <c r="N350" i="1" s="1"/>
  <c r="O350" i="1" s="1"/>
  <c r="K325" i="1"/>
  <c r="L325" i="1" s="1"/>
  <c r="M325" i="1" s="1"/>
  <c r="N325" i="1" s="1"/>
  <c r="O325" i="1" s="1"/>
  <c r="K334" i="1"/>
  <c r="L334" i="1" s="1"/>
  <c r="M334" i="1" s="1"/>
  <c r="N334" i="1" s="1"/>
  <c r="O334" i="1" s="1"/>
  <c r="K83" i="1"/>
  <c r="L83" i="1" s="1"/>
  <c r="M83" i="1" s="1"/>
  <c r="N83" i="1" s="1"/>
  <c r="O83" i="1" s="1"/>
  <c r="K265" i="1"/>
  <c r="L265" i="1" s="1"/>
  <c r="M265" i="1" s="1"/>
  <c r="N265" i="1" s="1"/>
  <c r="O265" i="1" s="1"/>
  <c r="K122" i="1"/>
  <c r="L122" i="1" s="1"/>
  <c r="M122" i="1" s="1"/>
  <c r="N122" i="1" s="1"/>
  <c r="O122" i="1" s="1"/>
  <c r="K133" i="1"/>
  <c r="L133" i="1" s="1"/>
  <c r="M133" i="1" s="1"/>
  <c r="N133" i="1" s="1"/>
  <c r="O133" i="1" s="1"/>
  <c r="K296" i="1"/>
  <c r="L296" i="1" s="1"/>
  <c r="M296" i="1" s="1"/>
  <c r="N296" i="1" s="1"/>
  <c r="O296" i="1" s="1"/>
  <c r="K351" i="1"/>
  <c r="L351" i="1" s="1"/>
  <c r="M351" i="1" s="1"/>
  <c r="N351" i="1" s="1"/>
  <c r="O351" i="1" s="1"/>
  <c r="K162" i="1"/>
  <c r="L162" i="1" s="1"/>
  <c r="M162" i="1" s="1"/>
  <c r="N162" i="1" s="1"/>
  <c r="O162" i="1" s="1"/>
  <c r="K213" i="1"/>
  <c r="L213" i="1" s="1"/>
  <c r="M213" i="1" s="1"/>
  <c r="N213" i="1" s="1"/>
  <c r="O213" i="1" s="1"/>
  <c r="K16" i="1"/>
  <c r="L16" i="1" s="1"/>
  <c r="M16" i="1" s="1"/>
  <c r="N16" i="1" s="1"/>
  <c r="O16" i="1" s="1"/>
  <c r="K205" i="1"/>
  <c r="L205" i="1" s="1"/>
  <c r="M205" i="1" s="1"/>
  <c r="N205" i="1" s="1"/>
  <c r="O205" i="1" s="1"/>
  <c r="K320" i="1"/>
  <c r="L320" i="1" s="1"/>
  <c r="M320" i="1" s="1"/>
  <c r="N320" i="1" s="1"/>
  <c r="O320" i="1" s="1"/>
  <c r="K291" i="1"/>
  <c r="L291" i="1" s="1"/>
  <c r="M291" i="1" s="1"/>
  <c r="N291" i="1" s="1"/>
  <c r="O291" i="1" s="1"/>
  <c r="K338" i="1"/>
  <c r="L338" i="1" s="1"/>
  <c r="M338" i="1" s="1"/>
  <c r="N338" i="1" s="1"/>
  <c r="O338" i="1" s="1"/>
  <c r="K314" i="1"/>
  <c r="L314" i="1" s="1"/>
  <c r="M314" i="1" s="1"/>
  <c r="N314" i="1" s="1"/>
  <c r="O314" i="1" s="1"/>
  <c r="K80" i="1"/>
  <c r="L80" i="1" s="1"/>
  <c r="M80" i="1" s="1"/>
  <c r="N80" i="1" s="1"/>
  <c r="O80" i="1" s="1"/>
  <c r="K255" i="1"/>
  <c r="L255" i="1" s="1"/>
  <c r="M255" i="1" s="1"/>
  <c r="N255" i="1" s="1"/>
  <c r="O255" i="1" s="1"/>
  <c r="K228" i="1"/>
  <c r="L228" i="1" s="1"/>
  <c r="M228" i="1" s="1"/>
  <c r="N228" i="1" s="1"/>
  <c r="O228" i="1" s="1"/>
  <c r="K362" i="1"/>
  <c r="L362" i="1" s="1"/>
  <c r="M362" i="1" s="1"/>
  <c r="N362" i="1" s="1"/>
  <c r="O362" i="1" s="1"/>
  <c r="K113" i="1"/>
  <c r="L113" i="1" s="1"/>
  <c r="M113" i="1" s="1"/>
  <c r="N113" i="1" s="1"/>
  <c r="O113" i="1" s="1"/>
  <c r="K235" i="1"/>
  <c r="L235" i="1" s="1"/>
  <c r="M235" i="1" s="1"/>
  <c r="N235" i="1" s="1"/>
  <c r="O235" i="1" s="1"/>
  <c r="K285" i="1"/>
  <c r="L285" i="1" s="1"/>
  <c r="M285" i="1" s="1"/>
  <c r="N285" i="1" s="1"/>
  <c r="O285" i="1" s="1"/>
  <c r="K126" i="1"/>
  <c r="L126" i="1" s="1"/>
  <c r="M126" i="1" s="1"/>
  <c r="N126" i="1" s="1"/>
  <c r="O126" i="1" s="1"/>
  <c r="K198" i="1"/>
  <c r="L198" i="1" s="1"/>
  <c r="M198" i="1" s="1"/>
  <c r="N198" i="1" s="1"/>
  <c r="O198" i="1" s="1"/>
  <c r="K112" i="1"/>
  <c r="L112" i="1" s="1"/>
  <c r="M112" i="1" s="1"/>
  <c r="N112" i="1" s="1"/>
  <c r="O112" i="1" s="1"/>
  <c r="K322" i="1"/>
  <c r="L322" i="1" s="1"/>
  <c r="M322" i="1" s="1"/>
  <c r="N322" i="1" s="1"/>
  <c r="O322" i="1" s="1"/>
  <c r="K298" i="1"/>
  <c r="L298" i="1" s="1"/>
  <c r="M298" i="1" s="1"/>
  <c r="N298" i="1" s="1"/>
  <c r="O298" i="1" s="1"/>
  <c r="K66" i="1"/>
  <c r="L66" i="1" s="1"/>
  <c r="M66" i="1" s="1"/>
  <c r="N66" i="1" s="1"/>
  <c r="O66" i="1" s="1"/>
  <c r="K53" i="1"/>
  <c r="L53" i="1" s="1"/>
  <c r="M53" i="1" s="1"/>
  <c r="N53" i="1" s="1"/>
  <c r="O53" i="1" s="1"/>
  <c r="K203" i="1"/>
  <c r="L203" i="1" s="1"/>
  <c r="M203" i="1" s="1"/>
  <c r="N203" i="1" s="1"/>
  <c r="O203" i="1" s="1"/>
  <c r="K174" i="1"/>
  <c r="L174" i="1" s="1"/>
  <c r="M174" i="1" s="1"/>
  <c r="N174" i="1" s="1"/>
  <c r="O174" i="1" s="1"/>
  <c r="K161" i="1"/>
  <c r="L161" i="1" s="1"/>
  <c r="M161" i="1" s="1"/>
  <c r="N161" i="1" s="1"/>
  <c r="O161" i="1" s="1"/>
  <c r="K219" i="1"/>
  <c r="L219" i="1" s="1"/>
  <c r="M219" i="1" s="1"/>
  <c r="N219" i="1" s="1"/>
  <c r="O219" i="1" s="1"/>
  <c r="K359" i="1"/>
  <c r="L359" i="1" s="1"/>
  <c r="M359" i="1" s="1"/>
  <c r="N359" i="1" s="1"/>
  <c r="O359" i="1" s="1"/>
  <c r="K332" i="1"/>
  <c r="L332" i="1" s="1"/>
  <c r="M332" i="1" s="1"/>
  <c r="N332" i="1" s="1"/>
  <c r="O332" i="1" s="1"/>
  <c r="K123" i="1"/>
  <c r="L123" i="1" s="1"/>
  <c r="M123" i="1" s="1"/>
  <c r="N123" i="1" s="1"/>
  <c r="O123" i="1" s="1"/>
  <c r="K257" i="1"/>
  <c r="L257" i="1" s="1"/>
  <c r="M257" i="1" s="1"/>
  <c r="N257" i="1" s="1"/>
  <c r="O257" i="1" s="1"/>
  <c r="K57" i="1"/>
  <c r="L57" i="1" s="1"/>
  <c r="M57" i="1" s="1"/>
  <c r="N57" i="1" s="1"/>
  <c r="O57" i="1" s="1"/>
  <c r="K307" i="1"/>
  <c r="L307" i="1" s="1"/>
  <c r="M307" i="1" s="1"/>
  <c r="N307" i="1" s="1"/>
  <c r="O307" i="1" s="1"/>
  <c r="K26" i="1"/>
  <c r="L26" i="1" s="1"/>
  <c r="M26" i="1" s="1"/>
  <c r="N26" i="1" s="1"/>
  <c r="O26" i="1" s="1"/>
  <c r="K160" i="1"/>
  <c r="L160" i="1" s="1"/>
  <c r="M160" i="1" s="1"/>
  <c r="N160" i="1" s="1"/>
  <c r="O160" i="1" s="1"/>
  <c r="K181" i="1"/>
  <c r="L181" i="1" s="1"/>
  <c r="M181" i="1" s="1"/>
  <c r="N181" i="1" s="1"/>
  <c r="O181" i="1" s="1"/>
  <c r="K319" i="1"/>
  <c r="L319" i="1" s="1"/>
  <c r="M319" i="1" s="1"/>
  <c r="N319" i="1" s="1"/>
  <c r="O319" i="1" s="1"/>
  <c r="K278" i="1"/>
  <c r="L278" i="1" s="1"/>
  <c r="M278" i="1" s="1"/>
  <c r="N278" i="1" s="1"/>
  <c r="O278" i="1" s="1"/>
  <c r="K305" i="1"/>
  <c r="L305" i="1" s="1"/>
  <c r="M305" i="1" s="1"/>
  <c r="N305" i="1" s="1"/>
  <c r="O305" i="1" s="1"/>
  <c r="K42" i="1"/>
  <c r="L42" i="1" s="1"/>
  <c r="M42" i="1" s="1"/>
  <c r="N42" i="1" s="1"/>
  <c r="O42" i="1" s="1"/>
  <c r="K155" i="1"/>
  <c r="L155" i="1" s="1"/>
  <c r="M155" i="1" s="1"/>
  <c r="N155" i="1" s="1"/>
  <c r="O155" i="1" s="1"/>
  <c r="K321" i="1"/>
  <c r="L321" i="1" s="1"/>
  <c r="M321" i="1" s="1"/>
  <c r="N321" i="1" s="1"/>
  <c r="O321" i="1" s="1"/>
  <c r="K264" i="1"/>
  <c r="L264" i="1" s="1"/>
  <c r="M264" i="1" s="1"/>
  <c r="N264" i="1" s="1"/>
  <c r="O264" i="1" s="1"/>
  <c r="K136" i="1"/>
  <c r="L136" i="1" s="1"/>
  <c r="M136" i="1" s="1"/>
  <c r="N136" i="1" s="1"/>
  <c r="O136" i="1" s="1"/>
  <c r="K179" i="1"/>
  <c r="L179" i="1" s="1"/>
  <c r="M179" i="1" s="1"/>
  <c r="N179" i="1" s="1"/>
  <c r="O179" i="1" s="1"/>
  <c r="K64" i="1"/>
  <c r="L64" i="1" s="1"/>
  <c r="M64" i="1" s="1"/>
  <c r="N64" i="1" s="1"/>
  <c r="O64" i="1" s="1"/>
  <c r="K261" i="1"/>
  <c r="L261" i="1" s="1"/>
  <c r="M261" i="1" s="1"/>
  <c r="N261" i="1" s="1"/>
  <c r="O261" i="1" s="1"/>
  <c r="K36" i="1"/>
  <c r="L36" i="1" s="1"/>
  <c r="M36" i="1" s="1"/>
  <c r="N36" i="1" s="1"/>
  <c r="O36" i="1" s="1"/>
  <c r="K218" i="1"/>
  <c r="L218" i="1" s="1"/>
  <c r="M218" i="1" s="1"/>
  <c r="N218" i="1" s="1"/>
  <c r="O218" i="1" s="1"/>
  <c r="K225" i="1"/>
  <c r="L225" i="1" s="1"/>
  <c r="M225" i="1" s="1"/>
  <c r="N225" i="1" s="1"/>
  <c r="O225" i="1" s="1"/>
  <c r="K146" i="1"/>
  <c r="L146" i="1" s="1"/>
  <c r="M146" i="1" s="1"/>
  <c r="N146" i="1" s="1"/>
  <c r="O146" i="1" s="1"/>
  <c r="K236" i="1"/>
  <c r="L236" i="1" s="1"/>
  <c r="M236" i="1" s="1"/>
  <c r="N236" i="1" s="1"/>
  <c r="O236" i="1" s="1"/>
  <c r="K220" i="1"/>
  <c r="L220" i="1" s="1"/>
  <c r="M220" i="1" s="1"/>
  <c r="N220" i="1" s="1"/>
  <c r="O220" i="1" s="1"/>
  <c r="K288" i="1"/>
  <c r="L288" i="1" s="1"/>
  <c r="M288" i="1" s="1"/>
  <c r="N288" i="1" s="1"/>
  <c r="O288" i="1" s="1"/>
  <c r="K254" i="1"/>
  <c r="L254" i="1" s="1"/>
  <c r="M254" i="1" s="1"/>
  <c r="N254" i="1" s="1"/>
  <c r="O254" i="1" s="1"/>
  <c r="K185" i="1"/>
  <c r="L185" i="1" s="1"/>
  <c r="M185" i="1" s="1"/>
  <c r="N185" i="1" s="1"/>
  <c r="O185" i="1" s="1"/>
  <c r="K147" i="1"/>
  <c r="L147" i="1" s="1"/>
  <c r="M147" i="1" s="1"/>
  <c r="N147" i="1" s="1"/>
  <c r="O147" i="1" s="1"/>
  <c r="K150" i="1"/>
  <c r="L150" i="1" s="1"/>
  <c r="M150" i="1" s="1"/>
  <c r="N150" i="1" s="1"/>
  <c r="O150" i="1" s="1"/>
  <c r="K75" i="1"/>
  <c r="L75" i="1" s="1"/>
  <c r="M75" i="1" s="1"/>
  <c r="N75" i="1" s="1"/>
  <c r="O75" i="1" s="1"/>
  <c r="K273" i="1"/>
  <c r="L273" i="1" s="1"/>
  <c r="M273" i="1" s="1"/>
  <c r="N273" i="1" s="1"/>
  <c r="O273" i="1" s="1"/>
  <c r="K311" i="1"/>
  <c r="L311" i="1" s="1"/>
  <c r="M311" i="1" s="1"/>
  <c r="N311" i="1" s="1"/>
  <c r="O311" i="1" s="1"/>
  <c r="K58" i="1"/>
  <c r="L58" i="1" s="1"/>
  <c r="M58" i="1" s="1"/>
  <c r="N58" i="1" s="1"/>
  <c r="O58" i="1" s="1"/>
  <c r="K81" i="1"/>
  <c r="L81" i="1" s="1"/>
  <c r="M81" i="1" s="1"/>
  <c r="N81" i="1" s="1"/>
  <c r="O81" i="1" s="1"/>
  <c r="K33" i="1"/>
  <c r="L33" i="1" s="1"/>
  <c r="M33" i="1" s="1"/>
  <c r="N33" i="1" s="1"/>
  <c r="O33" i="1" s="1"/>
  <c r="K97" i="1"/>
  <c r="L97" i="1" s="1"/>
  <c r="M97" i="1" s="1"/>
  <c r="N97" i="1" s="1"/>
  <c r="O97" i="1" s="1"/>
  <c r="K349" i="1"/>
  <c r="L349" i="1" s="1"/>
  <c r="M349" i="1" s="1"/>
  <c r="N349" i="1" s="1"/>
  <c r="O349" i="1" s="1"/>
  <c r="K233" i="1"/>
  <c r="L233" i="1" s="1"/>
  <c r="M233" i="1" s="1"/>
  <c r="N233" i="1" s="1"/>
  <c r="O233" i="1" s="1"/>
  <c r="K274" i="1"/>
  <c r="L274" i="1" s="1"/>
  <c r="M274" i="1" s="1"/>
  <c r="N274" i="1" s="1"/>
  <c r="O274" i="1" s="1"/>
  <c r="K43" i="1"/>
  <c r="L43" i="1" s="1"/>
  <c r="M43" i="1" s="1"/>
  <c r="N43" i="1" s="1"/>
  <c r="O43" i="1" s="1"/>
  <c r="K11" i="1"/>
  <c r="L11" i="1" s="1"/>
  <c r="M11" i="1" s="1"/>
  <c r="N11" i="1" s="1"/>
  <c r="O11" i="1" s="1"/>
  <c r="K82" i="1"/>
  <c r="L82" i="1" s="1"/>
  <c r="M82" i="1" s="1"/>
  <c r="N82" i="1" s="1"/>
  <c r="O82" i="1" s="1"/>
  <c r="K86" i="1"/>
  <c r="L86" i="1" s="1"/>
  <c r="M86" i="1" s="1"/>
  <c r="N86" i="1" s="1"/>
  <c r="O86" i="1" s="1"/>
  <c r="K32" i="1"/>
  <c r="L32" i="1" s="1"/>
  <c r="M32" i="1" s="1"/>
  <c r="N32" i="1" s="1"/>
  <c r="O32" i="1" s="1"/>
  <c r="K34" i="1"/>
  <c r="L34" i="1" s="1"/>
  <c r="M34" i="1" s="1"/>
  <c r="N34" i="1" s="1"/>
  <c r="O34" i="1" s="1"/>
  <c r="K304" i="1"/>
  <c r="L304" i="1" s="1"/>
  <c r="M304" i="1" s="1"/>
  <c r="N304" i="1" s="1"/>
  <c r="O304" i="1" s="1"/>
  <c r="K59" i="1"/>
  <c r="L59" i="1" s="1"/>
  <c r="M59" i="1" s="1"/>
  <c r="N59" i="1" s="1"/>
  <c r="O59" i="1" s="1"/>
  <c r="K340" i="1"/>
  <c r="L340" i="1" s="1"/>
  <c r="M340" i="1" s="1"/>
  <c r="N340" i="1" s="1"/>
  <c r="O340" i="1" s="1"/>
  <c r="K103" i="1"/>
  <c r="L103" i="1" s="1"/>
  <c r="M103" i="1" s="1"/>
  <c r="N103" i="1" s="1"/>
  <c r="O103" i="1" s="1"/>
  <c r="K72" i="1"/>
  <c r="L72" i="1" s="1"/>
  <c r="M72" i="1" s="1"/>
  <c r="N72" i="1" s="1"/>
  <c r="O72" i="1" s="1"/>
  <c r="K229" i="1"/>
  <c r="L229" i="1" s="1"/>
  <c r="M229" i="1" s="1"/>
  <c r="N229" i="1" s="1"/>
  <c r="O229" i="1" s="1"/>
  <c r="K27" i="1"/>
  <c r="L27" i="1" s="1"/>
  <c r="M27" i="1" s="1"/>
  <c r="N27" i="1" s="1"/>
  <c r="O27" i="1" s="1"/>
  <c r="K19" i="1"/>
  <c r="L19" i="1" s="1"/>
  <c r="M19" i="1" s="1"/>
  <c r="N19" i="1" s="1"/>
  <c r="O19" i="1" s="1"/>
  <c r="K256" i="1"/>
  <c r="L256" i="1" s="1"/>
  <c r="M256" i="1" s="1"/>
  <c r="N256" i="1" s="1"/>
  <c r="O256" i="1" s="1"/>
  <c r="K353" i="1"/>
  <c r="L353" i="1" s="1"/>
  <c r="M353" i="1" s="1"/>
  <c r="N353" i="1" s="1"/>
  <c r="O353" i="1" s="1"/>
  <c r="K41" i="1"/>
  <c r="L41" i="1" s="1"/>
  <c r="M41" i="1" s="1"/>
  <c r="N41" i="1" s="1"/>
  <c r="O41" i="1" s="1"/>
  <c r="K125" i="1"/>
  <c r="L125" i="1" s="1"/>
  <c r="M125" i="1" s="1"/>
  <c r="N125" i="1" s="1"/>
  <c r="O125" i="1" s="1"/>
  <c r="K172" i="1"/>
  <c r="L172" i="1" s="1"/>
  <c r="M172" i="1" s="1"/>
  <c r="N172" i="1" s="1"/>
  <c r="O172" i="1" s="1"/>
  <c r="K341" i="1"/>
  <c r="L341" i="1" s="1"/>
  <c r="M341" i="1" s="1"/>
  <c r="N341" i="1" s="1"/>
  <c r="O341" i="1" s="1"/>
  <c r="K247" i="1"/>
  <c r="L247" i="1" s="1"/>
  <c r="M247" i="1" s="1"/>
  <c r="N247" i="1" s="1"/>
  <c r="O247" i="1" s="1"/>
  <c r="K7" i="1"/>
  <c r="L7" i="1" s="1"/>
  <c r="K140" i="1"/>
  <c r="L140" i="1" s="1"/>
  <c r="M140" i="1" s="1"/>
  <c r="N140" i="1" s="1"/>
  <c r="O140" i="1" s="1"/>
  <c r="K263" i="1"/>
  <c r="L263" i="1" s="1"/>
  <c r="M263" i="1" s="1"/>
  <c r="N263" i="1" s="1"/>
  <c r="O263" i="1" s="1"/>
  <c r="K243" i="1"/>
  <c r="L243" i="1" s="1"/>
  <c r="M243" i="1" s="1"/>
  <c r="N243" i="1" s="1"/>
  <c r="O243" i="1" s="1"/>
  <c r="K202" i="1"/>
  <c r="L202" i="1" s="1"/>
  <c r="M202" i="1" s="1"/>
  <c r="N202" i="1" s="1"/>
  <c r="O202" i="1" s="1"/>
  <c r="K326" i="1"/>
  <c r="L326" i="1" s="1"/>
  <c r="M326" i="1" s="1"/>
  <c r="N326" i="1" s="1"/>
  <c r="O326" i="1" s="1"/>
  <c r="K20" i="1"/>
  <c r="L20" i="1" s="1"/>
  <c r="M20" i="1" s="1"/>
  <c r="N20" i="1" s="1"/>
  <c r="O20" i="1" s="1"/>
  <c r="K119" i="1"/>
  <c r="L119" i="1" s="1"/>
  <c r="M119" i="1" s="1"/>
  <c r="N119" i="1" s="1"/>
  <c r="O119" i="1" s="1"/>
  <c r="K284" i="1"/>
  <c r="L284" i="1" s="1"/>
  <c r="M284" i="1" s="1"/>
  <c r="N284" i="1" s="1"/>
  <c r="O284" i="1" s="1"/>
  <c r="K77" i="1"/>
  <c r="L77" i="1" s="1"/>
  <c r="M77" i="1" s="1"/>
  <c r="N77" i="1" s="1"/>
  <c r="O77" i="1" s="1"/>
  <c r="K177" i="1"/>
  <c r="L177" i="1" s="1"/>
  <c r="M177" i="1" s="1"/>
  <c r="N177" i="1" s="1"/>
  <c r="O177" i="1" s="1"/>
  <c r="K227" i="1"/>
  <c r="L227" i="1" s="1"/>
  <c r="M227" i="1" s="1"/>
  <c r="N227" i="1" s="1"/>
  <c r="O227" i="1" s="1"/>
  <c r="K134" i="1"/>
  <c r="L134" i="1" s="1"/>
  <c r="M134" i="1" s="1"/>
  <c r="N134" i="1" s="1"/>
  <c r="O134" i="1" s="1"/>
  <c r="K295" i="1"/>
  <c r="L295" i="1" s="1"/>
  <c r="M295" i="1" s="1"/>
  <c r="N295" i="1" s="1"/>
  <c r="O295" i="1" s="1"/>
  <c r="K356" i="1"/>
  <c r="L356" i="1" s="1"/>
  <c r="M356" i="1" s="1"/>
  <c r="N356" i="1" s="1"/>
  <c r="O356" i="1" s="1"/>
  <c r="K331" i="1"/>
  <c r="L331" i="1" s="1"/>
  <c r="M331" i="1" s="1"/>
  <c r="N331" i="1" s="1"/>
  <c r="O331" i="1" s="1"/>
  <c r="K231" i="1"/>
  <c r="L231" i="1" s="1"/>
  <c r="M231" i="1" s="1"/>
  <c r="N231" i="1" s="1"/>
  <c r="O231" i="1" s="1"/>
  <c r="K343" i="1"/>
  <c r="L343" i="1" s="1"/>
  <c r="M343" i="1" s="1"/>
  <c r="N343" i="1" s="1"/>
  <c r="O343" i="1" s="1"/>
  <c r="K312" i="1"/>
  <c r="L312" i="1" s="1"/>
  <c r="M312" i="1" s="1"/>
  <c r="N312" i="1" s="1"/>
  <c r="O312" i="1" s="1"/>
  <c r="K73" i="1"/>
  <c r="L73" i="1" s="1"/>
  <c r="M73" i="1" s="1"/>
  <c r="N73" i="1" s="1"/>
  <c r="O73" i="1" s="1"/>
  <c r="K299" i="1"/>
  <c r="L299" i="1" s="1"/>
  <c r="M299" i="1" s="1"/>
  <c r="N299" i="1" s="1"/>
  <c r="O299" i="1" s="1"/>
  <c r="K74" i="1"/>
  <c r="L74" i="1" s="1"/>
  <c r="M74" i="1" s="1"/>
  <c r="N74" i="1" s="1"/>
  <c r="O74" i="1" s="1"/>
  <c r="K70" i="1"/>
  <c r="L70" i="1" s="1"/>
  <c r="M70" i="1" s="1"/>
  <c r="N70" i="1" s="1"/>
  <c r="O70" i="1" s="1"/>
  <c r="K170" i="1"/>
  <c r="L170" i="1" s="1"/>
  <c r="M170" i="1" s="1"/>
  <c r="N170" i="1" s="1"/>
  <c r="O170" i="1" s="1"/>
  <c r="K127" i="1"/>
  <c r="L127" i="1" s="1"/>
  <c r="M127" i="1" s="1"/>
  <c r="N127" i="1" s="1"/>
  <c r="O127" i="1" s="1"/>
  <c r="K244" i="1"/>
  <c r="L244" i="1" s="1"/>
  <c r="M244" i="1" s="1"/>
  <c r="N244" i="1" s="1"/>
  <c r="O244" i="1" s="1"/>
  <c r="K330" i="1"/>
  <c r="L330" i="1" s="1"/>
  <c r="M330" i="1" s="1"/>
  <c r="N330" i="1" s="1"/>
  <c r="O330" i="1" s="1"/>
  <c r="K315" i="1"/>
  <c r="L315" i="1" s="1"/>
  <c r="M315" i="1" s="1"/>
  <c r="N315" i="1" s="1"/>
  <c r="O315" i="1" s="1"/>
  <c r="K106" i="1"/>
  <c r="L106" i="1" s="1"/>
  <c r="M106" i="1" s="1"/>
  <c r="N106" i="1" s="1"/>
  <c r="O106" i="1" s="1"/>
  <c r="K45" i="1"/>
  <c r="L45" i="1" s="1"/>
  <c r="M45" i="1" s="1"/>
  <c r="N45" i="1" s="1"/>
  <c r="O45" i="1" s="1"/>
  <c r="K95" i="1"/>
  <c r="L95" i="1" s="1"/>
  <c r="M95" i="1" s="1"/>
  <c r="N95" i="1" s="1"/>
  <c r="O95" i="1" s="1"/>
  <c r="K9" i="1"/>
  <c r="L9" i="1" s="1"/>
  <c r="M9" i="1" s="1"/>
  <c r="N9" i="1" s="1"/>
  <c r="O9" i="1" s="1"/>
  <c r="K165" i="1"/>
  <c r="L165" i="1" s="1"/>
  <c r="M165" i="1" s="1"/>
  <c r="N165" i="1" s="1"/>
  <c r="O165" i="1" s="1"/>
  <c r="K193" i="1"/>
  <c r="L193" i="1" s="1"/>
  <c r="M193" i="1" s="1"/>
  <c r="N193" i="1" s="1"/>
  <c r="O193" i="1" s="1"/>
  <c r="K310" i="1"/>
  <c r="L310" i="1" s="1"/>
  <c r="M310" i="1" s="1"/>
  <c r="N310" i="1" s="1"/>
  <c r="O310" i="1" s="1"/>
  <c r="K282" i="1"/>
  <c r="L282" i="1" s="1"/>
  <c r="M282" i="1" s="1"/>
  <c r="N282" i="1" s="1"/>
  <c r="O282" i="1" s="1"/>
  <c r="K239" i="1"/>
  <c r="L239" i="1" s="1"/>
  <c r="M239" i="1" s="1"/>
  <c r="N239" i="1" s="1"/>
  <c r="O239" i="1" s="1"/>
  <c r="K259" i="1"/>
  <c r="L259" i="1" s="1"/>
  <c r="M259" i="1" s="1"/>
  <c r="N259" i="1" s="1"/>
  <c r="O259" i="1" s="1"/>
  <c r="K10" i="1"/>
  <c r="L10" i="1" s="1"/>
  <c r="M10" i="1" s="1"/>
  <c r="N10" i="1" s="1"/>
  <c r="O10" i="1" s="1"/>
  <c r="K342" i="1"/>
  <c r="L342" i="1" s="1"/>
  <c r="M342" i="1" s="1"/>
  <c r="N342" i="1" s="1"/>
  <c r="O342" i="1" s="1"/>
  <c r="K132" i="1"/>
  <c r="L132" i="1" s="1"/>
  <c r="M132" i="1" s="1"/>
  <c r="N132" i="1" s="1"/>
  <c r="O132" i="1" s="1"/>
  <c r="K324" i="1"/>
  <c r="L324" i="1" s="1"/>
  <c r="M324" i="1" s="1"/>
  <c r="N324" i="1" s="1"/>
  <c r="O324" i="1" s="1"/>
  <c r="K69" i="1"/>
  <c r="L69" i="1" s="1"/>
  <c r="M69" i="1" s="1"/>
  <c r="N69" i="1" s="1"/>
  <c r="O69" i="1" s="1"/>
  <c r="K68" i="1"/>
  <c r="L68" i="1" s="1"/>
  <c r="M68" i="1" s="1"/>
  <c r="N68" i="1" s="1"/>
  <c r="O68" i="1" s="1"/>
  <c r="K234" i="1"/>
  <c r="L234" i="1" s="1"/>
  <c r="M234" i="1" s="1"/>
  <c r="N234" i="1" s="1"/>
  <c r="O234" i="1" s="1"/>
  <c r="K129" i="1"/>
  <c r="L129" i="1" s="1"/>
  <c r="M129" i="1" s="1"/>
  <c r="N129" i="1" s="1"/>
  <c r="O129" i="1" s="1"/>
  <c r="K171" i="1"/>
  <c r="L171" i="1" s="1"/>
  <c r="M171" i="1" s="1"/>
  <c r="N171" i="1" s="1"/>
  <c r="O171" i="1" s="1"/>
  <c r="K50" i="1"/>
  <c r="L50" i="1" s="1"/>
  <c r="M50" i="1" s="1"/>
  <c r="N50" i="1" s="1"/>
  <c r="O50" i="1" s="1"/>
  <c r="K249" i="1"/>
  <c r="L249" i="1" s="1"/>
  <c r="M249" i="1" s="1"/>
  <c r="N249" i="1" s="1"/>
  <c r="O249" i="1" s="1"/>
  <c r="K360" i="1"/>
  <c r="L360" i="1" s="1"/>
  <c r="M360" i="1" s="1"/>
  <c r="N360" i="1" s="1"/>
  <c r="O360" i="1" s="1"/>
  <c r="K188" i="1"/>
  <c r="L188" i="1" s="1"/>
  <c r="M188" i="1" s="1"/>
  <c r="N188" i="1" s="1"/>
  <c r="O188" i="1" s="1"/>
  <c r="K212" i="1"/>
  <c r="L212" i="1" s="1"/>
  <c r="M212" i="1" s="1"/>
  <c r="N212" i="1" s="1"/>
  <c r="O212" i="1" s="1"/>
  <c r="K156" i="1"/>
  <c r="L156" i="1" s="1"/>
  <c r="M156" i="1" s="1"/>
  <c r="N156" i="1" s="1"/>
  <c r="O156" i="1" s="1"/>
  <c r="K96" i="1"/>
  <c r="L96" i="1" s="1"/>
  <c r="M96" i="1" s="1"/>
  <c r="N96" i="1" s="1"/>
  <c r="O96" i="1" s="1"/>
  <c r="K222" i="1"/>
  <c r="L222" i="1" s="1"/>
  <c r="M222" i="1" s="1"/>
  <c r="N222" i="1" s="1"/>
  <c r="O222" i="1" s="1"/>
  <c r="K130" i="1"/>
  <c r="L130" i="1" s="1"/>
  <c r="M130" i="1" s="1"/>
  <c r="N130" i="1" s="1"/>
  <c r="O130" i="1" s="1"/>
  <c r="K293" i="1"/>
  <c r="L293" i="1" s="1"/>
  <c r="M293" i="1" s="1"/>
  <c r="N293" i="1" s="1"/>
  <c r="O293" i="1" s="1"/>
  <c r="K117" i="1"/>
  <c r="L117" i="1" s="1"/>
  <c r="M117" i="1" s="1"/>
  <c r="N117" i="1" s="1"/>
  <c r="O117" i="1" s="1"/>
  <c r="K78" i="1"/>
  <c r="L78" i="1" s="1"/>
  <c r="M78" i="1" s="1"/>
  <c r="N78" i="1" s="1"/>
  <c r="O78" i="1" s="1"/>
  <c r="K105" i="1"/>
  <c r="L105" i="1" s="1"/>
  <c r="M105" i="1" s="1"/>
  <c r="N105" i="1" s="1"/>
  <c r="O105" i="1" s="1"/>
  <c r="K309" i="1"/>
  <c r="L309" i="1" s="1"/>
  <c r="M309" i="1" s="1"/>
  <c r="N309" i="1" s="1"/>
  <c r="O309" i="1" s="1"/>
  <c r="K12" i="1"/>
  <c r="L12" i="1" s="1"/>
  <c r="M12" i="1" s="1"/>
  <c r="N12" i="1" s="1"/>
  <c r="O12" i="1" s="1"/>
  <c r="K221" i="1"/>
  <c r="L221" i="1" s="1"/>
  <c r="M221" i="1" s="1"/>
  <c r="N221" i="1" s="1"/>
  <c r="O221" i="1" s="1"/>
  <c r="K268" i="1"/>
  <c r="L268" i="1" s="1"/>
  <c r="M268" i="1" s="1"/>
  <c r="N268" i="1" s="1"/>
  <c r="O268" i="1" s="1"/>
  <c r="K275" i="1"/>
  <c r="L275" i="1" s="1"/>
  <c r="M275" i="1" s="1"/>
  <c r="N275" i="1" s="1"/>
  <c r="O275" i="1" s="1"/>
  <c r="K272" i="1"/>
  <c r="L272" i="1" s="1"/>
  <c r="M272" i="1" s="1"/>
  <c r="N272" i="1" s="1"/>
  <c r="O272" i="1" s="1"/>
  <c r="K199" i="1"/>
  <c r="L199" i="1" s="1"/>
  <c r="M199" i="1" s="1"/>
  <c r="N199" i="1" s="1"/>
  <c r="O199" i="1" s="1"/>
  <c r="K262" i="1"/>
  <c r="L262" i="1" s="1"/>
  <c r="M262" i="1" s="1"/>
  <c r="N262" i="1" s="1"/>
  <c r="O262" i="1" s="1"/>
  <c r="K308" i="1"/>
  <c r="L308" i="1" s="1"/>
  <c r="M308" i="1" s="1"/>
  <c r="N308" i="1" s="1"/>
  <c r="O308" i="1" s="1"/>
  <c r="K190" i="1"/>
  <c r="L190" i="1" s="1"/>
  <c r="M190" i="1" s="1"/>
  <c r="N190" i="1" s="1"/>
  <c r="O190" i="1" s="1"/>
  <c r="K194" i="1"/>
  <c r="L194" i="1" s="1"/>
  <c r="M194" i="1" s="1"/>
  <c r="N194" i="1" s="1"/>
  <c r="O194" i="1" s="1"/>
  <c r="K323" i="1"/>
  <c r="L323" i="1" s="1"/>
  <c r="M323" i="1" s="1"/>
  <c r="N323" i="1" s="1"/>
  <c r="O323" i="1" s="1"/>
  <c r="K250" i="1"/>
  <c r="L250" i="1" s="1"/>
  <c r="M250" i="1" s="1"/>
  <c r="N250" i="1" s="1"/>
  <c r="O250" i="1" s="1"/>
  <c r="K67" i="1"/>
  <c r="L67" i="1" s="1"/>
  <c r="M67" i="1" s="1"/>
  <c r="N67" i="1" s="1"/>
  <c r="O67" i="1" s="1"/>
  <c r="K207" i="1"/>
  <c r="L207" i="1" s="1"/>
  <c r="M207" i="1" s="1"/>
  <c r="N207" i="1" s="1"/>
  <c r="O207" i="1" s="1"/>
  <c r="K289" i="1"/>
  <c r="L289" i="1" s="1"/>
  <c r="M289" i="1" s="1"/>
  <c r="N289" i="1" s="1"/>
  <c r="O289" i="1" s="1"/>
  <c r="K348" i="1"/>
  <c r="L348" i="1" s="1"/>
  <c r="M348" i="1" s="1"/>
  <c r="N348" i="1" s="1"/>
  <c r="O348" i="1" s="1"/>
  <c r="K327" i="1"/>
  <c r="L327" i="1" s="1"/>
  <c r="M327" i="1" s="1"/>
  <c r="N327" i="1" s="1"/>
  <c r="O327" i="1" s="1"/>
  <c r="K344" i="1"/>
  <c r="L344" i="1" s="1"/>
  <c r="M344" i="1" s="1"/>
  <c r="N344" i="1" s="1"/>
  <c r="O344" i="1" s="1"/>
  <c r="K151" i="1"/>
  <c r="L151" i="1" s="1"/>
  <c r="M151" i="1" s="1"/>
  <c r="N151" i="1" s="1"/>
  <c r="O151" i="1" s="1"/>
  <c r="K35" i="1"/>
  <c r="L35" i="1" s="1"/>
  <c r="M35" i="1" s="1"/>
  <c r="N35" i="1" s="1"/>
  <c r="O35" i="1" s="1"/>
  <c r="K318" i="1"/>
  <c r="L318" i="1" s="1"/>
  <c r="M318" i="1" s="1"/>
  <c r="N318" i="1" s="1"/>
  <c r="O318" i="1" s="1"/>
  <c r="K317" i="1"/>
  <c r="L317" i="1" s="1"/>
  <c r="M317" i="1" s="1"/>
  <c r="N317" i="1" s="1"/>
  <c r="O317" i="1" s="1"/>
  <c r="K306" i="1"/>
  <c r="L306" i="1" s="1"/>
  <c r="M306" i="1" s="1"/>
  <c r="N306" i="1" s="1"/>
  <c r="O306" i="1" s="1"/>
  <c r="K339" i="1"/>
  <c r="L339" i="1" s="1"/>
  <c r="M339" i="1" s="1"/>
  <c r="N339" i="1" s="1"/>
  <c r="O339" i="1" s="1"/>
  <c r="K56" i="1"/>
  <c r="L56" i="1" s="1"/>
  <c r="M56" i="1" s="1"/>
  <c r="N56" i="1" s="1"/>
  <c r="O56" i="1" s="1"/>
  <c r="K361" i="1"/>
  <c r="L361" i="1" s="1"/>
  <c r="M361" i="1" s="1"/>
  <c r="N361" i="1" s="1"/>
  <c r="O361" i="1" s="1"/>
  <c r="K107" i="1"/>
  <c r="L107" i="1" s="1"/>
  <c r="M107" i="1" s="1"/>
  <c r="N107" i="1" s="1"/>
  <c r="O107" i="1" s="1"/>
  <c r="K92" i="1"/>
  <c r="L92" i="1" s="1"/>
  <c r="M92" i="1" s="1"/>
  <c r="N92" i="1" s="1"/>
  <c r="O92" i="1" s="1"/>
  <c r="K120" i="1"/>
  <c r="L120" i="1" s="1"/>
  <c r="M120" i="1" s="1"/>
  <c r="N120" i="1" s="1"/>
  <c r="O120" i="1" s="1"/>
  <c r="M7" i="1" l="1"/>
  <c r="L365" i="1"/>
  <c r="N7" i="1" l="1"/>
  <c r="M365" i="1"/>
  <c r="O7" i="1" l="1"/>
  <c r="N365" i="1"/>
  <c r="O365" i="1" s="1"/>
  <c r="P365" i="1" l="1"/>
  <c r="P12" i="1"/>
  <c r="P21" i="1"/>
  <c r="P212" i="1"/>
  <c r="P362" i="1"/>
  <c r="P51" i="1"/>
  <c r="P267" i="1"/>
  <c r="P74" i="1"/>
  <c r="P199" i="1"/>
  <c r="P59" i="1"/>
  <c r="P228" i="1"/>
  <c r="P85" i="1"/>
  <c r="P302" i="1"/>
  <c r="P96" i="1"/>
  <c r="P207" i="1"/>
  <c r="P193" i="1"/>
  <c r="P334" i="1"/>
  <c r="P79" i="1"/>
  <c r="P345" i="1"/>
  <c r="P258" i="1"/>
  <c r="P151" i="1"/>
  <c r="P155" i="1"/>
  <c r="P251" i="1"/>
  <c r="P194" i="1"/>
  <c r="P57" i="1"/>
  <c r="P294" i="1"/>
  <c r="P281" i="1"/>
  <c r="P291" i="1"/>
  <c r="P205" i="1"/>
  <c r="P46" i="1"/>
  <c r="P53" i="1"/>
  <c r="P139" i="1"/>
  <c r="P282" i="1"/>
  <c r="P311" i="1"/>
  <c r="P265" i="1"/>
  <c r="P128" i="1"/>
  <c r="P266" i="1"/>
  <c r="P143" i="1"/>
  <c r="P310" i="1"/>
  <c r="P273" i="1"/>
  <c r="P83" i="1"/>
  <c r="P37" i="1"/>
  <c r="P355" i="1"/>
  <c r="P235" i="1"/>
  <c r="P318" i="1"/>
  <c r="P343" i="1"/>
  <c r="P264" i="1"/>
  <c r="P131" i="1"/>
  <c r="P241" i="1"/>
  <c r="P116" i="1"/>
  <c r="P299" i="1"/>
  <c r="P249" i="1"/>
  <c r="P19" i="1"/>
  <c r="P198" i="1"/>
  <c r="P352" i="1"/>
  <c r="P242" i="1"/>
  <c r="P111" i="1"/>
  <c r="P270" i="1"/>
  <c r="P268" i="1"/>
  <c r="P247" i="1"/>
  <c r="P174" i="1"/>
  <c r="P271" i="1"/>
  <c r="P230" i="1"/>
  <c r="P200" i="1"/>
  <c r="P103" i="1"/>
  <c r="P222" i="1"/>
  <c r="P229" i="1"/>
  <c r="P285" i="1"/>
  <c r="P49" i="1"/>
  <c r="P166" i="1"/>
  <c r="P269" i="1"/>
  <c r="P346" i="1"/>
  <c r="P135" i="1"/>
  <c r="P278" i="1"/>
  <c r="P61" i="1"/>
  <c r="P260" i="1"/>
  <c r="P14" i="1"/>
  <c r="P160" i="1"/>
  <c r="P333" i="1"/>
  <c r="P347" i="1"/>
  <c r="P132" i="1"/>
  <c r="P34" i="1"/>
  <c r="P80" i="1"/>
  <c r="P183" i="1"/>
  <c r="P190" i="1"/>
  <c r="P104" i="1"/>
  <c r="P27" i="1"/>
  <c r="P126" i="1"/>
  <c r="P301" i="1"/>
  <c r="P153" i="1"/>
  <c r="P66" i="1"/>
  <c r="P171" i="1"/>
  <c r="P338" i="1"/>
  <c r="P178" i="1"/>
  <c r="P211" i="1"/>
  <c r="P259" i="1"/>
  <c r="P23" i="1"/>
  <c r="P280" i="1"/>
  <c r="P182" i="1"/>
  <c r="P43" i="1"/>
  <c r="P164" i="1"/>
  <c r="P16" i="1"/>
  <c r="P120" i="1"/>
  <c r="P232" i="1"/>
  <c r="P161" i="1"/>
  <c r="P201" i="1"/>
  <c r="P323" i="1"/>
  <c r="P297" i="1"/>
  <c r="P234" i="1"/>
  <c r="P203" i="1"/>
  <c r="P158" i="1"/>
  <c r="P176" i="1"/>
  <c r="P358" i="1"/>
  <c r="P315" i="1"/>
  <c r="P220" i="1"/>
  <c r="P89" i="1"/>
  <c r="P248" i="1"/>
  <c r="P62" i="1"/>
  <c r="P308" i="1"/>
  <c r="P330" i="1"/>
  <c r="P236" i="1"/>
  <c r="P191" i="1"/>
  <c r="P101" i="1"/>
  <c r="P217" i="1"/>
  <c r="P67" i="1"/>
  <c r="P77" i="1"/>
  <c r="P290" i="1"/>
  <c r="P58" i="1"/>
  <c r="P44" i="1"/>
  <c r="P130" i="1"/>
  <c r="P224" i="1"/>
  <c r="P86" i="1"/>
  <c r="P287" i="1"/>
  <c r="P102" i="1"/>
  <c r="P106" i="1"/>
  <c r="P309" i="1"/>
  <c r="P306" i="1"/>
  <c r="P73" i="1"/>
  <c r="P179" i="1"/>
  <c r="P29" i="1"/>
  <c r="P63" i="1"/>
  <c r="P31" i="1"/>
  <c r="P134" i="1"/>
  <c r="P312" i="1"/>
  <c r="P136" i="1"/>
  <c r="P215" i="1"/>
  <c r="P313" i="1"/>
  <c r="P216" i="1"/>
  <c r="P239" i="1"/>
  <c r="P272" i="1"/>
  <c r="P140" i="1"/>
  <c r="P219" i="1"/>
  <c r="P149" i="1"/>
  <c r="P223" i="1"/>
  <c r="P197" i="1"/>
  <c r="P329" i="1"/>
  <c r="P165" i="1"/>
  <c r="P349" i="1"/>
  <c r="P162" i="1"/>
  <c r="P159" i="1"/>
  <c r="P226" i="1"/>
  <c r="P326" i="1"/>
  <c r="P78" i="1"/>
  <c r="P50" i="1"/>
  <c r="P32" i="1"/>
  <c r="P314" i="1"/>
  <c r="P214" i="1"/>
  <c r="P187" i="1"/>
  <c r="P327" i="1"/>
  <c r="P115" i="1"/>
  <c r="P10" i="1"/>
  <c r="P33" i="1"/>
  <c r="P296" i="1"/>
  <c r="P175" i="1"/>
  <c r="P276" i="1"/>
  <c r="P81" i="1"/>
  <c r="P286" i="1"/>
  <c r="P30" i="1"/>
  <c r="P38" i="1"/>
  <c r="P168" i="1"/>
  <c r="P262" i="1"/>
  <c r="P277" i="1"/>
  <c r="P359" i="1"/>
  <c r="P246" i="1"/>
  <c r="P113" i="1"/>
  <c r="P304" i="1"/>
  <c r="P121" i="1"/>
  <c r="P45" i="1"/>
  <c r="P231" i="1"/>
  <c r="P48" i="1"/>
  <c r="P108" i="1"/>
  <c r="P250" i="1"/>
  <c r="P147" i="1"/>
  <c r="P189" i="1"/>
  <c r="P261" i="1"/>
  <c r="P70" i="1"/>
  <c r="P25" i="1"/>
  <c r="P152" i="1"/>
  <c r="P65" i="1"/>
  <c r="P22" i="1"/>
  <c r="P169" i="1"/>
  <c r="P305" i="1"/>
  <c r="P13" i="1"/>
  <c r="P146" i="1"/>
  <c r="P348" i="1"/>
  <c r="P328" i="1"/>
  <c r="P119" i="1"/>
  <c r="P84" i="1"/>
  <c r="P341" i="1"/>
  <c r="P148" i="1"/>
  <c r="P202" i="1"/>
  <c r="P289" i="1"/>
  <c r="P227" i="1"/>
  <c r="P319" i="1"/>
  <c r="P18" i="1"/>
  <c r="P238" i="1"/>
  <c r="P52" i="1"/>
  <c r="P288" i="1"/>
  <c r="P177" i="1"/>
  <c r="P181" i="1"/>
  <c r="P186" i="1"/>
  <c r="P180" i="1"/>
  <c r="P60" i="1"/>
  <c r="P11" i="1"/>
  <c r="P117" i="1"/>
  <c r="P256" i="1"/>
  <c r="P112" i="1"/>
  <c r="P137" i="1"/>
  <c r="P8" i="1"/>
  <c r="P91" i="1"/>
  <c r="P292" i="1"/>
  <c r="P127" i="1"/>
  <c r="P150" i="1"/>
  <c r="P325" i="1"/>
  <c r="P93" i="1"/>
  <c r="P118" i="1"/>
  <c r="P257" i="1"/>
  <c r="P92" i="1"/>
  <c r="P342" i="1"/>
  <c r="P97" i="1"/>
  <c r="P351" i="1"/>
  <c r="P114" i="1"/>
  <c r="P141" i="1"/>
  <c r="P295" i="1"/>
  <c r="P317" i="1"/>
  <c r="P95" i="1"/>
  <c r="P185" i="1"/>
  <c r="P39" i="1"/>
  <c r="P363" i="1"/>
  <c r="P47" i="1"/>
  <c r="P133" i="1"/>
  <c r="P208" i="1"/>
  <c r="P240" i="1"/>
  <c r="P252" i="1"/>
  <c r="P253" i="1"/>
  <c r="P64" i="1"/>
  <c r="P243" i="1"/>
  <c r="P332" i="1"/>
  <c r="P336" i="1"/>
  <c r="P100" i="1"/>
  <c r="P122" i="1"/>
  <c r="P263" i="1"/>
  <c r="P54" i="1"/>
  <c r="P142" i="1"/>
  <c r="P360" i="1"/>
  <c r="P255" i="1"/>
  <c r="P17" i="1"/>
  <c r="P188" i="1"/>
  <c r="P225" i="1"/>
  <c r="P90" i="1"/>
  <c r="P28" i="1"/>
  <c r="P9" i="1"/>
  <c r="P350" i="1"/>
  <c r="P76" i="1"/>
  <c r="P361" i="1"/>
  <c r="P36" i="1"/>
  <c r="P110" i="1"/>
  <c r="P144" i="1"/>
  <c r="P129" i="1"/>
  <c r="P68" i="1"/>
  <c r="P69" i="1"/>
  <c r="P124" i="1"/>
  <c r="P244" i="1"/>
  <c r="P196" i="1"/>
  <c r="P293" i="1"/>
  <c r="P157" i="1"/>
  <c r="P123" i="1"/>
  <c r="P307" i="1"/>
  <c r="P71" i="1"/>
  <c r="P221" i="1"/>
  <c r="P209" i="1"/>
  <c r="P303" i="1"/>
  <c r="P320" i="1"/>
  <c r="P105" i="1"/>
  <c r="P41" i="1"/>
  <c r="P298" i="1"/>
  <c r="P88" i="1"/>
  <c r="P109" i="1"/>
  <c r="P56" i="1"/>
  <c r="P138" i="1"/>
  <c r="P353" i="1"/>
  <c r="P322" i="1"/>
  <c r="P154" i="1"/>
  <c r="P245" i="1"/>
  <c r="P192" i="1"/>
  <c r="P24" i="1"/>
  <c r="P324" i="1"/>
  <c r="P233" i="1"/>
  <c r="P213" i="1"/>
  <c r="P40" i="1"/>
  <c r="P15" i="1"/>
  <c r="P254" i="1"/>
  <c r="P35" i="1"/>
  <c r="P284" i="1"/>
  <c r="P321" i="1"/>
  <c r="P184" i="1"/>
  <c r="P357" i="1"/>
  <c r="P99" i="1"/>
  <c r="P156" i="1"/>
  <c r="P107" i="1"/>
  <c r="P170" i="1"/>
  <c r="P218" i="1"/>
  <c r="P94" i="1"/>
  <c r="P167" i="1"/>
  <c r="P55" i="1"/>
  <c r="P335" i="1"/>
  <c r="P344" i="1"/>
  <c r="P356" i="1"/>
  <c r="P42" i="1"/>
  <c r="P98" i="1"/>
  <c r="P163" i="1"/>
  <c r="P87" i="1"/>
  <c r="P354" i="1"/>
  <c r="P337" i="1"/>
  <c r="P72" i="1"/>
  <c r="P279" i="1"/>
  <c r="P340" i="1"/>
  <c r="P75" i="1"/>
  <c r="P283" i="1"/>
  <c r="P275" i="1"/>
  <c r="P26" i="1"/>
  <c r="P237" i="1"/>
  <c r="P173" i="1"/>
  <c r="P125" i="1"/>
  <c r="P331" i="1"/>
  <c r="P195" i="1"/>
  <c r="P145" i="1"/>
  <c r="P339" i="1"/>
  <c r="P20" i="1"/>
  <c r="P204" i="1"/>
  <c r="P316" i="1"/>
  <c r="P300" i="1"/>
  <c r="P210" i="1"/>
  <c r="P172" i="1"/>
  <c r="P274" i="1"/>
  <c r="P82" i="1"/>
  <c r="P206" i="1"/>
  <c r="P7" i="1"/>
</calcChain>
</file>

<file path=xl/sharedStrings.xml><?xml version="1.0" encoding="utf-8"?>
<sst xmlns="http://schemas.openxmlformats.org/spreadsheetml/2006/main" count="500" uniqueCount="449">
  <si>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</si>
  <si>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</si>
  <si>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</si>
  <si>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</si>
  <si>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</si>
  <si>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</si>
  <si>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</si>
  <si>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</si>
  <si>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</si>
  <si>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</si>
  <si>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</si>
  <si>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</si>
  <si>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</si>
  <si>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</si>
  <si>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</si>
  <si>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</si>
  <si>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</si>
  <si>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</si>
  <si>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</si>
  <si>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</si>
  <si>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</si>
  <si>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</si>
  <si>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</si>
  <si>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</si>
  <si>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</si>
  <si>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</si>
  <si>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</si>
  <si>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</si>
  <si>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</si>
  <si>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</si>
  <si>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</si>
  <si>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</si>
  <si>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</si>
  <si>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</si>
  <si>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</si>
  <si>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</si>
  <si>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</si>
  <si>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</si>
  <si>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</si>
  <si>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</si>
  <si>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</si>
  <si>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</si>
  <si>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</si>
  <si>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</si>
  <si>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</si>
  <si>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</si>
  <si>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</si>
  <si>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</si>
  <si>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</si>
  <si>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</si>
  <si>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</si>
  <si>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</si>
  <si>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</si>
  <si>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</si>
  <si>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</si>
  <si>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</si>
  <si>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</si>
  <si>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</si>
  <si>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</si>
  <si>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</si>
  <si>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</si>
  <si>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</si>
  <si>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</si>
  <si>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</si>
  <si>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</si>
  <si>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</si>
  <si>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</si>
  <si>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</si>
  <si>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</si>
  <si>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</si>
  <si>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</si>
  <si>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</si>
  <si>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</si>
  <si>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</si>
  <si>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</si>
  <si>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</si>
  <si>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</si>
  <si>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</si>
  <si>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</si>
  <si>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</si>
  <si>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</si>
  <si>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</si>
  <si>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</si>
  <si>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</si>
  <si>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</si>
  <si>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</si>
  <si>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</si>
  <si>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</si>
  <si>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</si>
  <si>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</si>
  <si>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</si>
  <si>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</si>
  <si>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</si>
  <si>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</si>
  <si>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</si>
  <si>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</si>
  <si>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</si>
  <si>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</si>
  <si>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</si>
  <si>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</si>
  <si>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</si>
  <si>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</si>
  <si>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</si>
  <si>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</si>
  <si>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</si>
  <si>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</si>
  <si>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</si>
  <si>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</si>
  <si>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</si>
  <si>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</si>
  <si>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</si>
  <si>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</si>
  <si>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</si>
  <si>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</si>
  <si>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</si>
  <si>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</si>
  <si>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</si>
  <si>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</si>
  <si>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</si>
  <si>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</si>
  <si>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</si>
  <si>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</si>
  <si>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</si>
  <si>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</si>
  <si>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</si>
  <si>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</si>
  <si>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</si>
  <si>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</si>
  <si>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</si>
  <si>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</si>
  <si>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</si>
  <si>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</si>
  <si>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</si>
  <si>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</si>
  <si>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</si>
  <si>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</si>
  <si>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</si>
  <si>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</si>
  <si>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</si>
  <si>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</si>
  <si>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</si>
  <si>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</si>
  <si>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</si>
  <si>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</si>
  <si>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</si>
  <si>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</si>
  <si>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</si>
  <si>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</si>
  <si>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</si>
  <si>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</si>
  <si>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</si>
  <si>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</si>
  <si>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</si>
  <si>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</si>
  <si>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</si>
  <si>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</si>
  <si>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</si>
  <si>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</si>
  <si>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</si>
  <si>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</si>
  <si>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</si>
  <si>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</si>
  <si>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</si>
  <si>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</si>
  <si>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</si>
  <si>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</si>
  <si>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</si>
  <si>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</si>
  <si>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</si>
  <si>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</si>
  <si>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</si>
  <si>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</si>
  <si>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</si>
  <si>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</si>
  <si>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</si>
  <si>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</si>
  <si>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</si>
  <si>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</si>
  <si>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</si>
  <si>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</si>
  <si>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</si>
  <si>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</si>
  <si>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</si>
  <si>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</si>
  <si>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</si>
  <si>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</si>
  <si>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</si>
  <si>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</si>
  <si>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</si>
  <si>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</si>
  <si>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</si>
  <si>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</si>
  <si>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</si>
  <si>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</si>
  <si>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</si>
  <si>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</si>
  <si>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</si>
  <si>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</si>
  <si>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</si>
  <si>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</si>
  <si>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</si>
  <si>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</si>
  <si>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</si>
  <si>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</si>
  <si>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</si>
  <si>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</si>
  <si>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</si>
  <si>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</si>
  <si>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</si>
  <si>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</si>
  <si>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</si>
  <si>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</si>
  <si>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</si>
  <si>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</si>
  <si>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</si>
  <si>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</si>
  <si>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</si>
  <si>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</si>
  <si>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</si>
  <si>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</si>
  <si>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</si>
  <si>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</si>
  <si>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</si>
  <si>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</si>
  <si>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</si>
  <si>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</si>
  <si>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</si>
  <si>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</si>
  <si>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</si>
  <si>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</si>
  <si>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</si>
  <si>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</si>
  <si>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</si>
  <si>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</si>
  <si>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</si>
  <si>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</si>
  <si>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</si>
  <si>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</si>
  <si>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</si>
  <si>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</si>
  <si>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</si>
  <si>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</si>
  <si>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</si>
  <si>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</si>
  <si>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</si>
  <si>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</si>
  <si>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</si>
  <si>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</si>
  <si>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</si>
  <si>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</si>
  <si>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</si>
  <si>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</si>
  <si>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</si>
  <si>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</si>
  <si>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</si>
  <si>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</si>
  <si>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</si>
  <si>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</si>
  <si>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</si>
  <si>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</si>
  <si>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</si>
  <si>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</si>
  <si>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</si>
  <si>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</si>
  <si>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</si>
  <si>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</si>
  <si>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</si>
  <si>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</si>
  <si>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</si>
  <si>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</si>
  <si>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</si>
  <si>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</si>
  <si>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</si>
  <si>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</si>
  <si>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</si>
  <si>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</si>
  <si>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</si>
  <si>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</si>
  <si>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</si>
  <si>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</si>
  <si>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</si>
  <si>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</si>
  <si>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</si>
  <si>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</si>
  <si>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</si>
  <si>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</si>
  <si>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</si>
  <si>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</si>
  <si>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</si>
  <si>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</si>
  <si>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</si>
  <si>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</si>
  <si>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</si>
  <si>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</si>
  <si>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</si>
  <si>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</si>
  <si>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</si>
  <si>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</si>
  <si>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</si>
  <si>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</si>
  <si>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</si>
  <si>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</si>
  <si>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</si>
  <si>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</si>
  <si>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</si>
  <si>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</si>
  <si>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</si>
  <si>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</si>
  <si>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</si>
  <si>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</si>
  <si>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</si>
  <si>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</si>
  <si>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</si>
  <si>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</si>
  <si>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</si>
  <si>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</si>
  <si>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</si>
  <si>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</si>
  <si>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</si>
  <si>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</si>
  <si>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</si>
  <si>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</si>
  <si>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</si>
  <si>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</si>
  <si>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</si>
  <si>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</si>
  <si>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</si>
  <si>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</si>
  <si>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</si>
  <si>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</si>
  <si>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</si>
  <si>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</si>
  <si>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</si>
  <si>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</si>
  <si>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</si>
  <si>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</si>
  <si>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</si>
  <si>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</si>
  <si>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</si>
  <si>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</si>
  <si>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</si>
  <si>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</si>
  <si>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</si>
  <si>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</si>
  <si>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</si>
  <si>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</si>
  <si>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</si>
  <si>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</si>
  <si>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</si>
  <si>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</si>
  <si>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</si>
  <si>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</si>
  <si>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</si>
  <si>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</si>
  <si>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</si>
  <si>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</si>
  <si>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</si>
  <si>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</si>
  <si>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</si>
  <si>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</si>
  <si>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</si>
  <si>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</si>
  <si>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</si>
  <si>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</si>
  <si>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</si>
  <si>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</si>
  <si>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</si>
  <si>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</si>
  <si>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</si>
  <si>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</si>
  <si>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</si>
  <si>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</si>
  <si>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</si>
  <si>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</si>
  <si>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</si>
  <si>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</si>
  <si>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</si>
  <si>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</si>
  <si>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</si>
  <si>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</si>
  <si>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</si>
  <si>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</si>
  <si>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</si>
  <si>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</si>
  <si>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</si>
  <si>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</si>
  <si>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</si>
  <si>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</si>
  <si>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</si>
  <si>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</si>
  <si>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</si>
  <si>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</si>
  <si>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</si>
  <si>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</si>
  <si>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</si>
  <si>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</si>
  <si>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</si>
  <si>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</si>
  <si>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</si>
  <si>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</si>
  <si>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</si>
  <si>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</si>
  <si>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</si>
  <si>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</si>
  <si>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</si>
  <si>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</si>
  <si>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</si>
  <si>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</si>
  <si>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</si>
  <si>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</si>
  <si>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</si>
  <si>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</si>
  <si>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</si>
  <si>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</si>
  <si>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</si>
  <si>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</si>
  <si>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</si>
  <si>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</si>
  <si>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</si>
  <si>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</si>
  <si>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</si>
  <si>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Skatt 2023</t>
  </si>
  <si>
    <t>Anslag RNB2024</t>
  </si>
  <si>
    <t>Anslag NB2024</t>
  </si>
  <si>
    <t>endring 23-24</t>
  </si>
  <si>
    <t>Folketall 1.1.2024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</si>
  <si>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</si>
  <si>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</si>
  <si>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</si>
  <si>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</si>
  <si>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</si>
  <si>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</si>
  <si>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</si>
  <si>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</si>
  <si>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</si>
  <si>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Skatter 2024</t>
  </si>
  <si>
    <t>Netto utjevn. 24</t>
  </si>
  <si>
    <t>2024   2)</t>
  </si>
  <si>
    <t>Endring fra 2023</t>
  </si>
  <si>
    <t>1.1.2024</t>
  </si>
  <si>
    <t>Skatt 2024</t>
  </si>
  <si>
    <t>Skatt og netto skatteutjevning 2024</t>
  </si>
  <si>
    <t>Ålesund*</t>
  </si>
  <si>
    <t>Haram*</t>
  </si>
  <si>
    <t>2022 -</t>
  </si>
  <si>
    <t xml:space="preserve">*Skatteinntekter for Ålesund og Haram kommune er korrigert for tidligere skatteår som blir bokført i 2024. Haram kommune skal ha en andel av disse skatteinntektene. Andelen skatteinntekter for tidligere år er fordelt med 12,84 prosent til Haram, og 87,16 prosent til Ålesund kommune. </t>
  </si>
  <si>
    <t>Utbetales/trekkes ved 8. termin rammetilskudd i september</t>
  </si>
  <si>
    <t>Jan-Juli</t>
  </si>
  <si>
    <t>Jan-juli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</si>
</sst>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  <font>
      <sz val="11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74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170" fontId="29" fillId="5" borderId="0" xfId="1" applyNumberFormat="1" applyFont="1" applyFill="1"/>
    <xf numFmtId="0" fontId="14" fillId="5" borderId="0" xfId="2" applyFont="1" applyFill="1"/>
    <xf numFmtId="0" fontId="15" fillId="5" borderId="0" xfId="2" applyFont="1" applyFill="1"/>
    <xf numFmtId="164" fontId="7" fillId="0" borderId="0" xfId="7" applyNumberFormat="1" applyFont="1" applyFill="1"/>
    <xf numFmtId="164" fontId="29" fillId="5" borderId="0" xfId="0" applyNumberFormat="1" applyFont="1" applyFill="1"/>
    <xf numFmtId="164" fontId="6" fillId="0" borderId="0" xfId="11" applyNumberFormat="1" applyFont="1" applyBorder="1"/>
    <xf numFmtId="164" fontId="6" fillId="0" borderId="3" xfId="1" applyNumberFormat="1" applyFont="1" applyBorder="1"/>
    <xf numFmtId="167" fontId="6" fillId="0" borderId="3" xfId="5" applyNumberFormat="1" applyFont="1" applyBorder="1"/>
    <xf numFmtId="164" fontId="0" fillId="0" borderId="4" xfId="0" applyNumberFormat="1" applyBorder="1"/>
    <xf numFmtId="3" fontId="44" fillId="0" borderId="0" xfId="1" applyNumberFormat="1" applyFont="1" applyFill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8" fontId="1" fillId="0" borderId="0" xfId="0" applyNumberFormat="1" applyFont="1"/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0.85584371658130209</c:v>
                </c:pt>
                <c:pt idx="1">
                  <c:v>0.93002994822827922</c:v>
                </c:pt>
                <c:pt idx="2">
                  <c:v>0.99348686425136357</c:v>
                </c:pt>
                <c:pt idx="3">
                  <c:v>0.85919245081483764</c:v>
                </c:pt>
                <c:pt idx="4">
                  <c:v>0.97141585244638595</c:v>
                </c:pt>
                <c:pt idx="5">
                  <c:v>1.0910000360327656</c:v>
                </c:pt>
                <c:pt idx="6">
                  <c:v>0.93063987944943682</c:v>
                </c:pt>
                <c:pt idx="7">
                  <c:v>0.77477383180282444</c:v>
                </c:pt>
                <c:pt idx="8">
                  <c:v>0.82868633534367409</c:v>
                </c:pt>
                <c:pt idx="9">
                  <c:v>0.92869442010292824</c:v>
                </c:pt>
                <c:pt idx="10">
                  <c:v>0.78635241116249999</c:v>
                </c:pt>
                <c:pt idx="11">
                  <c:v>0.80370804656633132</c:v>
                </c:pt>
                <c:pt idx="12">
                  <c:v>0.89134597219587064</c:v>
                </c:pt>
                <c:pt idx="13">
                  <c:v>0.88276211130290749</c:v>
                </c:pt>
                <c:pt idx="14">
                  <c:v>0.86670462476152077</c:v>
                </c:pt>
                <c:pt idx="15">
                  <c:v>0.89325869718208228</c:v>
                </c:pt>
                <c:pt idx="16">
                  <c:v>0.87996350263518708</c:v>
                </c:pt>
                <c:pt idx="17">
                  <c:v>0.76664122813660918</c:v>
                </c:pt>
                <c:pt idx="18">
                  <c:v>0.76930634384682262</c:v>
                </c:pt>
                <c:pt idx="19">
                  <c:v>1.0399546632211574</c:v>
                </c:pt>
                <c:pt idx="20">
                  <c:v>0.8065922320638006</c:v>
                </c:pt>
                <c:pt idx="21">
                  <c:v>0.85650685320586928</c:v>
                </c:pt>
                <c:pt idx="22">
                  <c:v>0.86458560927743899</c:v>
                </c:pt>
                <c:pt idx="23">
                  <c:v>0.74363649663913001</c:v>
                </c:pt>
                <c:pt idx="24">
                  <c:v>0.93068407383624274</c:v>
                </c:pt>
                <c:pt idx="25">
                  <c:v>0.79958627029086848</c:v>
                </c:pt>
                <c:pt idx="26">
                  <c:v>0.84458004815941623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0.94513439718293568</c:v>
                </c:pt>
                <c:pt idx="1">
                  <c:v>0.95932813324397936</c:v>
                </c:pt>
                <c:pt idx="2">
                  <c:v>0.98471089965321312</c:v>
                </c:pt>
                <c:pt idx="3">
                  <c:v>0.94530183389461253</c:v>
                </c:pt>
                <c:pt idx="4">
                  <c:v>0.95831699126442615</c:v>
                </c:pt>
                <c:pt idx="5">
                  <c:v>1.0237161683657741</c:v>
                </c:pt>
                <c:pt idx="6">
                  <c:v>0.95957210573244245</c:v>
                </c:pt>
                <c:pt idx="7">
                  <c:v>0.94108090294401181</c:v>
                </c:pt>
                <c:pt idx="8">
                  <c:v>0.94377652812105428</c:v>
                </c:pt>
                <c:pt idx="9">
                  <c:v>0.95879392199383895</c:v>
                </c:pt>
                <c:pt idx="10">
                  <c:v>0.94165983191199554</c:v>
                </c:pt>
                <c:pt idx="11">
                  <c:v>0.94252761368218718</c:v>
                </c:pt>
                <c:pt idx="12">
                  <c:v>0.94690950996366408</c:v>
                </c:pt>
                <c:pt idx="13">
                  <c:v>0.94648031691901591</c:v>
                </c:pt>
                <c:pt idx="14">
                  <c:v>0.94567744259194664</c:v>
                </c:pt>
                <c:pt idx="15">
                  <c:v>0.9470051462129746</c:v>
                </c:pt>
                <c:pt idx="16">
                  <c:v>0.94634038648563001</c:v>
                </c:pt>
                <c:pt idx="17">
                  <c:v>0.94067427276070092</c:v>
                </c:pt>
                <c:pt idx="18">
                  <c:v>0.94080752854621152</c:v>
                </c:pt>
                <c:pt idx="19">
                  <c:v>1.0032980192411305</c:v>
                </c:pt>
                <c:pt idx="20">
                  <c:v>0.94267182295706042</c:v>
                </c:pt>
                <c:pt idx="21">
                  <c:v>0.94516755401416397</c:v>
                </c:pt>
                <c:pt idx="22">
                  <c:v>0.94557149181774258</c:v>
                </c:pt>
                <c:pt idx="23">
                  <c:v>0.93952403618582725</c:v>
                </c:pt>
                <c:pt idx="24">
                  <c:v>0.95958978348716473</c:v>
                </c:pt>
                <c:pt idx="25">
                  <c:v>0.94232152486841425</c:v>
                </c:pt>
                <c:pt idx="26">
                  <c:v>0.9445712137618415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0.98708065226760289</c:v>
                </c:pt>
                <c:pt idx="1">
                  <c:v>1.2803563032216123</c:v>
                </c:pt>
                <c:pt idx="2">
                  <c:v>1.0122489312633358</c:v>
                </c:pt>
                <c:pt idx="3">
                  <c:v>0.99194187853769766</c:v>
                </c:pt>
                <c:pt idx="4">
                  <c:v>0.84944821635283851</c:v>
                </c:pt>
                <c:pt idx="5">
                  <c:v>0.89023949886659981</c:v>
                </c:pt>
                <c:pt idx="6">
                  <c:v>0.88935920058568518</c:v>
                </c:pt>
                <c:pt idx="7">
                  <c:v>0.83118161016940917</c:v>
                </c:pt>
                <c:pt idx="8">
                  <c:v>0.93117875903560332</c:v>
                </c:pt>
                <c:pt idx="9">
                  <c:v>0.97392706001944074</c:v>
                </c:pt>
                <c:pt idx="10">
                  <c:v>0.8581119446842197</c:v>
                </c:pt>
                <c:pt idx="11">
                  <c:v>1.2558615949594381</c:v>
                </c:pt>
                <c:pt idx="12">
                  <c:v>1.0690766591028558</c:v>
                </c:pt>
                <c:pt idx="13">
                  <c:v>0.86630634793571815</c:v>
                </c:pt>
                <c:pt idx="14">
                  <c:v>1.2599554354457261</c:v>
                </c:pt>
                <c:pt idx="15">
                  <c:v>1.4163017700772633</c:v>
                </c:pt>
                <c:pt idx="16">
                  <c:v>1.0142771263206101</c:v>
                </c:pt>
                <c:pt idx="17">
                  <c:v>0.96555169900117344</c:v>
                </c:pt>
                <c:pt idx="18">
                  <c:v>0.94541884310749902</c:v>
                </c:pt>
                <c:pt idx="19">
                  <c:v>0.89234237484377998</c:v>
                </c:pt>
                <c:pt idx="20">
                  <c:v>0.87114339607971247</c:v>
                </c:pt>
                <c:pt idx="21">
                  <c:v>0.97046019928711724</c:v>
                </c:pt>
                <c:pt idx="22">
                  <c:v>1.0693624270147517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0.98214841485970872</c:v>
                </c:pt>
                <c:pt idx="1">
                  <c:v>1.0994586752413127</c:v>
                </c:pt>
                <c:pt idx="2">
                  <c:v>0.99221572645800205</c:v>
                </c:pt>
                <c:pt idx="3">
                  <c:v>0.98409290536774685</c:v>
                </c:pt>
                <c:pt idx="4">
                  <c:v>0.94481462217151235</c:v>
                </c:pt>
                <c:pt idx="5">
                  <c:v>0.94685418629720075</c:v>
                </c:pt>
                <c:pt idx="6">
                  <c:v>0.94681017138315482</c:v>
                </c:pt>
                <c:pt idx="7">
                  <c:v>0.94390129186234117</c:v>
                </c:pt>
                <c:pt idx="8">
                  <c:v>0.95978765756690909</c:v>
                </c:pt>
                <c:pt idx="9">
                  <c:v>0.97688697796044377</c:v>
                </c:pt>
                <c:pt idx="10">
                  <c:v>0.94524780858808155</c:v>
                </c:pt>
                <c:pt idx="11">
                  <c:v>1.0896607919364427</c:v>
                </c:pt>
                <c:pt idx="12">
                  <c:v>1.0149468175938099</c:v>
                </c:pt>
                <c:pt idx="13">
                  <c:v>0.94565752875065656</c:v>
                </c:pt>
                <c:pt idx="14">
                  <c:v>1.0912983281309583</c:v>
                </c:pt>
                <c:pt idx="15">
                  <c:v>1.1538368619835728</c:v>
                </c:pt>
                <c:pt idx="16">
                  <c:v>0.99302700448091163</c:v>
                </c:pt>
                <c:pt idx="17">
                  <c:v>0.9735368335531368</c:v>
                </c:pt>
                <c:pt idx="18">
                  <c:v>0.96548369119566713</c:v>
                </c:pt>
                <c:pt idx="19">
                  <c:v>0.94695933009605959</c:v>
                </c:pt>
                <c:pt idx="20">
                  <c:v>0.94589938115785632</c:v>
                </c:pt>
                <c:pt idx="21">
                  <c:v>0.97550023366751448</c:v>
                </c:pt>
                <c:pt idx="22">
                  <c:v>1.0150611247585684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0.94564784946102853</c:v>
                </c:pt>
                <c:pt idx="1">
                  <c:v>0.88147833680420629</c:v>
                </c:pt>
                <c:pt idx="2">
                  <c:v>0.88450765929373176</c:v>
                </c:pt>
                <c:pt idx="3">
                  <c:v>0.74407141989643</c:v>
                </c:pt>
                <c:pt idx="4">
                  <c:v>0.85924805495360768</c:v>
                </c:pt>
                <c:pt idx="5">
                  <c:v>0.73318854719031423</c:v>
                </c:pt>
                <c:pt idx="6">
                  <c:v>0.69959070641369847</c:v>
                </c:pt>
                <c:pt idx="7">
                  <c:v>0.91975893875305603</c:v>
                </c:pt>
                <c:pt idx="8">
                  <c:v>0.81365153810450519</c:v>
                </c:pt>
                <c:pt idx="9">
                  <c:v>0.69411691789256524</c:v>
                </c:pt>
                <c:pt idx="10">
                  <c:v>0.80463428150300165</c:v>
                </c:pt>
                <c:pt idx="11">
                  <c:v>0.76411343706017254</c:v>
                </c:pt>
                <c:pt idx="12">
                  <c:v>0.72040216159037174</c:v>
                </c:pt>
                <c:pt idx="13">
                  <c:v>0.94573916990548235</c:v>
                </c:pt>
                <c:pt idx="14">
                  <c:v>0.75578673411326447</c:v>
                </c:pt>
                <c:pt idx="15">
                  <c:v>1.0106913155216197</c:v>
                </c:pt>
                <c:pt idx="16">
                  <c:v>0.86906885249105414</c:v>
                </c:pt>
                <c:pt idx="17">
                  <c:v>1.3346372182785842</c:v>
                </c:pt>
                <c:pt idx="18">
                  <c:v>0.90958368568417891</c:v>
                </c:pt>
                <c:pt idx="19">
                  <c:v>0.78641526312724741</c:v>
                </c:pt>
                <c:pt idx="20">
                  <c:v>0.96773699321979467</c:v>
                </c:pt>
                <c:pt idx="21">
                  <c:v>0.87827391989878356</c:v>
                </c:pt>
                <c:pt idx="22">
                  <c:v>0.86910483196123378</c:v>
                </c:pt>
                <c:pt idx="23">
                  <c:v>0.73181188440801204</c:v>
                </c:pt>
                <c:pt idx="24">
                  <c:v>0.83727673167748007</c:v>
                </c:pt>
                <c:pt idx="25">
                  <c:v>1.0968032434644415</c:v>
                </c:pt>
                <c:pt idx="26">
                  <c:v>0.81667609390076246</c:v>
                </c:pt>
                <c:pt idx="27">
                  <c:v>0.76382555093344995</c:v>
                </c:pt>
                <c:pt idx="28">
                  <c:v>0.82089480414527893</c:v>
                </c:pt>
                <c:pt idx="29">
                  <c:v>1.0726050037428843</c:v>
                </c:pt>
                <c:pt idx="30">
                  <c:v>0.96734081513574266</c:v>
                </c:pt>
                <c:pt idx="31">
                  <c:v>0.90958637975826884</c:v>
                </c:pt>
                <c:pt idx="32">
                  <c:v>0.80324294324458756</c:v>
                </c:pt>
                <c:pt idx="33">
                  <c:v>0.90220566877331998</c:v>
                </c:pt>
                <c:pt idx="34">
                  <c:v>0.93043987699968667</c:v>
                </c:pt>
                <c:pt idx="35">
                  <c:v>1.0103638762236575</c:v>
                </c:pt>
                <c:pt idx="36">
                  <c:v>0.8759677161898024</c:v>
                </c:pt>
                <c:pt idx="37">
                  <c:v>0.8426635789211635</c:v>
                </c:pt>
                <c:pt idx="38">
                  <c:v>0.8582265500898475</c:v>
                </c:pt>
                <c:pt idx="39">
                  <c:v>1.1385170633482193</c:v>
                </c:pt>
                <c:pt idx="40">
                  <c:v>0.88634021768694238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0.96557529373707907</c:v>
                </c:pt>
                <c:pt idx="1">
                  <c:v>0.94641612819408105</c:v>
                </c:pt>
                <c:pt idx="2">
                  <c:v>0.94656759431855719</c:v>
                </c:pt>
                <c:pt idx="3">
                  <c:v>0.93954578234869213</c:v>
                </c:pt>
                <c:pt idx="4">
                  <c:v>0.94530461410155109</c:v>
                </c:pt>
                <c:pt idx="5">
                  <c:v>0.93900163871338627</c:v>
                </c:pt>
                <c:pt idx="6">
                  <c:v>0.93732174667455537</c:v>
                </c:pt>
                <c:pt idx="7">
                  <c:v>0.95521972945389011</c:v>
                </c:pt>
                <c:pt idx="8">
                  <c:v>0.94302478825909575</c:v>
                </c:pt>
                <c:pt idx="9">
                  <c:v>0.93704805724849893</c:v>
                </c:pt>
                <c:pt idx="10">
                  <c:v>0.94257392542902052</c:v>
                </c:pt>
                <c:pt idx="11">
                  <c:v>0.94054788320687932</c:v>
                </c:pt>
                <c:pt idx="12">
                  <c:v>0.9383623194333891</c:v>
                </c:pt>
                <c:pt idx="13">
                  <c:v>0.96561182191486072</c:v>
                </c:pt>
                <c:pt idx="14">
                  <c:v>0.94013154805953392</c:v>
                </c:pt>
                <c:pt idx="15">
                  <c:v>0.99159268016131541</c:v>
                </c:pt>
                <c:pt idx="16">
                  <c:v>0.94579565397842336</c:v>
                </c:pt>
                <c:pt idx="17">
                  <c:v>1.1211710412641012</c:v>
                </c:pt>
                <c:pt idx="18">
                  <c:v>0.95114962822633919</c:v>
                </c:pt>
                <c:pt idx="19">
                  <c:v>0.94166297451023295</c:v>
                </c:pt>
                <c:pt idx="20">
                  <c:v>0.97441095124058541</c:v>
                </c:pt>
                <c:pt idx="21">
                  <c:v>0.94625590734880993</c:v>
                </c:pt>
                <c:pt idx="22">
                  <c:v>0.94579745295193229</c:v>
                </c:pt>
                <c:pt idx="23">
                  <c:v>0.93893280557427117</c:v>
                </c:pt>
                <c:pt idx="24">
                  <c:v>0.94420604793774454</c:v>
                </c:pt>
                <c:pt idx="25">
                  <c:v>1.026037451338444</c:v>
                </c:pt>
                <c:pt idx="26">
                  <c:v>0.94317601604890866</c:v>
                </c:pt>
                <c:pt idx="27">
                  <c:v>0.94053348890054311</c:v>
                </c:pt>
                <c:pt idx="28">
                  <c:v>0.94338695156113461</c:v>
                </c:pt>
                <c:pt idx="29">
                  <c:v>1.0163581554498213</c:v>
                </c:pt>
                <c:pt idx="30">
                  <c:v>0.97425248000696474</c:v>
                </c:pt>
                <c:pt idx="31">
                  <c:v>0.95115070585597528</c:v>
                </c:pt>
                <c:pt idx="32">
                  <c:v>0.94250435851610004</c:v>
                </c:pt>
                <c:pt idx="33">
                  <c:v>0.94819842146199562</c:v>
                </c:pt>
                <c:pt idx="34">
                  <c:v>0.95949210475254232</c:v>
                </c:pt>
                <c:pt idx="35">
                  <c:v>0.90313621728846838</c:v>
                </c:pt>
                <c:pt idx="36">
                  <c:v>0.94614059716336063</c:v>
                </c:pt>
                <c:pt idx="37">
                  <c:v>0.94447539029992866</c:v>
                </c:pt>
                <c:pt idx="38">
                  <c:v>0.94525353885836283</c:v>
                </c:pt>
                <c:pt idx="39">
                  <c:v>1.0427229792919555</c:v>
                </c:pt>
                <c:pt idx="40">
                  <c:v>0.94665922223821752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0.75959663181686843</c:v>
                </c:pt>
                <c:pt idx="1">
                  <c:v>0.92736839010420424</c:v>
                </c:pt>
                <c:pt idx="2">
                  <c:v>0.77555557302555478</c:v>
                </c:pt>
                <c:pt idx="3">
                  <c:v>0.82962712292406049</c:v>
                </c:pt>
                <c:pt idx="4">
                  <c:v>1.0460341677970597</c:v>
                </c:pt>
                <c:pt idx="5">
                  <c:v>0.85088152117397886</c:v>
                </c:pt>
                <c:pt idx="6">
                  <c:v>0.77806974951351238</c:v>
                </c:pt>
                <c:pt idx="7">
                  <c:v>0.79360133985156533</c:v>
                </c:pt>
                <c:pt idx="8">
                  <c:v>0.80754171061254409</c:v>
                </c:pt>
                <c:pt idx="9">
                  <c:v>0.80236567297480332</c:v>
                </c:pt>
                <c:pt idx="10">
                  <c:v>0.77390253588067459</c:v>
                </c:pt>
                <c:pt idx="11">
                  <c:v>0.7842731552224923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0.94032204294471422</c:v>
                </c:pt>
                <c:pt idx="1">
                  <c:v>0.9582635099943495</c:v>
                </c:pt>
                <c:pt idx="2">
                  <c:v>0.94111999000514823</c:v>
                </c:pt>
                <c:pt idx="3">
                  <c:v>0.94382356750007368</c:v>
                </c:pt>
                <c:pt idx="4">
                  <c:v>1.0057298210714916</c:v>
                </c:pt>
                <c:pt idx="5">
                  <c:v>0.94488628741256953</c:v>
                </c:pt>
                <c:pt idx="6">
                  <c:v>0.94124569882954612</c:v>
                </c:pt>
                <c:pt idx="7">
                  <c:v>0.9420222783464488</c:v>
                </c:pt>
                <c:pt idx="8">
                  <c:v>0.94271929688449774</c:v>
                </c:pt>
                <c:pt idx="9">
                  <c:v>0.94246049500261075</c:v>
                </c:pt>
                <c:pt idx="10">
                  <c:v>0.94103733814790413</c:v>
                </c:pt>
                <c:pt idx="11">
                  <c:v>0.94155586911499523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0.80353175163144597</c:v>
                </c:pt>
                <c:pt idx="1">
                  <c:v>0.8674665432951616</c:v>
                </c:pt>
                <c:pt idx="2">
                  <c:v>0.94295632488155079</c:v>
                </c:pt>
                <c:pt idx="3">
                  <c:v>0.88001926582071821</c:v>
                </c:pt>
                <c:pt idx="4">
                  <c:v>0.86585570905513753</c:v>
                </c:pt>
                <c:pt idx="5">
                  <c:v>0.98945948900149927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0.94251879893544299</c:v>
                </c:pt>
                <c:pt idx="1">
                  <c:v>0.94571553851862866</c:v>
                </c:pt>
                <c:pt idx="2">
                  <c:v>0.96449868390528792</c:v>
                </c:pt>
                <c:pt idx="3">
                  <c:v>0.94634317464490636</c:v>
                </c:pt>
                <c:pt idx="4">
                  <c:v>0.94563499680662744</c:v>
                </c:pt>
                <c:pt idx="5">
                  <c:v>0.98309994955326729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0.81679952980576032</c:v>
                </c:pt>
                <c:pt idx="1">
                  <c:v>0.9118056246647015</c:v>
                </c:pt>
                <c:pt idx="2">
                  <c:v>0.91616117522692009</c:v>
                </c:pt>
                <c:pt idx="3">
                  <c:v>0.80506959809461442</c:v>
                </c:pt>
                <c:pt idx="4">
                  <c:v>0.78566764109051779</c:v>
                </c:pt>
                <c:pt idx="5">
                  <c:v>0.68255694060685346</c:v>
                </c:pt>
                <c:pt idx="6">
                  <c:v>0.75753599826474793</c:v>
                </c:pt>
                <c:pt idx="7">
                  <c:v>0.7036832614546662</c:v>
                </c:pt>
                <c:pt idx="8">
                  <c:v>0.79174877289308165</c:v>
                </c:pt>
                <c:pt idx="9">
                  <c:v>0.6895544483050291</c:v>
                </c:pt>
                <c:pt idx="10">
                  <c:v>0.77216424573456466</c:v>
                </c:pt>
                <c:pt idx="11">
                  <c:v>0.68217000491970592</c:v>
                </c:pt>
                <c:pt idx="12">
                  <c:v>0.67065710974586024</c:v>
                </c:pt>
                <c:pt idx="13">
                  <c:v>0.77553403871531024</c:v>
                </c:pt>
                <c:pt idx="14">
                  <c:v>0.8175395150251884</c:v>
                </c:pt>
                <c:pt idx="15">
                  <c:v>0.98780659874199761</c:v>
                </c:pt>
                <c:pt idx="16">
                  <c:v>0.71523720929635204</c:v>
                </c:pt>
                <c:pt idx="17">
                  <c:v>0.75311947487460096</c:v>
                </c:pt>
                <c:pt idx="18">
                  <c:v>0.65626478057496396</c:v>
                </c:pt>
                <c:pt idx="19">
                  <c:v>0.66127238681765099</c:v>
                </c:pt>
                <c:pt idx="20">
                  <c:v>0.77182922158513267</c:v>
                </c:pt>
                <c:pt idx="21">
                  <c:v>0.78591343482507836</c:v>
                </c:pt>
                <c:pt idx="22">
                  <c:v>0.7295240079833627</c:v>
                </c:pt>
                <c:pt idx="23">
                  <c:v>0.73342632226729454</c:v>
                </c:pt>
                <c:pt idx="24">
                  <c:v>0.7238248005884701</c:v>
                </c:pt>
                <c:pt idx="25">
                  <c:v>0.80225668972736652</c:v>
                </c:pt>
                <c:pt idx="26">
                  <c:v>1.0165874413002418</c:v>
                </c:pt>
                <c:pt idx="27">
                  <c:v>0.78468204641748396</c:v>
                </c:pt>
                <c:pt idx="28">
                  <c:v>0.74509824706672545</c:v>
                </c:pt>
                <c:pt idx="29">
                  <c:v>0.90532856050592525</c:v>
                </c:pt>
                <c:pt idx="30">
                  <c:v>0.66206995822955816</c:v>
                </c:pt>
                <c:pt idx="31">
                  <c:v>0.88171475821340961</c:v>
                </c:pt>
                <c:pt idx="32">
                  <c:v>0.81691077170958915</c:v>
                </c:pt>
                <c:pt idx="33">
                  <c:v>0.90964579263956147</c:v>
                </c:pt>
                <c:pt idx="34">
                  <c:v>0.83188862858510337</c:v>
                </c:pt>
                <c:pt idx="35">
                  <c:v>0.78052460111097954</c:v>
                </c:pt>
                <c:pt idx="36">
                  <c:v>0.73435058940543319</c:v>
                </c:pt>
                <c:pt idx="37">
                  <c:v>0.83414272350785568</c:v>
                </c:pt>
                <c:pt idx="38">
                  <c:v>0.66335670080676046</c:v>
                </c:pt>
                <c:pt idx="39">
                  <c:v>0.71731524299360117</c:v>
                </c:pt>
                <c:pt idx="40">
                  <c:v>0.83855359692641862</c:v>
                </c:pt>
                <c:pt idx="41">
                  <c:v>0.68064648963225027</c:v>
                </c:pt>
                <c:pt idx="42">
                  <c:v>0.8381098314790989</c:v>
                </c:pt>
                <c:pt idx="43">
                  <c:v>0.90817471175923892</c:v>
                </c:pt>
                <c:pt idx="44">
                  <c:v>0.95185742510515059</c:v>
                </c:pt>
                <c:pt idx="45">
                  <c:v>0.99193113834365398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0.94318218784415875</c:v>
                </c:pt>
                <c:pt idx="1">
                  <c:v>0.95203840381854821</c:v>
                </c:pt>
                <c:pt idx="2">
                  <c:v>0.95378062404343567</c:v>
                </c:pt>
                <c:pt idx="3">
                  <c:v>0.94259569125860143</c:v>
                </c:pt>
                <c:pt idx="4">
                  <c:v>0.94162559340839658</c:v>
                </c:pt>
                <c:pt idx="5">
                  <c:v>0.93647005838421316</c:v>
                </c:pt>
                <c:pt idx="6">
                  <c:v>0.94021901126710794</c:v>
                </c:pt>
                <c:pt idx="7">
                  <c:v>0.9375263744266038</c:v>
                </c:pt>
                <c:pt idx="8">
                  <c:v>0.94192964999852458</c:v>
                </c:pt>
                <c:pt idx="9">
                  <c:v>0.93681993376912209</c:v>
                </c:pt>
                <c:pt idx="10">
                  <c:v>0.94095042364059889</c:v>
                </c:pt>
                <c:pt idx="11">
                  <c:v>0.93645071159985582</c:v>
                </c:pt>
                <c:pt idx="12">
                  <c:v>0.93587506684116351</c:v>
                </c:pt>
                <c:pt idx="13">
                  <c:v>0.94111891328963604</c:v>
                </c:pt>
                <c:pt idx="14">
                  <c:v>0.94321918710512986</c:v>
                </c:pt>
                <c:pt idx="15">
                  <c:v>0.98243879344946661</c:v>
                </c:pt>
                <c:pt idx="16">
                  <c:v>0.93810407181868816</c:v>
                </c:pt>
                <c:pt idx="17">
                  <c:v>0.93999818509760058</c:v>
                </c:pt>
                <c:pt idx="18">
                  <c:v>0.93515545038261882</c:v>
                </c:pt>
                <c:pt idx="19">
                  <c:v>0.93540583069475303</c:v>
                </c:pt>
                <c:pt idx="20">
                  <c:v>0.9409336724331272</c:v>
                </c:pt>
                <c:pt idx="21">
                  <c:v>0.94163788309512442</c:v>
                </c:pt>
                <c:pt idx="22">
                  <c:v>0.9388184117530386</c:v>
                </c:pt>
                <c:pt idx="23">
                  <c:v>0.93901352746723521</c:v>
                </c:pt>
                <c:pt idx="24">
                  <c:v>0.93853345138329403</c:v>
                </c:pt>
                <c:pt idx="25">
                  <c:v>0.94245504584023876</c:v>
                </c:pt>
                <c:pt idx="26">
                  <c:v>0.99395113047276429</c:v>
                </c:pt>
                <c:pt idx="27">
                  <c:v>0.9415763136747447</c:v>
                </c:pt>
                <c:pt idx="28">
                  <c:v>0.93959712370720683</c:v>
                </c:pt>
                <c:pt idx="29">
                  <c:v>0.949447578155038</c:v>
                </c:pt>
                <c:pt idx="30">
                  <c:v>0.93544570926534854</c:v>
                </c:pt>
                <c:pt idx="31">
                  <c:v>0.94642794926454099</c:v>
                </c:pt>
                <c:pt idx="32">
                  <c:v>0.94318774993935006</c:v>
                </c:pt>
                <c:pt idx="33">
                  <c:v>0.95117447100849217</c:v>
                </c:pt>
                <c:pt idx="34">
                  <c:v>0.94393664278312595</c:v>
                </c:pt>
                <c:pt idx="35">
                  <c:v>0.94136844140941989</c:v>
                </c:pt>
                <c:pt idx="36">
                  <c:v>0.93905974082414234</c:v>
                </c:pt>
                <c:pt idx="37">
                  <c:v>0.94404934752926328</c:v>
                </c:pt>
                <c:pt idx="38">
                  <c:v>0.93551004639420865</c:v>
                </c:pt>
                <c:pt idx="39">
                  <c:v>0.93820797350355067</c:v>
                </c:pt>
                <c:pt idx="40">
                  <c:v>0.94426989120019122</c:v>
                </c:pt>
                <c:pt idx="41">
                  <c:v>0.93637453583548313</c:v>
                </c:pt>
                <c:pt idx="42">
                  <c:v>0.94424770292782545</c:v>
                </c:pt>
                <c:pt idx="43">
                  <c:v>0.95058603865636326</c:v>
                </c:pt>
                <c:pt idx="44">
                  <c:v>0.96805912399472782</c:v>
                </c:pt>
                <c:pt idx="45">
                  <c:v>0.98408860929012909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1000000000000001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0.80733281189525041</c:v>
                </c:pt>
                <c:pt idx="1">
                  <c:v>0.84579015829589921</c:v>
                </c:pt>
                <c:pt idx="2">
                  <c:v>0.82942914684309699</c:v>
                </c:pt>
                <c:pt idx="3">
                  <c:v>0.84748493736103281</c:v>
                </c:pt>
                <c:pt idx="4">
                  <c:v>0.78760306995257501</c:v>
                </c:pt>
                <c:pt idx="5">
                  <c:v>0.80061513150590036</c:v>
                </c:pt>
                <c:pt idx="6">
                  <c:v>0.84428941797299462</c:v>
                </c:pt>
                <c:pt idx="7">
                  <c:v>0.6752592849543273</c:v>
                </c:pt>
                <c:pt idx="8">
                  <c:v>0.66357595260029412</c:v>
                </c:pt>
                <c:pt idx="9">
                  <c:v>0.7928281173080729</c:v>
                </c:pt>
                <c:pt idx="10">
                  <c:v>0.75830063733697084</c:v>
                </c:pt>
                <c:pt idx="11">
                  <c:v>0.87876391745802651</c:v>
                </c:pt>
                <c:pt idx="12">
                  <c:v>0.68860896223219104</c:v>
                </c:pt>
                <c:pt idx="13">
                  <c:v>0.8092357725194802</c:v>
                </c:pt>
                <c:pt idx="14">
                  <c:v>0.76576119377383933</c:v>
                </c:pt>
                <c:pt idx="15">
                  <c:v>0.70225878861864122</c:v>
                </c:pt>
                <c:pt idx="16">
                  <c:v>0.87995978358630011</c:v>
                </c:pt>
                <c:pt idx="17">
                  <c:v>1.4332459001557216</c:v>
                </c:pt>
                <c:pt idx="18">
                  <c:v>2.8226330111070101</c:v>
                </c:pt>
                <c:pt idx="19">
                  <c:v>0.69257325334472264</c:v>
                </c:pt>
                <c:pt idx="20">
                  <c:v>1.5555677768258125</c:v>
                </c:pt>
                <c:pt idx="21">
                  <c:v>0.72580525286552122</c:v>
                </c:pt>
                <c:pt idx="22">
                  <c:v>0.77868068746871621</c:v>
                </c:pt>
                <c:pt idx="23">
                  <c:v>0.91131231403358359</c:v>
                </c:pt>
                <c:pt idx="24">
                  <c:v>1.8974316222744461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0.94270885194863308</c:v>
                </c:pt>
                <c:pt idx="1">
                  <c:v>0.94463171926866574</c:v>
                </c:pt>
                <c:pt idx="2">
                  <c:v>0.94381366869602534</c:v>
                </c:pt>
                <c:pt idx="3">
                  <c:v>0.94471645822192218</c:v>
                </c:pt>
                <c:pt idx="4">
                  <c:v>0.94172236485149929</c:v>
                </c:pt>
                <c:pt idx="5">
                  <c:v>0.94237296792916558</c:v>
                </c:pt>
                <c:pt idx="6">
                  <c:v>0.94455668225252032</c:v>
                </c:pt>
                <c:pt idx="7">
                  <c:v>0.9361051756015869</c:v>
                </c:pt>
                <c:pt idx="8">
                  <c:v>0.93552100898388535</c:v>
                </c:pt>
                <c:pt idx="9">
                  <c:v>0.94198361721927404</c:v>
                </c:pt>
                <c:pt idx="10">
                  <c:v>0.94025724322071913</c:v>
                </c:pt>
                <c:pt idx="11">
                  <c:v>0.94628040722677198</c:v>
                </c:pt>
                <c:pt idx="12">
                  <c:v>0.93677265946547994</c:v>
                </c:pt>
                <c:pt idx="13">
                  <c:v>0.94280399997984465</c:v>
                </c:pt>
                <c:pt idx="14">
                  <c:v>0.94063027104256247</c:v>
                </c:pt>
                <c:pt idx="15">
                  <c:v>0.93745515078480279</c:v>
                </c:pt>
                <c:pt idx="16">
                  <c:v>0.94634020053318557</c:v>
                </c:pt>
                <c:pt idx="17">
                  <c:v>1.1606145140149562</c:v>
                </c:pt>
                <c:pt idx="18">
                  <c:v>1.7163693583954716</c:v>
                </c:pt>
                <c:pt idx="19">
                  <c:v>0.93697087402110657</c:v>
                </c:pt>
                <c:pt idx="20">
                  <c:v>1.2095432646829927</c:v>
                </c:pt>
                <c:pt idx="21">
                  <c:v>0.93863247399714667</c:v>
                </c:pt>
                <c:pt idx="22">
                  <c:v>0.94127624572730628</c:v>
                </c:pt>
                <c:pt idx="23">
                  <c:v>0.95184107956610076</c:v>
                </c:pt>
                <c:pt idx="24">
                  <c:v>1.3462888028624465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1.0495188749345445</c:v>
                </c:pt>
                <c:pt idx="1">
                  <c:v>1.0103498793290648</c:v>
                </c:pt>
                <c:pt idx="2">
                  <c:v>0.87159201845884604</c:v>
                </c:pt>
                <c:pt idx="3">
                  <c:v>0.83946511910718735</c:v>
                </c:pt>
                <c:pt idx="4">
                  <c:v>0.93053254257431961</c:v>
                </c:pt>
                <c:pt idx="5">
                  <c:v>1.0317596289381368</c:v>
                </c:pt>
                <c:pt idx="6">
                  <c:v>0.86889138795452381</c:v>
                </c:pt>
                <c:pt idx="7">
                  <c:v>1.1619178269150179</c:v>
                </c:pt>
                <c:pt idx="8">
                  <c:v>0.98052123685990644</c:v>
                </c:pt>
                <c:pt idx="9">
                  <c:v>1.1006071258108048</c:v>
                </c:pt>
                <c:pt idx="10">
                  <c:v>2.1050549304703834</c:v>
                </c:pt>
                <c:pt idx="11">
                  <c:v>1.1446278480199839</c:v>
                </c:pt>
                <c:pt idx="12">
                  <c:v>0.88241005035694653</c:v>
                </c:pt>
                <c:pt idx="13">
                  <c:v>0.89730526395780141</c:v>
                </c:pt>
                <c:pt idx="14">
                  <c:v>0.89365730419961042</c:v>
                </c:pt>
                <c:pt idx="15">
                  <c:v>0.90434016348833368</c:v>
                </c:pt>
                <c:pt idx="16">
                  <c:v>1.6178004884499639</c:v>
                </c:pt>
                <c:pt idx="17">
                  <c:v>0.91160563550874263</c:v>
                </c:pt>
                <c:pt idx="18">
                  <c:v>0.83162992481838238</c:v>
                </c:pt>
                <c:pt idx="19">
                  <c:v>0.92865511445948068</c:v>
                </c:pt>
                <c:pt idx="20">
                  <c:v>2.5693472650569089</c:v>
                </c:pt>
                <c:pt idx="21">
                  <c:v>0.79626510753778679</c:v>
                </c:pt>
                <c:pt idx="22">
                  <c:v>0.85717083240925618</c:v>
                </c:pt>
                <c:pt idx="23">
                  <c:v>1.2457378979662481</c:v>
                </c:pt>
                <c:pt idx="24">
                  <c:v>0.8684944470396484</c:v>
                </c:pt>
                <c:pt idx="25">
                  <c:v>1.1889424988159674</c:v>
                </c:pt>
                <c:pt idx="26">
                  <c:v>1.0697421413518191</c:v>
                </c:pt>
                <c:pt idx="27">
                  <c:v>1.0692526586125422</c:v>
                </c:pt>
                <c:pt idx="28">
                  <c:v>0.8842482128982051</c:v>
                </c:pt>
                <c:pt idx="29">
                  <c:v>1.0288105162724328</c:v>
                </c:pt>
                <c:pt idx="30">
                  <c:v>1.058464567965445</c:v>
                </c:pt>
                <c:pt idx="31">
                  <c:v>0.84335204839907141</c:v>
                </c:pt>
                <c:pt idx="32">
                  <c:v>1.6320937514438232</c:v>
                </c:pt>
                <c:pt idx="33">
                  <c:v>1.1004284314058883</c:v>
                </c:pt>
                <c:pt idx="34">
                  <c:v>1.1073651358129613</c:v>
                </c:pt>
                <c:pt idx="35">
                  <c:v>1.0893208247748047</c:v>
                </c:pt>
                <c:pt idx="36">
                  <c:v>0.86623505581147109</c:v>
                </c:pt>
                <c:pt idx="37">
                  <c:v>0.94172730899123591</c:v>
                </c:pt>
                <c:pt idx="38">
                  <c:v>0.9185355043603638</c:v>
                </c:pt>
                <c:pt idx="39">
                  <c:v>1.0238616321654936</c:v>
                </c:pt>
                <c:pt idx="40">
                  <c:v>0.82022170280045648</c:v>
                </c:pt>
                <c:pt idx="41">
                  <c:v>0.88167318955877239</c:v>
                </c:pt>
                <c:pt idx="42">
                  <c:v>0.86643078410989527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1.0071237039264855</c:v>
                </c:pt>
                <c:pt idx="1">
                  <c:v>0.99145610568429354</c:v>
                </c:pt>
                <c:pt idx="2">
                  <c:v>0.94592181227681293</c:v>
                </c:pt>
                <c:pt idx="3">
                  <c:v>0.94431546730922988</c:v>
                </c:pt>
                <c:pt idx="4">
                  <c:v>0.95952917098239532</c:v>
                </c:pt>
                <c:pt idx="5">
                  <c:v>1.0000200055279225</c:v>
                </c:pt>
                <c:pt idx="6">
                  <c:v>0.94578678075159672</c:v>
                </c:pt>
                <c:pt idx="7">
                  <c:v>1.0520832847186747</c:v>
                </c:pt>
                <c:pt idx="8">
                  <c:v>0.97952464869663025</c:v>
                </c:pt>
                <c:pt idx="9">
                  <c:v>1.0275590042769895</c:v>
                </c:pt>
                <c:pt idx="10">
                  <c:v>1.4293381261408216</c:v>
                </c:pt>
                <c:pt idx="11">
                  <c:v>1.0451672931606613</c:v>
                </c:pt>
                <c:pt idx="12">
                  <c:v>0.94646271387171776</c:v>
                </c:pt>
                <c:pt idx="13">
                  <c:v>0.9472074745517608</c:v>
                </c:pt>
                <c:pt idx="14">
                  <c:v>0.94702507656385115</c:v>
                </c:pt>
                <c:pt idx="15">
                  <c:v>0.94905221934800121</c:v>
                </c:pt>
                <c:pt idx="16">
                  <c:v>1.2344363493326533</c:v>
                </c:pt>
                <c:pt idx="17">
                  <c:v>0.95195840815616473</c:v>
                </c:pt>
                <c:pt idx="18">
                  <c:v>0.9439237075947895</c:v>
                </c:pt>
                <c:pt idx="19">
                  <c:v>0.95877819973645972</c:v>
                </c:pt>
                <c:pt idx="20">
                  <c:v>1.6150550599754316</c:v>
                </c:pt>
                <c:pt idx="21">
                  <c:v>0.94215546673076001</c:v>
                </c:pt>
                <c:pt idx="22">
                  <c:v>0.94520075297433326</c:v>
                </c:pt>
                <c:pt idx="23">
                  <c:v>1.0856113131391669</c:v>
                </c:pt>
                <c:pt idx="24">
                  <c:v>0.94576693370585296</c:v>
                </c:pt>
                <c:pt idx="25">
                  <c:v>1.0628931534790544</c:v>
                </c:pt>
                <c:pt idx="26">
                  <c:v>1.0152130104933952</c:v>
                </c:pt>
                <c:pt idx="27">
                  <c:v>1.0150172173976846</c:v>
                </c:pt>
                <c:pt idx="28">
                  <c:v>0.94655462199878082</c:v>
                </c:pt>
                <c:pt idx="29">
                  <c:v>0.99884036046164082</c:v>
                </c:pt>
                <c:pt idx="30">
                  <c:v>1.0107019811388456</c:v>
                </c:pt>
                <c:pt idx="31">
                  <c:v>0.94450981377382415</c:v>
                </c:pt>
                <c:pt idx="32">
                  <c:v>1.2401536545301968</c:v>
                </c:pt>
                <c:pt idx="33">
                  <c:v>1.027487526515023</c:v>
                </c:pt>
                <c:pt idx="34">
                  <c:v>1.0302622082778523</c:v>
                </c:pt>
                <c:pt idx="35">
                  <c:v>1.0230444838625896</c:v>
                </c:pt>
                <c:pt idx="36">
                  <c:v>0.94565396414444414</c:v>
                </c:pt>
                <c:pt idx="37">
                  <c:v>0.96400707754916182</c:v>
                </c:pt>
                <c:pt idx="38">
                  <c:v>0.95473035569681319</c:v>
                </c:pt>
                <c:pt idx="39">
                  <c:v>0.99686080681886513</c:v>
                </c:pt>
                <c:pt idx="40">
                  <c:v>0.94335329649389332</c:v>
                </c:pt>
                <c:pt idx="41">
                  <c:v>0.94642587083180918</c:v>
                </c:pt>
                <c:pt idx="42">
                  <c:v>0.94566375055936525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1.0095859038286017</c:v>
                </c:pt>
                <c:pt idx="1">
                  <c:v>0.74291018424603383</c:v>
                </c:pt>
                <c:pt idx="2">
                  <c:v>0.78348521251669823</c:v>
                </c:pt>
                <c:pt idx="3">
                  <c:v>1.3562560465927165</c:v>
                </c:pt>
                <c:pt idx="4">
                  <c:v>0.75063927579705902</c:v>
                </c:pt>
                <c:pt idx="5">
                  <c:v>0.80112104544367535</c:v>
                </c:pt>
                <c:pt idx="6">
                  <c:v>0.76915474632805425</c:v>
                </c:pt>
                <c:pt idx="7">
                  <c:v>0.81938848595484648</c:v>
                </c:pt>
                <c:pt idx="8">
                  <c:v>0.68802074431149873</c:v>
                </c:pt>
                <c:pt idx="9">
                  <c:v>0.69483817591331121</c:v>
                </c:pt>
                <c:pt idx="10">
                  <c:v>0.78413012214862132</c:v>
                </c:pt>
                <c:pt idx="11">
                  <c:v>0.77359746992793132</c:v>
                </c:pt>
                <c:pt idx="12">
                  <c:v>0.91154263825010906</c:v>
                </c:pt>
                <c:pt idx="13">
                  <c:v>0.77198117360450436</c:v>
                </c:pt>
                <c:pt idx="14">
                  <c:v>1.5970777356912298</c:v>
                </c:pt>
                <c:pt idx="15">
                  <c:v>0.76015562397992209</c:v>
                </c:pt>
                <c:pt idx="16">
                  <c:v>0.80421930712273193</c:v>
                </c:pt>
                <c:pt idx="17">
                  <c:v>0.70965823467976163</c:v>
                </c:pt>
                <c:pt idx="18">
                  <c:v>0.76987777427703097</c:v>
                </c:pt>
                <c:pt idx="19">
                  <c:v>0.74338324450296367</c:v>
                </c:pt>
                <c:pt idx="20">
                  <c:v>0.71889801141613952</c:v>
                </c:pt>
                <c:pt idx="21">
                  <c:v>0.80927117584602992</c:v>
                </c:pt>
                <c:pt idx="22">
                  <c:v>0.94589260511583995</c:v>
                </c:pt>
                <c:pt idx="23">
                  <c:v>1.2516665224782078</c:v>
                </c:pt>
                <c:pt idx="24">
                  <c:v>0.79735410013052532</c:v>
                </c:pt>
                <c:pt idx="25">
                  <c:v>0.65029783934515639</c:v>
                </c:pt>
                <c:pt idx="26">
                  <c:v>0.7608677658593398</c:v>
                </c:pt>
                <c:pt idx="27">
                  <c:v>0.96627955481162542</c:v>
                </c:pt>
                <c:pt idx="28">
                  <c:v>0.79459334762066181</c:v>
                </c:pt>
                <c:pt idx="29">
                  <c:v>0.77862268703111936</c:v>
                </c:pt>
                <c:pt idx="30">
                  <c:v>0.70333977679368176</c:v>
                </c:pt>
                <c:pt idx="31">
                  <c:v>0.84150442091123334</c:v>
                </c:pt>
                <c:pt idx="32">
                  <c:v>0.85548221258093882</c:v>
                </c:pt>
                <c:pt idx="33">
                  <c:v>0.79976402803089242</c:v>
                </c:pt>
                <c:pt idx="34">
                  <c:v>0.80455409964111946</c:v>
                </c:pt>
                <c:pt idx="35">
                  <c:v>0.77789239251026243</c:v>
                </c:pt>
                <c:pt idx="36">
                  <c:v>1.075650950121722</c:v>
                </c:pt>
                <c:pt idx="37">
                  <c:v>0.7698110308194458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0.99115051548410826</c:v>
                </c:pt>
                <c:pt idx="1">
                  <c:v>0.93948772056617236</c:v>
                </c:pt>
                <c:pt idx="2">
                  <c:v>0.94151647197970534</c:v>
                </c:pt>
                <c:pt idx="3">
                  <c:v>1.1298185725897545</c:v>
                </c:pt>
                <c:pt idx="4">
                  <c:v>0.93987417514372362</c:v>
                </c:pt>
                <c:pt idx="5">
                  <c:v>0.94239826362605439</c:v>
                </c:pt>
                <c:pt idx="6">
                  <c:v>0.94079994867027328</c:v>
                </c:pt>
                <c:pt idx="7">
                  <c:v>0.94331163565161291</c:v>
                </c:pt>
                <c:pt idx="8">
                  <c:v>0.93674324856944569</c:v>
                </c:pt>
                <c:pt idx="9">
                  <c:v>0.93708412014953602</c:v>
                </c:pt>
                <c:pt idx="10">
                  <c:v>0.94154871746130153</c:v>
                </c:pt>
                <c:pt idx="11">
                  <c:v>0.94102208485026717</c:v>
                </c:pt>
                <c:pt idx="12">
                  <c:v>0.95193320925271119</c:v>
                </c:pt>
                <c:pt idx="13">
                  <c:v>0.94094127003409578</c:v>
                </c:pt>
                <c:pt idx="14">
                  <c:v>1.2261472482291595</c:v>
                </c:pt>
                <c:pt idx="15">
                  <c:v>0.94034999255286666</c:v>
                </c:pt>
                <c:pt idx="16">
                  <c:v>0.94255317671000727</c:v>
                </c:pt>
                <c:pt idx="17">
                  <c:v>0.93782512308785848</c:v>
                </c:pt>
                <c:pt idx="18">
                  <c:v>0.94083610006772211</c:v>
                </c:pt>
                <c:pt idx="19">
                  <c:v>0.93951137357901893</c:v>
                </c:pt>
                <c:pt idx="20">
                  <c:v>0.9382871119246774</c:v>
                </c:pt>
                <c:pt idx="21">
                  <c:v>0.94280577014617184</c:v>
                </c:pt>
                <c:pt idx="22">
                  <c:v>0.96567319599900359</c:v>
                </c:pt>
                <c:pt idx="23">
                  <c:v>1.0879827629439509</c:v>
                </c:pt>
                <c:pt idx="24">
                  <c:v>0.94220991636039675</c:v>
                </c:pt>
                <c:pt idx="25">
                  <c:v>0.93485710332112837</c:v>
                </c:pt>
                <c:pt idx="26">
                  <c:v>0.94038559964683743</c:v>
                </c:pt>
                <c:pt idx="27">
                  <c:v>0.97382797587731795</c:v>
                </c:pt>
                <c:pt idx="28">
                  <c:v>0.94207187873490361</c:v>
                </c:pt>
                <c:pt idx="29">
                  <c:v>0.94127334570542653</c:v>
                </c:pt>
                <c:pt idx="30">
                  <c:v>0.93750920019355455</c:v>
                </c:pt>
                <c:pt idx="31">
                  <c:v>0.9444174323994321</c:v>
                </c:pt>
                <c:pt idx="32">
                  <c:v>0.94511632198291751</c:v>
                </c:pt>
                <c:pt idx="33">
                  <c:v>0.94233041275541529</c:v>
                </c:pt>
                <c:pt idx="34">
                  <c:v>0.94256991633592657</c:v>
                </c:pt>
                <c:pt idx="35">
                  <c:v>0.94123683097938382</c:v>
                </c:pt>
                <c:pt idx="36">
                  <c:v>1.0175765340013565</c:v>
                </c:pt>
                <c:pt idx="37">
                  <c:v>0.94083276289484308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0.94738542172506812</c:v>
                </c:pt>
                <c:pt idx="1">
                  <c:v>0.8684510872171598</c:v>
                </c:pt>
                <c:pt idx="2">
                  <c:v>0.71504614623828455</c:v>
                </c:pt>
                <c:pt idx="3">
                  <c:v>0.77892503264337087</c:v>
                </c:pt>
                <c:pt idx="4">
                  <c:v>0.90028014988553062</c:v>
                </c:pt>
                <c:pt idx="5">
                  <c:v>0.907546503974765</c:v>
                </c:pt>
                <c:pt idx="6">
                  <c:v>0.62020405702549719</c:v>
                </c:pt>
                <c:pt idx="7">
                  <c:v>1.0127322502661635</c:v>
                </c:pt>
                <c:pt idx="8">
                  <c:v>0.73976803804850499</c:v>
                </c:pt>
                <c:pt idx="9">
                  <c:v>0.8961361010088259</c:v>
                </c:pt>
                <c:pt idx="10">
                  <c:v>0.8021456814898662</c:v>
                </c:pt>
                <c:pt idx="11">
                  <c:v>0.73596287348291134</c:v>
                </c:pt>
                <c:pt idx="12">
                  <c:v>0.85736872630207395</c:v>
                </c:pt>
                <c:pt idx="13">
                  <c:v>0.71709519550543555</c:v>
                </c:pt>
                <c:pt idx="14">
                  <c:v>0.81783825543942901</c:v>
                </c:pt>
                <c:pt idx="15">
                  <c:v>0.72864792421691404</c:v>
                </c:pt>
                <c:pt idx="16">
                  <c:v>0.80776645114934764</c:v>
                </c:pt>
                <c:pt idx="17">
                  <c:v>0.7330268760574794</c:v>
                </c:pt>
                <c:pt idx="18">
                  <c:v>0.75520056597622942</c:v>
                </c:pt>
                <c:pt idx="19">
                  <c:v>0.74994636970187367</c:v>
                </c:pt>
                <c:pt idx="20">
                  <c:v>0.78354075997456596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0.96627032264269497</c:v>
                </c:pt>
                <c:pt idx="1">
                  <c:v>0.94576476571472845</c:v>
                </c:pt>
                <c:pt idx="2">
                  <c:v>0.93809451866578475</c:v>
                </c:pt>
                <c:pt idx="3">
                  <c:v>0.94128846298603897</c:v>
                </c:pt>
                <c:pt idx="4">
                  <c:v>0.94742821390687992</c:v>
                </c:pt>
                <c:pt idx="5">
                  <c:v>0.95033475554257374</c:v>
                </c:pt>
                <c:pt idx="6">
                  <c:v>0.93335241420514536</c:v>
                </c:pt>
                <c:pt idx="7">
                  <c:v>0.99240905405913304</c:v>
                </c:pt>
                <c:pt idx="8">
                  <c:v>0.93933061325629574</c:v>
                </c:pt>
                <c:pt idx="9">
                  <c:v>0.94714901640431193</c:v>
                </c:pt>
                <c:pt idx="10">
                  <c:v>0.94244949542836376</c:v>
                </c:pt>
                <c:pt idx="11">
                  <c:v>0.93914035502801596</c:v>
                </c:pt>
                <c:pt idx="12">
                  <c:v>0.94521064766897422</c:v>
                </c:pt>
                <c:pt idx="13">
                  <c:v>0.93819697112914224</c:v>
                </c:pt>
                <c:pt idx="14">
                  <c:v>0.94323412412584229</c:v>
                </c:pt>
                <c:pt idx="15">
                  <c:v>0.93877460756471609</c:v>
                </c:pt>
                <c:pt idx="16">
                  <c:v>0.94273053391133788</c:v>
                </c:pt>
                <c:pt idx="17">
                  <c:v>0.93899355515674432</c:v>
                </c:pt>
                <c:pt idx="18">
                  <c:v>0.94010223965268203</c:v>
                </c:pt>
                <c:pt idx="19">
                  <c:v>0.93983952983896424</c:v>
                </c:pt>
                <c:pt idx="20">
                  <c:v>0.94151924935259879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1.6805456826795688</c:v>
                </c:pt>
                <c:pt idx="1">
                  <c:v>1.3355521817005747</c:v>
                </c:pt>
                <c:pt idx="2">
                  <c:v>0.95551828137005779</c:v>
                </c:pt>
                <c:pt idx="3">
                  <c:v>1.0756889247544885</c:v>
                </c:pt>
                <c:pt idx="4">
                  <c:v>0.84899823788886619</c:v>
                </c:pt>
                <c:pt idx="5">
                  <c:v>1.0136324986817991</c:v>
                </c:pt>
                <c:pt idx="6">
                  <c:v>1.1850051658219261</c:v>
                </c:pt>
                <c:pt idx="7">
                  <c:v>0.9172696003817461</c:v>
                </c:pt>
                <c:pt idx="8">
                  <c:v>0.88294427873181547</c:v>
                </c:pt>
                <c:pt idx="9">
                  <c:v>0.80876657371430938</c:v>
                </c:pt>
                <c:pt idx="10">
                  <c:v>0.96936352952211913</c:v>
                </c:pt>
                <c:pt idx="11">
                  <c:v>0.93038021834034756</c:v>
                </c:pt>
                <c:pt idx="12">
                  <c:v>0.76304041665119193</c:v>
                </c:pt>
                <c:pt idx="13">
                  <c:v>0.80235269940690623</c:v>
                </c:pt>
                <c:pt idx="14">
                  <c:v>1.0442332471281477</c:v>
                </c:pt>
                <c:pt idx="15">
                  <c:v>0.99604363331237245</c:v>
                </c:pt>
                <c:pt idx="16">
                  <c:v>0.82835428014424783</c:v>
                </c:pt>
                <c:pt idx="17">
                  <c:v>0.80042653996346647</c:v>
                </c:pt>
                <c:pt idx="18">
                  <c:v>0.77221801734098849</c:v>
                </c:pt>
                <c:pt idx="19">
                  <c:v>0.76644847187087262</c:v>
                </c:pt>
                <c:pt idx="20">
                  <c:v>0.70114813926328901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1.259534427024495</c:v>
                </c:pt>
                <c:pt idx="1">
                  <c:v>1.1215370266328974</c:v>
                </c:pt>
                <c:pt idx="2">
                  <c:v>0.96952346650069088</c:v>
                </c:pt>
                <c:pt idx="3">
                  <c:v>1.0175917238544629</c:v>
                </c:pt>
                <c:pt idx="4">
                  <c:v>0.94479212324831385</c:v>
                </c:pt>
                <c:pt idx="5">
                  <c:v>0.99276915342538719</c:v>
                </c:pt>
                <c:pt idx="6">
                  <c:v>1.061318220281438</c:v>
                </c:pt>
                <c:pt idx="7">
                  <c:v>0.95422399410536607</c:v>
                </c:pt>
                <c:pt idx="8">
                  <c:v>0.94648942529046132</c:v>
                </c:pt>
                <c:pt idx="9">
                  <c:v>0.942780540039586</c:v>
                </c:pt>
                <c:pt idx="10">
                  <c:v>0.97506156576151548</c:v>
                </c:pt>
                <c:pt idx="11">
                  <c:v>0.95946824128880659</c:v>
                </c:pt>
                <c:pt idx="12">
                  <c:v>0.94049423218643013</c:v>
                </c:pt>
                <c:pt idx="13">
                  <c:v>0.94245984632421564</c:v>
                </c:pt>
                <c:pt idx="14">
                  <c:v>1.0050094528039266</c:v>
                </c:pt>
                <c:pt idx="15">
                  <c:v>0.9857336072776165</c:v>
                </c:pt>
                <c:pt idx="16">
                  <c:v>0.943759925361083</c:v>
                </c:pt>
                <c:pt idx="17">
                  <c:v>0.94236353835204389</c:v>
                </c:pt>
                <c:pt idx="18">
                  <c:v>0.94095311222092026</c:v>
                </c:pt>
                <c:pt idx="19">
                  <c:v>0.94066463494741415</c:v>
                </c:pt>
                <c:pt idx="20">
                  <c:v>0.93739961831703522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0.89341054782048968</c:v>
                </c:pt>
                <c:pt idx="1">
                  <c:v>0.99473981888562912</c:v>
                </c:pt>
                <c:pt idx="2">
                  <c:v>0.86526137885034771</c:v>
                </c:pt>
                <c:pt idx="3">
                  <c:v>1.0982467951909376</c:v>
                </c:pt>
                <c:pt idx="4">
                  <c:v>1.0688739732937234</c:v>
                </c:pt>
                <c:pt idx="5">
                  <c:v>0.88747510244382977</c:v>
                </c:pt>
                <c:pt idx="6">
                  <c:v>0.76650705095585003</c:v>
                </c:pt>
                <c:pt idx="7">
                  <c:v>0.99437936650397096</c:v>
                </c:pt>
                <c:pt idx="8">
                  <c:v>1.0396352602136834</c:v>
                </c:pt>
                <c:pt idx="9">
                  <c:v>1.0567229222483514</c:v>
                </c:pt>
                <c:pt idx="10">
                  <c:v>0.98521497284889525</c:v>
                </c:pt>
                <c:pt idx="11">
                  <c:v>1.2468271133028632</c:v>
                </c:pt>
                <c:pt idx="12">
                  <c:v>0.98270294731620145</c:v>
                </c:pt>
                <c:pt idx="13">
                  <c:v>1.4946807983651957</c:v>
                </c:pt>
                <c:pt idx="14">
                  <c:v>0.9273897725334781</c:v>
                </c:pt>
                <c:pt idx="15">
                  <c:v>0.88958379560052447</c:v>
                </c:pt>
                <c:pt idx="16">
                  <c:v>0.77754968379583944</c:v>
                </c:pt>
                <c:pt idx="17">
                  <c:v>1.2283994289357554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0.94701273874489511</c:v>
                </c:pt>
                <c:pt idx="1">
                  <c:v>0.98521208150691941</c:v>
                </c:pt>
                <c:pt idx="2">
                  <c:v>0.94560528029638791</c:v>
                </c:pt>
                <c:pt idx="3">
                  <c:v>1.0266148720290427</c:v>
                </c:pt>
                <c:pt idx="4">
                  <c:v>1.0148657432701569</c:v>
                </c:pt>
                <c:pt idx="5">
                  <c:v>0.94671596647606204</c:v>
                </c:pt>
                <c:pt idx="6">
                  <c:v>0.94066756390166306</c:v>
                </c:pt>
                <c:pt idx="7">
                  <c:v>0.98506790055425608</c:v>
                </c:pt>
                <c:pt idx="8">
                  <c:v>1.003170258038141</c:v>
                </c:pt>
                <c:pt idx="9">
                  <c:v>1.0100053228520081</c:v>
                </c:pt>
                <c:pt idx="10">
                  <c:v>0.98140214309222573</c:v>
                </c:pt>
                <c:pt idx="11">
                  <c:v>1.0860469992738129</c:v>
                </c:pt>
                <c:pt idx="12">
                  <c:v>0.98039733287914821</c:v>
                </c:pt>
                <c:pt idx="13">
                  <c:v>1.1851884732987459</c:v>
                </c:pt>
                <c:pt idx="14">
                  <c:v>0.95827206296605894</c:v>
                </c:pt>
                <c:pt idx="15">
                  <c:v>0.94682140113389679</c:v>
                </c:pt>
                <c:pt idx="16">
                  <c:v>0.94121969554366258</c:v>
                </c:pt>
                <c:pt idx="17">
                  <c:v>1.0786759255269698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0.87858088067561535</c:v>
                </c:pt>
                <c:pt idx="1">
                  <c:v>0.80459899747811225</c:v>
                </c:pt>
                <c:pt idx="2">
                  <c:v>0.81638597539745983</c:v>
                </c:pt>
                <c:pt idx="3">
                  <c:v>0.78846900903793993</c:v>
                </c:pt>
                <c:pt idx="4">
                  <c:v>0.88971821317488475</c:v>
                </c:pt>
                <c:pt idx="5">
                  <c:v>0.84661257467539952</c:v>
                </c:pt>
                <c:pt idx="6">
                  <c:v>0.71502373001444552</c:v>
                </c:pt>
                <c:pt idx="7">
                  <c:v>0.79960243800683573</c:v>
                </c:pt>
                <c:pt idx="8">
                  <c:v>0.73349872503118052</c:v>
                </c:pt>
                <c:pt idx="9">
                  <c:v>0.87179356962688459</c:v>
                </c:pt>
                <c:pt idx="10">
                  <c:v>0.99500537211096707</c:v>
                </c:pt>
                <c:pt idx="11">
                  <c:v>1.2308772203379061</c:v>
                </c:pt>
                <c:pt idx="12">
                  <c:v>0.89762753881998447</c:v>
                </c:pt>
                <c:pt idx="13">
                  <c:v>0.94701274471194796</c:v>
                </c:pt>
                <c:pt idx="14">
                  <c:v>0.91040722209219904</c:v>
                </c:pt>
                <c:pt idx="15">
                  <c:v>1.2541000141533944</c:v>
                </c:pt>
                <c:pt idx="16">
                  <c:v>1.3783877620444502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0.94627125538765133</c:v>
                </c:pt>
                <c:pt idx="1">
                  <c:v>0.94257216122777621</c:v>
                </c:pt>
                <c:pt idx="2">
                  <c:v>0.94316151012374361</c:v>
                </c:pt>
                <c:pt idx="3">
                  <c:v>0.94176566180576748</c:v>
                </c:pt>
                <c:pt idx="4">
                  <c:v>0.9468281220126149</c:v>
                </c:pt>
                <c:pt idx="5">
                  <c:v>0.94467284008764041</c:v>
                </c:pt>
                <c:pt idx="6">
                  <c:v>0.938093397854593</c:v>
                </c:pt>
                <c:pt idx="7">
                  <c:v>0.94232233325421244</c:v>
                </c:pt>
                <c:pt idx="8">
                  <c:v>0.93901714760542943</c:v>
                </c:pt>
                <c:pt idx="9">
                  <c:v>0.94593188983521481</c:v>
                </c:pt>
                <c:pt idx="10">
                  <c:v>0.98531830279705446</c:v>
                </c:pt>
                <c:pt idx="11">
                  <c:v>1.0796670420878303</c:v>
                </c:pt>
                <c:pt idx="12">
                  <c:v>0.94722358829486963</c:v>
                </c:pt>
                <c:pt idx="13">
                  <c:v>0.96612125183744679</c:v>
                </c:pt>
                <c:pt idx="14">
                  <c:v>0.9514790427895472</c:v>
                </c:pt>
                <c:pt idx="15">
                  <c:v>1.0889561596140256</c:v>
                </c:pt>
                <c:pt idx="16">
                  <c:v>1.1386712587704475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0.83767634221416265</c:v>
                </c:pt>
                <c:pt idx="1">
                  <c:v>0.91845316972388824</c:v>
                </c:pt>
                <c:pt idx="2">
                  <c:v>0.81650219282271241</c:v>
                </c:pt>
                <c:pt idx="3">
                  <c:v>0.78436696510568982</c:v>
                </c:pt>
                <c:pt idx="4">
                  <c:v>0.71690853117646625</c:v>
                </c:pt>
                <c:pt idx="5">
                  <c:v>0.6241033972067489</c:v>
                </c:pt>
                <c:pt idx="6">
                  <c:v>0.74562417947922999</c:v>
                </c:pt>
                <c:pt idx="7">
                  <c:v>0.71864405262805131</c:v>
                </c:pt>
                <c:pt idx="8">
                  <c:v>0.86823885293152026</c:v>
                </c:pt>
                <c:pt idx="9">
                  <c:v>0.85773470052452006</c:v>
                </c:pt>
                <c:pt idx="10">
                  <c:v>0.81482939046425573</c:v>
                </c:pt>
                <c:pt idx="11">
                  <c:v>0.85147944348182769</c:v>
                </c:pt>
                <c:pt idx="12">
                  <c:v>0.70273892443068375</c:v>
                </c:pt>
                <c:pt idx="13">
                  <c:v>0.76871439320432911</c:v>
                </c:pt>
                <c:pt idx="14">
                  <c:v>0.76257919476410396</c:v>
                </c:pt>
                <c:pt idx="15">
                  <c:v>0.76946182887803605</c:v>
                </c:pt>
                <c:pt idx="16">
                  <c:v>0.69028181458000193</c:v>
                </c:pt>
                <c:pt idx="17">
                  <c:v>0.79104751300090592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0.94422602846457859</c:v>
                </c:pt>
                <c:pt idx="1">
                  <c:v>0.95469742184222306</c:v>
                </c:pt>
                <c:pt idx="2">
                  <c:v>0.94316732099500633</c:v>
                </c:pt>
                <c:pt idx="3">
                  <c:v>0.94156055960915497</c:v>
                </c:pt>
                <c:pt idx="4">
                  <c:v>0.93818763791269377</c:v>
                </c:pt>
                <c:pt idx="5">
                  <c:v>0.93354738121420799</c:v>
                </c:pt>
                <c:pt idx="6">
                  <c:v>0.93962342032783219</c:v>
                </c:pt>
                <c:pt idx="7">
                  <c:v>0.938274413985273</c:v>
                </c:pt>
                <c:pt idx="8">
                  <c:v>0.94575415400044649</c:v>
                </c:pt>
                <c:pt idx="9">
                  <c:v>0.94522894638009669</c:v>
                </c:pt>
                <c:pt idx="10">
                  <c:v>0.94308368087708327</c:v>
                </c:pt>
                <c:pt idx="11">
                  <c:v>0.94491618352796203</c:v>
                </c:pt>
                <c:pt idx="12">
                  <c:v>0.93747915757540479</c:v>
                </c:pt>
                <c:pt idx="13">
                  <c:v>0.94077793101408691</c:v>
                </c:pt>
                <c:pt idx="14">
                  <c:v>0.94047117109207556</c:v>
                </c:pt>
                <c:pt idx="15">
                  <c:v>0.94081530279777237</c:v>
                </c:pt>
                <c:pt idx="16">
                  <c:v>0.93685630208287085</c:v>
                </c:pt>
                <c:pt idx="17">
                  <c:v>0.94189458700391582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tabellalle!$C$23:$D$23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tabellalle!$D$23:$E$23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tabellalle!$E$24:$E$37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12">
                  <c:v>4.6343968707564576E-2</c:v>
                </c:pt>
                <c:pt idx="13">
                  <c:v>4.7056575269680968E-2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tabellalle!$G$23:$H$23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tabellalle!$H$23:$I$23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tabellalle!$I$24:$I$37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12">
                  <c:v>3.7397698481918693E-2</c:v>
                </c:pt>
                <c:pt idx="13">
                  <c:v>3.3799787388917819E-2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tabellalle!$E$24:$E$39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12">
                  <c:v>4.6343968707564576E-2</c:v>
                </c:pt>
                <c:pt idx="13">
                  <c:v>4.7056575269680968E-2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tabellalle!$I$24:$I$39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12">
                  <c:v>3.7397698481918693E-2</c:v>
                </c:pt>
                <c:pt idx="13">
                  <c:v>3.3799787388917819E-2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583453</xdr:colOff>
      <xdr:row>56</xdr:row>
      <xdr:rowOff>26335</xdr:rowOff>
    </xdr:from>
    <xdr:to>
      <xdr:col>37</xdr:col>
      <xdr:colOff>499492</xdr:colOff>
      <xdr:row>74</xdr:row>
      <xdr:rowOff>121584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47623</xdr:colOff>
      <xdr:row>19</xdr:row>
      <xdr:rowOff>20107</xdr:rowOff>
    </xdr:from>
    <xdr:to>
      <xdr:col>25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264583</xdr:colOff>
      <xdr:row>19</xdr:row>
      <xdr:rowOff>0</xdr:rowOff>
    </xdr:from>
    <xdr:to>
      <xdr:col>37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6203950" cy="40513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6203950" cy="40513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J26" sqref="J26"/>
    </sheetView>
  </sheetViews>
  <sheetFormatPr baseColWidth="10" defaultRowHeight="15"/>
  <cols>
    <col min="1" max="1" width="4.7109375" customWidth="1"/>
    <col min="2" max="2" width="11.5703125" style="83" customWidth="1"/>
    <col min="3" max="3" width="18.42578125" style="83" customWidth="1"/>
    <col min="4" max="4" width="17.28515625" style="83" bestFit="1" customWidth="1"/>
    <col min="5" max="5" width="14.42578125" style="83" bestFit="1" customWidth="1"/>
    <col min="6" max="7" width="11.42578125" style="83"/>
    <col min="8" max="8" width="14.42578125" style="83" bestFit="1" customWidth="1"/>
    <col min="9" max="9" width="9.85546875" style="83" bestFit="1" customWidth="1"/>
    <col min="10" max="10" width="14" style="83" bestFit="1" customWidth="1"/>
    <col min="11" max="11" width="11.42578125" style="83"/>
    <col min="12" max="12" width="13.7109375" style="83" bestFit="1" customWidth="1"/>
    <col min="13" max="13" width="17.85546875" style="83" bestFit="1" customWidth="1"/>
    <col min="14" max="14" width="17.28515625" style="83" bestFit="1" customWidth="1"/>
    <col min="15" max="15" width="13.85546875" style="83" bestFit="1" customWidth="1"/>
    <col min="16" max="16" width="11.42578125" style="83"/>
    <col min="17" max="17" width="12.5703125" style="83" customWidth="1"/>
    <col min="18" max="18" width="14.85546875" style="83" customWidth="1"/>
    <col min="19" max="19" width="13.28515625" style="83" bestFit="1" customWidth="1"/>
    <col min="20" max="20" width="13" style="83" customWidth="1"/>
    <col min="21" max="21" width="16.5703125" style="83" customWidth="1"/>
    <col min="22" max="22" width="13.140625" style="83" customWidth="1"/>
    <col min="24" max="24" width="17.28515625" style="83" bestFit="1" customWidth="1"/>
    <col min="25" max="25" width="13.85546875" style="83" bestFit="1" customWidth="1"/>
  </cols>
  <sheetData>
    <row r="1" spans="2:27" ht="30">
      <c r="B1" s="67" t="s">
        <v>0</v>
      </c>
      <c r="C1" s="67" t="s">
        <v>1</v>
      </c>
      <c r="D1" s="248" t="s">
        <v>435</v>
      </c>
      <c r="E1" s="248"/>
      <c r="F1" s="248"/>
      <c r="G1" s="249" t="s">
        <v>378</v>
      </c>
      <c r="H1" s="249"/>
      <c r="I1" s="249" t="s">
        <v>2</v>
      </c>
      <c r="J1" s="249"/>
      <c r="K1" s="249"/>
      <c r="L1" s="249"/>
      <c r="M1" s="68" t="s">
        <v>436</v>
      </c>
      <c r="N1" s="250" t="s">
        <v>3</v>
      </c>
      <c r="O1" s="250"/>
      <c r="P1" s="250"/>
      <c r="Q1" s="69" t="s">
        <v>4</v>
      </c>
      <c r="R1" s="242" t="s">
        <v>438</v>
      </c>
      <c r="S1" s="242"/>
      <c r="T1" s="70" t="s">
        <v>5</v>
      </c>
      <c r="U1" s="71" t="s">
        <v>421</v>
      </c>
      <c r="V1" s="71" t="s">
        <v>421</v>
      </c>
      <c r="X1" t="s">
        <v>419</v>
      </c>
      <c r="Y1"/>
    </row>
    <row r="2" spans="2:27">
      <c r="B2" s="175" t="s">
        <v>8</v>
      </c>
      <c r="C2" s="176"/>
      <c r="D2" s="243" t="s">
        <v>447</v>
      </c>
      <c r="E2" s="244"/>
      <c r="F2" s="244"/>
      <c r="G2" s="245" t="s">
        <v>9</v>
      </c>
      <c r="H2" s="245"/>
      <c r="I2" s="177" t="s">
        <v>10</v>
      </c>
      <c r="J2" s="177"/>
      <c r="K2" s="177"/>
      <c r="L2" s="177"/>
      <c r="M2" s="178" t="str">
        <f>D2</f>
        <v>Jan-Juli</v>
      </c>
      <c r="N2" s="246" t="str">
        <f>D2</f>
        <v>Jan-Juli</v>
      </c>
      <c r="O2" s="247"/>
      <c r="P2" s="247"/>
      <c r="Q2" s="179" t="str">
        <f>RIGHT(N2,5)</f>
        <v>-Juli</v>
      </c>
      <c r="R2" s="251" t="s">
        <v>380</v>
      </c>
      <c r="S2" s="251"/>
      <c r="T2" s="72" t="s">
        <v>11</v>
      </c>
      <c r="U2" s="75" t="str">
        <f>D2</f>
        <v>Jan-Juli</v>
      </c>
      <c r="V2" s="73" t="str">
        <f>U2</f>
        <v>Jan-Juli</v>
      </c>
      <c r="X2" t="s">
        <v>420</v>
      </c>
      <c r="Y2"/>
    </row>
    <row r="3" spans="2:27">
      <c r="B3" s="180" t="s">
        <v>12</v>
      </c>
      <c r="C3" s="181"/>
      <c r="D3" s="173"/>
      <c r="E3" s="173"/>
      <c r="F3" s="74" t="s">
        <v>13</v>
      </c>
      <c r="G3" s="247" t="s">
        <v>14</v>
      </c>
      <c r="H3" s="247"/>
      <c r="I3" s="177" t="s">
        <v>15</v>
      </c>
      <c r="J3" s="177"/>
      <c r="K3" s="177" t="s">
        <v>16</v>
      </c>
      <c r="L3" s="177"/>
      <c r="M3" s="178" t="s">
        <v>17</v>
      </c>
      <c r="N3" s="182" t="s">
        <v>18</v>
      </c>
      <c r="O3" s="177"/>
      <c r="P3" s="182" t="s">
        <v>19</v>
      </c>
      <c r="Q3" s="183" t="s">
        <v>437</v>
      </c>
      <c r="R3" s="174" t="s">
        <v>6</v>
      </c>
      <c r="S3" s="184" t="s">
        <v>7</v>
      </c>
      <c r="T3" s="163">
        <v>45292</v>
      </c>
      <c r="V3" s="73"/>
      <c r="X3" s="182"/>
      <c r="Y3" s="177"/>
    </row>
    <row r="4" spans="2:27">
      <c r="B4" s="181"/>
      <c r="C4" s="76">
        <f>J367</f>
        <v>-304.53095186375015</v>
      </c>
      <c r="D4" s="185" t="s">
        <v>20</v>
      </c>
      <c r="E4" s="173" t="s">
        <v>21</v>
      </c>
      <c r="F4" s="173" t="s">
        <v>22</v>
      </c>
      <c r="G4" s="182" t="s">
        <v>23</v>
      </c>
      <c r="H4" s="182" t="s">
        <v>20</v>
      </c>
      <c r="I4" s="182" t="s">
        <v>21</v>
      </c>
      <c r="J4" s="182" t="s">
        <v>20</v>
      </c>
      <c r="K4" s="182" t="s">
        <v>21</v>
      </c>
      <c r="L4" s="182" t="s">
        <v>20</v>
      </c>
      <c r="M4" s="179" t="s">
        <v>20</v>
      </c>
      <c r="N4" s="182" t="s">
        <v>20</v>
      </c>
      <c r="O4" s="182" t="s">
        <v>21</v>
      </c>
      <c r="P4" s="182" t="s">
        <v>24</v>
      </c>
      <c r="Q4" s="179" t="s">
        <v>20</v>
      </c>
      <c r="R4" s="184" t="s">
        <v>25</v>
      </c>
      <c r="S4" s="184" t="s">
        <v>21</v>
      </c>
      <c r="T4" s="186"/>
      <c r="U4" s="77" t="s">
        <v>20</v>
      </c>
      <c r="V4" s="185" t="s">
        <v>21</v>
      </c>
      <c r="X4" s="182" t="s">
        <v>20</v>
      </c>
      <c r="Y4" s="182" t="s">
        <v>21</v>
      </c>
    </row>
    <row r="5" spans="2:27">
      <c r="B5" s="78"/>
      <c r="C5" s="78"/>
      <c r="D5" s="79">
        <v>1</v>
      </c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  <c r="R5" s="80">
        <v>15</v>
      </c>
      <c r="S5" s="80">
        <v>16</v>
      </c>
      <c r="T5" s="81">
        <v>17</v>
      </c>
      <c r="U5" s="79">
        <v>18</v>
      </c>
      <c r="V5" s="79">
        <v>19</v>
      </c>
      <c r="X5" s="79">
        <v>21</v>
      </c>
      <c r="Y5" s="79">
        <v>22</v>
      </c>
    </row>
    <row r="6" spans="2:27" ht="18.75" customHeight="1">
      <c r="B6" s="82"/>
      <c r="R6" s="84"/>
      <c r="S6" s="128"/>
      <c r="T6" s="84"/>
      <c r="U6" s="84"/>
      <c r="V6" s="84"/>
    </row>
    <row r="7" spans="2:27" ht="21.95" customHeight="1">
      <c r="B7" s="207">
        <v>301</v>
      </c>
      <c r="C7" t="s">
        <v>26</v>
      </c>
      <c r="D7" s="1">
        <v>23614850</v>
      </c>
      <c r="E7" s="85">
        <f>D7/T7*1000</f>
        <v>32903.052765044376</v>
      </c>
      <c r="F7" s="86">
        <f t="shared" ref="F7:F70" si="0">E7/E$365</f>
        <v>1.3757890131977342</v>
      </c>
      <c r="G7" s="187">
        <f t="shared" ref="G7:G70" si="1">($E$365+$Y$365-E7-Y7)*0.6</f>
        <v>-5391.183011869035</v>
      </c>
      <c r="H7" s="187">
        <f>G7*T7/1000</f>
        <v>-3869305.9594485248</v>
      </c>
      <c r="I7" s="187">
        <f t="shared" ref="I7:I70" si="2">IF(E7+Y7&lt;(E$365+Y$365)*0.9,((E$365+Y$365)*0.9-E7-Y7)*0.35,0)</f>
        <v>0</v>
      </c>
      <c r="J7" s="87">
        <f t="shared" ref="J7:J70" si="3">I7*T7/1000</f>
        <v>0</v>
      </c>
      <c r="K7" s="187">
        <f>I7+J$367</f>
        <v>-304.53095186375015</v>
      </c>
      <c r="L7" s="87">
        <f t="shared" ref="L7:L70" si="4">K7*T7/1000</f>
        <v>-218564.90946213211</v>
      </c>
      <c r="M7" s="88">
        <f>+H7+L7</f>
        <v>-4087870.8689106568</v>
      </c>
      <c r="N7" s="88">
        <f>D7+M7</f>
        <v>19526979.131089345</v>
      </c>
      <c r="O7" s="88">
        <f>N7/T7*1000</f>
        <v>27207.338801311595</v>
      </c>
      <c r="P7" s="89">
        <f t="shared" ref="P7:P70" si="5">O7/O$365</f>
        <v>1.1376317592317615</v>
      </c>
      <c r="Q7" s="195">
        <v>-470898.11125627672</v>
      </c>
      <c r="R7" s="89">
        <f>(D7-U7)/U7</f>
        <v>1.4955157307229286E-2</v>
      </c>
      <c r="S7" s="89">
        <f>(E7-V7)/V7</f>
        <v>2.6901671589443779E-3</v>
      </c>
      <c r="T7" s="91">
        <v>717710</v>
      </c>
      <c r="U7" s="190">
        <v>23266890</v>
      </c>
      <c r="V7" s="190">
        <v>32814.775533575819</v>
      </c>
      <c r="W7" s="197"/>
      <c r="X7" s="88">
        <v>0</v>
      </c>
      <c r="Y7" s="88">
        <f>X7*1000/T7</f>
        <v>0</v>
      </c>
      <c r="Z7" s="1"/>
      <c r="AA7" s="1"/>
    </row>
    <row r="8" spans="2:27" ht="24.95" customHeight="1">
      <c r="B8" s="207">
        <v>1101</v>
      </c>
      <c r="C8" t="s">
        <v>27</v>
      </c>
      <c r="D8" s="1">
        <v>359319</v>
      </c>
      <c r="E8" s="85">
        <f t="shared" ref="E8:E71" si="6">D8/T8*1000</f>
        <v>23606.793246173052</v>
      </c>
      <c r="F8" s="86">
        <f t="shared" si="0"/>
        <v>0.98708065226760289</v>
      </c>
      <c r="G8" s="187">
        <f t="shared" si="1"/>
        <v>186.57269945375955</v>
      </c>
      <c r="H8" s="187">
        <f t="shared" ref="H8:H70" si="7">G8*T8/1000</f>
        <v>2839.8230583856744</v>
      </c>
      <c r="I8" s="187">
        <f t="shared" si="2"/>
        <v>0</v>
      </c>
      <c r="J8" s="87">
        <f t="shared" si="3"/>
        <v>0</v>
      </c>
      <c r="K8" s="187">
        <f t="shared" ref="K8:K71" si="8">I8+J$367</f>
        <v>-304.53095186375015</v>
      </c>
      <c r="L8" s="87">
        <f t="shared" si="4"/>
        <v>-4635.2656183181416</v>
      </c>
      <c r="M8" s="88">
        <f t="shared" ref="M8:M71" si="9">+H8+L8</f>
        <v>-1795.4425599324672</v>
      </c>
      <c r="N8" s="88">
        <f t="shared" ref="N8:N71" si="10">D8+M8</f>
        <v>357523.55744006753</v>
      </c>
      <c r="O8" s="88">
        <f t="shared" ref="O8:O71" si="11">N8/T8*1000</f>
        <v>23488.834993763059</v>
      </c>
      <c r="P8" s="89">
        <f t="shared" si="5"/>
        <v>0.98214841485970872</v>
      </c>
      <c r="Q8" s="195">
        <v>-3883.6335977369886</v>
      </c>
      <c r="R8" s="89">
        <f t="shared" ref="R8:S71" si="12">(D8-U8)/U8</f>
        <v>9.4800505781447567E-2</v>
      </c>
      <c r="S8" s="89">
        <f t="shared" si="12"/>
        <v>7.9695840765081946E-2</v>
      </c>
      <c r="T8" s="91">
        <v>15221</v>
      </c>
      <c r="U8" s="190">
        <v>328205</v>
      </c>
      <c r="V8" s="190">
        <v>21864.299513689959</v>
      </c>
      <c r="W8" s="197"/>
      <c r="X8" s="88">
        <v>0</v>
      </c>
      <c r="Y8" s="88">
        <f t="shared" ref="Y8:Y71" si="13">X8*1000/T8</f>
        <v>0</v>
      </c>
    </row>
    <row r="9" spans="2:27">
      <c r="B9" s="207">
        <v>1103</v>
      </c>
      <c r="C9" t="s">
        <v>28</v>
      </c>
      <c r="D9" s="1">
        <v>4563955</v>
      </c>
      <c r="E9" s="85">
        <f t="shared" si="6"/>
        <v>30620.706081262411</v>
      </c>
      <c r="F9" s="86">
        <f t="shared" si="0"/>
        <v>1.2803563032216123</v>
      </c>
      <c r="G9" s="187">
        <f t="shared" si="1"/>
        <v>-4021.7750015998554</v>
      </c>
      <c r="H9" s="187">
        <f t="shared" si="7"/>
        <v>-599437.52043845528</v>
      </c>
      <c r="I9" s="187">
        <f t="shared" si="2"/>
        <v>0</v>
      </c>
      <c r="J9" s="87">
        <f t="shared" si="3"/>
        <v>0</v>
      </c>
      <c r="K9" s="187">
        <f t="shared" si="8"/>
        <v>-304.53095186375015</v>
      </c>
      <c r="L9" s="87">
        <f t="shared" si="4"/>
        <v>-45389.729313388227</v>
      </c>
      <c r="M9" s="88">
        <f t="shared" si="9"/>
        <v>-644827.24975184351</v>
      </c>
      <c r="N9" s="88">
        <f t="shared" si="10"/>
        <v>3919127.7502481565</v>
      </c>
      <c r="O9" s="88">
        <f t="shared" si="11"/>
        <v>26294.400127798806</v>
      </c>
      <c r="P9" s="89">
        <f t="shared" si="5"/>
        <v>1.0994586752413127</v>
      </c>
      <c r="Q9" s="195">
        <v>-88262.008427534252</v>
      </c>
      <c r="R9" s="92">
        <f t="shared" si="12"/>
        <v>5.3885142936313676E-2</v>
      </c>
      <c r="S9" s="92">
        <f t="shared" si="12"/>
        <v>3.2411193744794252E-2</v>
      </c>
      <c r="T9" s="91">
        <v>149048</v>
      </c>
      <c r="U9" s="190">
        <v>4330600</v>
      </c>
      <c r="V9" s="190">
        <v>29659.409222592818</v>
      </c>
      <c r="W9" s="197"/>
      <c r="X9" s="88">
        <v>0</v>
      </c>
      <c r="Y9" s="88">
        <f t="shared" si="13"/>
        <v>0</v>
      </c>
      <c r="Z9" s="1"/>
      <c r="AA9" s="1"/>
    </row>
    <row r="10" spans="2:27">
      <c r="B10" s="207">
        <v>1106</v>
      </c>
      <c r="C10" t="s">
        <v>29</v>
      </c>
      <c r="D10" s="1">
        <v>927000</v>
      </c>
      <c r="E10" s="85">
        <f>D10/T10*1000</f>
        <v>24208.712002507051</v>
      </c>
      <c r="F10" s="86">
        <f t="shared" si="0"/>
        <v>1.0122489312633358</v>
      </c>
      <c r="G10" s="187">
        <f t="shared" si="1"/>
        <v>-174.57855434663944</v>
      </c>
      <c r="H10" s="187">
        <f t="shared" si="7"/>
        <v>-6684.9620030415172</v>
      </c>
      <c r="I10" s="187">
        <f t="shared" si="2"/>
        <v>0</v>
      </c>
      <c r="J10" s="87">
        <f t="shared" si="3"/>
        <v>0</v>
      </c>
      <c r="K10" s="187">
        <f t="shared" si="8"/>
        <v>-304.53095186375015</v>
      </c>
      <c r="L10" s="87">
        <f t="shared" si="4"/>
        <v>-11661.099208766722</v>
      </c>
      <c r="M10" s="88">
        <f t="shared" si="9"/>
        <v>-18346.061211808239</v>
      </c>
      <c r="N10" s="88">
        <f t="shared" si="10"/>
        <v>908653.93878819176</v>
      </c>
      <c r="O10" s="88">
        <f t="shared" si="11"/>
        <v>23729.602496296662</v>
      </c>
      <c r="P10" s="89">
        <f t="shared" si="5"/>
        <v>0.99221572645800205</v>
      </c>
      <c r="Q10" s="195">
        <v>-11125.311998196266</v>
      </c>
      <c r="R10" s="92">
        <f t="shared" si="12"/>
        <v>6.9315153822196079E-2</v>
      </c>
      <c r="S10" s="92">
        <f t="shared" si="12"/>
        <v>5.7111802672600784E-2</v>
      </c>
      <c r="T10" s="91">
        <v>38292</v>
      </c>
      <c r="U10" s="190">
        <v>866910</v>
      </c>
      <c r="V10" s="190">
        <v>22900.805705983359</v>
      </c>
      <c r="W10" s="197"/>
      <c r="X10" s="88">
        <v>0</v>
      </c>
      <c r="Y10" s="88">
        <f t="shared" si="13"/>
        <v>0</v>
      </c>
      <c r="Z10" s="1"/>
    </row>
    <row r="11" spans="2:27">
      <c r="B11" s="207">
        <v>1108</v>
      </c>
      <c r="C11" t="s">
        <v>30</v>
      </c>
      <c r="D11" s="1">
        <v>1985667</v>
      </c>
      <c r="E11" s="85">
        <f t="shared" si="6"/>
        <v>23723.053212587511</v>
      </c>
      <c r="F11" s="86">
        <f t="shared" si="0"/>
        <v>0.99194187853769766</v>
      </c>
      <c r="G11" s="187">
        <f t="shared" si="1"/>
        <v>116.81671960508464</v>
      </c>
      <c r="H11" s="187">
        <f t="shared" si="7"/>
        <v>9777.793064384794</v>
      </c>
      <c r="I11" s="187">
        <f t="shared" si="2"/>
        <v>0</v>
      </c>
      <c r="J11" s="87">
        <f t="shared" si="3"/>
        <v>0</v>
      </c>
      <c r="K11" s="187">
        <f t="shared" si="8"/>
        <v>-304.53095186375015</v>
      </c>
      <c r="L11" s="87">
        <f t="shared" si="4"/>
        <v>-25489.849732899613</v>
      </c>
      <c r="M11" s="88">
        <f t="shared" si="9"/>
        <v>-15712.056668514819</v>
      </c>
      <c r="N11" s="88">
        <f t="shared" si="10"/>
        <v>1969954.9433314851</v>
      </c>
      <c r="O11" s="88">
        <f t="shared" si="11"/>
        <v>23535.338980328848</v>
      </c>
      <c r="P11" s="89">
        <f t="shared" si="5"/>
        <v>0.98409290536774685</v>
      </c>
      <c r="Q11" s="195">
        <v>-3864.6320608224778</v>
      </c>
      <c r="R11" s="92">
        <f t="shared" si="12"/>
        <v>4.254463453627598E-2</v>
      </c>
      <c r="S11" s="92">
        <f t="shared" si="12"/>
        <v>2.8171065108366616E-2</v>
      </c>
      <c r="T11" s="91">
        <v>83702</v>
      </c>
      <c r="U11" s="190">
        <v>1904635</v>
      </c>
      <c r="V11" s="190">
        <v>23073.060522362746</v>
      </c>
      <c r="W11" s="197"/>
      <c r="X11" s="88">
        <v>0</v>
      </c>
      <c r="Y11" s="88">
        <f t="shared" si="13"/>
        <v>0</v>
      </c>
      <c r="Z11" s="1"/>
      <c r="AA11" s="1"/>
    </row>
    <row r="12" spans="2:27">
      <c r="B12" s="207">
        <v>1111</v>
      </c>
      <c r="C12" t="s">
        <v>31</v>
      </c>
      <c r="D12" s="1">
        <v>67995</v>
      </c>
      <c r="E12" s="85">
        <f t="shared" si="6"/>
        <v>20315.207648640575</v>
      </c>
      <c r="F12" s="86">
        <f t="shared" si="0"/>
        <v>0.84944821635283851</v>
      </c>
      <c r="G12" s="187">
        <f t="shared" si="1"/>
        <v>2161.5240579732458</v>
      </c>
      <c r="H12" s="187">
        <f t="shared" si="7"/>
        <v>7234.6210220364537</v>
      </c>
      <c r="I12" s="187">
        <f t="shared" si="2"/>
        <v>423.76786273353446</v>
      </c>
      <c r="J12" s="87">
        <f t="shared" si="3"/>
        <v>1418.35103656914</v>
      </c>
      <c r="K12" s="187">
        <f t="shared" si="8"/>
        <v>119.23691086978431</v>
      </c>
      <c r="L12" s="87">
        <f t="shared" si="4"/>
        <v>399.0859406811681</v>
      </c>
      <c r="M12" s="88">
        <f t="shared" si="9"/>
        <v>7633.7069627176215</v>
      </c>
      <c r="N12" s="88">
        <f t="shared" si="10"/>
        <v>75628.706962717624</v>
      </c>
      <c r="O12" s="88">
        <f t="shared" si="11"/>
        <v>22595.968617483602</v>
      </c>
      <c r="P12" s="89">
        <f t="shared" si="5"/>
        <v>0.94481462217151235</v>
      </c>
      <c r="Q12" s="195">
        <v>680.91397704851533</v>
      </c>
      <c r="R12" s="92">
        <f t="shared" si="12"/>
        <v>7.2155032403538377E-2</v>
      </c>
      <c r="S12" s="92">
        <f t="shared" si="12"/>
        <v>6.4787370095417254E-2</v>
      </c>
      <c r="T12" s="91">
        <v>3347</v>
      </c>
      <c r="U12" s="190">
        <v>63419</v>
      </c>
      <c r="V12" s="190">
        <v>19079.121540312877</v>
      </c>
      <c r="W12" s="197"/>
      <c r="X12" s="88">
        <v>0</v>
      </c>
      <c r="Y12" s="88">
        <f t="shared" si="13"/>
        <v>0</v>
      </c>
      <c r="Z12" s="1"/>
      <c r="AA12" s="1"/>
    </row>
    <row r="13" spans="2:27">
      <c r="B13" s="207">
        <v>1112</v>
      </c>
      <c r="C13" t="s">
        <v>32</v>
      </c>
      <c r="D13" s="1">
        <v>68684</v>
      </c>
      <c r="E13" s="85">
        <f t="shared" si="6"/>
        <v>21290.762554246743</v>
      </c>
      <c r="F13" s="86">
        <f t="shared" si="0"/>
        <v>0.89023949886659981</v>
      </c>
      <c r="G13" s="187">
        <f t="shared" si="1"/>
        <v>1576.1911146095451</v>
      </c>
      <c r="H13" s="187">
        <f t="shared" si="7"/>
        <v>5084.792535730393</v>
      </c>
      <c r="I13" s="187">
        <f t="shared" si="2"/>
        <v>82.323645771375595</v>
      </c>
      <c r="J13" s="87">
        <f t="shared" si="3"/>
        <v>265.57608125845769</v>
      </c>
      <c r="K13" s="187">
        <f t="shared" si="8"/>
        <v>-222.20730609237455</v>
      </c>
      <c r="L13" s="87">
        <f t="shared" si="4"/>
        <v>-716.84076945400034</v>
      </c>
      <c r="M13" s="88">
        <f t="shared" si="9"/>
        <v>4367.9517662763928</v>
      </c>
      <c r="N13" s="88">
        <f t="shared" si="10"/>
        <v>73051.951766276397</v>
      </c>
      <c r="O13" s="88">
        <f t="shared" si="11"/>
        <v>22644.746362763919</v>
      </c>
      <c r="P13" s="89">
        <f t="shared" si="5"/>
        <v>0.94685418629720075</v>
      </c>
      <c r="Q13" s="195">
        <v>167.66876007127848</v>
      </c>
      <c r="R13" s="92">
        <f t="shared" si="12"/>
        <v>1.8159178167479507E-2</v>
      </c>
      <c r="S13" s="92">
        <f t="shared" si="12"/>
        <v>1.1846969995331278E-2</v>
      </c>
      <c r="T13" s="91">
        <v>3226</v>
      </c>
      <c r="U13" s="190">
        <v>67459</v>
      </c>
      <c r="V13" s="190">
        <v>21041.484716157207</v>
      </c>
      <c r="W13" s="197"/>
      <c r="X13" s="88">
        <v>0</v>
      </c>
      <c r="Y13" s="88">
        <f t="shared" si="13"/>
        <v>0</v>
      </c>
      <c r="Z13" s="1"/>
      <c r="AA13" s="1"/>
    </row>
    <row r="14" spans="2:27">
      <c r="B14" s="207">
        <v>1114</v>
      </c>
      <c r="C14" t="s">
        <v>33</v>
      </c>
      <c r="D14" s="1">
        <v>61512</v>
      </c>
      <c r="E14" s="85">
        <f t="shared" si="6"/>
        <v>21269.709543568464</v>
      </c>
      <c r="F14" s="86">
        <f t="shared" si="0"/>
        <v>0.88935920058568518</v>
      </c>
      <c r="G14" s="187">
        <f t="shared" si="1"/>
        <v>1588.8229210165125</v>
      </c>
      <c r="H14" s="187">
        <f t="shared" si="7"/>
        <v>4594.8758875797539</v>
      </c>
      <c r="I14" s="187">
        <f t="shared" si="2"/>
        <v>89.692199508773228</v>
      </c>
      <c r="J14" s="87">
        <f t="shared" si="3"/>
        <v>259.3898409793722</v>
      </c>
      <c r="K14" s="187">
        <f t="shared" si="8"/>
        <v>-214.83875235497692</v>
      </c>
      <c r="L14" s="87">
        <f t="shared" si="4"/>
        <v>-621.31367181059318</v>
      </c>
      <c r="M14" s="88">
        <f t="shared" si="9"/>
        <v>3973.5622157691605</v>
      </c>
      <c r="N14" s="88">
        <f t="shared" si="10"/>
        <v>65485.562215769161</v>
      </c>
      <c r="O14" s="88">
        <f t="shared" si="11"/>
        <v>22643.693712230001</v>
      </c>
      <c r="P14" s="89">
        <f t="shared" si="5"/>
        <v>0.94681017138315482</v>
      </c>
      <c r="Q14" s="195">
        <v>962.51873965471805</v>
      </c>
      <c r="R14" s="92">
        <f t="shared" si="12"/>
        <v>4.6531806659067323E-2</v>
      </c>
      <c r="S14" s="92">
        <f t="shared" si="12"/>
        <v>3.0609469351667879E-2</v>
      </c>
      <c r="T14" s="91">
        <v>2892</v>
      </c>
      <c r="U14" s="190">
        <v>58777</v>
      </c>
      <c r="V14" s="190">
        <v>20637.991573033709</v>
      </c>
      <c r="W14" s="197"/>
      <c r="X14" s="88">
        <v>0</v>
      </c>
      <c r="Y14" s="88">
        <f t="shared" si="13"/>
        <v>0</v>
      </c>
      <c r="Z14" s="1"/>
      <c r="AA14" s="1"/>
    </row>
    <row r="15" spans="2:27">
      <c r="B15" s="207">
        <v>1119</v>
      </c>
      <c r="C15" t="s">
        <v>34</v>
      </c>
      <c r="D15" s="1">
        <v>394128</v>
      </c>
      <c r="E15" s="85">
        <f t="shared" si="6"/>
        <v>19878.347707671357</v>
      </c>
      <c r="F15" s="86">
        <f t="shared" si="0"/>
        <v>0.83118161016940917</v>
      </c>
      <c r="G15" s="187">
        <f t="shared" si="1"/>
        <v>2423.6400225547768</v>
      </c>
      <c r="H15" s="187">
        <f t="shared" si="7"/>
        <v>48053.510727193556</v>
      </c>
      <c r="I15" s="187">
        <f t="shared" si="2"/>
        <v>576.66884207276064</v>
      </c>
      <c r="J15" s="87">
        <f t="shared" si="3"/>
        <v>11433.613131776625</v>
      </c>
      <c r="K15" s="187">
        <f t="shared" si="8"/>
        <v>272.13789020901049</v>
      </c>
      <c r="L15" s="87">
        <f t="shared" si="4"/>
        <v>5395.6779491740508</v>
      </c>
      <c r="M15" s="88">
        <f t="shared" si="9"/>
        <v>53449.188676367608</v>
      </c>
      <c r="N15" s="88">
        <f t="shared" si="10"/>
        <v>447577.18867636763</v>
      </c>
      <c r="O15" s="88">
        <f t="shared" si="11"/>
        <v>22574.125620435148</v>
      </c>
      <c r="P15" s="89">
        <f t="shared" si="5"/>
        <v>0.94390129186234117</v>
      </c>
      <c r="Q15" s="195">
        <v>4255.8964215539527</v>
      </c>
      <c r="R15" s="92">
        <f t="shared" si="12"/>
        <v>6.485394084144773E-2</v>
      </c>
      <c r="S15" s="92">
        <f t="shared" si="12"/>
        <v>5.5294047692217886E-2</v>
      </c>
      <c r="T15" s="91">
        <v>19827</v>
      </c>
      <c r="U15" s="190">
        <v>370124</v>
      </c>
      <c r="V15" s="190">
        <v>18836.785587052778</v>
      </c>
      <c r="W15" s="197"/>
      <c r="X15" s="88">
        <v>0</v>
      </c>
      <c r="Y15" s="88">
        <f t="shared" si="13"/>
        <v>0</v>
      </c>
      <c r="Z15" s="1"/>
      <c r="AA15" s="1"/>
    </row>
    <row r="16" spans="2:27">
      <c r="B16" s="207">
        <v>1120</v>
      </c>
      <c r="C16" t="s">
        <v>35</v>
      </c>
      <c r="D16" s="1">
        <v>465440</v>
      </c>
      <c r="E16" s="85">
        <f t="shared" si="6"/>
        <v>22269.856459330142</v>
      </c>
      <c r="F16" s="86">
        <f t="shared" si="0"/>
        <v>0.93117875903560332</v>
      </c>
      <c r="G16" s="187">
        <f t="shared" si="1"/>
        <v>988.73477155950604</v>
      </c>
      <c r="H16" s="187">
        <f t="shared" si="7"/>
        <v>20664.556725593677</v>
      </c>
      <c r="I16" s="187">
        <f t="shared" si="2"/>
        <v>0</v>
      </c>
      <c r="J16" s="87">
        <f t="shared" si="3"/>
        <v>0</v>
      </c>
      <c r="K16" s="187">
        <f t="shared" si="8"/>
        <v>-304.53095186375015</v>
      </c>
      <c r="L16" s="87">
        <f t="shared" si="4"/>
        <v>-6364.6968939523776</v>
      </c>
      <c r="M16" s="88">
        <f t="shared" si="9"/>
        <v>14299.859831641299</v>
      </c>
      <c r="N16" s="88">
        <f t="shared" si="10"/>
        <v>479739.85983164131</v>
      </c>
      <c r="O16" s="88">
        <f t="shared" si="11"/>
        <v>22954.0602790259</v>
      </c>
      <c r="P16" s="89">
        <f t="shared" si="5"/>
        <v>0.95978765756690909</v>
      </c>
      <c r="Q16" s="195">
        <v>703.45269084141182</v>
      </c>
      <c r="R16" s="92">
        <f t="shared" si="12"/>
        <v>4.7771482084287255E-2</v>
      </c>
      <c r="S16" s="92">
        <f t="shared" si="12"/>
        <v>3.3483689146774027E-2</v>
      </c>
      <c r="T16" s="91">
        <v>20900</v>
      </c>
      <c r="U16" s="190">
        <v>444219</v>
      </c>
      <c r="V16" s="190">
        <v>21548.338588406503</v>
      </c>
      <c r="W16" s="197"/>
      <c r="X16" s="88">
        <v>0</v>
      </c>
      <c r="Y16" s="88">
        <f t="shared" si="13"/>
        <v>0</v>
      </c>
      <c r="Z16" s="1"/>
      <c r="AA16" s="1"/>
    </row>
    <row r="17" spans="2:27">
      <c r="B17" s="207">
        <v>1121</v>
      </c>
      <c r="C17" t="s">
        <v>36</v>
      </c>
      <c r="D17" s="1">
        <v>463748</v>
      </c>
      <c r="E17" s="85">
        <f t="shared" si="6"/>
        <v>23292.214967353091</v>
      </c>
      <c r="F17" s="86">
        <f t="shared" si="0"/>
        <v>0.97392706001944074</v>
      </c>
      <c r="G17" s="187">
        <f t="shared" si="1"/>
        <v>375.3196667457363</v>
      </c>
      <c r="H17" s="187">
        <f t="shared" si="7"/>
        <v>7472.6145649076097</v>
      </c>
      <c r="I17" s="187">
        <f t="shared" si="2"/>
        <v>0</v>
      </c>
      <c r="J17" s="87">
        <f t="shared" si="3"/>
        <v>0</v>
      </c>
      <c r="K17" s="187">
        <f t="shared" si="8"/>
        <v>-304.53095186375015</v>
      </c>
      <c r="L17" s="87">
        <f t="shared" si="4"/>
        <v>-6063.2112516072657</v>
      </c>
      <c r="M17" s="88">
        <f t="shared" si="9"/>
        <v>1409.4033133003441</v>
      </c>
      <c r="N17" s="88">
        <f t="shared" si="10"/>
        <v>465157.40331330034</v>
      </c>
      <c r="O17" s="88">
        <f t="shared" si="11"/>
        <v>23363.003682235074</v>
      </c>
      <c r="P17" s="89">
        <f t="shared" si="5"/>
        <v>0.97688697796044377</v>
      </c>
      <c r="Q17" s="195">
        <v>-324.2140155668867</v>
      </c>
      <c r="R17" s="92">
        <f t="shared" si="12"/>
        <v>1.6073197023741707E-2</v>
      </c>
      <c r="S17" s="92">
        <f t="shared" si="12"/>
        <v>9.4899000666316749E-3</v>
      </c>
      <c r="T17" s="91">
        <v>19910</v>
      </c>
      <c r="U17" s="190">
        <v>456412</v>
      </c>
      <c r="V17" s="190">
        <v>23073.252110611193</v>
      </c>
      <c r="W17" s="197"/>
      <c r="X17" s="88">
        <v>0</v>
      </c>
      <c r="Y17" s="88">
        <f t="shared" si="13"/>
        <v>0</v>
      </c>
      <c r="Z17" s="1"/>
      <c r="AA17" s="1"/>
    </row>
    <row r="18" spans="2:27">
      <c r="B18" s="207">
        <v>1122</v>
      </c>
      <c r="C18" t="s">
        <v>37</v>
      </c>
      <c r="D18" s="1">
        <v>253698</v>
      </c>
      <c r="E18" s="85">
        <f t="shared" si="6"/>
        <v>20522.407377447013</v>
      </c>
      <c r="F18" s="86">
        <f t="shared" si="0"/>
        <v>0.8581119446842197</v>
      </c>
      <c r="G18" s="187">
        <f t="shared" si="1"/>
        <v>2037.2042206893834</v>
      </c>
      <c r="H18" s="187">
        <f t="shared" si="7"/>
        <v>25183.918576162159</v>
      </c>
      <c r="I18" s="187">
        <f t="shared" si="2"/>
        <v>351.24795765128124</v>
      </c>
      <c r="J18" s="87">
        <f t="shared" si="3"/>
        <v>4342.1272524851383</v>
      </c>
      <c r="K18" s="187">
        <f t="shared" si="8"/>
        <v>46.717005787531093</v>
      </c>
      <c r="L18" s="87">
        <f t="shared" si="4"/>
        <v>577.51562554545933</v>
      </c>
      <c r="M18" s="88">
        <f t="shared" si="9"/>
        <v>25761.43420170762</v>
      </c>
      <c r="N18" s="88">
        <f t="shared" si="10"/>
        <v>279459.4342017076</v>
      </c>
      <c r="O18" s="88">
        <f t="shared" si="11"/>
        <v>22606.328603923928</v>
      </c>
      <c r="P18" s="89">
        <f t="shared" si="5"/>
        <v>0.94524780858808155</v>
      </c>
      <c r="Q18" s="195">
        <v>3084.6729113456822</v>
      </c>
      <c r="R18" s="92">
        <f t="shared" si="12"/>
        <v>6.725842413024273E-2</v>
      </c>
      <c r="S18" s="92">
        <f t="shared" si="12"/>
        <v>6.2078396185912037E-2</v>
      </c>
      <c r="T18" s="91">
        <v>12362</v>
      </c>
      <c r="U18" s="190">
        <v>237710</v>
      </c>
      <c r="V18" s="190">
        <v>19322.874329377337</v>
      </c>
      <c r="W18" s="197"/>
      <c r="X18" s="88">
        <v>0</v>
      </c>
      <c r="Y18" s="88">
        <f t="shared" si="13"/>
        <v>0</v>
      </c>
      <c r="Z18" s="1"/>
      <c r="AA18" s="1"/>
    </row>
    <row r="19" spans="2:27">
      <c r="B19" s="207">
        <v>1124</v>
      </c>
      <c r="C19" t="s">
        <v>38</v>
      </c>
      <c r="D19" s="1">
        <v>861551</v>
      </c>
      <c r="E19" s="85">
        <f t="shared" si="6"/>
        <v>30034.896287258151</v>
      </c>
      <c r="F19" s="86">
        <f t="shared" si="0"/>
        <v>1.2558615949594381</v>
      </c>
      <c r="G19" s="187">
        <f t="shared" si="1"/>
        <v>-3670.2891251972992</v>
      </c>
      <c r="H19" s="187">
        <f t="shared" si="7"/>
        <v>-105282.24355628453</v>
      </c>
      <c r="I19" s="187">
        <f t="shared" si="2"/>
        <v>0</v>
      </c>
      <c r="J19" s="87">
        <f t="shared" si="3"/>
        <v>0</v>
      </c>
      <c r="K19" s="187">
        <f t="shared" si="8"/>
        <v>-304.53095186375015</v>
      </c>
      <c r="L19" s="87">
        <f t="shared" si="4"/>
        <v>-8735.4703542116731</v>
      </c>
      <c r="M19" s="88">
        <f t="shared" si="9"/>
        <v>-114017.71391049621</v>
      </c>
      <c r="N19" s="88">
        <f t="shared" si="10"/>
        <v>747533.28608950379</v>
      </c>
      <c r="O19" s="88">
        <f t="shared" si="11"/>
        <v>26060.076210197098</v>
      </c>
      <c r="P19" s="89">
        <f t="shared" si="5"/>
        <v>1.0896607919364427</v>
      </c>
      <c r="Q19" s="195">
        <v>-18998.48639058444</v>
      </c>
      <c r="R19" s="92">
        <f t="shared" si="12"/>
        <v>4.6908188609729895E-2</v>
      </c>
      <c r="S19" s="92">
        <f t="shared" si="12"/>
        <v>3.3404405106658666E-2</v>
      </c>
      <c r="T19" s="91">
        <v>28685</v>
      </c>
      <c r="U19" s="190">
        <v>822948</v>
      </c>
      <c r="V19" s="190">
        <v>29064.029666254635</v>
      </c>
      <c r="W19" s="197"/>
      <c r="X19" s="88">
        <v>0</v>
      </c>
      <c r="Y19" s="88">
        <f t="shared" si="13"/>
        <v>0</v>
      </c>
      <c r="Z19" s="1"/>
      <c r="AA19" s="1"/>
    </row>
    <row r="20" spans="2:27">
      <c r="B20" s="207">
        <v>1127</v>
      </c>
      <c r="C20" t="s">
        <v>39</v>
      </c>
      <c r="D20" s="1">
        <v>300217</v>
      </c>
      <c r="E20" s="85">
        <f t="shared" si="6"/>
        <v>25567.790836314085</v>
      </c>
      <c r="F20" s="86">
        <f t="shared" si="0"/>
        <v>1.0690766591028558</v>
      </c>
      <c r="G20" s="187">
        <f t="shared" si="1"/>
        <v>-990.02585463085995</v>
      </c>
      <c r="H20" s="187">
        <f t="shared" si="7"/>
        <v>-11624.883585075557</v>
      </c>
      <c r="I20" s="187">
        <f t="shared" si="2"/>
        <v>0</v>
      </c>
      <c r="J20" s="87">
        <f t="shared" si="3"/>
        <v>0</v>
      </c>
      <c r="K20" s="187">
        <f t="shared" si="8"/>
        <v>-304.53095186375015</v>
      </c>
      <c r="L20" s="87">
        <f t="shared" si="4"/>
        <v>-3575.8024367841545</v>
      </c>
      <c r="M20" s="88">
        <f t="shared" si="9"/>
        <v>-15200.68602185971</v>
      </c>
      <c r="N20" s="88">
        <f t="shared" si="10"/>
        <v>285016.3139781403</v>
      </c>
      <c r="O20" s="88">
        <f t="shared" si="11"/>
        <v>24273.234029819476</v>
      </c>
      <c r="P20" s="89">
        <f t="shared" si="5"/>
        <v>1.0149468175938099</v>
      </c>
      <c r="Q20" s="195">
        <v>-3696.6827609636257</v>
      </c>
      <c r="R20" s="92">
        <f t="shared" si="12"/>
        <v>4.1675051872618891E-2</v>
      </c>
      <c r="S20" s="92">
        <f t="shared" si="12"/>
        <v>3.5376386510418668E-2</v>
      </c>
      <c r="T20" s="91">
        <v>11742</v>
      </c>
      <c r="U20" s="190">
        <v>288206</v>
      </c>
      <c r="V20" s="190">
        <v>24694.199297403818</v>
      </c>
      <c r="W20" s="197"/>
      <c r="X20" s="88">
        <v>0</v>
      </c>
      <c r="Y20" s="88">
        <f t="shared" si="13"/>
        <v>0</v>
      </c>
      <c r="Z20" s="1"/>
      <c r="AA20" s="1"/>
    </row>
    <row r="21" spans="2:27">
      <c r="B21" s="207">
        <v>1130</v>
      </c>
      <c r="C21" t="s">
        <v>40</v>
      </c>
      <c r="D21" s="1">
        <v>283904</v>
      </c>
      <c r="E21" s="85">
        <f t="shared" si="6"/>
        <v>20718.382835875356</v>
      </c>
      <c r="F21" s="86">
        <f t="shared" si="0"/>
        <v>0.86630634793571815</v>
      </c>
      <c r="G21" s="187">
        <f t="shared" si="1"/>
        <v>1919.6189456323773</v>
      </c>
      <c r="H21" s="187">
        <f t="shared" si="7"/>
        <v>26304.538412000467</v>
      </c>
      <c r="I21" s="187">
        <f t="shared" si="2"/>
        <v>282.65654720136098</v>
      </c>
      <c r="J21" s="87">
        <f t="shared" si="3"/>
        <v>3873.2426663002493</v>
      </c>
      <c r="K21" s="187">
        <f t="shared" si="8"/>
        <v>-21.874404662389168</v>
      </c>
      <c r="L21" s="87">
        <f t="shared" si="4"/>
        <v>-299.74496708871879</v>
      </c>
      <c r="M21" s="88">
        <f t="shared" si="9"/>
        <v>26004.793444911749</v>
      </c>
      <c r="N21" s="88">
        <f t="shared" si="10"/>
        <v>309908.79344491177</v>
      </c>
      <c r="O21" s="88">
        <f t="shared" si="11"/>
        <v>22616.127376845347</v>
      </c>
      <c r="P21" s="89">
        <f t="shared" si="5"/>
        <v>0.94565752875065656</v>
      </c>
      <c r="Q21" s="195">
        <v>2341.4756879282722</v>
      </c>
      <c r="R21" s="92">
        <f t="shared" si="12"/>
        <v>4.8506112198544893E-2</v>
      </c>
      <c r="S21" s="93">
        <f t="shared" si="12"/>
        <v>3.0983825130496547E-2</v>
      </c>
      <c r="T21" s="91">
        <v>13703</v>
      </c>
      <c r="U21" s="190">
        <v>270770</v>
      </c>
      <c r="V21" s="190">
        <v>20095.739943595072</v>
      </c>
      <c r="W21" s="197"/>
      <c r="X21" s="88">
        <v>0</v>
      </c>
      <c r="Y21" s="88">
        <f t="shared" si="13"/>
        <v>0</v>
      </c>
      <c r="Z21" s="1"/>
      <c r="AA21" s="1"/>
    </row>
    <row r="22" spans="2:27">
      <c r="B22" s="207">
        <v>1133</v>
      </c>
      <c r="C22" t="s">
        <v>41</v>
      </c>
      <c r="D22" s="1">
        <v>79641</v>
      </c>
      <c r="E22" s="85">
        <f t="shared" si="6"/>
        <v>30132.803632236093</v>
      </c>
      <c r="F22" s="86">
        <f t="shared" si="0"/>
        <v>1.2599554354457261</v>
      </c>
      <c r="G22" s="187">
        <f t="shared" si="1"/>
        <v>-3729.0335321840648</v>
      </c>
      <c r="H22" s="187">
        <f t="shared" si="7"/>
        <v>-9855.835625562484</v>
      </c>
      <c r="I22" s="187">
        <f t="shared" si="2"/>
        <v>0</v>
      </c>
      <c r="J22" s="87">
        <f t="shared" si="3"/>
        <v>0</v>
      </c>
      <c r="K22" s="187">
        <f t="shared" si="8"/>
        <v>-304.53095186375015</v>
      </c>
      <c r="L22" s="87">
        <f t="shared" si="4"/>
        <v>-804.87530577589166</v>
      </c>
      <c r="M22" s="88">
        <f t="shared" si="9"/>
        <v>-10660.710931338375</v>
      </c>
      <c r="N22" s="88">
        <f t="shared" si="10"/>
        <v>68980.28906866163</v>
      </c>
      <c r="O22" s="88">
        <f t="shared" si="11"/>
        <v>26099.239148188281</v>
      </c>
      <c r="P22" s="89">
        <f t="shared" si="5"/>
        <v>1.0912983281309583</v>
      </c>
      <c r="Q22" s="195">
        <v>656.85505559301055</v>
      </c>
      <c r="R22" s="92">
        <f t="shared" si="12"/>
        <v>6.3013881473571814E-2</v>
      </c>
      <c r="S22" s="93">
        <f t="shared" si="12"/>
        <v>5.3361087998215859E-2</v>
      </c>
      <c r="T22" s="91">
        <v>2643</v>
      </c>
      <c r="U22" s="190">
        <v>74920</v>
      </c>
      <c r="V22" s="190">
        <v>28606.338297059945</v>
      </c>
      <c r="W22" s="197"/>
      <c r="X22" s="88">
        <v>0</v>
      </c>
      <c r="Y22" s="88">
        <f t="shared" si="13"/>
        <v>0</v>
      </c>
      <c r="Z22" s="1"/>
      <c r="AA22" s="1"/>
    </row>
    <row r="23" spans="2:27">
      <c r="B23" s="207">
        <v>1134</v>
      </c>
      <c r="C23" t="s">
        <v>42</v>
      </c>
      <c r="D23" s="1">
        <v>131728</v>
      </c>
      <c r="E23" s="85">
        <f t="shared" si="6"/>
        <v>33871.946515813834</v>
      </c>
      <c r="F23" s="86">
        <f t="shared" si="0"/>
        <v>1.4163017700772633</v>
      </c>
      <c r="G23" s="187">
        <f t="shared" si="1"/>
        <v>-5972.5192623307094</v>
      </c>
      <c r="H23" s="187">
        <f t="shared" si="7"/>
        <v>-23227.127411204128</v>
      </c>
      <c r="I23" s="187">
        <f t="shared" si="2"/>
        <v>0</v>
      </c>
      <c r="J23" s="87">
        <f t="shared" si="3"/>
        <v>0</v>
      </c>
      <c r="K23" s="187">
        <f t="shared" si="8"/>
        <v>-304.53095186375015</v>
      </c>
      <c r="L23" s="87">
        <f t="shared" si="4"/>
        <v>-1184.3208717981245</v>
      </c>
      <c r="M23" s="88">
        <f t="shared" si="9"/>
        <v>-24411.448283002253</v>
      </c>
      <c r="N23" s="88">
        <f t="shared" si="10"/>
        <v>107316.55171699775</v>
      </c>
      <c r="O23" s="88">
        <f t="shared" si="11"/>
        <v>27594.896301619374</v>
      </c>
      <c r="P23" s="89">
        <f t="shared" si="5"/>
        <v>1.1538368619835728</v>
      </c>
      <c r="Q23" s="195">
        <v>866.35153658767013</v>
      </c>
      <c r="R23" s="92">
        <f t="shared" si="12"/>
        <v>8.6918494314900077E-2</v>
      </c>
      <c r="S23" s="92">
        <f t="shared" si="12"/>
        <v>6.6236579020659242E-2</v>
      </c>
      <c r="T23" s="91">
        <v>3889</v>
      </c>
      <c r="U23" s="190">
        <v>121194</v>
      </c>
      <c r="V23" s="190">
        <v>31767.758846657929</v>
      </c>
      <c r="W23" s="197"/>
      <c r="X23" s="88">
        <v>0</v>
      </c>
      <c r="Y23" s="88">
        <f t="shared" si="13"/>
        <v>0</v>
      </c>
      <c r="Z23" s="1"/>
      <c r="AA23" s="1"/>
    </row>
    <row r="24" spans="2:27">
      <c r="B24" s="207">
        <v>1135</v>
      </c>
      <c r="C24" t="s">
        <v>43</v>
      </c>
      <c r="D24" s="1">
        <v>110904</v>
      </c>
      <c r="E24" s="85">
        <f t="shared" si="6"/>
        <v>24257.217847769029</v>
      </c>
      <c r="F24" s="86">
        <f t="shared" si="0"/>
        <v>1.0142771263206101</v>
      </c>
      <c r="G24" s="187">
        <f t="shared" si="1"/>
        <v>-203.68206150382611</v>
      </c>
      <c r="H24" s="187">
        <f t="shared" si="7"/>
        <v>-931.23438519549302</v>
      </c>
      <c r="I24" s="187">
        <f t="shared" si="2"/>
        <v>0</v>
      </c>
      <c r="J24" s="87">
        <f t="shared" si="3"/>
        <v>0</v>
      </c>
      <c r="K24" s="187">
        <f t="shared" si="8"/>
        <v>-304.53095186375015</v>
      </c>
      <c r="L24" s="87">
        <f t="shared" si="4"/>
        <v>-1392.3155119210655</v>
      </c>
      <c r="M24" s="88">
        <f t="shared" si="9"/>
        <v>-2323.5498971165584</v>
      </c>
      <c r="N24" s="88">
        <f t="shared" si="10"/>
        <v>108580.45010288343</v>
      </c>
      <c r="O24" s="88">
        <f t="shared" si="11"/>
        <v>23749.00483440145</v>
      </c>
      <c r="P24" s="89">
        <f t="shared" si="5"/>
        <v>0.99302700448091163</v>
      </c>
      <c r="Q24" s="195">
        <v>665.20988050367987</v>
      </c>
      <c r="R24" s="92">
        <f t="shared" si="12"/>
        <v>5.994342075082193E-2</v>
      </c>
      <c r="S24" s="92">
        <f t="shared" si="12"/>
        <v>5.322024507239375E-2</v>
      </c>
      <c r="T24" s="91">
        <v>4572</v>
      </c>
      <c r="U24" s="190">
        <v>104632</v>
      </c>
      <c r="V24" s="190">
        <v>23031.476997578691</v>
      </c>
      <c r="W24" s="197"/>
      <c r="X24" s="88">
        <v>0</v>
      </c>
      <c r="Y24" s="88">
        <f t="shared" si="13"/>
        <v>0</v>
      </c>
      <c r="Z24" s="1"/>
      <c r="AA24" s="1"/>
    </row>
    <row r="25" spans="2:27">
      <c r="B25" s="207">
        <v>1144</v>
      </c>
      <c r="C25" t="s">
        <v>44</v>
      </c>
      <c r="D25" s="1">
        <v>12562</v>
      </c>
      <c r="E25" s="85">
        <f t="shared" si="6"/>
        <v>23091.911764705885</v>
      </c>
      <c r="F25" s="86">
        <f t="shared" si="0"/>
        <v>0.96555169900117344</v>
      </c>
      <c r="G25" s="187">
        <f t="shared" si="1"/>
        <v>495.50158833406022</v>
      </c>
      <c r="H25" s="187">
        <f t="shared" si="7"/>
        <v>269.55286405372874</v>
      </c>
      <c r="I25" s="187">
        <f t="shared" si="2"/>
        <v>0</v>
      </c>
      <c r="J25" s="87">
        <f t="shared" si="3"/>
        <v>0</v>
      </c>
      <c r="K25" s="187">
        <f t="shared" si="8"/>
        <v>-304.53095186375015</v>
      </c>
      <c r="L25" s="87">
        <f t="shared" si="4"/>
        <v>-165.6648378138801</v>
      </c>
      <c r="M25" s="88">
        <f t="shared" si="9"/>
        <v>103.88802623984864</v>
      </c>
      <c r="N25" s="88">
        <f t="shared" si="10"/>
        <v>12665.888026239849</v>
      </c>
      <c r="O25" s="88">
        <f t="shared" si="11"/>
        <v>23282.88240117619</v>
      </c>
      <c r="P25" s="89">
        <f t="shared" si="5"/>
        <v>0.9735368335531368</v>
      </c>
      <c r="Q25" s="195">
        <v>-24.561729003936648</v>
      </c>
      <c r="R25" s="92">
        <f t="shared" si="12"/>
        <v>0.11900944236593622</v>
      </c>
      <c r="S25" s="92">
        <f t="shared" si="12"/>
        <v>0.1004964185032647</v>
      </c>
      <c r="T25" s="91">
        <v>544</v>
      </c>
      <c r="U25" s="190">
        <v>11226</v>
      </c>
      <c r="V25" s="190">
        <v>20983.177570093456</v>
      </c>
      <c r="W25" s="197"/>
      <c r="X25" s="88">
        <v>0</v>
      </c>
      <c r="Y25" s="88">
        <f t="shared" si="13"/>
        <v>0</v>
      </c>
      <c r="Z25" s="1"/>
      <c r="AA25" s="1"/>
    </row>
    <row r="26" spans="2:27">
      <c r="B26" s="207">
        <v>1145</v>
      </c>
      <c r="C26" t="s">
        <v>45</v>
      </c>
      <c r="D26" s="1">
        <v>19965</v>
      </c>
      <c r="E26" s="85">
        <f t="shared" si="6"/>
        <v>22610.419026047566</v>
      </c>
      <c r="F26" s="86">
        <f t="shared" si="0"/>
        <v>0.94541884310749902</v>
      </c>
      <c r="G26" s="187">
        <f t="shared" si="1"/>
        <v>784.39723152905128</v>
      </c>
      <c r="H26" s="187">
        <f t="shared" si="7"/>
        <v>692.62275544015222</v>
      </c>
      <c r="I26" s="187">
        <f t="shared" si="2"/>
        <v>0</v>
      </c>
      <c r="J26" s="87">
        <f t="shared" si="3"/>
        <v>0</v>
      </c>
      <c r="K26" s="187">
        <f t="shared" si="8"/>
        <v>-304.53095186375015</v>
      </c>
      <c r="L26" s="87">
        <f t="shared" si="4"/>
        <v>-268.90083049569137</v>
      </c>
      <c r="M26" s="88">
        <f t="shared" si="9"/>
        <v>423.72192494446085</v>
      </c>
      <c r="N26" s="88">
        <f t="shared" si="10"/>
        <v>20388.721924944461</v>
      </c>
      <c r="O26" s="88">
        <f t="shared" si="11"/>
        <v>23090.285305712863</v>
      </c>
      <c r="P26" s="89">
        <f t="shared" si="5"/>
        <v>0.96548369119566713</v>
      </c>
      <c r="Q26" s="195">
        <v>-21.374644688375554</v>
      </c>
      <c r="R26" s="92">
        <f t="shared" si="12"/>
        <v>0.12981721464546431</v>
      </c>
      <c r="S26" s="92">
        <f t="shared" si="12"/>
        <v>0.11062439672962966</v>
      </c>
      <c r="T26" s="91">
        <v>883</v>
      </c>
      <c r="U26" s="190">
        <v>17671</v>
      </c>
      <c r="V26" s="190">
        <v>20358.294930875578</v>
      </c>
      <c r="W26" s="197"/>
      <c r="X26" s="88">
        <v>0</v>
      </c>
      <c r="Y26" s="88">
        <f t="shared" si="13"/>
        <v>0</v>
      </c>
      <c r="Z26" s="1"/>
      <c r="AA26" s="1"/>
    </row>
    <row r="27" spans="2:27">
      <c r="B27" s="207">
        <v>1146</v>
      </c>
      <c r="C27" t="s">
        <v>46</v>
      </c>
      <c r="D27" s="1">
        <v>246916</v>
      </c>
      <c r="E27" s="85">
        <f t="shared" si="6"/>
        <v>21341.054451166812</v>
      </c>
      <c r="F27" s="86">
        <f t="shared" si="0"/>
        <v>0.89234237484377998</v>
      </c>
      <c r="G27" s="187">
        <f t="shared" si="1"/>
        <v>1546.0159764575037</v>
      </c>
      <c r="H27" s="187">
        <f t="shared" si="7"/>
        <v>17887.404847613321</v>
      </c>
      <c r="I27" s="187">
        <f t="shared" si="2"/>
        <v>64.721481849351406</v>
      </c>
      <c r="J27" s="87">
        <f t="shared" si="3"/>
        <v>748.8275449969957</v>
      </c>
      <c r="K27" s="187">
        <f t="shared" si="8"/>
        <v>-239.80947001439876</v>
      </c>
      <c r="L27" s="87">
        <f t="shared" si="4"/>
        <v>-2774.5955680665938</v>
      </c>
      <c r="M27" s="88">
        <f t="shared" si="9"/>
        <v>15112.809279546727</v>
      </c>
      <c r="N27" s="88">
        <f t="shared" si="10"/>
        <v>262028.80927954672</v>
      </c>
      <c r="O27" s="88">
        <f t="shared" si="11"/>
        <v>22647.260957609917</v>
      </c>
      <c r="P27" s="89">
        <f t="shared" si="5"/>
        <v>0.94695933009605959</v>
      </c>
      <c r="Q27" s="195">
        <v>-640.41396341460131</v>
      </c>
      <c r="R27" s="92">
        <f t="shared" si="12"/>
        <v>5.013886112611482E-2</v>
      </c>
      <c r="S27" s="92">
        <f t="shared" si="12"/>
        <v>3.5162809951887739E-2</v>
      </c>
      <c r="T27" s="91">
        <v>11570</v>
      </c>
      <c r="U27" s="190">
        <v>235127</v>
      </c>
      <c r="V27" s="190">
        <v>20616.133274879438</v>
      </c>
      <c r="W27" s="197"/>
      <c r="X27" s="88">
        <v>0</v>
      </c>
      <c r="Y27" s="88">
        <f t="shared" si="13"/>
        <v>0</v>
      </c>
      <c r="Z27" s="1"/>
      <c r="AA27" s="1"/>
    </row>
    <row r="28" spans="2:27">
      <c r="B28" s="207">
        <v>1149</v>
      </c>
      <c r="C28" t="s">
        <v>47</v>
      </c>
      <c r="D28" s="1">
        <v>902240</v>
      </c>
      <c r="E28" s="85">
        <f t="shared" si="6"/>
        <v>20834.064563801781</v>
      </c>
      <c r="F28" s="86">
        <f t="shared" si="0"/>
        <v>0.87114339607971247</v>
      </c>
      <c r="G28" s="187">
        <f t="shared" si="1"/>
        <v>1850.2099088765221</v>
      </c>
      <c r="H28" s="187">
        <f t="shared" si="7"/>
        <v>80125.19031380667</v>
      </c>
      <c r="I28" s="187">
        <f t="shared" si="2"/>
        <v>242.16794242711219</v>
      </c>
      <c r="J28" s="87">
        <f t="shared" si="3"/>
        <v>10487.324914748522</v>
      </c>
      <c r="K28" s="187">
        <f t="shared" si="8"/>
        <v>-62.363009436637952</v>
      </c>
      <c r="L28" s="87">
        <f t="shared" si="4"/>
        <v>-2700.6924866630429</v>
      </c>
      <c r="M28" s="88">
        <f t="shared" si="9"/>
        <v>77424.497827143627</v>
      </c>
      <c r="N28" s="88">
        <f t="shared" si="10"/>
        <v>979664.49782714364</v>
      </c>
      <c r="O28" s="88">
        <f t="shared" si="11"/>
        <v>22621.911463241668</v>
      </c>
      <c r="P28" s="89">
        <f t="shared" si="5"/>
        <v>0.94589938115785632</v>
      </c>
      <c r="Q28" s="195">
        <v>2144.5212100579083</v>
      </c>
      <c r="R28" s="92">
        <f t="shared" si="12"/>
        <v>6.8605911300877037E-2</v>
      </c>
      <c r="S28" s="92">
        <f t="shared" si="12"/>
        <v>5.8661603762562478E-2</v>
      </c>
      <c r="T28" s="91">
        <v>43306</v>
      </c>
      <c r="U28" s="190">
        <v>844315</v>
      </c>
      <c r="V28" s="190">
        <v>19679.626133370624</v>
      </c>
      <c r="W28" s="197"/>
      <c r="X28" s="88">
        <v>0</v>
      </c>
      <c r="Y28" s="88">
        <f t="shared" si="13"/>
        <v>0</v>
      </c>
      <c r="Z28" s="1"/>
      <c r="AA28" s="1"/>
    </row>
    <row r="29" spans="2:27">
      <c r="B29" s="207">
        <v>1151</v>
      </c>
      <c r="C29" t="s">
        <v>48</v>
      </c>
      <c r="D29" s="1">
        <v>4990</v>
      </c>
      <c r="E29" s="85">
        <f t="shared" si="6"/>
        <v>23209.302325581393</v>
      </c>
      <c r="F29" s="86">
        <f t="shared" si="0"/>
        <v>0.97046019928711724</v>
      </c>
      <c r="G29" s="187">
        <f t="shared" si="1"/>
        <v>425.06725180875509</v>
      </c>
      <c r="H29" s="187">
        <f t="shared" si="7"/>
        <v>91.389459138882344</v>
      </c>
      <c r="I29" s="187">
        <f t="shared" si="2"/>
        <v>0</v>
      </c>
      <c r="J29" s="87">
        <f t="shared" si="3"/>
        <v>0</v>
      </c>
      <c r="K29" s="187">
        <f t="shared" si="8"/>
        <v>-304.53095186375015</v>
      </c>
      <c r="L29" s="87">
        <f t="shared" si="4"/>
        <v>-65.474154650706282</v>
      </c>
      <c r="M29" s="88">
        <f t="shared" si="9"/>
        <v>25.915304488176062</v>
      </c>
      <c r="N29" s="88">
        <f t="shared" si="10"/>
        <v>5015.9153044881759</v>
      </c>
      <c r="O29" s="88">
        <f t="shared" si="11"/>
        <v>23329.838625526398</v>
      </c>
      <c r="P29" s="89">
        <f t="shared" si="5"/>
        <v>0.97550023366751448</v>
      </c>
      <c r="Q29" s="195">
        <v>9.0195372502828945</v>
      </c>
      <c r="R29" s="92">
        <f t="shared" si="12"/>
        <v>7.4736161964247261E-2</v>
      </c>
      <c r="S29" s="92">
        <f t="shared" si="12"/>
        <v>3.9744752039829884E-2</v>
      </c>
      <c r="T29" s="91">
        <v>215</v>
      </c>
      <c r="U29" s="190">
        <v>4643</v>
      </c>
      <c r="V29" s="190">
        <v>22322.115384615383</v>
      </c>
      <c r="W29" s="197"/>
      <c r="X29" s="88">
        <v>0</v>
      </c>
      <c r="Y29" s="88">
        <f t="shared" si="13"/>
        <v>0</v>
      </c>
      <c r="Z29" s="1"/>
      <c r="AA29" s="1"/>
    </row>
    <row r="30" spans="2:27">
      <c r="B30" s="207">
        <v>1160</v>
      </c>
      <c r="C30" t="s">
        <v>49</v>
      </c>
      <c r="D30" s="1">
        <v>228586</v>
      </c>
      <c r="E30" s="85">
        <f t="shared" si="6"/>
        <v>25574.625195793244</v>
      </c>
      <c r="F30" s="86">
        <f t="shared" si="0"/>
        <v>1.0693624270147517</v>
      </c>
      <c r="G30" s="187">
        <f t="shared" si="1"/>
        <v>-994.12647031835513</v>
      </c>
      <c r="H30" s="187">
        <f t="shared" si="7"/>
        <v>-8885.5023917054586</v>
      </c>
      <c r="I30" s="187">
        <f t="shared" si="2"/>
        <v>0</v>
      </c>
      <c r="J30" s="87">
        <f t="shared" si="3"/>
        <v>0</v>
      </c>
      <c r="K30" s="187">
        <f t="shared" si="8"/>
        <v>-304.53095186375015</v>
      </c>
      <c r="L30" s="87">
        <f t="shared" si="4"/>
        <v>-2721.8976477581991</v>
      </c>
      <c r="M30" s="88">
        <f t="shared" si="9"/>
        <v>-11607.400039463657</v>
      </c>
      <c r="N30" s="88">
        <f t="shared" si="10"/>
        <v>216978.59996053635</v>
      </c>
      <c r="O30" s="88">
        <f t="shared" si="11"/>
        <v>24275.967773611141</v>
      </c>
      <c r="P30" s="89">
        <f t="shared" si="5"/>
        <v>1.0150611247585684</v>
      </c>
      <c r="Q30" s="195">
        <v>-2411.1682607301263</v>
      </c>
      <c r="R30" s="92">
        <f t="shared" si="12"/>
        <v>2.5826747624881637E-2</v>
      </c>
      <c r="S30" s="92">
        <f t="shared" si="12"/>
        <v>1.5038236293852507E-2</v>
      </c>
      <c r="T30" s="91">
        <v>8938</v>
      </c>
      <c r="U30" s="190">
        <v>222831</v>
      </c>
      <c r="V30" s="190">
        <v>25195.725915875169</v>
      </c>
      <c r="W30" s="197"/>
      <c r="X30" s="88">
        <v>0</v>
      </c>
      <c r="Y30" s="88">
        <f t="shared" si="13"/>
        <v>0</v>
      </c>
      <c r="Z30" s="1"/>
      <c r="AA30" s="1"/>
    </row>
    <row r="31" spans="2:27" ht="27.95" customHeight="1">
      <c r="B31" s="207">
        <v>1505</v>
      </c>
      <c r="C31" t="s">
        <v>50</v>
      </c>
      <c r="D31" s="1">
        <v>499505</v>
      </c>
      <c r="E31" s="85">
        <f t="shared" si="6"/>
        <v>20468.160957220127</v>
      </c>
      <c r="F31" s="86">
        <f t="shared" si="0"/>
        <v>0.85584371658130209</v>
      </c>
      <c r="G31" s="187">
        <f t="shared" si="1"/>
        <v>2069.7520728255149</v>
      </c>
      <c r="H31" s="187">
        <f t="shared" si="7"/>
        <v>50510.229585233865</v>
      </c>
      <c r="I31" s="187">
        <f t="shared" si="2"/>
        <v>370.23420473069126</v>
      </c>
      <c r="J31" s="87">
        <f t="shared" si="3"/>
        <v>9035.1955322477897</v>
      </c>
      <c r="K31" s="187">
        <f t="shared" si="8"/>
        <v>65.703252866941114</v>
      </c>
      <c r="L31" s="87">
        <f t="shared" si="4"/>
        <v>1603.4221829648309</v>
      </c>
      <c r="M31" s="88">
        <f t="shared" si="9"/>
        <v>52113.651768198695</v>
      </c>
      <c r="N31" s="88">
        <f t="shared" si="10"/>
        <v>551618.6517681987</v>
      </c>
      <c r="O31" s="88">
        <f t="shared" si="11"/>
        <v>22603.616282912582</v>
      </c>
      <c r="P31" s="89">
        <f t="shared" si="5"/>
        <v>0.94513439718293568</v>
      </c>
      <c r="Q31" s="195">
        <v>3149.1733480406692</v>
      </c>
      <c r="R31" s="92">
        <f t="shared" si="12"/>
        <v>4.118637779158138E-2</v>
      </c>
      <c r="S31" s="92">
        <f t="shared" si="12"/>
        <v>3.0733556018145019E-2</v>
      </c>
      <c r="T31" s="91">
        <v>24404</v>
      </c>
      <c r="U31" s="190">
        <v>479746</v>
      </c>
      <c r="V31" s="190">
        <v>19857.858355064367</v>
      </c>
      <c r="W31" s="197"/>
      <c r="X31" s="88">
        <v>0</v>
      </c>
      <c r="Y31" s="88">
        <f t="shared" si="13"/>
        <v>0</v>
      </c>
      <c r="Z31" s="1"/>
      <c r="AA31" s="1"/>
    </row>
    <row r="32" spans="2:27">
      <c r="B32" s="207">
        <v>1506</v>
      </c>
      <c r="C32" t="s">
        <v>51</v>
      </c>
      <c r="D32" s="1">
        <v>729906</v>
      </c>
      <c r="E32" s="85">
        <f t="shared" si="6"/>
        <v>22242.381764992686</v>
      </c>
      <c r="F32" s="86">
        <f>E32/E$365</f>
        <v>0.93002994822827922</v>
      </c>
      <c r="G32" s="187">
        <f t="shared" si="1"/>
        <v>1005.2195881619795</v>
      </c>
      <c r="H32" s="187">
        <f t="shared" si="7"/>
        <v>32987.286005123518</v>
      </c>
      <c r="I32" s="187">
        <f t="shared" si="2"/>
        <v>0</v>
      </c>
      <c r="J32" s="87">
        <f t="shared" si="3"/>
        <v>0</v>
      </c>
      <c r="K32" s="187">
        <f t="shared" si="8"/>
        <v>-304.53095186375015</v>
      </c>
      <c r="L32" s="87">
        <f t="shared" si="4"/>
        <v>-9993.4877163608235</v>
      </c>
      <c r="M32" s="88">
        <f t="shared" si="9"/>
        <v>22993.798288762693</v>
      </c>
      <c r="N32" s="88">
        <f t="shared" si="10"/>
        <v>752899.79828876269</v>
      </c>
      <c r="O32" s="88">
        <f t="shared" si="11"/>
        <v>22943.070401290915</v>
      </c>
      <c r="P32" s="89">
        <f t="shared" si="5"/>
        <v>0.95932813324397936</v>
      </c>
      <c r="Q32" s="195">
        <v>1044.5792297919361</v>
      </c>
      <c r="R32" s="92">
        <f t="shared" si="12"/>
        <v>4.6148245397788189E-2</v>
      </c>
      <c r="S32" s="92">
        <f t="shared" si="12"/>
        <v>3.4352936682613112E-2</v>
      </c>
      <c r="T32" s="91">
        <v>32816</v>
      </c>
      <c r="U32" s="190">
        <v>697708</v>
      </c>
      <c r="V32" s="190">
        <v>21503.667632373792</v>
      </c>
      <c r="W32" s="197"/>
      <c r="X32" s="88">
        <v>0</v>
      </c>
      <c r="Y32" s="88">
        <f t="shared" si="13"/>
        <v>0</v>
      </c>
      <c r="Z32" s="1"/>
      <c r="AA32" s="1"/>
    </row>
    <row r="33" spans="2:27">
      <c r="B33" s="207">
        <v>1508</v>
      </c>
      <c r="C33" s="230" t="s">
        <v>442</v>
      </c>
      <c r="D33" s="1">
        <v>1390174</v>
      </c>
      <c r="E33" s="85">
        <f t="shared" si="6"/>
        <v>23760.002734622023</v>
      </c>
      <c r="F33" s="86">
        <f>E33/E$365</f>
        <v>0.99348686425136357</v>
      </c>
      <c r="G33" s="187">
        <f t="shared" si="1"/>
        <v>94.647006384377164</v>
      </c>
      <c r="H33" s="187">
        <f t="shared" si="7"/>
        <v>5537.7016965435232</v>
      </c>
      <c r="I33" s="187">
        <f t="shared" si="2"/>
        <v>0</v>
      </c>
      <c r="J33" s="87">
        <f t="shared" si="3"/>
        <v>0</v>
      </c>
      <c r="K33" s="187">
        <f t="shared" si="8"/>
        <v>-304.53095186375015</v>
      </c>
      <c r="L33" s="87">
        <f t="shared" si="4"/>
        <v>-17817.801462596155</v>
      </c>
      <c r="M33" s="88">
        <f t="shared" si="9"/>
        <v>-12280.099766052632</v>
      </c>
      <c r="N33" s="88">
        <f t="shared" si="10"/>
        <v>1377893.9002339474</v>
      </c>
      <c r="O33" s="88">
        <f t="shared" si="11"/>
        <v>23550.118789142653</v>
      </c>
      <c r="P33" s="89">
        <f t="shared" si="5"/>
        <v>0.98471089965321312</v>
      </c>
      <c r="Q33" s="195">
        <v>-40694.903397470101</v>
      </c>
      <c r="R33" s="92">
        <f t="shared" si="12"/>
        <v>-8.3577791870308865E-2</v>
      </c>
      <c r="S33" s="92">
        <f t="shared" si="12"/>
        <v>5.7560845218970459E-2</v>
      </c>
      <c r="T33" s="91">
        <v>58509</v>
      </c>
      <c r="U33" s="190">
        <v>1516958</v>
      </c>
      <c r="V33" s="190">
        <v>22466.795023696683</v>
      </c>
      <c r="W33" s="197"/>
      <c r="X33" s="88">
        <v>0</v>
      </c>
      <c r="Y33" s="88">
        <f t="shared" si="13"/>
        <v>0</v>
      </c>
      <c r="Z33" s="1"/>
      <c r="AA33" s="1"/>
    </row>
    <row r="34" spans="2:27">
      <c r="B34" s="207">
        <v>1511</v>
      </c>
      <c r="C34" t="s">
        <v>52</v>
      </c>
      <c r="D34" s="1">
        <v>62179</v>
      </c>
      <c r="E34" s="85">
        <f t="shared" si="6"/>
        <v>20548.248512888298</v>
      </c>
      <c r="F34" s="86">
        <f t="shared" si="0"/>
        <v>0.85919245081483764</v>
      </c>
      <c r="G34" s="187">
        <f t="shared" si="1"/>
        <v>2021.6995394246121</v>
      </c>
      <c r="H34" s="187">
        <f t="shared" si="7"/>
        <v>6117.6628062988766</v>
      </c>
      <c r="I34" s="187">
        <f t="shared" si="2"/>
        <v>342.20356024683133</v>
      </c>
      <c r="J34" s="87">
        <f t="shared" si="3"/>
        <v>1035.5079733069117</v>
      </c>
      <c r="K34" s="187">
        <f t="shared" si="8"/>
        <v>37.672608383081183</v>
      </c>
      <c r="L34" s="87">
        <f t="shared" si="4"/>
        <v>113.99731296720365</v>
      </c>
      <c r="M34" s="88">
        <f t="shared" si="9"/>
        <v>6231.6601192660801</v>
      </c>
      <c r="N34" s="88">
        <f t="shared" si="10"/>
        <v>68410.660119266075</v>
      </c>
      <c r="O34" s="88">
        <f t="shared" si="11"/>
        <v>22607.620660695993</v>
      </c>
      <c r="P34" s="89">
        <f t="shared" si="5"/>
        <v>0.94530183389461253</v>
      </c>
      <c r="Q34" s="195">
        <v>1411.2609634146602</v>
      </c>
      <c r="R34" s="92">
        <f t="shared" si="12"/>
        <v>4.7031286835281044E-2</v>
      </c>
      <c r="S34" s="92">
        <f t="shared" si="12"/>
        <v>4.2533135239491579E-2</v>
      </c>
      <c r="T34" s="91">
        <v>3026</v>
      </c>
      <c r="U34" s="190">
        <v>59386</v>
      </c>
      <c r="V34" s="190">
        <v>19709.923664122136</v>
      </c>
      <c r="W34" s="197"/>
      <c r="X34" s="88">
        <v>0</v>
      </c>
      <c r="Y34" s="88">
        <f t="shared" si="13"/>
        <v>0</v>
      </c>
      <c r="Z34" s="1"/>
      <c r="AA34" s="1"/>
    </row>
    <row r="35" spans="2:27">
      <c r="B35" s="208">
        <v>1514</v>
      </c>
      <c r="C35" s="209" t="s">
        <v>53</v>
      </c>
      <c r="D35" s="220">
        <v>56640</v>
      </c>
      <c r="E35" s="221">
        <f t="shared" si="6"/>
        <v>23232.157506152587</v>
      </c>
      <c r="F35" s="222">
        <f t="shared" si="0"/>
        <v>0.97141585244638595</v>
      </c>
      <c r="G35" s="223">
        <f t="shared" si="1"/>
        <v>-8.7383913986050619</v>
      </c>
      <c r="H35" s="223">
        <f t="shared" si="7"/>
        <v>-21.304198229799141</v>
      </c>
      <c r="I35" s="223">
        <f t="shared" si="2"/>
        <v>0</v>
      </c>
      <c r="J35" s="224">
        <f t="shared" si="3"/>
        <v>0</v>
      </c>
      <c r="K35" s="223">
        <f t="shared" si="8"/>
        <v>-304.53095186375015</v>
      </c>
      <c r="L35" s="224">
        <f t="shared" si="4"/>
        <v>-742.44646064382289</v>
      </c>
      <c r="M35" s="225">
        <f t="shared" si="9"/>
        <v>-763.750658873622</v>
      </c>
      <c r="N35" s="225">
        <f t="shared" si="10"/>
        <v>55876.249341126379</v>
      </c>
      <c r="O35" s="225">
        <f t="shared" si="11"/>
        <v>22918.888162890231</v>
      </c>
      <c r="P35" s="226">
        <f t="shared" si="5"/>
        <v>0.95831699126442615</v>
      </c>
      <c r="Q35" s="236">
        <v>-773.39613108750268</v>
      </c>
      <c r="R35" s="226">
        <f t="shared" si="12"/>
        <v>-2.4037218919617472E-2</v>
      </c>
      <c r="S35" s="226">
        <f t="shared" si="12"/>
        <v>-2.2435967433021009E-2</v>
      </c>
      <c r="T35" s="227">
        <v>2438</v>
      </c>
      <c r="U35" s="190">
        <v>58035</v>
      </c>
      <c r="V35" s="190">
        <v>23765.356265356262</v>
      </c>
      <c r="W35" s="228"/>
      <c r="X35" s="225">
        <v>1706.9760000000024</v>
      </c>
      <c r="Y35" s="225">
        <f t="shared" si="13"/>
        <v>700.1542247744062</v>
      </c>
      <c r="Z35" s="1"/>
      <c r="AA35" s="1"/>
    </row>
    <row r="36" spans="2:27">
      <c r="B36" s="207">
        <v>1515</v>
      </c>
      <c r="C36" t="s">
        <v>54</v>
      </c>
      <c r="D36" s="1">
        <v>233994</v>
      </c>
      <c r="E36" s="85">
        <f t="shared" si="6"/>
        <v>26092.105263157893</v>
      </c>
      <c r="F36" s="86">
        <f t="shared" si="0"/>
        <v>1.0910000360327656</v>
      </c>
      <c r="G36" s="187">
        <f t="shared" si="1"/>
        <v>-1304.6145107371449</v>
      </c>
      <c r="H36" s="187">
        <f t="shared" si="7"/>
        <v>-11699.782932290716</v>
      </c>
      <c r="I36" s="187">
        <f t="shared" si="2"/>
        <v>0</v>
      </c>
      <c r="J36" s="87">
        <f t="shared" si="3"/>
        <v>0</v>
      </c>
      <c r="K36" s="187">
        <f t="shared" si="8"/>
        <v>-304.53095186375015</v>
      </c>
      <c r="L36" s="87">
        <f t="shared" si="4"/>
        <v>-2731.0335763141111</v>
      </c>
      <c r="M36" s="88">
        <f t="shared" si="9"/>
        <v>-14430.816508604828</v>
      </c>
      <c r="N36" s="88">
        <f t="shared" si="10"/>
        <v>219563.18349139518</v>
      </c>
      <c r="O36" s="88">
        <f t="shared" si="11"/>
        <v>24482.959800557001</v>
      </c>
      <c r="P36" s="89">
        <f t="shared" si="5"/>
        <v>1.0237161683657741</v>
      </c>
      <c r="Q36" s="195">
        <v>-874.06320902076732</v>
      </c>
      <c r="R36" s="92">
        <f t="shared" si="12"/>
        <v>0.1047927516182796</v>
      </c>
      <c r="S36" s="92">
        <f t="shared" si="12"/>
        <v>8.9270462735150366E-2</v>
      </c>
      <c r="T36" s="91">
        <v>8968</v>
      </c>
      <c r="U36" s="190">
        <v>211799</v>
      </c>
      <c r="V36" s="190">
        <v>23953.74349694639</v>
      </c>
      <c r="W36" s="197"/>
      <c r="X36" s="88">
        <v>0</v>
      </c>
      <c r="Y36" s="88">
        <f t="shared" si="13"/>
        <v>0</v>
      </c>
      <c r="Z36" s="1"/>
      <c r="AA36" s="1"/>
    </row>
    <row r="37" spans="2:27">
      <c r="B37" s="207">
        <v>1516</v>
      </c>
      <c r="C37" t="s">
        <v>55</v>
      </c>
      <c r="D37" s="1">
        <v>197219</v>
      </c>
      <c r="E37" s="85">
        <f t="shared" si="6"/>
        <v>22256.968739419928</v>
      </c>
      <c r="F37" s="86">
        <f t="shared" si="0"/>
        <v>0.93063987944943682</v>
      </c>
      <c r="G37" s="187">
        <f t="shared" si="1"/>
        <v>996.46740350563414</v>
      </c>
      <c r="H37" s="187">
        <f t="shared" si="7"/>
        <v>8829.6976624634244</v>
      </c>
      <c r="I37" s="187">
        <f t="shared" si="2"/>
        <v>0</v>
      </c>
      <c r="J37" s="87">
        <f t="shared" si="3"/>
        <v>0</v>
      </c>
      <c r="K37" s="187">
        <f t="shared" si="8"/>
        <v>-304.53095186375015</v>
      </c>
      <c r="L37" s="87">
        <f t="shared" si="4"/>
        <v>-2698.4487644646897</v>
      </c>
      <c r="M37" s="88">
        <f t="shared" si="9"/>
        <v>6131.2488979987347</v>
      </c>
      <c r="N37" s="88">
        <f t="shared" si="10"/>
        <v>203350.24889799874</v>
      </c>
      <c r="O37" s="88">
        <f t="shared" si="11"/>
        <v>22948.905191061815</v>
      </c>
      <c r="P37" s="89">
        <f t="shared" si="5"/>
        <v>0.95957210573244245</v>
      </c>
      <c r="Q37" s="195">
        <v>-1034.5045601174133</v>
      </c>
      <c r="R37" s="92">
        <f t="shared" si="12"/>
        <v>5.0797879425633373E-2</v>
      </c>
      <c r="S37" s="92">
        <f t="shared" si="12"/>
        <v>4.3208322458785295E-2</v>
      </c>
      <c r="T37" s="91">
        <v>8861</v>
      </c>
      <c r="U37" s="190">
        <v>187685</v>
      </c>
      <c r="V37" s="190">
        <v>21335.114243492098</v>
      </c>
      <c r="W37" s="197"/>
      <c r="X37" s="88">
        <v>0</v>
      </c>
      <c r="Y37" s="88">
        <f t="shared" si="13"/>
        <v>0</v>
      </c>
      <c r="Z37" s="1"/>
      <c r="AA37" s="1"/>
    </row>
    <row r="38" spans="2:27">
      <c r="B38" s="207">
        <v>1517</v>
      </c>
      <c r="C38" t="s">
        <v>56</v>
      </c>
      <c r="D38" s="1">
        <v>98613</v>
      </c>
      <c r="E38" s="85">
        <f t="shared" si="6"/>
        <v>18529.312288613306</v>
      </c>
      <c r="F38" s="86">
        <f t="shared" si="0"/>
        <v>0.77477383180282444</v>
      </c>
      <c r="G38" s="187">
        <f t="shared" si="1"/>
        <v>3233.0612739896073</v>
      </c>
      <c r="H38" s="187">
        <f t="shared" si="7"/>
        <v>17206.352100172691</v>
      </c>
      <c r="I38" s="187">
        <f t="shared" si="2"/>
        <v>1048.8312387430785</v>
      </c>
      <c r="J38" s="87">
        <f t="shared" si="3"/>
        <v>5581.8798525906641</v>
      </c>
      <c r="K38" s="187">
        <f t="shared" si="8"/>
        <v>744.30028687932838</v>
      </c>
      <c r="L38" s="87">
        <f t="shared" si="4"/>
        <v>3961.1661267717859</v>
      </c>
      <c r="M38" s="88">
        <f t="shared" si="9"/>
        <v>21167.518226944478</v>
      </c>
      <c r="N38" s="88">
        <f t="shared" si="10"/>
        <v>119780.51822694448</v>
      </c>
      <c r="O38" s="88">
        <f t="shared" si="11"/>
        <v>22506.673849482242</v>
      </c>
      <c r="P38" s="89">
        <f t="shared" si="5"/>
        <v>0.94108090294401181</v>
      </c>
      <c r="Q38" s="195">
        <v>1825.1284690326247</v>
      </c>
      <c r="R38" s="92">
        <f t="shared" si="12"/>
        <v>9.7846900605628784E-2</v>
      </c>
      <c r="S38" s="92">
        <f t="shared" si="12"/>
        <v>6.4222502860661335E-2</v>
      </c>
      <c r="T38" s="91">
        <v>5322</v>
      </c>
      <c r="U38" s="190">
        <v>89824</v>
      </c>
      <c r="V38" s="190">
        <v>17411.126187245591</v>
      </c>
      <c r="W38" s="197"/>
      <c r="X38" s="88">
        <v>0</v>
      </c>
      <c r="Y38" s="88">
        <f t="shared" si="13"/>
        <v>0</v>
      </c>
      <c r="Z38" s="1"/>
      <c r="AA38" s="1"/>
    </row>
    <row r="39" spans="2:27">
      <c r="B39" s="207">
        <v>1520</v>
      </c>
      <c r="C39" t="s">
        <v>57</v>
      </c>
      <c r="D39" s="1">
        <v>217173</v>
      </c>
      <c r="E39" s="85">
        <f t="shared" si="6"/>
        <v>19818.671290381455</v>
      </c>
      <c r="F39" s="86">
        <f t="shared" si="0"/>
        <v>0.82868633534367409</v>
      </c>
      <c r="G39" s="187">
        <f t="shared" si="1"/>
        <v>2459.445872928718</v>
      </c>
      <c r="H39" s="187">
        <f t="shared" si="7"/>
        <v>26950.607875552894</v>
      </c>
      <c r="I39" s="187">
        <f t="shared" si="2"/>
        <v>597.55558812422635</v>
      </c>
      <c r="J39" s="87">
        <f t="shared" si="3"/>
        <v>6548.0141346652726</v>
      </c>
      <c r="K39" s="187">
        <f t="shared" si="8"/>
        <v>293.0246362604762</v>
      </c>
      <c r="L39" s="87">
        <f t="shared" si="4"/>
        <v>3210.9639641422982</v>
      </c>
      <c r="M39" s="88">
        <f t="shared" si="9"/>
        <v>30161.571839695192</v>
      </c>
      <c r="N39" s="88">
        <f t="shared" si="10"/>
        <v>247334.57183969519</v>
      </c>
      <c r="O39" s="88">
        <f t="shared" si="11"/>
        <v>22571.141799570651</v>
      </c>
      <c r="P39" s="89">
        <f t="shared" si="5"/>
        <v>0.94377652812105428</v>
      </c>
      <c r="Q39" s="195">
        <v>2889.8961788161905</v>
      </c>
      <c r="R39" s="92">
        <f t="shared" si="12"/>
        <v>6.0477176397054515E-2</v>
      </c>
      <c r="S39" s="93">
        <f t="shared" si="12"/>
        <v>5.7670657131174398E-2</v>
      </c>
      <c r="T39" s="91">
        <v>10958</v>
      </c>
      <c r="U39" s="190">
        <v>204788</v>
      </c>
      <c r="V39" s="190">
        <v>18738.036416872539</v>
      </c>
      <c r="W39" s="197"/>
      <c r="X39" s="88">
        <v>0</v>
      </c>
      <c r="Y39" s="88">
        <f t="shared" si="13"/>
        <v>0</v>
      </c>
      <c r="Z39" s="1"/>
      <c r="AA39" s="1"/>
    </row>
    <row r="40" spans="2:27">
      <c r="B40" s="207">
        <v>1525</v>
      </c>
      <c r="C40" t="s">
        <v>58</v>
      </c>
      <c r="D40" s="1">
        <v>96571</v>
      </c>
      <c r="E40" s="85">
        <f t="shared" si="6"/>
        <v>22210.441582336705</v>
      </c>
      <c r="F40" s="86">
        <f t="shared" si="0"/>
        <v>0.92869442010292824</v>
      </c>
      <c r="G40" s="187">
        <f t="shared" si="1"/>
        <v>1024.3836977555677</v>
      </c>
      <c r="H40" s="187">
        <f t="shared" si="7"/>
        <v>4454.0203178412085</v>
      </c>
      <c r="I40" s="187">
        <f t="shared" si="2"/>
        <v>0</v>
      </c>
      <c r="J40" s="87">
        <f t="shared" si="3"/>
        <v>0</v>
      </c>
      <c r="K40" s="187">
        <f t="shared" si="8"/>
        <v>-304.53095186375015</v>
      </c>
      <c r="L40" s="87">
        <f t="shared" si="4"/>
        <v>-1324.1005787035856</v>
      </c>
      <c r="M40" s="88">
        <f t="shared" si="9"/>
        <v>3129.9197391376229</v>
      </c>
      <c r="N40" s="88">
        <f t="shared" si="10"/>
        <v>99700.919739137622</v>
      </c>
      <c r="O40" s="88">
        <f t="shared" si="11"/>
        <v>22930.294328228523</v>
      </c>
      <c r="P40" s="89">
        <f t="shared" si="5"/>
        <v>0.95879392199383895</v>
      </c>
      <c r="Q40" s="195">
        <v>-579.24117225939835</v>
      </c>
      <c r="R40" s="92">
        <f t="shared" si="12"/>
        <v>7.0560716582045546E-2</v>
      </c>
      <c r="S40" s="92">
        <f t="shared" si="12"/>
        <v>8.8534712053639081E-2</v>
      </c>
      <c r="T40" s="91">
        <v>4348</v>
      </c>
      <c r="U40" s="190">
        <v>90206</v>
      </c>
      <c r="V40" s="190">
        <v>20403.980999773808</v>
      </c>
      <c r="W40" s="197"/>
      <c r="X40" s="88">
        <v>0</v>
      </c>
      <c r="Y40" s="88">
        <f t="shared" si="13"/>
        <v>0</v>
      </c>
      <c r="Z40" s="1"/>
      <c r="AA40" s="1"/>
    </row>
    <row r="41" spans="2:27">
      <c r="B41" s="207">
        <v>1528</v>
      </c>
      <c r="C41" t="s">
        <v>59</v>
      </c>
      <c r="D41" s="1">
        <v>143247</v>
      </c>
      <c r="E41" s="85">
        <f t="shared" si="6"/>
        <v>18806.222922410398</v>
      </c>
      <c r="F41" s="86">
        <f t="shared" si="0"/>
        <v>0.78635241116249999</v>
      </c>
      <c r="G41" s="187">
        <f t="shared" si="1"/>
        <v>3066.9148937113523</v>
      </c>
      <c r="H41" s="187">
        <f t="shared" si="7"/>
        <v>23360.69074539937</v>
      </c>
      <c r="I41" s="187">
        <f t="shared" si="2"/>
        <v>951.9125169140965</v>
      </c>
      <c r="J41" s="87">
        <f t="shared" si="3"/>
        <v>7250.7176413346733</v>
      </c>
      <c r="K41" s="187">
        <f t="shared" si="8"/>
        <v>647.38156505034635</v>
      </c>
      <c r="L41" s="87">
        <f t="shared" si="4"/>
        <v>4931.1053809884879</v>
      </c>
      <c r="M41" s="88">
        <f t="shared" si="9"/>
        <v>28291.796126387857</v>
      </c>
      <c r="N41" s="88">
        <f t="shared" si="10"/>
        <v>171538.79612638787</v>
      </c>
      <c r="O41" s="88">
        <f t="shared" si="11"/>
        <v>22520.519381172096</v>
      </c>
      <c r="P41" s="89">
        <f t="shared" si="5"/>
        <v>0.94165983191199554</v>
      </c>
      <c r="Q41" s="195">
        <v>233.46543566734908</v>
      </c>
      <c r="R41" s="92">
        <f t="shared" si="12"/>
        <v>6.3491592115520246E-2</v>
      </c>
      <c r="S41" s="92">
        <f t="shared" si="12"/>
        <v>6.5306662444718402E-2</v>
      </c>
      <c r="T41" s="91">
        <v>7617</v>
      </c>
      <c r="U41" s="190">
        <v>134695</v>
      </c>
      <c r="V41" s="190">
        <v>17653.342070773262</v>
      </c>
      <c r="W41" s="197"/>
      <c r="X41" s="88">
        <v>0</v>
      </c>
      <c r="Y41" s="88">
        <f t="shared" si="13"/>
        <v>0</v>
      </c>
      <c r="Z41" s="1"/>
      <c r="AA41" s="1"/>
    </row>
    <row r="42" spans="2:27">
      <c r="B42" s="207">
        <v>1531</v>
      </c>
      <c r="C42" t="s">
        <v>60</v>
      </c>
      <c r="D42" s="1">
        <v>186831</v>
      </c>
      <c r="E42" s="85">
        <f t="shared" si="6"/>
        <v>19221.296296296296</v>
      </c>
      <c r="F42" s="86">
        <f t="shared" si="0"/>
        <v>0.80370804656633132</v>
      </c>
      <c r="G42" s="187">
        <f t="shared" si="1"/>
        <v>2817.8708693798135</v>
      </c>
      <c r="H42" s="187">
        <f t="shared" si="7"/>
        <v>27389.704850371785</v>
      </c>
      <c r="I42" s="187">
        <f t="shared" si="2"/>
        <v>806.63683605403219</v>
      </c>
      <c r="J42" s="87">
        <f t="shared" si="3"/>
        <v>7840.5100464451925</v>
      </c>
      <c r="K42" s="187">
        <f t="shared" si="8"/>
        <v>502.10588419028204</v>
      </c>
      <c r="L42" s="87">
        <f t="shared" si="4"/>
        <v>4880.4691943295411</v>
      </c>
      <c r="M42" s="88">
        <f t="shared" si="9"/>
        <v>32270.174044701325</v>
      </c>
      <c r="N42" s="88">
        <f t="shared" si="10"/>
        <v>219101.17404470133</v>
      </c>
      <c r="O42" s="88">
        <f t="shared" si="11"/>
        <v>22541.273049866391</v>
      </c>
      <c r="P42" s="89">
        <f t="shared" si="5"/>
        <v>0.94252761368218718</v>
      </c>
      <c r="Q42" s="195">
        <v>3280.3889175117038</v>
      </c>
      <c r="R42" s="92">
        <f t="shared" si="12"/>
        <v>4.9052471995283418E-2</v>
      </c>
      <c r="S42" s="92">
        <f t="shared" si="12"/>
        <v>3.9986586434830239E-2</v>
      </c>
      <c r="T42" s="91">
        <v>9720</v>
      </c>
      <c r="U42" s="190">
        <v>178095</v>
      </c>
      <c r="V42" s="190">
        <v>18482.254047322542</v>
      </c>
      <c r="W42" s="197"/>
      <c r="X42" s="88">
        <v>0</v>
      </c>
      <c r="Y42" s="88">
        <f t="shared" si="13"/>
        <v>0</v>
      </c>
      <c r="Z42" s="1"/>
      <c r="AA42" s="1"/>
    </row>
    <row r="43" spans="2:27">
      <c r="B43" s="207">
        <v>1532</v>
      </c>
      <c r="C43" t="s">
        <v>61</v>
      </c>
      <c r="D43" s="1">
        <v>185268</v>
      </c>
      <c r="E43" s="85">
        <f t="shared" si="6"/>
        <v>21317.224715222645</v>
      </c>
      <c r="F43" s="86">
        <f t="shared" si="0"/>
        <v>0.89134597219587064</v>
      </c>
      <c r="G43" s="187">
        <f t="shared" si="1"/>
        <v>1560.3138180240041</v>
      </c>
      <c r="H43" s="187">
        <f t="shared" si="7"/>
        <v>13560.68739244662</v>
      </c>
      <c r="I43" s="187">
        <f t="shared" si="2"/>
        <v>73.061889429810066</v>
      </c>
      <c r="J43" s="87">
        <f t="shared" si="3"/>
        <v>634.98088103447924</v>
      </c>
      <c r="K43" s="187">
        <f t="shared" si="8"/>
        <v>-231.46906243394008</v>
      </c>
      <c r="L43" s="87">
        <f t="shared" si="4"/>
        <v>-2011.6976216133733</v>
      </c>
      <c r="M43" s="88">
        <f t="shared" si="9"/>
        <v>11548.989770833246</v>
      </c>
      <c r="N43" s="88">
        <f t="shared" si="10"/>
        <v>196816.98977083326</v>
      </c>
      <c r="O43" s="88">
        <f t="shared" si="11"/>
        <v>22646.069470812708</v>
      </c>
      <c r="P43" s="89">
        <f t="shared" si="5"/>
        <v>0.94690950996366408</v>
      </c>
      <c r="Q43" s="195">
        <v>-39.135696286624807</v>
      </c>
      <c r="R43" s="92">
        <f t="shared" si="12"/>
        <v>-1.7015519299641863E-2</v>
      </c>
      <c r="S43" s="92">
        <f t="shared" si="12"/>
        <v>-1.6902415573867912E-2</v>
      </c>
      <c r="T43" s="91">
        <v>8691</v>
      </c>
      <c r="U43" s="190">
        <v>188475</v>
      </c>
      <c r="V43" s="190">
        <v>21683.732167510352</v>
      </c>
      <c r="W43" s="197"/>
      <c r="X43" s="88">
        <v>0</v>
      </c>
      <c r="Y43" s="88">
        <f t="shared" si="13"/>
        <v>0</v>
      </c>
      <c r="Z43" s="1"/>
      <c r="AA43" s="1"/>
    </row>
    <row r="44" spans="2:27">
      <c r="B44" s="207">
        <v>1535</v>
      </c>
      <c r="C44" t="s">
        <v>62</v>
      </c>
      <c r="D44" s="1">
        <v>150887</v>
      </c>
      <c r="E44" s="85">
        <f t="shared" si="6"/>
        <v>21111.935077654958</v>
      </c>
      <c r="F44" s="86">
        <f t="shared" si="0"/>
        <v>0.88276211130290749</v>
      </c>
      <c r="G44" s="187">
        <f t="shared" si="1"/>
        <v>1683.4876005646161</v>
      </c>
      <c r="H44" s="187">
        <f t="shared" si="7"/>
        <v>12031.88588123531</v>
      </c>
      <c r="I44" s="187">
        <f t="shared" si="2"/>
        <v>144.91326257850031</v>
      </c>
      <c r="J44" s="87">
        <f t="shared" si="3"/>
        <v>1035.6950876485416</v>
      </c>
      <c r="K44" s="187">
        <f t="shared" si="8"/>
        <v>-159.61768928524984</v>
      </c>
      <c r="L44" s="87">
        <f t="shared" si="4"/>
        <v>-1140.7876253216807</v>
      </c>
      <c r="M44" s="88">
        <f t="shared" si="9"/>
        <v>10891.09825591363</v>
      </c>
      <c r="N44" s="88">
        <f t="shared" si="10"/>
        <v>161778.09825591362</v>
      </c>
      <c r="O44" s="88">
        <f t="shared" si="11"/>
        <v>22635.804988934324</v>
      </c>
      <c r="P44" s="89">
        <f t="shared" si="5"/>
        <v>0.94648031691901591</v>
      </c>
      <c r="Q44" s="195">
        <v>-2065.3878864757044</v>
      </c>
      <c r="R44" s="92">
        <f t="shared" si="12"/>
        <v>5.5205499569909014E-2</v>
      </c>
      <c r="S44" s="92">
        <f t="shared" si="12"/>
        <v>4.1031758425553101E-2</v>
      </c>
      <c r="T44" s="91">
        <v>7147</v>
      </c>
      <c r="U44" s="190">
        <v>142993</v>
      </c>
      <c r="V44" s="190">
        <v>20279.818465465891</v>
      </c>
      <c r="W44" s="197"/>
      <c r="X44" s="88">
        <v>0</v>
      </c>
      <c r="Y44" s="88">
        <f t="shared" si="13"/>
        <v>0</v>
      </c>
      <c r="Z44" s="1"/>
      <c r="AA44" s="1"/>
    </row>
    <row r="45" spans="2:27">
      <c r="B45" s="207">
        <v>1539</v>
      </c>
      <c r="C45" t="s">
        <v>63</v>
      </c>
      <c r="D45" s="1">
        <v>151293</v>
      </c>
      <c r="E45" s="85">
        <f t="shared" si="6"/>
        <v>20727.907932593505</v>
      </c>
      <c r="F45" s="86">
        <f t="shared" si="0"/>
        <v>0.86670462476152077</v>
      </c>
      <c r="G45" s="187">
        <f t="shared" si="1"/>
        <v>1913.9038876014877</v>
      </c>
      <c r="H45" s="187">
        <f t="shared" si="7"/>
        <v>13969.584475603258</v>
      </c>
      <c r="I45" s="187">
        <f t="shared" si="2"/>
        <v>279.32276335000876</v>
      </c>
      <c r="J45" s="87">
        <f t="shared" si="3"/>
        <v>2038.776849691714</v>
      </c>
      <c r="K45" s="187">
        <f t="shared" si="8"/>
        <v>-25.208188513741391</v>
      </c>
      <c r="L45" s="87">
        <f t="shared" si="4"/>
        <v>-183.9945679617984</v>
      </c>
      <c r="M45" s="88">
        <f t="shared" si="9"/>
        <v>13785.589907641461</v>
      </c>
      <c r="N45" s="88">
        <f t="shared" si="10"/>
        <v>165078.58990764146</v>
      </c>
      <c r="O45" s="88">
        <f t="shared" si="11"/>
        <v>22616.603631681253</v>
      </c>
      <c r="P45" s="89">
        <f t="shared" si="5"/>
        <v>0.94567744259194664</v>
      </c>
      <c r="Q45" s="195">
        <v>1141.7040389833292</v>
      </c>
      <c r="R45" s="92">
        <f t="shared" si="12"/>
        <v>4.7343791103050106E-2</v>
      </c>
      <c r="S45" s="92">
        <f t="shared" si="12"/>
        <v>1.1040464736551747E-2</v>
      </c>
      <c r="T45" s="91">
        <v>7299</v>
      </c>
      <c r="U45" s="190">
        <v>144454</v>
      </c>
      <c r="V45" s="190">
        <v>20501.561169457847</v>
      </c>
      <c r="W45" s="197"/>
      <c r="X45" s="88">
        <v>0</v>
      </c>
      <c r="Y45" s="88">
        <f t="shared" si="13"/>
        <v>0</v>
      </c>
      <c r="Z45" s="1"/>
      <c r="AA45" s="1"/>
    </row>
    <row r="46" spans="2:27">
      <c r="B46" s="207">
        <v>1547</v>
      </c>
      <c r="C46" t="s">
        <v>64</v>
      </c>
      <c r="D46" s="1">
        <v>78573</v>
      </c>
      <c r="E46" s="85">
        <f t="shared" si="6"/>
        <v>21362.969004893966</v>
      </c>
      <c r="F46" s="86">
        <f t="shared" si="0"/>
        <v>0.89325869718208228</v>
      </c>
      <c r="G46" s="187">
        <f t="shared" si="1"/>
        <v>1532.8672442212112</v>
      </c>
      <c r="H46" s="187">
        <f t="shared" si="7"/>
        <v>5637.8857242456143</v>
      </c>
      <c r="I46" s="187">
        <f t="shared" si="2"/>
        <v>57.051388044847407</v>
      </c>
      <c r="J46" s="87">
        <f t="shared" si="3"/>
        <v>209.83500522894875</v>
      </c>
      <c r="K46" s="187">
        <f t="shared" si="8"/>
        <v>-247.47956381890273</v>
      </c>
      <c r="L46" s="87">
        <f t="shared" si="4"/>
        <v>-910.2298357259242</v>
      </c>
      <c r="M46" s="88">
        <f t="shared" si="9"/>
        <v>4727.6558885196901</v>
      </c>
      <c r="N46" s="88">
        <f t="shared" si="10"/>
        <v>83300.655888519686</v>
      </c>
      <c r="O46" s="88">
        <f t="shared" si="11"/>
        <v>22648.356685296272</v>
      </c>
      <c r="P46" s="89">
        <f t="shared" si="5"/>
        <v>0.9470051462129746</v>
      </c>
      <c r="Q46" s="195">
        <v>-182.577619484774</v>
      </c>
      <c r="R46" s="92">
        <f t="shared" si="12"/>
        <v>8.7831757327389279E-2</v>
      </c>
      <c r="S46" s="93">
        <f t="shared" si="12"/>
        <v>8.0733344555269398E-2</v>
      </c>
      <c r="T46" s="91">
        <v>3678</v>
      </c>
      <c r="U46" s="190">
        <v>72229</v>
      </c>
      <c r="V46" s="190">
        <v>19767.104542966612</v>
      </c>
      <c r="W46" s="197"/>
      <c r="X46" s="88">
        <v>0</v>
      </c>
      <c r="Y46" s="88">
        <f t="shared" si="13"/>
        <v>0</v>
      </c>
      <c r="Z46" s="1"/>
      <c r="AA46" s="1"/>
    </row>
    <row r="47" spans="2:27">
      <c r="B47" s="207">
        <v>1554</v>
      </c>
      <c r="C47" t="s">
        <v>65</v>
      </c>
      <c r="D47" s="1">
        <v>125323</v>
      </c>
      <c r="E47" s="85">
        <f t="shared" si="6"/>
        <v>21045.004198152812</v>
      </c>
      <c r="F47" s="86">
        <f t="shared" si="0"/>
        <v>0.87996350263518708</v>
      </c>
      <c r="G47" s="187">
        <f t="shared" si="1"/>
        <v>1723.6461282659038</v>
      </c>
      <c r="H47" s="187">
        <f t="shared" si="7"/>
        <v>10264.312693823456</v>
      </c>
      <c r="I47" s="187">
        <f t="shared" si="2"/>
        <v>168.33907040425146</v>
      </c>
      <c r="J47" s="87">
        <f t="shared" si="3"/>
        <v>1002.4591642573174</v>
      </c>
      <c r="K47" s="187">
        <f t="shared" si="8"/>
        <v>-136.19188145949869</v>
      </c>
      <c r="L47" s="87">
        <f t="shared" si="4"/>
        <v>-811.02265409131462</v>
      </c>
      <c r="M47" s="88">
        <f t="shared" si="9"/>
        <v>9453.2900397321409</v>
      </c>
      <c r="N47" s="88">
        <f t="shared" si="10"/>
        <v>134776.29003973215</v>
      </c>
      <c r="O47" s="88">
        <f t="shared" si="11"/>
        <v>22632.458444959218</v>
      </c>
      <c r="P47" s="89">
        <f t="shared" si="5"/>
        <v>0.94634038648563001</v>
      </c>
      <c r="Q47" s="195">
        <v>244.95964545085189</v>
      </c>
      <c r="R47" s="92">
        <f t="shared" si="12"/>
        <v>2.1802053013069818E-2</v>
      </c>
      <c r="S47" s="93">
        <f t="shared" si="12"/>
        <v>7.5603115520982787E-3</v>
      </c>
      <c r="T47" s="91">
        <v>5955</v>
      </c>
      <c r="U47" s="190">
        <v>122649</v>
      </c>
      <c r="V47" s="190">
        <v>20887.091280653953</v>
      </c>
      <c r="W47" s="197"/>
      <c r="X47" s="88">
        <v>0</v>
      </c>
      <c r="Y47" s="88">
        <f t="shared" si="13"/>
        <v>0</v>
      </c>
      <c r="Z47" s="1"/>
      <c r="AA47" s="1"/>
    </row>
    <row r="48" spans="2:27">
      <c r="B48" s="207">
        <v>1557</v>
      </c>
      <c r="C48" t="s">
        <v>66</v>
      </c>
      <c r="D48" s="1">
        <v>49504</v>
      </c>
      <c r="E48" s="85">
        <f t="shared" si="6"/>
        <v>18334.814814814818</v>
      </c>
      <c r="F48" s="86">
        <f t="shared" si="0"/>
        <v>0.76664122813660918</v>
      </c>
      <c r="G48" s="187">
        <f t="shared" si="1"/>
        <v>3349.7597582687004</v>
      </c>
      <c r="H48" s="187">
        <f t="shared" si="7"/>
        <v>9044.3513473254916</v>
      </c>
      <c r="I48" s="187">
        <f t="shared" si="2"/>
        <v>1116.9053545725494</v>
      </c>
      <c r="J48" s="87">
        <f t="shared" si="3"/>
        <v>3015.6444573458834</v>
      </c>
      <c r="K48" s="187">
        <f t="shared" si="8"/>
        <v>812.37440270879927</v>
      </c>
      <c r="L48" s="87">
        <f t="shared" si="4"/>
        <v>2193.4108873137579</v>
      </c>
      <c r="M48" s="88">
        <f t="shared" si="9"/>
        <v>11237.762234639249</v>
      </c>
      <c r="N48" s="88">
        <f t="shared" si="10"/>
        <v>60741.762234639245</v>
      </c>
      <c r="O48" s="88">
        <f t="shared" si="11"/>
        <v>22496.948975792315</v>
      </c>
      <c r="P48" s="89">
        <f t="shared" si="5"/>
        <v>0.94067427276070092</v>
      </c>
      <c r="Q48" s="195">
        <v>979.35525486435654</v>
      </c>
      <c r="R48" s="92">
        <f t="shared" si="12"/>
        <v>0.11893675692780616</v>
      </c>
      <c r="S48" s="93">
        <f t="shared" si="12"/>
        <v>0.10608970527419077</v>
      </c>
      <c r="T48" s="91">
        <v>2700</v>
      </c>
      <c r="U48" s="190">
        <v>44242</v>
      </c>
      <c r="V48" s="190">
        <v>16576.245784938179</v>
      </c>
      <c r="W48" s="197"/>
      <c r="X48" s="88">
        <v>0</v>
      </c>
      <c r="Y48" s="88">
        <f t="shared" si="13"/>
        <v>0</v>
      </c>
      <c r="Z48" s="1"/>
      <c r="AA48" s="1"/>
    </row>
    <row r="49" spans="2:27">
      <c r="B49" s="207">
        <v>1560</v>
      </c>
      <c r="C49" t="s">
        <v>67</v>
      </c>
      <c r="D49" s="1">
        <v>55950</v>
      </c>
      <c r="E49" s="85">
        <f t="shared" si="6"/>
        <v>18398.553107530417</v>
      </c>
      <c r="F49" s="86">
        <f t="shared" si="0"/>
        <v>0.76930634384682262</v>
      </c>
      <c r="G49" s="187">
        <f t="shared" si="1"/>
        <v>3311.5167826393408</v>
      </c>
      <c r="H49" s="187">
        <f t="shared" si="7"/>
        <v>10070.322536006235</v>
      </c>
      <c r="I49" s="187">
        <f t="shared" si="2"/>
        <v>1094.5969521220895</v>
      </c>
      <c r="J49" s="87">
        <f t="shared" si="3"/>
        <v>3328.6693314032741</v>
      </c>
      <c r="K49" s="187">
        <f t="shared" si="8"/>
        <v>790.06600025833939</v>
      </c>
      <c r="L49" s="87">
        <f t="shared" si="4"/>
        <v>2402.5907067856101</v>
      </c>
      <c r="M49" s="88">
        <f t="shared" si="9"/>
        <v>12472.913242791845</v>
      </c>
      <c r="N49" s="88">
        <f t="shared" si="10"/>
        <v>68422.913242791838</v>
      </c>
      <c r="O49" s="88">
        <f t="shared" si="11"/>
        <v>22500.135890428093</v>
      </c>
      <c r="P49" s="89">
        <f t="shared" si="5"/>
        <v>0.94080752854621152</v>
      </c>
      <c r="Q49" s="195">
        <v>1356.4190481639052</v>
      </c>
      <c r="R49" s="92">
        <f t="shared" si="12"/>
        <v>7.6934921948684384E-2</v>
      </c>
      <c r="S49" s="93">
        <f t="shared" si="12"/>
        <v>7.3393537792325561E-2</v>
      </c>
      <c r="T49" s="91">
        <v>3041</v>
      </c>
      <c r="U49" s="190">
        <v>51953</v>
      </c>
      <c r="V49" s="190">
        <v>17140.547674034973</v>
      </c>
      <c r="W49" s="197"/>
      <c r="X49" s="88">
        <v>0</v>
      </c>
      <c r="Y49" s="88">
        <f t="shared" si="13"/>
        <v>0</v>
      </c>
      <c r="Z49" s="1"/>
      <c r="AA49" s="1"/>
    </row>
    <row r="50" spans="2:27">
      <c r="B50" s="207">
        <v>1563</v>
      </c>
      <c r="C50" t="s">
        <v>68</v>
      </c>
      <c r="D50" s="1">
        <v>179745</v>
      </c>
      <c r="E50" s="85">
        <f t="shared" si="6"/>
        <v>24871.315898713161</v>
      </c>
      <c r="F50" s="86">
        <f t="shared" si="0"/>
        <v>1.0399546632211574</v>
      </c>
      <c r="G50" s="187">
        <f t="shared" si="1"/>
        <v>-572.14089207030554</v>
      </c>
      <c r="H50" s="187">
        <f t="shared" si="7"/>
        <v>-4134.8622269920979</v>
      </c>
      <c r="I50" s="187">
        <f t="shared" si="2"/>
        <v>0</v>
      </c>
      <c r="J50" s="87">
        <f t="shared" si="3"/>
        <v>0</v>
      </c>
      <c r="K50" s="187">
        <f t="shared" si="8"/>
        <v>-304.53095186375015</v>
      </c>
      <c r="L50" s="87">
        <f t="shared" si="4"/>
        <v>-2200.8451891193222</v>
      </c>
      <c r="M50" s="88">
        <f t="shared" si="9"/>
        <v>-6335.7074161114197</v>
      </c>
      <c r="N50" s="88">
        <f t="shared" si="10"/>
        <v>173409.29258388857</v>
      </c>
      <c r="O50" s="88">
        <f t="shared" si="11"/>
        <v>23994.644054779103</v>
      </c>
      <c r="P50" s="89">
        <f t="shared" si="5"/>
        <v>1.0032980192411305</v>
      </c>
      <c r="Q50" s="195">
        <v>997.30695678041593</v>
      </c>
      <c r="R50" s="92">
        <f t="shared" si="12"/>
        <v>0.13929225640018</v>
      </c>
      <c r="S50" s="93">
        <f t="shared" si="12"/>
        <v>0.12084792348211996</v>
      </c>
      <c r="T50" s="91">
        <v>7227</v>
      </c>
      <c r="U50" s="190">
        <v>157769</v>
      </c>
      <c r="V50" s="190">
        <v>22189.732770745428</v>
      </c>
      <c r="W50" s="197"/>
      <c r="X50" s="88">
        <v>0</v>
      </c>
      <c r="Y50" s="88">
        <f t="shared" si="13"/>
        <v>0</v>
      </c>
      <c r="Z50" s="1"/>
      <c r="AA50" s="1"/>
    </row>
    <row r="51" spans="2:27">
      <c r="B51" s="207">
        <v>1566</v>
      </c>
      <c r="C51" t="s">
        <v>69</v>
      </c>
      <c r="D51" s="1">
        <v>114835</v>
      </c>
      <c r="E51" s="85">
        <f t="shared" si="6"/>
        <v>19290.273811523602</v>
      </c>
      <c r="F51" s="86">
        <f t="shared" si="0"/>
        <v>0.8065922320638006</v>
      </c>
      <c r="G51" s="187">
        <f t="shared" si="1"/>
        <v>2776.4843602434294</v>
      </c>
      <c r="H51" s="187">
        <f t="shared" si="7"/>
        <v>16528.411396529133</v>
      </c>
      <c r="I51" s="187">
        <f t="shared" si="2"/>
        <v>782.49470572447478</v>
      </c>
      <c r="J51" s="87">
        <f t="shared" si="3"/>
        <v>4658.1909831777984</v>
      </c>
      <c r="K51" s="187">
        <f t="shared" si="8"/>
        <v>477.96375386072464</v>
      </c>
      <c r="L51" s="87">
        <f t="shared" si="4"/>
        <v>2845.3182267328939</v>
      </c>
      <c r="M51" s="88">
        <f t="shared" si="9"/>
        <v>19373.729623262028</v>
      </c>
      <c r="N51" s="88">
        <f t="shared" si="10"/>
        <v>134208.72962326201</v>
      </c>
      <c r="O51" s="88">
        <f t="shared" si="11"/>
        <v>22544.721925627753</v>
      </c>
      <c r="P51" s="89">
        <f t="shared" si="5"/>
        <v>0.94267182295706042</v>
      </c>
      <c r="Q51" s="195">
        <v>3374.0985674842595</v>
      </c>
      <c r="R51" s="92">
        <f t="shared" si="12"/>
        <v>4.4904458598726112E-2</v>
      </c>
      <c r="S51" s="93">
        <f t="shared" si="12"/>
        <v>3.7707905129458853E-2</v>
      </c>
      <c r="T51" s="91">
        <v>5953</v>
      </c>
      <c r="U51" s="190">
        <v>109900</v>
      </c>
      <c r="V51" s="190">
        <v>18589.309878213804</v>
      </c>
      <c r="W51" s="197"/>
      <c r="X51" s="88">
        <v>0</v>
      </c>
      <c r="Y51" s="88">
        <f t="shared" si="13"/>
        <v>0</v>
      </c>
      <c r="Z51" s="1"/>
      <c r="AA51" s="1"/>
    </row>
    <row r="52" spans="2:27">
      <c r="B52" s="207">
        <v>1573</v>
      </c>
      <c r="C52" t="s">
        <v>70</v>
      </c>
      <c r="D52" s="1">
        <v>44225</v>
      </c>
      <c r="E52" s="85">
        <f t="shared" si="6"/>
        <v>20484.020379805464</v>
      </c>
      <c r="F52" s="86">
        <f t="shared" si="0"/>
        <v>0.85650685320586928</v>
      </c>
      <c r="G52" s="187">
        <f t="shared" si="1"/>
        <v>2060.2364192743121</v>
      </c>
      <c r="H52" s="187">
        <f t="shared" si="7"/>
        <v>4448.05042921324</v>
      </c>
      <c r="I52" s="187">
        <f t="shared" si="2"/>
        <v>364.68340682582311</v>
      </c>
      <c r="J52" s="87">
        <f t="shared" si="3"/>
        <v>787.35147533695215</v>
      </c>
      <c r="K52" s="187">
        <f t="shared" si="8"/>
        <v>60.152454962072966</v>
      </c>
      <c r="L52" s="87">
        <f t="shared" si="4"/>
        <v>129.86915026311553</v>
      </c>
      <c r="M52" s="88">
        <f t="shared" si="9"/>
        <v>4577.9195794763555</v>
      </c>
      <c r="N52" s="88">
        <f t="shared" si="10"/>
        <v>48802.919579476358</v>
      </c>
      <c r="O52" s="88">
        <f t="shared" si="11"/>
        <v>22604.40925404185</v>
      </c>
      <c r="P52" s="89">
        <f t="shared" si="5"/>
        <v>0.94516755401416397</v>
      </c>
      <c r="Q52" s="195">
        <v>70.333664908208448</v>
      </c>
      <c r="R52" s="92">
        <f t="shared" si="12"/>
        <v>0.10319796447814808</v>
      </c>
      <c r="S52" s="93">
        <f t="shared" si="12"/>
        <v>0.10268698811664818</v>
      </c>
      <c r="T52" s="91">
        <v>2159</v>
      </c>
      <c r="U52" s="190">
        <v>40088</v>
      </c>
      <c r="V52" s="190">
        <v>18576.45968489342</v>
      </c>
      <c r="W52" s="197"/>
      <c r="X52" s="88">
        <v>0</v>
      </c>
      <c r="Y52" s="88">
        <f t="shared" si="13"/>
        <v>0</v>
      </c>
      <c r="Z52" s="1"/>
      <c r="AA52" s="1"/>
    </row>
    <row r="53" spans="2:27">
      <c r="B53" s="207">
        <v>1576</v>
      </c>
      <c r="C53" t="s">
        <v>71</v>
      </c>
      <c r="D53" s="1">
        <v>70468</v>
      </c>
      <c r="E53" s="85">
        <f t="shared" si="6"/>
        <v>20677.230046948356</v>
      </c>
      <c r="F53" s="86">
        <f t="shared" si="0"/>
        <v>0.86458560927743899</v>
      </c>
      <c r="G53" s="187">
        <f t="shared" si="1"/>
        <v>1944.3106189885773</v>
      </c>
      <c r="H53" s="187">
        <f t="shared" si="7"/>
        <v>6626.2105895130717</v>
      </c>
      <c r="I53" s="187">
        <f t="shared" si="2"/>
        <v>297.06002332581102</v>
      </c>
      <c r="J53" s="87">
        <f t="shared" si="3"/>
        <v>1012.380559494364</v>
      </c>
      <c r="K53" s="187">
        <f t="shared" si="8"/>
        <v>-7.4709285379391304</v>
      </c>
      <c r="L53" s="87">
        <f t="shared" si="4"/>
        <v>-25.460924457296553</v>
      </c>
      <c r="M53" s="88">
        <f t="shared" si="9"/>
        <v>6600.749665055775</v>
      </c>
      <c r="N53" s="88">
        <f t="shared" si="10"/>
        <v>77068.749665055773</v>
      </c>
      <c r="O53" s="88">
        <f t="shared" si="11"/>
        <v>22614.069737398997</v>
      </c>
      <c r="P53" s="89">
        <f t="shared" si="5"/>
        <v>0.94557149181774258</v>
      </c>
      <c r="Q53" s="195">
        <v>-324.02314497120551</v>
      </c>
      <c r="R53" s="92">
        <f t="shared" si="12"/>
        <v>2.703569294448574E-2</v>
      </c>
      <c r="S53" s="93">
        <f t="shared" si="12"/>
        <v>1.8898966503904234E-2</v>
      </c>
      <c r="T53" s="91">
        <v>3408</v>
      </c>
      <c r="U53" s="190">
        <v>68613</v>
      </c>
      <c r="V53" s="190">
        <v>20293.700088731148</v>
      </c>
      <c r="W53" s="197"/>
      <c r="X53" s="88">
        <v>0</v>
      </c>
      <c r="Y53" s="88">
        <f t="shared" si="13"/>
        <v>0</v>
      </c>
      <c r="Z53" s="1"/>
      <c r="AA53" s="1"/>
    </row>
    <row r="54" spans="2:27">
      <c r="B54" s="207">
        <v>1577</v>
      </c>
      <c r="C54" t="s">
        <v>72</v>
      </c>
      <c r="D54" s="1">
        <v>197285</v>
      </c>
      <c r="E54" s="85">
        <f t="shared" si="6"/>
        <v>17784.638961507255</v>
      </c>
      <c r="F54" s="86">
        <f t="shared" si="0"/>
        <v>0.74363649663913001</v>
      </c>
      <c r="G54" s="187">
        <f t="shared" si="1"/>
        <v>3679.8652702532381</v>
      </c>
      <c r="H54" s="187">
        <f t="shared" si="7"/>
        <v>40820.745442919171</v>
      </c>
      <c r="I54" s="187">
        <f t="shared" si="2"/>
        <v>1309.4669032301963</v>
      </c>
      <c r="J54" s="87">
        <f t="shared" si="3"/>
        <v>14525.916357532567</v>
      </c>
      <c r="K54" s="187">
        <f t="shared" si="8"/>
        <v>1004.9359513664461</v>
      </c>
      <c r="L54" s="87">
        <f t="shared" si="4"/>
        <v>11147.754508507987</v>
      </c>
      <c r="M54" s="88">
        <f t="shared" si="9"/>
        <v>51968.499951427162</v>
      </c>
      <c r="N54" s="88">
        <f t="shared" si="10"/>
        <v>249253.49995142716</v>
      </c>
      <c r="O54" s="88">
        <f t="shared" si="11"/>
        <v>22469.440183126942</v>
      </c>
      <c r="P54" s="89">
        <f t="shared" si="5"/>
        <v>0.93952403618582725</v>
      </c>
      <c r="Q54" s="195">
        <v>6870.8189415594097</v>
      </c>
      <c r="R54" s="92">
        <f t="shared" si="12"/>
        <v>3.3203278430961797E-2</v>
      </c>
      <c r="S54" s="93">
        <f t="shared" si="12"/>
        <v>2.0815643342949646E-2</v>
      </c>
      <c r="T54" s="91">
        <v>11093</v>
      </c>
      <c r="U54" s="190">
        <v>190945</v>
      </c>
      <c r="V54" s="190">
        <v>17421.98905109489</v>
      </c>
      <c r="W54" s="197"/>
      <c r="X54" s="88">
        <v>0</v>
      </c>
      <c r="Y54" s="88">
        <f t="shared" si="13"/>
        <v>0</v>
      </c>
      <c r="Z54" s="1"/>
      <c r="AA54" s="1"/>
    </row>
    <row r="55" spans="2:27">
      <c r="B55" s="207">
        <v>1578</v>
      </c>
      <c r="C55" t="s">
        <v>73</v>
      </c>
      <c r="D55" s="1">
        <v>55467</v>
      </c>
      <c r="E55" s="85">
        <f t="shared" si="6"/>
        <v>22258.025682182986</v>
      </c>
      <c r="F55" s="86">
        <f t="shared" si="0"/>
        <v>0.93068407383624274</v>
      </c>
      <c r="G55" s="187">
        <f t="shared" si="1"/>
        <v>995.8332378477993</v>
      </c>
      <c r="H55" s="187">
        <f t="shared" si="7"/>
        <v>2481.6164287167157</v>
      </c>
      <c r="I55" s="187">
        <f t="shared" si="2"/>
        <v>0</v>
      </c>
      <c r="J55" s="87">
        <f t="shared" si="3"/>
        <v>0</v>
      </c>
      <c r="K55" s="187">
        <f t="shared" si="8"/>
        <v>-304.53095186375015</v>
      </c>
      <c r="L55" s="87">
        <f t="shared" si="4"/>
        <v>-758.89113204446539</v>
      </c>
      <c r="M55" s="88">
        <f t="shared" si="9"/>
        <v>1722.7252966722504</v>
      </c>
      <c r="N55" s="88">
        <f t="shared" si="10"/>
        <v>57189.725296672252</v>
      </c>
      <c r="O55" s="88">
        <f t="shared" si="11"/>
        <v>22949.327968167036</v>
      </c>
      <c r="P55" s="89">
        <f t="shared" si="5"/>
        <v>0.95958978348716473</v>
      </c>
      <c r="Q55" s="195">
        <v>843.19296198932091</v>
      </c>
      <c r="R55" s="92">
        <f t="shared" si="12"/>
        <v>2.5304101071809424E-3</v>
      </c>
      <c r="S55" s="92">
        <f t="shared" si="12"/>
        <v>3.3350091522107625E-3</v>
      </c>
      <c r="T55" s="91">
        <v>2492</v>
      </c>
      <c r="U55" s="190">
        <v>55327</v>
      </c>
      <c r="V55" s="190">
        <v>22184.041700080194</v>
      </c>
      <c r="W55" s="197"/>
      <c r="X55" s="88">
        <v>0</v>
      </c>
      <c r="Y55" s="88">
        <f t="shared" si="13"/>
        <v>0</v>
      </c>
      <c r="Z55" s="1"/>
      <c r="AA55" s="1"/>
    </row>
    <row r="56" spans="2:27">
      <c r="B56" s="207">
        <v>1579</v>
      </c>
      <c r="C56" t="s">
        <v>74</v>
      </c>
      <c r="D56" s="1">
        <v>256952</v>
      </c>
      <c r="E56" s="85">
        <f t="shared" si="6"/>
        <v>19122.720845426804</v>
      </c>
      <c r="F56" s="86">
        <f t="shared" si="0"/>
        <v>0.79958627029086848</v>
      </c>
      <c r="G56" s="187">
        <f t="shared" si="1"/>
        <v>2877.0161399015087</v>
      </c>
      <c r="H56" s="187">
        <f t="shared" si="7"/>
        <v>38658.46587185657</v>
      </c>
      <c r="I56" s="187">
        <f t="shared" si="2"/>
        <v>841.13824385835426</v>
      </c>
      <c r="J56" s="87">
        <f t="shared" si="3"/>
        <v>11302.374582724706</v>
      </c>
      <c r="K56" s="187">
        <f t="shared" si="8"/>
        <v>536.60729199460411</v>
      </c>
      <c r="L56" s="87">
        <f t="shared" si="4"/>
        <v>7210.3921825314956</v>
      </c>
      <c r="M56" s="88">
        <f t="shared" si="9"/>
        <v>45868.858054388067</v>
      </c>
      <c r="N56" s="88">
        <f t="shared" si="10"/>
        <v>302820.85805438808</v>
      </c>
      <c r="O56" s="88">
        <f t="shared" si="11"/>
        <v>22536.344277322922</v>
      </c>
      <c r="P56" s="89">
        <f t="shared" si="5"/>
        <v>0.94232152486841425</v>
      </c>
      <c r="Q56" s="195">
        <v>2616.4523183749989</v>
      </c>
      <c r="R56" s="92">
        <f t="shared" si="12"/>
        <v>5.6285455890816412E-2</v>
      </c>
      <c r="S56" s="92">
        <f t="shared" si="12"/>
        <v>4.8738875272708169E-2</v>
      </c>
      <c r="T56" s="91">
        <v>13437</v>
      </c>
      <c r="U56" s="190">
        <v>243260</v>
      </c>
      <c r="V56" s="190">
        <v>18234.015441121355</v>
      </c>
      <c r="W56" s="197"/>
      <c r="X56" s="88">
        <v>0</v>
      </c>
      <c r="Y56" s="88">
        <f t="shared" si="13"/>
        <v>0</v>
      </c>
      <c r="Z56" s="1"/>
      <c r="AA56" s="1"/>
    </row>
    <row r="57" spans="2:27">
      <c r="B57" s="207">
        <v>1580</v>
      </c>
      <c r="C57" s="230" t="s">
        <v>443</v>
      </c>
      <c r="D57" s="1">
        <v>189000</v>
      </c>
      <c r="E57" s="85">
        <f t="shared" si="6"/>
        <v>20198.781660788714</v>
      </c>
      <c r="F57" s="86">
        <f t="shared" si="0"/>
        <v>0.84458004815941623</v>
      </c>
      <c r="G57" s="187">
        <f t="shared" si="1"/>
        <v>2231.3796506843623</v>
      </c>
      <c r="H57" s="187">
        <f t="shared" si="7"/>
        <v>20879.019391453578</v>
      </c>
      <c r="I57" s="187">
        <f t="shared" si="2"/>
        <v>464.51695848168561</v>
      </c>
      <c r="J57" s="87">
        <f t="shared" si="3"/>
        <v>4346.485180513132</v>
      </c>
      <c r="K57" s="187">
        <f t="shared" si="8"/>
        <v>159.98600661793546</v>
      </c>
      <c r="L57" s="87">
        <f t="shared" si="4"/>
        <v>1496.989063924022</v>
      </c>
      <c r="M57" s="88">
        <f t="shared" si="9"/>
        <v>22376.0084553776</v>
      </c>
      <c r="N57" s="88">
        <f t="shared" si="10"/>
        <v>211376.0084553776</v>
      </c>
      <c r="O57" s="88">
        <f t="shared" si="11"/>
        <v>22590.147318091014</v>
      </c>
      <c r="P57" s="89">
        <f t="shared" si="5"/>
        <v>0.9445712137618415</v>
      </c>
      <c r="Q57" s="195">
        <v>58136.361664729113</v>
      </c>
      <c r="R57" s="92"/>
      <c r="S57" s="92"/>
      <c r="T57" s="91">
        <v>9357</v>
      </c>
      <c r="U57" s="190">
        <v>0</v>
      </c>
      <c r="V57" s="190">
        <v>0</v>
      </c>
      <c r="W57" s="197"/>
      <c r="X57" s="88">
        <v>0</v>
      </c>
      <c r="Y57" s="88">
        <f t="shared" si="13"/>
        <v>0</v>
      </c>
      <c r="Z57" s="1"/>
      <c r="AA57" s="1"/>
    </row>
    <row r="58" spans="2:27">
      <c r="B58" s="207">
        <v>1804</v>
      </c>
      <c r="C58" t="s">
        <v>75</v>
      </c>
      <c r="D58" s="1">
        <v>1214745</v>
      </c>
      <c r="E58" s="85">
        <f t="shared" si="6"/>
        <v>22615.895889186773</v>
      </c>
      <c r="F58" s="86">
        <f t="shared" si="0"/>
        <v>0.94564784946102853</v>
      </c>
      <c r="G58" s="187">
        <f t="shared" si="1"/>
        <v>781.1111136455271</v>
      </c>
      <c r="H58" s="187">
        <f t="shared" si="7"/>
        <v>41955.040136128555</v>
      </c>
      <c r="I58" s="187">
        <f t="shared" si="2"/>
        <v>0</v>
      </c>
      <c r="J58" s="87">
        <f t="shared" si="3"/>
        <v>0</v>
      </c>
      <c r="K58" s="187">
        <f t="shared" si="8"/>
        <v>-304.53095186375015</v>
      </c>
      <c r="L58" s="87">
        <f t="shared" si="4"/>
        <v>-16356.966486505749</v>
      </c>
      <c r="M58" s="88">
        <f t="shared" si="9"/>
        <v>25598.073649622806</v>
      </c>
      <c r="N58" s="88">
        <f t="shared" si="10"/>
        <v>1240343.0736496227</v>
      </c>
      <c r="O58" s="88">
        <f t="shared" si="11"/>
        <v>23092.476050968551</v>
      </c>
      <c r="P58" s="89">
        <f t="shared" si="5"/>
        <v>0.96557529373707907</v>
      </c>
      <c r="Q58" s="195">
        <v>377.08458040547703</v>
      </c>
      <c r="R58" s="92">
        <f t="shared" si="12"/>
        <v>4.6790590177750467E-2</v>
      </c>
      <c r="S58" s="92">
        <f t="shared" si="12"/>
        <v>3.7962094918767023E-2</v>
      </c>
      <c r="T58" s="91">
        <v>53712</v>
      </c>
      <c r="U58" s="190">
        <v>1160447</v>
      </c>
      <c r="V58" s="190">
        <v>21788.749319363862</v>
      </c>
      <c r="W58" s="197"/>
      <c r="X58" s="88">
        <v>0</v>
      </c>
      <c r="Y58" s="88">
        <f t="shared" si="13"/>
        <v>0</v>
      </c>
      <c r="Z58" s="1"/>
      <c r="AA58" s="1"/>
    </row>
    <row r="59" spans="2:27">
      <c r="B59" s="207">
        <v>1806</v>
      </c>
      <c r="C59" t="s">
        <v>76</v>
      </c>
      <c r="D59" s="1">
        <v>454933</v>
      </c>
      <c r="E59" s="85">
        <f t="shared" si="6"/>
        <v>21081.232622798885</v>
      </c>
      <c r="F59" s="86">
        <f t="shared" si="0"/>
        <v>0.88147833680420629</v>
      </c>
      <c r="G59" s="187">
        <f t="shared" si="1"/>
        <v>1701.9090734782599</v>
      </c>
      <c r="H59" s="187">
        <f t="shared" si="7"/>
        <v>36727.19780566085</v>
      </c>
      <c r="I59" s="187">
        <f t="shared" si="2"/>
        <v>155.65912177812586</v>
      </c>
      <c r="J59" s="87">
        <f t="shared" si="3"/>
        <v>3359.1238479719564</v>
      </c>
      <c r="K59" s="187">
        <f t="shared" si="8"/>
        <v>-148.87183008562428</v>
      </c>
      <c r="L59" s="87">
        <f t="shared" si="4"/>
        <v>-3212.6540932477724</v>
      </c>
      <c r="M59" s="88">
        <f t="shared" si="9"/>
        <v>33514.543712413077</v>
      </c>
      <c r="N59" s="88">
        <f t="shared" si="10"/>
        <v>488447.54371241305</v>
      </c>
      <c r="O59" s="88">
        <f t="shared" si="11"/>
        <v>22634.269866191524</v>
      </c>
      <c r="P59" s="89">
        <f t="shared" si="5"/>
        <v>0.94641612819408105</v>
      </c>
      <c r="Q59" s="195">
        <v>103.08125924926571</v>
      </c>
      <c r="R59" s="92">
        <f t="shared" si="12"/>
        <v>5.4885302008287284E-2</v>
      </c>
      <c r="S59" s="92">
        <f t="shared" si="12"/>
        <v>5.170793664079236E-2</v>
      </c>
      <c r="T59" s="91">
        <v>21580</v>
      </c>
      <c r="U59" s="190">
        <v>431263</v>
      </c>
      <c r="V59" s="190">
        <v>20044.759470137113</v>
      </c>
      <c r="W59" s="197"/>
      <c r="X59" s="88">
        <v>0</v>
      </c>
      <c r="Y59" s="88">
        <f t="shared" si="13"/>
        <v>0</v>
      </c>
      <c r="Z59" s="1"/>
      <c r="AA59" s="1"/>
    </row>
    <row r="60" spans="2:27">
      <c r="B60" s="207">
        <v>1811</v>
      </c>
      <c r="C60" t="s">
        <v>77</v>
      </c>
      <c r="D60" s="1">
        <v>29594</v>
      </c>
      <c r="E60" s="85">
        <f t="shared" si="6"/>
        <v>21153.681200857754</v>
      </c>
      <c r="F60" s="86">
        <f t="shared" si="0"/>
        <v>0.88450765929373176</v>
      </c>
      <c r="G60" s="187">
        <f t="shared" si="1"/>
        <v>1658.4399266429384</v>
      </c>
      <c r="H60" s="187">
        <f t="shared" si="7"/>
        <v>2320.1574573734711</v>
      </c>
      <c r="I60" s="187">
        <f t="shared" si="2"/>
        <v>130.30211945752163</v>
      </c>
      <c r="J60" s="87">
        <f t="shared" si="3"/>
        <v>182.29266512107276</v>
      </c>
      <c r="K60" s="187">
        <f t="shared" si="8"/>
        <v>-174.22883240622852</v>
      </c>
      <c r="L60" s="87">
        <f t="shared" si="4"/>
        <v>-243.74613653631368</v>
      </c>
      <c r="M60" s="88">
        <f t="shared" si="9"/>
        <v>2076.4113208371573</v>
      </c>
      <c r="N60" s="88">
        <f t="shared" si="10"/>
        <v>31670.411320837156</v>
      </c>
      <c r="O60" s="88">
        <f t="shared" si="11"/>
        <v>22637.892295094465</v>
      </c>
      <c r="P60" s="89">
        <f t="shared" si="5"/>
        <v>0.94656759431855719</v>
      </c>
      <c r="Q60" s="195">
        <v>1022.9249098333753</v>
      </c>
      <c r="R60" s="92">
        <f t="shared" si="12"/>
        <v>4.7538140242823261E-2</v>
      </c>
      <c r="S60" s="92">
        <f t="shared" si="12"/>
        <v>4.1547929290755618E-2</v>
      </c>
      <c r="T60" s="91">
        <v>1399</v>
      </c>
      <c r="U60" s="190">
        <v>28251</v>
      </c>
      <c r="V60" s="190">
        <v>20309.849029475197</v>
      </c>
      <c r="W60" s="197"/>
      <c r="X60" s="88">
        <v>0</v>
      </c>
      <c r="Y60" s="88">
        <f t="shared" si="13"/>
        <v>0</v>
      </c>
      <c r="Z60" s="1"/>
      <c r="AA60" s="1"/>
    </row>
    <row r="61" spans="2:27">
      <c r="B61" s="207">
        <v>1812</v>
      </c>
      <c r="C61" t="s">
        <v>78</v>
      </c>
      <c r="D61" s="1">
        <v>35163</v>
      </c>
      <c r="E61" s="85">
        <f t="shared" si="6"/>
        <v>17795.040485829959</v>
      </c>
      <c r="F61" s="86">
        <f t="shared" si="0"/>
        <v>0.74407141989643</v>
      </c>
      <c r="G61" s="187">
        <f t="shared" si="1"/>
        <v>3673.6243556596155</v>
      </c>
      <c r="H61" s="187">
        <f t="shared" si="7"/>
        <v>7259.0817267834</v>
      </c>
      <c r="I61" s="187">
        <f t="shared" si="2"/>
        <v>1305.8263697172499</v>
      </c>
      <c r="J61" s="87">
        <f t="shared" si="3"/>
        <v>2580.3129065612857</v>
      </c>
      <c r="K61" s="187">
        <f t="shared" si="8"/>
        <v>1001.2954178534998</v>
      </c>
      <c r="L61" s="87">
        <f t="shared" si="4"/>
        <v>1978.5597456785156</v>
      </c>
      <c r="M61" s="88">
        <f t="shared" si="9"/>
        <v>9237.6414724619153</v>
      </c>
      <c r="N61" s="88">
        <f t="shared" si="10"/>
        <v>44400.641472461917</v>
      </c>
      <c r="O61" s="88">
        <f t="shared" si="11"/>
        <v>22469.960259343075</v>
      </c>
      <c r="P61" s="89">
        <f t="shared" si="5"/>
        <v>0.93954578234869213</v>
      </c>
      <c r="Q61" s="195">
        <v>1343.7950309673988</v>
      </c>
      <c r="R61" s="92">
        <f t="shared" si="12"/>
        <v>3.0961386225701468E-2</v>
      </c>
      <c r="S61" s="92">
        <f t="shared" si="12"/>
        <v>2.783093667238452E-2</v>
      </c>
      <c r="T61" s="91">
        <v>1976</v>
      </c>
      <c r="U61" s="190">
        <v>34107</v>
      </c>
      <c r="V61" s="190">
        <v>17313.197969543147</v>
      </c>
      <c r="W61" s="197"/>
      <c r="X61" s="88">
        <v>0</v>
      </c>
      <c r="Y61" s="88">
        <f t="shared" si="13"/>
        <v>0</v>
      </c>
      <c r="Z61" s="1"/>
      <c r="AA61" s="1"/>
    </row>
    <row r="62" spans="2:27">
      <c r="B62" s="207">
        <v>1813</v>
      </c>
      <c r="C62" t="s">
        <v>79</v>
      </c>
      <c r="D62" s="1">
        <v>160821</v>
      </c>
      <c r="E62" s="85">
        <f t="shared" si="6"/>
        <v>20549.578328648095</v>
      </c>
      <c r="F62" s="86">
        <f t="shared" si="0"/>
        <v>0.85924805495360768</v>
      </c>
      <c r="G62" s="187">
        <f t="shared" si="1"/>
        <v>2020.9016499687341</v>
      </c>
      <c r="H62" s="187">
        <f t="shared" si="7"/>
        <v>15815.576312655314</v>
      </c>
      <c r="I62" s="187">
        <f t="shared" si="2"/>
        <v>341.73812473090254</v>
      </c>
      <c r="J62" s="87">
        <f t="shared" si="3"/>
        <v>2674.4425641440434</v>
      </c>
      <c r="K62" s="187">
        <f t="shared" si="8"/>
        <v>37.207172867152394</v>
      </c>
      <c r="L62" s="87">
        <f t="shared" si="4"/>
        <v>291.1833348583346</v>
      </c>
      <c r="M62" s="88">
        <f t="shared" si="9"/>
        <v>16106.759647513649</v>
      </c>
      <c r="N62" s="88">
        <f t="shared" si="10"/>
        <v>176927.75964751365</v>
      </c>
      <c r="O62" s="88">
        <f t="shared" si="11"/>
        <v>22607.687151483984</v>
      </c>
      <c r="P62" s="89">
        <f t="shared" si="5"/>
        <v>0.94530461410155109</v>
      </c>
      <c r="Q62" s="195">
        <v>2771.5980831735233</v>
      </c>
      <c r="R62" s="92">
        <f t="shared" si="12"/>
        <v>1.7435864992250024E-2</v>
      </c>
      <c r="S62" s="92">
        <f t="shared" si="12"/>
        <v>1.2365586595278645E-2</v>
      </c>
      <c r="T62" s="91">
        <v>7826</v>
      </c>
      <c r="U62" s="190">
        <v>158065</v>
      </c>
      <c r="V62" s="190">
        <v>20298.57454732246</v>
      </c>
      <c r="W62" s="197"/>
      <c r="X62" s="88">
        <v>0</v>
      </c>
      <c r="Y62" s="88">
        <f t="shared" si="13"/>
        <v>0</v>
      </c>
      <c r="Z62" s="1"/>
      <c r="AA62" s="1"/>
    </row>
    <row r="63" spans="2:27">
      <c r="B63" s="207">
        <v>1815</v>
      </c>
      <c r="C63" t="s">
        <v>80</v>
      </c>
      <c r="D63" s="1">
        <v>21182</v>
      </c>
      <c r="E63" s="85">
        <f t="shared" si="6"/>
        <v>17534.768211920527</v>
      </c>
      <c r="F63" s="86">
        <f t="shared" si="0"/>
        <v>0.73318854719031423</v>
      </c>
      <c r="G63" s="187">
        <f t="shared" si="1"/>
        <v>3829.7877200052744</v>
      </c>
      <c r="H63" s="187">
        <f t="shared" si="7"/>
        <v>4626.3835657663722</v>
      </c>
      <c r="I63" s="187">
        <f t="shared" si="2"/>
        <v>1396.921665585551</v>
      </c>
      <c r="J63" s="87">
        <f t="shared" si="3"/>
        <v>1687.4813720273455</v>
      </c>
      <c r="K63" s="187">
        <f t="shared" si="8"/>
        <v>1092.3907137218007</v>
      </c>
      <c r="L63" s="87">
        <f t="shared" si="4"/>
        <v>1319.6079821759354</v>
      </c>
      <c r="M63" s="88">
        <f t="shared" si="9"/>
        <v>5945.9915479423071</v>
      </c>
      <c r="N63" s="88">
        <f t="shared" si="10"/>
        <v>27127.991547942307</v>
      </c>
      <c r="O63" s="88">
        <f t="shared" si="11"/>
        <v>22456.946645647604</v>
      </c>
      <c r="P63" s="89">
        <f t="shared" si="5"/>
        <v>0.93900163871338627</v>
      </c>
      <c r="Q63" s="195">
        <v>986.49109180598589</v>
      </c>
      <c r="R63" s="92">
        <f t="shared" si="12"/>
        <v>-6.7857771519098747E-2</v>
      </c>
      <c r="S63" s="92">
        <f t="shared" si="12"/>
        <v>-5.9369721425315769E-2</v>
      </c>
      <c r="T63" s="91">
        <v>1208</v>
      </c>
      <c r="U63" s="190">
        <v>22724</v>
      </c>
      <c r="V63" s="190">
        <v>18641.509433962263</v>
      </c>
      <c r="W63" s="197"/>
      <c r="X63" s="88">
        <v>0</v>
      </c>
      <c r="Y63" s="88">
        <f t="shared" si="13"/>
        <v>0</v>
      </c>
      <c r="Z63" s="1"/>
      <c r="AA63" s="1"/>
    </row>
    <row r="64" spans="2:27">
      <c r="B64" s="207">
        <v>1816</v>
      </c>
      <c r="C64" t="s">
        <v>81</v>
      </c>
      <c r="D64" s="1">
        <v>8031</v>
      </c>
      <c r="E64" s="85">
        <f t="shared" si="6"/>
        <v>16731.25</v>
      </c>
      <c r="F64" s="86">
        <f t="shared" si="0"/>
        <v>0.69959070641369847</v>
      </c>
      <c r="G64" s="187">
        <f t="shared" si="1"/>
        <v>4311.8986471575909</v>
      </c>
      <c r="H64" s="187">
        <f t="shared" si="7"/>
        <v>2069.7113506356436</v>
      </c>
      <c r="I64" s="187">
        <f t="shared" si="2"/>
        <v>1678.1530397577355</v>
      </c>
      <c r="J64" s="87">
        <f t="shared" si="3"/>
        <v>805.51345908371297</v>
      </c>
      <c r="K64" s="187">
        <f t="shared" si="8"/>
        <v>1373.6220878939853</v>
      </c>
      <c r="L64" s="87">
        <f t="shared" si="4"/>
        <v>659.33860218911298</v>
      </c>
      <c r="M64" s="88">
        <f t="shared" si="9"/>
        <v>2729.0499528247565</v>
      </c>
      <c r="N64" s="88">
        <f t="shared" si="10"/>
        <v>10760.049952824756</v>
      </c>
      <c r="O64" s="88">
        <f t="shared" si="11"/>
        <v>22416.770735051574</v>
      </c>
      <c r="P64" s="89">
        <f t="shared" si="5"/>
        <v>0.93732174667455537</v>
      </c>
      <c r="Q64" s="195">
        <v>441.45871197588667</v>
      </c>
      <c r="R64" s="92">
        <f t="shared" si="12"/>
        <v>-3.3922771562612773E-2</v>
      </c>
      <c r="S64" s="92">
        <f t="shared" si="12"/>
        <v>-8.6251954769637956E-2</v>
      </c>
      <c r="T64" s="91">
        <v>480</v>
      </c>
      <c r="U64" s="190">
        <v>8313</v>
      </c>
      <c r="V64" s="190">
        <v>18310.572687224671</v>
      </c>
      <c r="W64" s="197"/>
      <c r="X64" s="88">
        <v>0</v>
      </c>
      <c r="Y64" s="88">
        <f t="shared" si="13"/>
        <v>0</v>
      </c>
      <c r="Z64" s="1"/>
      <c r="AA64" s="1"/>
    </row>
    <row r="65" spans="2:27">
      <c r="B65" s="207">
        <v>1818</v>
      </c>
      <c r="C65" t="s">
        <v>54</v>
      </c>
      <c r="D65" s="1">
        <v>40518</v>
      </c>
      <c r="E65" s="85">
        <f t="shared" si="6"/>
        <v>21996.742671009772</v>
      </c>
      <c r="F65" s="86">
        <f t="shared" si="0"/>
        <v>0.91975893875305603</v>
      </c>
      <c r="G65" s="187">
        <f t="shared" si="1"/>
        <v>1152.6030445517281</v>
      </c>
      <c r="H65" s="187">
        <f t="shared" si="7"/>
        <v>2123.0948080642834</v>
      </c>
      <c r="I65" s="187">
        <f t="shared" si="2"/>
        <v>0</v>
      </c>
      <c r="J65" s="87">
        <f t="shared" si="3"/>
        <v>0</v>
      </c>
      <c r="K65" s="187">
        <f t="shared" si="8"/>
        <v>-304.53095186375015</v>
      </c>
      <c r="L65" s="87">
        <f t="shared" si="4"/>
        <v>-560.94601333302774</v>
      </c>
      <c r="M65" s="88">
        <f t="shared" si="9"/>
        <v>1562.1487947312557</v>
      </c>
      <c r="N65" s="88">
        <f t="shared" si="10"/>
        <v>42080.148794731256</v>
      </c>
      <c r="O65" s="88">
        <f t="shared" si="11"/>
        <v>22844.814763697752</v>
      </c>
      <c r="P65" s="89">
        <f t="shared" si="5"/>
        <v>0.95521972945389011</v>
      </c>
      <c r="Q65" s="195">
        <v>172.2501749535827</v>
      </c>
      <c r="R65" s="92">
        <f t="shared" si="12"/>
        <v>0.11570657561405441</v>
      </c>
      <c r="S65" s="92">
        <f t="shared" si="12"/>
        <v>0.11388946392738654</v>
      </c>
      <c r="T65" s="91">
        <v>1842</v>
      </c>
      <c r="U65" s="190">
        <v>36316</v>
      </c>
      <c r="V65" s="190">
        <v>19747.688961392061</v>
      </c>
      <c r="W65" s="197"/>
      <c r="X65" s="88">
        <v>0</v>
      </c>
      <c r="Y65" s="88">
        <f t="shared" si="13"/>
        <v>0</v>
      </c>
      <c r="Z65" s="1"/>
      <c r="AA65" s="1"/>
    </row>
    <row r="66" spans="2:27">
      <c r="B66" s="207">
        <v>1820</v>
      </c>
      <c r="C66" t="s">
        <v>82</v>
      </c>
      <c r="D66" s="1">
        <v>144406</v>
      </c>
      <c r="E66" s="85">
        <f t="shared" si="6"/>
        <v>19459.102546826576</v>
      </c>
      <c r="F66" s="86">
        <f t="shared" si="0"/>
        <v>0.81365153810450519</v>
      </c>
      <c r="G66" s="187">
        <f t="shared" si="1"/>
        <v>2675.1871190616453</v>
      </c>
      <c r="H66" s="187">
        <f t="shared" si="7"/>
        <v>19852.56361055647</v>
      </c>
      <c r="I66" s="187">
        <f t="shared" si="2"/>
        <v>723.40464836843398</v>
      </c>
      <c r="J66" s="87">
        <f t="shared" si="3"/>
        <v>5368.3858955421483</v>
      </c>
      <c r="K66" s="187">
        <f t="shared" si="8"/>
        <v>418.87369650468383</v>
      </c>
      <c r="L66" s="87">
        <f t="shared" si="4"/>
        <v>3108.4617017612586</v>
      </c>
      <c r="M66" s="88">
        <f t="shared" si="9"/>
        <v>22961.025312317728</v>
      </c>
      <c r="N66" s="88">
        <f t="shared" si="10"/>
        <v>167367.02531231774</v>
      </c>
      <c r="O66" s="88">
        <f t="shared" si="11"/>
        <v>22553.163362392905</v>
      </c>
      <c r="P66" s="89">
        <f t="shared" si="5"/>
        <v>0.94302478825909575</v>
      </c>
      <c r="Q66" s="195">
        <v>2017.9297949438405</v>
      </c>
      <c r="R66" s="92">
        <f t="shared" si="12"/>
        <v>8.9511249264384113E-2</v>
      </c>
      <c r="S66" s="92">
        <f t="shared" si="12"/>
        <v>7.1746680990433215E-2</v>
      </c>
      <c r="T66" s="91">
        <v>7421</v>
      </c>
      <c r="U66" s="190">
        <v>132542</v>
      </c>
      <c r="V66" s="190">
        <v>18156.438356164384</v>
      </c>
      <c r="W66" s="197"/>
      <c r="X66" s="88">
        <v>0</v>
      </c>
      <c r="Y66" s="88">
        <f t="shared" si="13"/>
        <v>0</v>
      </c>
      <c r="Z66" s="1"/>
      <c r="AA66" s="1"/>
    </row>
    <row r="67" spans="2:27">
      <c r="B67" s="207">
        <v>1822</v>
      </c>
      <c r="C67" t="s">
        <v>83</v>
      </c>
      <c r="D67" s="1">
        <v>39044</v>
      </c>
      <c r="E67" s="85">
        <f t="shared" si="6"/>
        <v>16600.340136054419</v>
      </c>
      <c r="F67" s="86">
        <f t="shared" si="0"/>
        <v>0.69411691789256524</v>
      </c>
      <c r="G67" s="187">
        <f t="shared" si="1"/>
        <v>4390.4445655249392</v>
      </c>
      <c r="H67" s="187">
        <f t="shared" si="7"/>
        <v>10326.325618114657</v>
      </c>
      <c r="I67" s="187">
        <f t="shared" si="2"/>
        <v>1723.9714921386887</v>
      </c>
      <c r="J67" s="87">
        <f t="shared" si="3"/>
        <v>4054.7809495101956</v>
      </c>
      <c r="K67" s="187">
        <f t="shared" si="8"/>
        <v>1419.4405402749385</v>
      </c>
      <c r="L67" s="87">
        <f t="shared" si="4"/>
        <v>3338.5241507266555</v>
      </c>
      <c r="M67" s="88">
        <f t="shared" si="9"/>
        <v>13664.849768841312</v>
      </c>
      <c r="N67" s="88">
        <f t="shared" si="10"/>
        <v>52708.849768841312</v>
      </c>
      <c r="O67" s="88">
        <f t="shared" si="11"/>
        <v>22410.225241854299</v>
      </c>
      <c r="P67" s="89">
        <f t="shared" si="5"/>
        <v>0.93704805724849893</v>
      </c>
      <c r="Q67" s="195">
        <v>1241.0776886818494</v>
      </c>
      <c r="R67" s="92">
        <f t="shared" si="12"/>
        <v>0.13685068716515258</v>
      </c>
      <c r="S67" s="92">
        <f t="shared" si="12"/>
        <v>9.7215586677251609E-2</v>
      </c>
      <c r="T67" s="91">
        <v>2352</v>
      </c>
      <c r="U67" s="190">
        <v>34344</v>
      </c>
      <c r="V67" s="190">
        <v>15129.515418502204</v>
      </c>
      <c r="W67" s="197"/>
      <c r="X67" s="88">
        <v>0</v>
      </c>
      <c r="Y67" s="88">
        <f t="shared" si="13"/>
        <v>0</v>
      </c>
      <c r="Z67" s="1"/>
      <c r="AA67" s="1"/>
    </row>
    <row r="68" spans="2:27">
      <c r="B68" s="207">
        <v>1824</v>
      </c>
      <c r="C68" t="s">
        <v>84</v>
      </c>
      <c r="D68" s="1">
        <v>259190</v>
      </c>
      <c r="E68" s="85">
        <f t="shared" si="6"/>
        <v>19243.447917440048</v>
      </c>
      <c r="F68" s="86">
        <f t="shared" si="0"/>
        <v>0.80463428150300165</v>
      </c>
      <c r="G68" s="187">
        <f t="shared" si="1"/>
        <v>2804.5798966935622</v>
      </c>
      <c r="H68" s="187">
        <f t="shared" si="7"/>
        <v>37774.886628565589</v>
      </c>
      <c r="I68" s="187">
        <f t="shared" si="2"/>
        <v>798.88376865371902</v>
      </c>
      <c r="J68" s="87">
        <f t="shared" si="3"/>
        <v>10760.165479996942</v>
      </c>
      <c r="K68" s="187">
        <f t="shared" si="8"/>
        <v>494.35281678996887</v>
      </c>
      <c r="L68" s="87">
        <f t="shared" si="4"/>
        <v>6658.4380893440912</v>
      </c>
      <c r="M68" s="88">
        <f t="shared" si="9"/>
        <v>44433.32471790968</v>
      </c>
      <c r="N68" s="88">
        <f t="shared" si="10"/>
        <v>303623.32471790968</v>
      </c>
      <c r="O68" s="88">
        <f t="shared" si="11"/>
        <v>22542.380630923577</v>
      </c>
      <c r="P68" s="89">
        <f t="shared" si="5"/>
        <v>0.94257392542902052</v>
      </c>
      <c r="Q68" s="195">
        <v>3549.0795658400311</v>
      </c>
      <c r="R68" s="92">
        <f t="shared" si="12"/>
        <v>6.366214291869976E-2</v>
      </c>
      <c r="S68" s="92">
        <f t="shared" si="12"/>
        <v>5.3632809475187004E-2</v>
      </c>
      <c r="T68" s="91">
        <v>13469</v>
      </c>
      <c r="U68" s="190">
        <v>243677</v>
      </c>
      <c r="V68" s="190">
        <v>18263.903462749211</v>
      </c>
      <c r="W68" s="197"/>
      <c r="X68" s="88">
        <v>0</v>
      </c>
      <c r="Y68" s="88">
        <f t="shared" si="13"/>
        <v>0</v>
      </c>
      <c r="Z68" s="1"/>
      <c r="AA68" s="1"/>
    </row>
    <row r="69" spans="2:27">
      <c r="B69" s="207">
        <v>1825</v>
      </c>
      <c r="C69" t="s">
        <v>85</v>
      </c>
      <c r="D69" s="1">
        <v>26443</v>
      </c>
      <c r="E69" s="85">
        <f t="shared" si="6"/>
        <v>18274.360746371804</v>
      </c>
      <c r="F69" s="86">
        <f t="shared" si="0"/>
        <v>0.76411343706017254</v>
      </c>
      <c r="G69" s="187">
        <f t="shared" si="1"/>
        <v>3386.0321993345087</v>
      </c>
      <c r="H69" s="187">
        <f t="shared" si="7"/>
        <v>4899.5885924370341</v>
      </c>
      <c r="I69" s="187">
        <f t="shared" si="2"/>
        <v>1138.0642785276043</v>
      </c>
      <c r="J69" s="87">
        <f t="shared" si="3"/>
        <v>1646.7790110294434</v>
      </c>
      <c r="K69" s="187">
        <f t="shared" si="8"/>
        <v>833.53332666385415</v>
      </c>
      <c r="L69" s="87">
        <f t="shared" si="4"/>
        <v>1206.1227236825971</v>
      </c>
      <c r="M69" s="88">
        <f t="shared" si="9"/>
        <v>6105.7113161196312</v>
      </c>
      <c r="N69" s="88">
        <f t="shared" si="10"/>
        <v>32548.711316119632</v>
      </c>
      <c r="O69" s="88">
        <f t="shared" si="11"/>
        <v>22493.926272370169</v>
      </c>
      <c r="P69" s="89">
        <f t="shared" si="5"/>
        <v>0.94054788320687932</v>
      </c>
      <c r="Q69" s="195">
        <v>788.18990881064019</v>
      </c>
      <c r="R69" s="92">
        <f t="shared" si="12"/>
        <v>8.4974560971606758E-2</v>
      </c>
      <c r="S69" s="92">
        <f t="shared" si="12"/>
        <v>9.0223228509133432E-2</v>
      </c>
      <c r="T69" s="91">
        <v>1447</v>
      </c>
      <c r="U69" s="190">
        <v>24372</v>
      </c>
      <c r="V69" s="190">
        <v>16762.035763411281</v>
      </c>
      <c r="W69" s="197"/>
      <c r="X69" s="88">
        <v>0</v>
      </c>
      <c r="Y69" s="88">
        <f t="shared" si="13"/>
        <v>0</v>
      </c>
      <c r="Z69" s="1"/>
      <c r="AA69" s="1"/>
    </row>
    <row r="70" spans="2:27">
      <c r="B70" s="207">
        <v>1826</v>
      </c>
      <c r="C70" t="s">
        <v>86</v>
      </c>
      <c r="D70" s="1">
        <v>22122</v>
      </c>
      <c r="E70" s="85">
        <f t="shared" si="6"/>
        <v>17228.971962616823</v>
      </c>
      <c r="F70" s="86">
        <f t="shared" si="0"/>
        <v>0.72040216159037174</v>
      </c>
      <c r="G70" s="187">
        <f t="shared" si="1"/>
        <v>4013.2654695874971</v>
      </c>
      <c r="H70" s="187">
        <f t="shared" si="7"/>
        <v>5153.0328629503465</v>
      </c>
      <c r="I70" s="187">
        <f t="shared" si="2"/>
        <v>1503.9503528418477</v>
      </c>
      <c r="J70" s="87">
        <f t="shared" si="3"/>
        <v>1931.0722530489325</v>
      </c>
      <c r="K70" s="187">
        <f t="shared" si="8"/>
        <v>1199.4194009780977</v>
      </c>
      <c r="L70" s="87">
        <f t="shared" si="4"/>
        <v>1540.0545108558772</v>
      </c>
      <c r="M70" s="88">
        <f t="shared" si="9"/>
        <v>6693.0873738062237</v>
      </c>
      <c r="N70" s="88">
        <f t="shared" si="10"/>
        <v>28815.087373806222</v>
      </c>
      <c r="O70" s="88">
        <f t="shared" si="11"/>
        <v>22441.656833182416</v>
      </c>
      <c r="P70" s="89">
        <f t="shared" si="5"/>
        <v>0.9383623194333891</v>
      </c>
      <c r="Q70" s="195">
        <v>1569.2620545354966</v>
      </c>
      <c r="R70" s="92">
        <f t="shared" si="12"/>
        <v>9.2768227622999411E-2</v>
      </c>
      <c r="S70" s="92">
        <f t="shared" si="12"/>
        <v>8.7661834035976091E-2</v>
      </c>
      <c r="T70" s="91">
        <v>1284</v>
      </c>
      <c r="U70" s="190">
        <v>20244</v>
      </c>
      <c r="V70" s="190">
        <v>15840.375586854459</v>
      </c>
      <c r="W70" s="197"/>
      <c r="X70" s="88">
        <v>0</v>
      </c>
      <c r="Y70" s="88">
        <f t="shared" si="13"/>
        <v>0</v>
      </c>
      <c r="Z70" s="1"/>
      <c r="AA70" s="1"/>
    </row>
    <row r="71" spans="2:27">
      <c r="B71" s="207">
        <v>1827</v>
      </c>
      <c r="C71" t="s">
        <v>87</v>
      </c>
      <c r="D71" s="1">
        <v>32276</v>
      </c>
      <c r="E71" s="85">
        <f t="shared" si="6"/>
        <v>22618.079887876665</v>
      </c>
      <c r="F71" s="86">
        <f t="shared" ref="F71:F134" si="14">E71/E$365</f>
        <v>0.94573916990548235</v>
      </c>
      <c r="G71" s="187">
        <f t="shared" ref="G71:G134" si="15">($E$365+$Y$365-E71-Y71)*0.6</f>
        <v>779.8007144315917</v>
      </c>
      <c r="H71" s="187">
        <f t="shared" ref="H71:H134" si="16">G71*T71/1000</f>
        <v>1112.7756194938813</v>
      </c>
      <c r="I71" s="187">
        <f t="shared" ref="I71:I134" si="17">IF(E71+Y71&lt;(E$365+Y$365)*0.9,((E$365+Y$365)*0.9-E71-Y71)*0.35,0)</f>
        <v>0</v>
      </c>
      <c r="J71" s="87">
        <f t="shared" ref="J71:J134" si="18">I71*T71/1000</f>
        <v>0</v>
      </c>
      <c r="K71" s="187">
        <f t="shared" si="8"/>
        <v>-304.53095186375015</v>
      </c>
      <c r="L71" s="87">
        <f t="shared" ref="L71:L134" si="19">K71*T71/1000</f>
        <v>-434.56566830957144</v>
      </c>
      <c r="M71" s="88">
        <f t="shared" si="9"/>
        <v>678.20995118430983</v>
      </c>
      <c r="N71" s="88">
        <f t="shared" si="10"/>
        <v>32954.209951184312</v>
      </c>
      <c r="O71" s="88">
        <f t="shared" si="11"/>
        <v>23093.34965044451</v>
      </c>
      <c r="P71" s="89">
        <f t="shared" ref="P71:P134" si="20">O71/O$365</f>
        <v>0.96561182191486072</v>
      </c>
      <c r="Q71" s="195">
        <v>330.86362630768855</v>
      </c>
      <c r="R71" s="92">
        <f t="shared" si="12"/>
        <v>2.0552709795737683E-2</v>
      </c>
      <c r="S71" s="92">
        <f t="shared" si="12"/>
        <v>-5.1935393651918122E-3</v>
      </c>
      <c r="T71" s="91">
        <v>1427</v>
      </c>
      <c r="U71" s="190">
        <v>31626</v>
      </c>
      <c r="V71" s="190">
        <v>22736.161035226454</v>
      </c>
      <c r="W71" s="197"/>
      <c r="X71" s="88">
        <v>0</v>
      </c>
      <c r="Y71" s="88">
        <f t="shared" si="13"/>
        <v>0</v>
      </c>
      <c r="Z71" s="1"/>
      <c r="AA71" s="1"/>
    </row>
    <row r="72" spans="2:27">
      <c r="B72" s="207">
        <v>1828</v>
      </c>
      <c r="C72" t="s">
        <v>88</v>
      </c>
      <c r="D72" s="1">
        <v>32680</v>
      </c>
      <c r="E72" s="85">
        <f t="shared" ref="E72:E135" si="21">D72/T72*1000</f>
        <v>18075.221238938051</v>
      </c>
      <c r="F72" s="86">
        <f t="shared" si="14"/>
        <v>0.75578673411326447</v>
      </c>
      <c r="G72" s="187">
        <f t="shared" si="15"/>
        <v>3505.5159037947601</v>
      </c>
      <c r="H72" s="187">
        <f t="shared" si="16"/>
        <v>6337.9727540609256</v>
      </c>
      <c r="I72" s="187">
        <f t="shared" si="17"/>
        <v>1207.7631061294178</v>
      </c>
      <c r="J72" s="87">
        <f t="shared" si="18"/>
        <v>2183.6356958819874</v>
      </c>
      <c r="K72" s="187">
        <f t="shared" ref="K72:K135" si="22">I72+J$367</f>
        <v>903.23215426566765</v>
      </c>
      <c r="L72" s="87">
        <f t="shared" si="19"/>
        <v>1633.043734912327</v>
      </c>
      <c r="M72" s="88">
        <f t="shared" ref="M72:M135" si="23">+H72+L72</f>
        <v>7971.0164889732523</v>
      </c>
      <c r="N72" s="88">
        <f t="shared" ref="N72:N135" si="24">D72+M72</f>
        <v>40651.016488973255</v>
      </c>
      <c r="O72" s="88">
        <f t="shared" ref="O72:O135" si="25">N72/T72*1000</f>
        <v>22483.969296998483</v>
      </c>
      <c r="P72" s="89">
        <f t="shared" si="20"/>
        <v>0.94013154805953392</v>
      </c>
      <c r="Q72" s="195">
        <v>985.41448177584061</v>
      </c>
      <c r="R72" s="92">
        <f t="shared" ref="R72:S135" si="26">(D72-U72)/U72</f>
        <v>4.5291709314227227E-2</v>
      </c>
      <c r="S72" s="92">
        <f t="shared" si="26"/>
        <v>3.0838007581452952E-2</v>
      </c>
      <c r="T72" s="91">
        <v>1808</v>
      </c>
      <c r="U72" s="190">
        <v>31264</v>
      </c>
      <c r="V72" s="190">
        <v>17534.492428491307</v>
      </c>
      <c r="W72" s="197"/>
      <c r="X72" s="88">
        <v>0</v>
      </c>
      <c r="Y72" s="88">
        <f t="shared" ref="Y72:Y135" si="27">X72*1000/T72</f>
        <v>0</v>
      </c>
      <c r="Z72" s="1"/>
      <c r="AA72" s="1"/>
    </row>
    <row r="73" spans="2:27">
      <c r="B73" s="207">
        <v>1832</v>
      </c>
      <c r="C73" t="s">
        <v>89</v>
      </c>
      <c r="D73" s="1">
        <v>108409</v>
      </c>
      <c r="E73" s="85">
        <f t="shared" si="21"/>
        <v>24171.460423634337</v>
      </c>
      <c r="F73" s="86">
        <f t="shared" si="14"/>
        <v>1.0106913155216197</v>
      </c>
      <c r="G73" s="187">
        <f t="shared" si="15"/>
        <v>-152.22760702301093</v>
      </c>
      <c r="H73" s="187">
        <f t="shared" si="16"/>
        <v>-682.74081749820402</v>
      </c>
      <c r="I73" s="187">
        <f t="shared" si="17"/>
        <v>0</v>
      </c>
      <c r="J73" s="87">
        <f t="shared" si="18"/>
        <v>0</v>
      </c>
      <c r="K73" s="187">
        <f t="shared" si="22"/>
        <v>-304.53095186375015</v>
      </c>
      <c r="L73" s="87">
        <f t="shared" si="19"/>
        <v>-1365.8213191089194</v>
      </c>
      <c r="M73" s="88">
        <f t="shared" si="23"/>
        <v>-2048.5621366071236</v>
      </c>
      <c r="N73" s="88">
        <f t="shared" si="24"/>
        <v>106360.43786339287</v>
      </c>
      <c r="O73" s="88">
        <f t="shared" si="25"/>
        <v>23714.701864747574</v>
      </c>
      <c r="P73" s="89">
        <f t="shared" si="20"/>
        <v>0.99159268016131541</v>
      </c>
      <c r="Q73" s="195">
        <v>2431.7052305465904</v>
      </c>
      <c r="R73" s="92">
        <f t="shared" si="26"/>
        <v>6.4534501212722292E-2</v>
      </c>
      <c r="S73" s="92">
        <f t="shared" si="26"/>
        <v>5.8363286712938507E-2</v>
      </c>
      <c r="T73" s="91">
        <v>4485</v>
      </c>
      <c r="U73" s="190">
        <v>101837</v>
      </c>
      <c r="V73" s="190">
        <v>22838.528818120652</v>
      </c>
      <c r="W73" s="197"/>
      <c r="X73" s="88">
        <v>0</v>
      </c>
      <c r="Y73" s="88">
        <f t="shared" si="27"/>
        <v>0</v>
      </c>
      <c r="Z73" s="1"/>
      <c r="AA73" s="1"/>
    </row>
    <row r="74" spans="2:27">
      <c r="B74" s="207">
        <v>1833</v>
      </c>
      <c r="C74" t="s">
        <v>90</v>
      </c>
      <c r="D74" s="1">
        <v>540271</v>
      </c>
      <c r="E74" s="85">
        <f t="shared" si="21"/>
        <v>20784.450257751789</v>
      </c>
      <c r="F74" s="86">
        <f t="shared" si="14"/>
        <v>0.86906885249105414</v>
      </c>
      <c r="G74" s="187">
        <f>($E$365+$Y$365-E74-Y74)*0.6</f>
        <v>1879.9784925065178</v>
      </c>
      <c r="H74" s="187">
        <f>G74*T74/1000</f>
        <v>48868.160934214422</v>
      </c>
      <c r="I74" s="187">
        <f t="shared" si="17"/>
        <v>259.53294954460961</v>
      </c>
      <c r="J74" s="87">
        <f t="shared" si="18"/>
        <v>6746.299490462583</v>
      </c>
      <c r="K74" s="187">
        <f t="shared" si="22"/>
        <v>-44.998002319140539</v>
      </c>
      <c r="L74" s="87">
        <f t="shared" si="19"/>
        <v>-1169.6780722837393</v>
      </c>
      <c r="M74" s="88">
        <f t="shared" si="23"/>
        <v>47698.482861930679</v>
      </c>
      <c r="N74" s="88">
        <f t="shared" si="24"/>
        <v>587969.48286193074</v>
      </c>
      <c r="O74" s="88">
        <f t="shared" si="25"/>
        <v>22619.430747939168</v>
      </c>
      <c r="P74" s="89">
        <f t="shared" si="20"/>
        <v>0.94579565397842336</v>
      </c>
      <c r="Q74" s="195">
        <v>5518.2803314608173</v>
      </c>
      <c r="R74" s="92">
        <f t="shared" si="26"/>
        <v>6.4233683041078515E-2</v>
      </c>
      <c r="S74" s="92">
        <f t="shared" si="26"/>
        <v>6.3660501862245825E-2</v>
      </c>
      <c r="T74" s="91">
        <v>25994</v>
      </c>
      <c r="U74" s="190">
        <v>507662</v>
      </c>
      <c r="V74" s="190">
        <v>19540.492686682064</v>
      </c>
      <c r="W74" s="197"/>
      <c r="X74" s="88">
        <v>0</v>
      </c>
      <c r="Y74" s="88">
        <f t="shared" si="27"/>
        <v>0</v>
      </c>
      <c r="Z74" s="1"/>
      <c r="AA74" s="1"/>
    </row>
    <row r="75" spans="2:27">
      <c r="B75" s="207">
        <v>1834</v>
      </c>
      <c r="C75" t="s">
        <v>91</v>
      </c>
      <c r="D75" s="1">
        <v>60199</v>
      </c>
      <c r="E75" s="85">
        <f t="shared" si="21"/>
        <v>31918.875927889716</v>
      </c>
      <c r="F75" s="86">
        <f t="shared" si="14"/>
        <v>1.3346372182785842</v>
      </c>
      <c r="G75" s="187">
        <f t="shared" si="15"/>
        <v>-4800.6769095762384</v>
      </c>
      <c r="H75" s="187">
        <f t="shared" si="16"/>
        <v>-9054.0766514607858</v>
      </c>
      <c r="I75" s="187">
        <f t="shared" si="17"/>
        <v>0</v>
      </c>
      <c r="J75" s="87">
        <f t="shared" si="18"/>
        <v>0</v>
      </c>
      <c r="K75" s="187">
        <f t="shared" si="22"/>
        <v>-304.53095186375015</v>
      </c>
      <c r="L75" s="87">
        <f t="shared" si="19"/>
        <v>-574.34537521503273</v>
      </c>
      <c r="M75" s="88">
        <f t="shared" si="23"/>
        <v>-9628.4220266758184</v>
      </c>
      <c r="N75" s="88">
        <f t="shared" si="24"/>
        <v>50570.57797332418</v>
      </c>
      <c r="O75" s="88">
        <f t="shared" si="25"/>
        <v>26813.668066449725</v>
      </c>
      <c r="P75" s="89">
        <f t="shared" si="20"/>
        <v>1.1211710412641012</v>
      </c>
      <c r="Q75" s="195">
        <v>-584.32908253938695</v>
      </c>
      <c r="R75" s="92">
        <f t="shared" si="26"/>
        <v>5.202544475900877E-2</v>
      </c>
      <c r="S75" s="92">
        <f t="shared" si="26"/>
        <v>3.3059980749567473E-2</v>
      </c>
      <c r="T75" s="91">
        <v>1886</v>
      </c>
      <c r="U75" s="190">
        <v>57222</v>
      </c>
      <c r="V75" s="190">
        <v>30897.408207343415</v>
      </c>
      <c r="W75" s="197"/>
      <c r="X75" s="88">
        <v>0</v>
      </c>
      <c r="Y75" s="88">
        <f t="shared" si="27"/>
        <v>0</v>
      </c>
      <c r="Z75" s="1"/>
      <c r="AA75" s="1"/>
    </row>
    <row r="76" spans="2:27">
      <c r="B76" s="207">
        <v>1835</v>
      </c>
      <c r="C76" t="s">
        <v>92</v>
      </c>
      <c r="D76" s="1">
        <v>9615</v>
      </c>
      <c r="E76" s="85">
        <f t="shared" si="21"/>
        <v>21753.393665158372</v>
      </c>
      <c r="F76" s="86">
        <f t="shared" si="14"/>
        <v>0.90958368568417891</v>
      </c>
      <c r="G76" s="187">
        <f t="shared" si="15"/>
        <v>1298.6124480625679</v>
      </c>
      <c r="H76" s="187">
        <f t="shared" si="16"/>
        <v>573.98670204365499</v>
      </c>
      <c r="I76" s="187">
        <f t="shared" si="17"/>
        <v>0</v>
      </c>
      <c r="J76" s="87">
        <f t="shared" si="18"/>
        <v>0</v>
      </c>
      <c r="K76" s="187">
        <f t="shared" si="22"/>
        <v>-304.53095186375015</v>
      </c>
      <c r="L76" s="87">
        <f t="shared" si="19"/>
        <v>-134.60268072377755</v>
      </c>
      <c r="M76" s="88">
        <f t="shared" si="23"/>
        <v>439.38402131987743</v>
      </c>
      <c r="N76" s="88">
        <f t="shared" si="24"/>
        <v>10054.384021319878</v>
      </c>
      <c r="O76" s="88">
        <f t="shared" si="25"/>
        <v>22747.47516135719</v>
      </c>
      <c r="P76" s="89">
        <f t="shared" si="20"/>
        <v>0.95114962822633919</v>
      </c>
      <c r="Q76" s="195">
        <v>68.881095184301444</v>
      </c>
      <c r="R76" s="92">
        <f t="shared" si="26"/>
        <v>4.9787094660989191E-2</v>
      </c>
      <c r="S76" s="92">
        <f t="shared" si="26"/>
        <v>5.4537262510133883E-2</v>
      </c>
      <c r="T76" s="91">
        <v>442</v>
      </c>
      <c r="U76" s="190">
        <v>9159</v>
      </c>
      <c r="V76" s="190">
        <v>20628.37837837838</v>
      </c>
      <c r="W76" s="197"/>
      <c r="X76" s="88">
        <v>0</v>
      </c>
      <c r="Y76" s="88">
        <f t="shared" si="27"/>
        <v>0</v>
      </c>
      <c r="Z76" s="1"/>
      <c r="AA76" s="1"/>
    </row>
    <row r="77" spans="2:27">
      <c r="B77" s="207">
        <v>1836</v>
      </c>
      <c r="C77" t="s">
        <v>93</v>
      </c>
      <c r="D77" s="1">
        <v>21422</v>
      </c>
      <c r="E77" s="85">
        <f t="shared" si="21"/>
        <v>18807.726075504826</v>
      </c>
      <c r="F77" s="86">
        <f t="shared" si="14"/>
        <v>0.78641526312724741</v>
      </c>
      <c r="G77" s="187">
        <f t="shared" si="15"/>
        <v>3066.0130018546952</v>
      </c>
      <c r="H77" s="187">
        <f t="shared" si="16"/>
        <v>3492.1888091124974</v>
      </c>
      <c r="I77" s="187">
        <f t="shared" si="17"/>
        <v>951.38641333104636</v>
      </c>
      <c r="J77" s="87">
        <f t="shared" si="18"/>
        <v>1083.6291247840618</v>
      </c>
      <c r="K77" s="187">
        <f t="shared" si="22"/>
        <v>646.85546146729621</v>
      </c>
      <c r="L77" s="87">
        <f t="shared" si="19"/>
        <v>736.76837061125036</v>
      </c>
      <c r="M77" s="88">
        <f t="shared" si="23"/>
        <v>4228.9571797237477</v>
      </c>
      <c r="N77" s="88">
        <f t="shared" si="24"/>
        <v>25650.957179723748</v>
      </c>
      <c r="O77" s="88">
        <f t="shared" si="25"/>
        <v>22520.594538826819</v>
      </c>
      <c r="P77" s="89">
        <f t="shared" si="20"/>
        <v>0.94166297451023295</v>
      </c>
      <c r="Q77" s="195">
        <v>716.83390195944912</v>
      </c>
      <c r="R77" s="92">
        <f t="shared" si="26"/>
        <v>5.0561522240204014E-2</v>
      </c>
      <c r="S77" s="92">
        <f t="shared" si="26"/>
        <v>5.0561522240203889E-2</v>
      </c>
      <c r="T77" s="91">
        <v>1139</v>
      </c>
      <c r="U77" s="190">
        <v>20391</v>
      </c>
      <c r="V77" s="190">
        <v>17902.546093064091</v>
      </c>
      <c r="W77" s="197"/>
      <c r="X77" s="88">
        <v>0</v>
      </c>
      <c r="Y77" s="88">
        <f t="shared" si="27"/>
        <v>0</v>
      </c>
      <c r="Z77" s="1"/>
      <c r="AA77" s="1"/>
    </row>
    <row r="78" spans="2:27">
      <c r="B78" s="207">
        <v>1837</v>
      </c>
      <c r="C78" t="s">
        <v>94</v>
      </c>
      <c r="D78" s="1">
        <v>143031</v>
      </c>
      <c r="E78" s="85">
        <f t="shared" si="21"/>
        <v>23144.174757281555</v>
      </c>
      <c r="F78" s="86">
        <f t="shared" si="14"/>
        <v>0.96773699321979467</v>
      </c>
      <c r="G78" s="187">
        <f t="shared" si="15"/>
        <v>464.14379278865817</v>
      </c>
      <c r="H78" s="187">
        <f t="shared" si="16"/>
        <v>2868.4086394339074</v>
      </c>
      <c r="I78" s="187">
        <f t="shared" si="17"/>
        <v>0</v>
      </c>
      <c r="J78" s="87">
        <f t="shared" si="18"/>
        <v>0</v>
      </c>
      <c r="K78" s="187">
        <f t="shared" si="22"/>
        <v>-304.53095186375015</v>
      </c>
      <c r="L78" s="87">
        <f t="shared" si="19"/>
        <v>-1882.0012825179758</v>
      </c>
      <c r="M78" s="88">
        <f t="shared" si="23"/>
        <v>986.40735691593159</v>
      </c>
      <c r="N78" s="88">
        <f t="shared" si="24"/>
        <v>144017.40735691594</v>
      </c>
      <c r="O78" s="88">
        <f t="shared" si="25"/>
        <v>23303.787598206462</v>
      </c>
      <c r="P78" s="89">
        <f t="shared" si="20"/>
        <v>0.97441095124058541</v>
      </c>
      <c r="Q78" s="195">
        <v>1607.0406521243979</v>
      </c>
      <c r="R78" s="92">
        <f t="shared" si="26"/>
        <v>5.843045843045843E-2</v>
      </c>
      <c r="S78" s="92">
        <f t="shared" si="26"/>
        <v>6.3911004493528836E-2</v>
      </c>
      <c r="T78" s="91">
        <v>6180</v>
      </c>
      <c r="U78" s="190">
        <v>135135</v>
      </c>
      <c r="V78" s="190">
        <v>21753.863490019317</v>
      </c>
      <c r="W78" s="197"/>
      <c r="X78" s="88">
        <v>0</v>
      </c>
      <c r="Y78" s="88">
        <f t="shared" si="27"/>
        <v>0</v>
      </c>
      <c r="Z78" s="1"/>
      <c r="AA78" s="1"/>
    </row>
    <row r="79" spans="2:27">
      <c r="B79" s="207">
        <v>1838</v>
      </c>
      <c r="C79" t="s">
        <v>95</v>
      </c>
      <c r="D79" s="1">
        <v>41127</v>
      </c>
      <c r="E79" s="85">
        <f t="shared" si="21"/>
        <v>21004.596527068436</v>
      </c>
      <c r="F79" s="86">
        <f t="shared" si="14"/>
        <v>0.87827391989878356</v>
      </c>
      <c r="G79" s="187">
        <f t="shared" si="15"/>
        <v>1747.8907309165297</v>
      </c>
      <c r="H79" s="187">
        <f t="shared" si="16"/>
        <v>3422.3700511345655</v>
      </c>
      <c r="I79" s="187">
        <f t="shared" si="17"/>
        <v>182.48175528378323</v>
      </c>
      <c r="J79" s="87">
        <f t="shared" si="18"/>
        <v>357.29927684564757</v>
      </c>
      <c r="K79" s="187">
        <f t="shared" si="22"/>
        <v>-122.04919657996692</v>
      </c>
      <c r="L79" s="87">
        <f t="shared" si="19"/>
        <v>-238.97232690357521</v>
      </c>
      <c r="M79" s="88">
        <f t="shared" si="23"/>
        <v>3183.3977242309902</v>
      </c>
      <c r="N79" s="88">
        <f t="shared" si="24"/>
        <v>44310.397724230992</v>
      </c>
      <c r="O79" s="88">
        <f t="shared" si="25"/>
        <v>22630.438061405002</v>
      </c>
      <c r="P79" s="89">
        <f t="shared" si="20"/>
        <v>0.94625590734880993</v>
      </c>
      <c r="Q79" s="195">
        <v>181.44532926830425</v>
      </c>
      <c r="R79" s="92">
        <f t="shared" si="26"/>
        <v>0.10215730939300549</v>
      </c>
      <c r="S79" s="92">
        <f t="shared" si="26"/>
        <v>8.5270323038669271E-2</v>
      </c>
      <c r="T79" s="91">
        <v>1958</v>
      </c>
      <c r="U79" s="190">
        <v>37315</v>
      </c>
      <c r="V79" s="190">
        <v>19354.253112033195</v>
      </c>
      <c r="W79" s="197"/>
      <c r="X79" s="88">
        <v>0</v>
      </c>
      <c r="Y79" s="88">
        <f t="shared" si="27"/>
        <v>0</v>
      </c>
      <c r="Z79" s="1"/>
      <c r="AA79" s="1"/>
    </row>
    <row r="80" spans="2:27">
      <c r="B80" s="207">
        <v>1839</v>
      </c>
      <c r="C80" t="s">
        <v>96</v>
      </c>
      <c r="D80" s="1">
        <v>22074</v>
      </c>
      <c r="E80" s="85">
        <f t="shared" si="21"/>
        <v>20785.310734463277</v>
      </c>
      <c r="F80" s="86">
        <f t="shared" si="14"/>
        <v>0.86910483196123378</v>
      </c>
      <c r="G80" s="187">
        <f t="shared" si="15"/>
        <v>1879.4622064796247</v>
      </c>
      <c r="H80" s="187">
        <f t="shared" si="16"/>
        <v>1995.9888632813615</v>
      </c>
      <c r="I80" s="187">
        <f t="shared" si="17"/>
        <v>259.23178269558866</v>
      </c>
      <c r="J80" s="87">
        <f t="shared" si="18"/>
        <v>275.30415322271512</v>
      </c>
      <c r="K80" s="187">
        <f t="shared" si="22"/>
        <v>-45.299169168161484</v>
      </c>
      <c r="L80" s="87">
        <f t="shared" si="19"/>
        <v>-48.107717656587496</v>
      </c>
      <c r="M80" s="88">
        <f t="shared" si="23"/>
        <v>1947.881145624774</v>
      </c>
      <c r="N80" s="88">
        <f t="shared" si="24"/>
        <v>24021.881145624775</v>
      </c>
      <c r="O80" s="88">
        <f t="shared" si="25"/>
        <v>22619.473771774741</v>
      </c>
      <c r="P80" s="89">
        <f t="shared" si="20"/>
        <v>0.94579745295193229</v>
      </c>
      <c r="Q80" s="195">
        <v>1044.6229837334131</v>
      </c>
      <c r="R80" s="92">
        <f t="shared" si="26"/>
        <v>8.5037357451828555E-2</v>
      </c>
      <c r="S80" s="92">
        <f t="shared" si="26"/>
        <v>4.9278122507559141E-2</v>
      </c>
      <c r="T80" s="91">
        <v>1062</v>
      </c>
      <c r="U80" s="190">
        <v>20344</v>
      </c>
      <c r="V80" s="190">
        <v>19809.152872444014</v>
      </c>
      <c r="W80" s="197"/>
      <c r="X80" s="88">
        <v>0</v>
      </c>
      <c r="Y80" s="88">
        <f t="shared" si="27"/>
        <v>0</v>
      </c>
      <c r="Z80" s="1"/>
      <c r="AA80" s="1"/>
    </row>
    <row r="81" spans="2:29">
      <c r="B81" s="207">
        <v>1840</v>
      </c>
      <c r="C81" t="s">
        <v>97</v>
      </c>
      <c r="D81" s="1">
        <v>85409</v>
      </c>
      <c r="E81" s="85">
        <f t="shared" si="21"/>
        <v>17501.844262295082</v>
      </c>
      <c r="F81" s="86">
        <f t="shared" si="14"/>
        <v>0.73181188440801204</v>
      </c>
      <c r="G81" s="187">
        <f t="shared" si="15"/>
        <v>3849.5420897805416</v>
      </c>
      <c r="H81" s="187">
        <f t="shared" si="16"/>
        <v>18785.765398129042</v>
      </c>
      <c r="I81" s="187">
        <f t="shared" si="17"/>
        <v>1408.4450479544566</v>
      </c>
      <c r="J81" s="87">
        <f t="shared" si="18"/>
        <v>6873.2118340177476</v>
      </c>
      <c r="K81" s="187">
        <f t="shared" si="22"/>
        <v>1103.9140960907066</v>
      </c>
      <c r="L81" s="87">
        <f t="shared" si="19"/>
        <v>5387.1007889226476</v>
      </c>
      <c r="M81" s="88">
        <f t="shared" si="23"/>
        <v>24172.866187051688</v>
      </c>
      <c r="N81" s="88">
        <f t="shared" si="24"/>
        <v>109581.8661870517</v>
      </c>
      <c r="O81" s="88">
        <f t="shared" si="25"/>
        <v>22455.30044816633</v>
      </c>
      <c r="P81" s="89">
        <f t="shared" si="20"/>
        <v>0.93893280557427117</v>
      </c>
      <c r="Q81" s="195">
        <v>2486.8302384215058</v>
      </c>
      <c r="R81" s="89">
        <f t="shared" si="26"/>
        <v>8.3898068478895402E-2</v>
      </c>
      <c r="S81" s="89">
        <f t="shared" si="26"/>
        <v>3.2812708694029559E-2</v>
      </c>
      <c r="T81" s="91">
        <v>4880</v>
      </c>
      <c r="U81" s="190">
        <v>78798</v>
      </c>
      <c r="V81" s="190">
        <v>16945.806451612902</v>
      </c>
      <c r="W81" s="197"/>
      <c r="X81" s="88">
        <v>0</v>
      </c>
      <c r="Y81" s="88">
        <f t="shared" si="27"/>
        <v>0</v>
      </c>
      <c r="Z81" s="1"/>
      <c r="AA81" s="1"/>
    </row>
    <row r="82" spans="2:29">
      <c r="B82" s="207">
        <v>1841</v>
      </c>
      <c r="C82" t="s">
        <v>98</v>
      </c>
      <c r="D82" s="1">
        <v>196777</v>
      </c>
      <c r="E82" s="85">
        <f t="shared" si="21"/>
        <v>20024.117228045183</v>
      </c>
      <c r="F82" s="86">
        <f t="shared" si="14"/>
        <v>0.83727673167748007</v>
      </c>
      <c r="G82" s="187">
        <f t="shared" si="15"/>
        <v>2336.1783103304811</v>
      </c>
      <c r="H82" s="187">
        <f t="shared" si="16"/>
        <v>22957.624255617637</v>
      </c>
      <c r="I82" s="187">
        <f t="shared" si="17"/>
        <v>525.64950994192168</v>
      </c>
      <c r="J82" s="87">
        <f t="shared" si="18"/>
        <v>5165.5577341992639</v>
      </c>
      <c r="K82" s="187">
        <f t="shared" si="22"/>
        <v>221.11855807817153</v>
      </c>
      <c r="L82" s="87">
        <f t="shared" si="19"/>
        <v>2172.9320702341915</v>
      </c>
      <c r="M82" s="88">
        <f t="shared" si="23"/>
        <v>25130.556325851827</v>
      </c>
      <c r="N82" s="88">
        <f t="shared" si="24"/>
        <v>221907.55632585182</v>
      </c>
      <c r="O82" s="88">
        <f t="shared" si="25"/>
        <v>22581.414096453835</v>
      </c>
      <c r="P82" s="89">
        <f t="shared" si="20"/>
        <v>0.94420604793774454</v>
      </c>
      <c r="Q82" s="195">
        <v>2815.9065887229808</v>
      </c>
      <c r="R82" s="89">
        <f t="shared" si="26"/>
        <v>3.8801226857839696E-2</v>
      </c>
      <c r="S82" s="89">
        <f t="shared" si="26"/>
        <v>1.1845460820519169E-2</v>
      </c>
      <c r="T82" s="91">
        <v>9827</v>
      </c>
      <c r="U82" s="190">
        <v>189427</v>
      </c>
      <c r="V82" s="190">
        <v>19789.699122440452</v>
      </c>
      <c r="W82" s="197"/>
      <c r="X82" s="88">
        <v>0</v>
      </c>
      <c r="Y82" s="88">
        <f t="shared" si="27"/>
        <v>0</v>
      </c>
      <c r="Z82" s="1"/>
      <c r="AA82" s="1"/>
    </row>
    <row r="83" spans="2:29">
      <c r="B83" s="207">
        <v>1845</v>
      </c>
      <c r="C83" t="s">
        <v>99</v>
      </c>
      <c r="D83" s="1">
        <v>48737</v>
      </c>
      <c r="E83" s="85">
        <f t="shared" si="21"/>
        <v>26230.893433799785</v>
      </c>
      <c r="F83" s="86">
        <f t="shared" si="14"/>
        <v>1.0968032434644415</v>
      </c>
      <c r="G83" s="187">
        <f t="shared" si="15"/>
        <v>-1387.8874131222801</v>
      </c>
      <c r="H83" s="187">
        <f t="shared" si="16"/>
        <v>-2578.6948135811967</v>
      </c>
      <c r="I83" s="187">
        <f t="shared" si="17"/>
        <v>0</v>
      </c>
      <c r="J83" s="87">
        <f t="shared" si="18"/>
        <v>0</v>
      </c>
      <c r="K83" s="187">
        <f t="shared" si="22"/>
        <v>-304.53095186375015</v>
      </c>
      <c r="L83" s="87">
        <f t="shared" si="19"/>
        <v>-565.81850856284768</v>
      </c>
      <c r="M83" s="88">
        <f t="shared" si="23"/>
        <v>-3144.5133221440447</v>
      </c>
      <c r="N83" s="88">
        <f t="shared" si="24"/>
        <v>45592.486677855952</v>
      </c>
      <c r="O83" s="88">
        <f t="shared" si="25"/>
        <v>24538.475068813754</v>
      </c>
      <c r="P83" s="89">
        <f t="shared" si="20"/>
        <v>1.026037451338444</v>
      </c>
      <c r="Q83" s="195">
        <v>742.03953586522948</v>
      </c>
      <c r="R83" s="89">
        <f t="shared" si="26"/>
        <v>8.1218386724642821E-2</v>
      </c>
      <c r="S83" s="89">
        <f t="shared" si="26"/>
        <v>7.3653349573178803E-2</v>
      </c>
      <c r="T83" s="91">
        <v>1858</v>
      </c>
      <c r="U83" s="190">
        <v>45076</v>
      </c>
      <c r="V83" s="190">
        <v>24431.436314363142</v>
      </c>
      <c r="W83" s="197"/>
      <c r="X83" s="88">
        <v>0</v>
      </c>
      <c r="Y83" s="88">
        <f t="shared" si="27"/>
        <v>0</v>
      </c>
      <c r="Z83" s="1"/>
      <c r="AA83" s="1"/>
    </row>
    <row r="84" spans="2:29">
      <c r="B84" s="207">
        <v>1848</v>
      </c>
      <c r="C84" t="s">
        <v>100</v>
      </c>
      <c r="D84" s="1">
        <v>52188</v>
      </c>
      <c r="E84" s="85">
        <f t="shared" si="21"/>
        <v>19531.437125748504</v>
      </c>
      <c r="F84" s="86">
        <f t="shared" si="14"/>
        <v>0.81667609390076246</v>
      </c>
      <c r="G84" s="187">
        <f t="shared" si="15"/>
        <v>2631.7863717084888</v>
      </c>
      <c r="H84" s="187">
        <f t="shared" si="16"/>
        <v>7032.1331852050826</v>
      </c>
      <c r="I84" s="187">
        <f t="shared" si="17"/>
        <v>698.08754574575937</v>
      </c>
      <c r="J84" s="87">
        <f t="shared" si="18"/>
        <v>1865.2899222326691</v>
      </c>
      <c r="K84" s="187">
        <f t="shared" si="22"/>
        <v>393.55659388200922</v>
      </c>
      <c r="L84" s="87">
        <f t="shared" si="19"/>
        <v>1051.5832188527286</v>
      </c>
      <c r="M84" s="88">
        <f t="shared" si="23"/>
        <v>8083.7164040578109</v>
      </c>
      <c r="N84" s="88">
        <f t="shared" si="24"/>
        <v>60271.716404057814</v>
      </c>
      <c r="O84" s="88">
        <f t="shared" si="25"/>
        <v>22556.780091339002</v>
      </c>
      <c r="P84" s="89">
        <f t="shared" si="20"/>
        <v>0.94317601604890866</v>
      </c>
      <c r="Q84" s="195">
        <v>-590.39983666756416</v>
      </c>
      <c r="R84" s="89">
        <f t="shared" si="26"/>
        <v>3.5106509579911939E-2</v>
      </c>
      <c r="S84" s="89">
        <f t="shared" si="26"/>
        <v>3.2394778454515501E-2</v>
      </c>
      <c r="T84" s="91">
        <v>2672</v>
      </c>
      <c r="U84" s="190">
        <v>50418</v>
      </c>
      <c r="V84" s="190">
        <v>18918.574108818011</v>
      </c>
      <c r="W84" s="197"/>
      <c r="X84" s="88">
        <v>0</v>
      </c>
      <c r="Y84" s="88">
        <f t="shared" si="27"/>
        <v>0</v>
      </c>
      <c r="Z84" s="1"/>
      <c r="AA84" s="1"/>
    </row>
    <row r="85" spans="2:29">
      <c r="B85" s="207">
        <v>1851</v>
      </c>
      <c r="C85" t="s">
        <v>101</v>
      </c>
      <c r="D85" s="1">
        <v>37631</v>
      </c>
      <c r="E85" s="85">
        <f t="shared" si="21"/>
        <v>18267.475728155339</v>
      </c>
      <c r="F85" s="86">
        <f t="shared" si="14"/>
        <v>0.76382555093344995</v>
      </c>
      <c r="G85" s="187">
        <f t="shared" si="15"/>
        <v>3390.1632102643875</v>
      </c>
      <c r="H85" s="187">
        <f t="shared" si="16"/>
        <v>6983.7362131446389</v>
      </c>
      <c r="I85" s="187">
        <f t="shared" si="17"/>
        <v>1140.4740349033668</v>
      </c>
      <c r="J85" s="87">
        <f t="shared" si="18"/>
        <v>2349.3765119009358</v>
      </c>
      <c r="K85" s="187">
        <f t="shared" si="22"/>
        <v>835.94308303961668</v>
      </c>
      <c r="L85" s="87">
        <f t="shared" si="19"/>
        <v>1722.0427510616105</v>
      </c>
      <c r="M85" s="88">
        <f t="shared" si="23"/>
        <v>8705.7789642062489</v>
      </c>
      <c r="N85" s="88">
        <f t="shared" si="24"/>
        <v>46336.778964206249</v>
      </c>
      <c r="O85" s="88">
        <f t="shared" si="25"/>
        <v>22493.582021459344</v>
      </c>
      <c r="P85" s="89">
        <f t="shared" si="20"/>
        <v>0.94053348890054311</v>
      </c>
      <c r="Q85" s="195">
        <v>639.96030556317965</v>
      </c>
      <c r="R85" s="89">
        <f t="shared" si="26"/>
        <v>0.10173907951750791</v>
      </c>
      <c r="S85" s="89">
        <f t="shared" si="26"/>
        <v>6.1627219826336552E-2</v>
      </c>
      <c r="T85" s="91">
        <v>2060</v>
      </c>
      <c r="U85" s="190">
        <v>34156</v>
      </c>
      <c r="V85" s="190">
        <v>17207.052896725439</v>
      </c>
      <c r="W85" s="197"/>
      <c r="X85" s="88">
        <v>0</v>
      </c>
      <c r="Y85" s="88">
        <f t="shared" si="27"/>
        <v>0</v>
      </c>
      <c r="Z85" s="1"/>
      <c r="AA85" s="1"/>
    </row>
    <row r="86" spans="2:29">
      <c r="B86" s="207">
        <v>1853</v>
      </c>
      <c r="C86" t="s">
        <v>102</v>
      </c>
      <c r="D86" s="1">
        <v>26111</v>
      </c>
      <c r="E86" s="85">
        <f t="shared" si="21"/>
        <v>19632.330827067668</v>
      </c>
      <c r="F86" s="86">
        <f t="shared" si="14"/>
        <v>0.82089480414527893</v>
      </c>
      <c r="G86" s="187">
        <f t="shared" si="15"/>
        <v>2571.2501509169902</v>
      </c>
      <c r="H86" s="187">
        <f t="shared" si="16"/>
        <v>3419.762700719597</v>
      </c>
      <c r="I86" s="187">
        <f t="shared" si="17"/>
        <v>662.77475028405183</v>
      </c>
      <c r="J86" s="87">
        <f t="shared" si="18"/>
        <v>881.4904178777889</v>
      </c>
      <c r="K86" s="187">
        <f t="shared" si="22"/>
        <v>358.24379842030169</v>
      </c>
      <c r="L86" s="87">
        <f t="shared" si="19"/>
        <v>476.46425189900123</v>
      </c>
      <c r="M86" s="88">
        <f t="shared" si="23"/>
        <v>3896.2269526185983</v>
      </c>
      <c r="N86" s="88">
        <f t="shared" si="24"/>
        <v>30007.226952618599</v>
      </c>
      <c r="O86" s="88">
        <f t="shared" si="25"/>
        <v>22561.824776404963</v>
      </c>
      <c r="P86" s="89">
        <f t="shared" si="20"/>
        <v>0.94338695156113461</v>
      </c>
      <c r="Q86" s="195">
        <v>-99.983152233480268</v>
      </c>
      <c r="R86" s="89">
        <f t="shared" si="26"/>
        <v>-4.832889893209899E-2</v>
      </c>
      <c r="S86" s="89">
        <f t="shared" si="26"/>
        <v>-6.26397425571803E-2</v>
      </c>
      <c r="T86" s="91">
        <v>1330</v>
      </c>
      <c r="U86" s="190">
        <v>27437</v>
      </c>
      <c r="V86" s="190">
        <v>20944.274809160306</v>
      </c>
      <c r="W86" s="197"/>
      <c r="X86" s="88">
        <v>0</v>
      </c>
      <c r="Y86" s="88">
        <f t="shared" si="27"/>
        <v>0</v>
      </c>
      <c r="Z86" s="1"/>
      <c r="AA86" s="1"/>
    </row>
    <row r="87" spans="2:29">
      <c r="B87" s="207">
        <v>1856</v>
      </c>
      <c r="C87" t="s">
        <v>103</v>
      </c>
      <c r="D87" s="1">
        <v>11800</v>
      </c>
      <c r="E87" s="85">
        <f t="shared" si="21"/>
        <v>25652.173913043476</v>
      </c>
      <c r="F87" s="86">
        <f t="shared" si="14"/>
        <v>1.0726050037428843</v>
      </c>
      <c r="G87" s="187">
        <f t="shared" si="15"/>
        <v>-1040.6557006684945</v>
      </c>
      <c r="H87" s="187">
        <f t="shared" si="16"/>
        <v>-478.70162230750748</v>
      </c>
      <c r="I87" s="187">
        <f t="shared" si="17"/>
        <v>0</v>
      </c>
      <c r="J87" s="87">
        <f t="shared" si="18"/>
        <v>0</v>
      </c>
      <c r="K87" s="187">
        <f t="shared" si="22"/>
        <v>-304.53095186375015</v>
      </c>
      <c r="L87" s="87">
        <f t="shared" si="19"/>
        <v>-140.08423785732506</v>
      </c>
      <c r="M87" s="88">
        <f t="shared" si="23"/>
        <v>-618.78586016483257</v>
      </c>
      <c r="N87" s="88">
        <f t="shared" si="24"/>
        <v>11181.214139835167</v>
      </c>
      <c r="O87" s="88">
        <f t="shared" si="25"/>
        <v>24306.987260511232</v>
      </c>
      <c r="P87" s="89">
        <f t="shared" si="20"/>
        <v>1.0163581554498213</v>
      </c>
      <c r="Q87" s="195">
        <v>-184.8558737900928</v>
      </c>
      <c r="R87" s="89">
        <f t="shared" si="26"/>
        <v>6.7776671794407745E-2</v>
      </c>
      <c r="S87" s="89">
        <f t="shared" si="26"/>
        <v>8.8667954503428639E-2</v>
      </c>
      <c r="T87" s="91">
        <v>460</v>
      </c>
      <c r="U87" s="190">
        <v>11051</v>
      </c>
      <c r="V87" s="190">
        <v>23562.899786780385</v>
      </c>
      <c r="W87" s="197"/>
      <c r="X87" s="88">
        <v>0</v>
      </c>
      <c r="Y87" s="88">
        <f t="shared" si="27"/>
        <v>0</v>
      </c>
      <c r="Z87" s="1"/>
      <c r="AA87" s="1"/>
    </row>
    <row r="88" spans="2:29">
      <c r="B88" s="207">
        <v>1857</v>
      </c>
      <c r="C88" t="s">
        <v>104</v>
      </c>
      <c r="D88" s="1">
        <v>15801</v>
      </c>
      <c r="E88" s="85">
        <f t="shared" si="21"/>
        <v>23134.699853587113</v>
      </c>
      <c r="F88" s="86">
        <f t="shared" si="14"/>
        <v>0.96734081513574266</v>
      </c>
      <c r="G88" s="187">
        <f t="shared" si="15"/>
        <v>469.82873500532293</v>
      </c>
      <c r="H88" s="187">
        <f t="shared" si="16"/>
        <v>320.89302600863556</v>
      </c>
      <c r="I88" s="187">
        <f t="shared" si="17"/>
        <v>0</v>
      </c>
      <c r="J88" s="87">
        <f t="shared" si="18"/>
        <v>0</v>
      </c>
      <c r="K88" s="187">
        <f t="shared" si="22"/>
        <v>-304.53095186375015</v>
      </c>
      <c r="L88" s="87">
        <f t="shared" si="19"/>
        <v>-207.99464012294135</v>
      </c>
      <c r="M88" s="88">
        <f t="shared" si="23"/>
        <v>112.89838588569421</v>
      </c>
      <c r="N88" s="88">
        <f t="shared" si="24"/>
        <v>15913.898385885694</v>
      </c>
      <c r="O88" s="88">
        <f t="shared" si="25"/>
        <v>23299.997636728687</v>
      </c>
      <c r="P88" s="89">
        <f t="shared" si="20"/>
        <v>0.97425248000696474</v>
      </c>
      <c r="Q88" s="195">
        <v>-217.34165608398555</v>
      </c>
      <c r="R88" s="89">
        <f t="shared" si="26"/>
        <v>2.7373211963589078E-2</v>
      </c>
      <c r="S88" s="89">
        <f t="shared" si="26"/>
        <v>3.4894245726133519E-2</v>
      </c>
      <c r="T88" s="91">
        <v>683</v>
      </c>
      <c r="U88" s="190">
        <v>15380</v>
      </c>
      <c r="V88" s="190">
        <v>22354.651162790698</v>
      </c>
      <c r="W88" s="197"/>
      <c r="X88" s="88">
        <v>0</v>
      </c>
      <c r="Y88" s="88">
        <f t="shared" si="27"/>
        <v>0</v>
      </c>
      <c r="Z88" s="1"/>
      <c r="AA88" s="1"/>
    </row>
    <row r="89" spans="2:29">
      <c r="B89" s="207">
        <v>1859</v>
      </c>
      <c r="C89" t="s">
        <v>105</v>
      </c>
      <c r="D89" s="1">
        <v>26735</v>
      </c>
      <c r="E89" s="85">
        <f t="shared" si="21"/>
        <v>21753.458096013019</v>
      </c>
      <c r="F89" s="86">
        <f t="shared" si="14"/>
        <v>0.90958637975826884</v>
      </c>
      <c r="G89" s="187">
        <f t="shared" si="15"/>
        <v>1298.5737895497798</v>
      </c>
      <c r="H89" s="187">
        <f t="shared" si="16"/>
        <v>1595.9471873566795</v>
      </c>
      <c r="I89" s="187">
        <f t="shared" si="17"/>
        <v>0</v>
      </c>
      <c r="J89" s="87">
        <f t="shared" si="18"/>
        <v>0</v>
      </c>
      <c r="K89" s="187">
        <f t="shared" si="22"/>
        <v>-304.53095186375015</v>
      </c>
      <c r="L89" s="87">
        <f t="shared" si="19"/>
        <v>-374.26853984054895</v>
      </c>
      <c r="M89" s="88">
        <f t="shared" si="23"/>
        <v>1221.6786475161305</v>
      </c>
      <c r="N89" s="88">
        <f t="shared" si="24"/>
        <v>27956.678647516132</v>
      </c>
      <c r="O89" s="88">
        <f t="shared" si="25"/>
        <v>22747.500933699052</v>
      </c>
      <c r="P89" s="89">
        <f t="shared" si="20"/>
        <v>0.95115070585597528</v>
      </c>
      <c r="Q89" s="195">
        <v>-272.46486290733264</v>
      </c>
      <c r="R89" s="89">
        <f t="shared" si="26"/>
        <v>1.56131287038444E-2</v>
      </c>
      <c r="S89" s="89">
        <f t="shared" si="26"/>
        <v>8.1757664920181113E-3</v>
      </c>
      <c r="T89" s="91">
        <v>1229</v>
      </c>
      <c r="U89" s="190">
        <v>26324</v>
      </c>
      <c r="V89" s="190">
        <v>21577.049180327867</v>
      </c>
      <c r="W89" s="197"/>
      <c r="X89" s="88">
        <v>0</v>
      </c>
      <c r="Y89" s="88">
        <f t="shared" si="27"/>
        <v>0</v>
      </c>
      <c r="Z89" s="1"/>
      <c r="AA89" s="1"/>
    </row>
    <row r="90" spans="2:29">
      <c r="B90" s="207">
        <v>1860</v>
      </c>
      <c r="C90" t="s">
        <v>106</v>
      </c>
      <c r="D90" s="1">
        <v>223203</v>
      </c>
      <c r="E90" s="85">
        <f t="shared" si="21"/>
        <v>19210.172992512264</v>
      </c>
      <c r="F90" s="86">
        <f t="shared" si="14"/>
        <v>0.80324294324458756</v>
      </c>
      <c r="G90" s="187">
        <f t="shared" si="15"/>
        <v>2824.5448516502329</v>
      </c>
      <c r="H90" s="187">
        <f t="shared" si="16"/>
        <v>32818.386631324058</v>
      </c>
      <c r="I90" s="187">
        <f t="shared" si="17"/>
        <v>810.52999237844335</v>
      </c>
      <c r="J90" s="87">
        <f t="shared" si="18"/>
        <v>9417.5479814451337</v>
      </c>
      <c r="K90" s="187">
        <f t="shared" si="22"/>
        <v>505.99904051469321</v>
      </c>
      <c r="L90" s="87">
        <f t="shared" si="19"/>
        <v>5879.2028517402205</v>
      </c>
      <c r="M90" s="88">
        <f t="shared" si="23"/>
        <v>38697.589483064279</v>
      </c>
      <c r="N90" s="88">
        <f t="shared" si="24"/>
        <v>261900.58948306428</v>
      </c>
      <c r="O90" s="88">
        <f t="shared" si="25"/>
        <v>22540.716884677193</v>
      </c>
      <c r="P90" s="89">
        <f t="shared" si="20"/>
        <v>0.94250435851610004</v>
      </c>
      <c r="Q90" s="195">
        <v>1879.1324467663144</v>
      </c>
      <c r="R90" s="89">
        <f t="shared" si="26"/>
        <v>5.5137170521785909E-4</v>
      </c>
      <c r="S90" s="89">
        <f t="shared" si="26"/>
        <v>-5.3043381902943068E-3</v>
      </c>
      <c r="T90" s="91">
        <v>11619</v>
      </c>
      <c r="U90" s="190">
        <v>223080</v>
      </c>
      <c r="V90" s="190">
        <v>19312.613626525843</v>
      </c>
      <c r="W90" s="197"/>
      <c r="X90" s="88">
        <v>0</v>
      </c>
      <c r="Y90" s="88">
        <f t="shared" si="27"/>
        <v>0</v>
      </c>
      <c r="Z90" s="1"/>
      <c r="AA90" s="1"/>
    </row>
    <row r="91" spans="2:29">
      <c r="B91" s="207">
        <v>1865</v>
      </c>
      <c r="C91" t="s">
        <v>107</v>
      </c>
      <c r="D91" s="1">
        <v>211303</v>
      </c>
      <c r="E91" s="85">
        <f t="shared" si="21"/>
        <v>21576.942714183602</v>
      </c>
      <c r="F91" s="86">
        <f t="shared" si="14"/>
        <v>0.90220566877331998</v>
      </c>
      <c r="G91" s="187">
        <f t="shared" si="15"/>
        <v>1404.4830186474296</v>
      </c>
      <c r="H91" s="187">
        <f t="shared" si="16"/>
        <v>13754.102201614278</v>
      </c>
      <c r="I91" s="187">
        <f t="shared" si="17"/>
        <v>0</v>
      </c>
      <c r="J91" s="87">
        <f t="shared" si="18"/>
        <v>0</v>
      </c>
      <c r="K91" s="187">
        <f t="shared" si="22"/>
        <v>-304.53095186375015</v>
      </c>
      <c r="L91" s="87">
        <f t="shared" si="19"/>
        <v>-2982.271611601705</v>
      </c>
      <c r="M91" s="88">
        <f t="shared" si="23"/>
        <v>10771.830590012572</v>
      </c>
      <c r="N91" s="88">
        <f t="shared" si="24"/>
        <v>222074.83059001257</v>
      </c>
      <c r="O91" s="88">
        <f t="shared" si="25"/>
        <v>22676.894780967283</v>
      </c>
      <c r="P91" s="89">
        <f t="shared" si="20"/>
        <v>0.94819842146199562</v>
      </c>
      <c r="Q91" s="195">
        <v>69.469607443861605</v>
      </c>
      <c r="R91" s="89">
        <f t="shared" si="26"/>
        <v>1.9211846420991704E-2</v>
      </c>
      <c r="S91" s="89">
        <f t="shared" si="26"/>
        <v>1.327954015672175E-2</v>
      </c>
      <c r="T91" s="91">
        <v>9793</v>
      </c>
      <c r="U91" s="190">
        <v>207320</v>
      </c>
      <c r="V91" s="190">
        <v>21294.165981922761</v>
      </c>
      <c r="W91" s="197"/>
      <c r="X91" s="88">
        <v>0</v>
      </c>
      <c r="Y91" s="88">
        <f t="shared" si="27"/>
        <v>0</v>
      </c>
      <c r="Z91" s="1"/>
      <c r="AA91" s="1"/>
    </row>
    <row r="92" spans="2:29">
      <c r="B92" s="207">
        <v>1866</v>
      </c>
      <c r="C92" t="s">
        <v>108</v>
      </c>
      <c r="D92" s="1">
        <v>183269</v>
      </c>
      <c r="E92" s="85">
        <f t="shared" si="21"/>
        <v>22252.185526954832</v>
      </c>
      <c r="F92" s="86">
        <f t="shared" si="14"/>
        <v>0.93043987699968667</v>
      </c>
      <c r="G92" s="187">
        <f t="shared" si="15"/>
        <v>999.33733098469156</v>
      </c>
      <c r="H92" s="187">
        <f t="shared" si="16"/>
        <v>8230.5422579899205</v>
      </c>
      <c r="I92" s="187">
        <f t="shared" si="17"/>
        <v>0</v>
      </c>
      <c r="J92" s="87">
        <f t="shared" si="18"/>
        <v>0</v>
      </c>
      <c r="K92" s="187">
        <f t="shared" si="22"/>
        <v>-304.53095186375015</v>
      </c>
      <c r="L92" s="87">
        <f t="shared" si="19"/>
        <v>-2508.116919549846</v>
      </c>
      <c r="M92" s="88">
        <f>+H92+L92</f>
        <v>5722.4253384400745</v>
      </c>
      <c r="N92" s="88">
        <f t="shared" si="24"/>
        <v>188991.42533844008</v>
      </c>
      <c r="O92" s="88">
        <f t="shared" si="25"/>
        <v>22946.991906075775</v>
      </c>
      <c r="P92" s="89">
        <f t="shared" si="20"/>
        <v>0.95949210475254232</v>
      </c>
      <c r="Q92" s="195">
        <v>967.97352927130123</v>
      </c>
      <c r="R92" s="89">
        <f t="shared" si="26"/>
        <v>9.3705801261584912E-2</v>
      </c>
      <c r="S92" s="89">
        <f t="shared" si="26"/>
        <v>8.6800422234678251E-2</v>
      </c>
      <c r="T92" s="91">
        <v>8236</v>
      </c>
      <c r="U92" s="190">
        <v>167567</v>
      </c>
      <c r="V92" s="190">
        <v>20474.951124144674</v>
      </c>
      <c r="W92" s="197"/>
      <c r="X92" s="88">
        <v>0</v>
      </c>
      <c r="Y92" s="88">
        <f>X92*1000/T92</f>
        <v>0</v>
      </c>
      <c r="Z92" s="1"/>
      <c r="AA92" s="1"/>
    </row>
    <row r="93" spans="2:29">
      <c r="B93" s="208">
        <v>1867</v>
      </c>
      <c r="C93" s="209" t="s">
        <v>426</v>
      </c>
      <c r="D93" s="220">
        <v>63647</v>
      </c>
      <c r="E93" s="221">
        <f>D93/T93*1000</f>
        <v>24163.629460895976</v>
      </c>
      <c r="F93" s="222">
        <f>E93/E$365</f>
        <v>1.0103638762236575</v>
      </c>
      <c r="G93" s="223">
        <f>($E$365+$Y$365-E93-Y93)*0.6</f>
        <v>-2259.9010111567604</v>
      </c>
      <c r="H93" s="223">
        <f>G93*T93/1000</f>
        <v>-5952.5792633869069</v>
      </c>
      <c r="I93" s="223">
        <f>IF(E93+Y93&lt;(E$365+Y$365)*0.9,((E$365+Y$365)*0.9-E93-Y93)*0.35,0)</f>
        <v>0</v>
      </c>
      <c r="J93" s="224">
        <f t="shared" si="18"/>
        <v>0</v>
      </c>
      <c r="K93" s="223">
        <f t="shared" si="22"/>
        <v>-304.53095186375015</v>
      </c>
      <c r="L93" s="224">
        <f>K93*T93/1000</f>
        <v>-802.13452720911789</v>
      </c>
      <c r="M93" s="225">
        <f>+H93+L93</f>
        <v>-6754.7137905960244</v>
      </c>
      <c r="N93" s="225">
        <f>D93+M93</f>
        <v>56892.286209403974</v>
      </c>
      <c r="O93" s="225">
        <f t="shared" si="25"/>
        <v>21599.197497875466</v>
      </c>
      <c r="P93" s="226">
        <f t="shared" si="20"/>
        <v>0.90313621728846838</v>
      </c>
      <c r="Q93" s="232">
        <v>963.4235400802072</v>
      </c>
      <c r="R93" s="226">
        <f t="shared" si="26"/>
        <v>-7.2529323683553784E-3</v>
      </c>
      <c r="S93" s="226">
        <f t="shared" si="26"/>
        <v>-2.6097789384901458E-2</v>
      </c>
      <c r="T93" s="227">
        <v>2634</v>
      </c>
      <c r="U93" s="190">
        <v>64112</v>
      </c>
      <c r="V93" s="190">
        <v>24811.145510835915</v>
      </c>
      <c r="W93" s="228"/>
      <c r="X93" s="225">
        <v>9273.3130000000019</v>
      </c>
      <c r="Y93" s="225">
        <f t="shared" si="27"/>
        <v>3520.6199696279432</v>
      </c>
      <c r="Z93" s="1"/>
      <c r="AA93" s="1"/>
    </row>
    <row r="94" spans="2:29">
      <c r="B94" s="207">
        <v>1868</v>
      </c>
      <c r="C94" t="s">
        <v>109</v>
      </c>
      <c r="D94" s="1">
        <v>95718</v>
      </c>
      <c r="E94" s="85">
        <f t="shared" si="21"/>
        <v>20949.441891004597</v>
      </c>
      <c r="F94" s="86">
        <f t="shared" si="14"/>
        <v>0.8759677161898024</v>
      </c>
      <c r="G94" s="187">
        <f t="shared" si="15"/>
        <v>1780.9835125548327</v>
      </c>
      <c r="H94" s="187">
        <f t="shared" si="16"/>
        <v>8137.3136688630311</v>
      </c>
      <c r="I94" s="187">
        <f t="shared" si="17"/>
        <v>201.78587790612673</v>
      </c>
      <c r="J94" s="87">
        <f t="shared" si="18"/>
        <v>921.95967615309303</v>
      </c>
      <c r="K94" s="187">
        <f t="shared" si="22"/>
        <v>-102.74507395762342</v>
      </c>
      <c r="L94" s="87">
        <f t="shared" si="19"/>
        <v>-469.4422429123814</v>
      </c>
      <c r="M94" s="88">
        <f t="shared" si="23"/>
        <v>7667.8714259506496</v>
      </c>
      <c r="N94" s="88">
        <f t="shared" si="24"/>
        <v>103385.87142595065</v>
      </c>
      <c r="O94" s="88">
        <f t="shared" si="25"/>
        <v>22627.680329601804</v>
      </c>
      <c r="P94" s="89">
        <f t="shared" si="20"/>
        <v>0.94614059716336063</v>
      </c>
      <c r="Q94" s="195">
        <v>-1573.817385379537</v>
      </c>
      <c r="R94" s="89">
        <f t="shared" si="26"/>
        <v>2.530099832897725E-2</v>
      </c>
      <c r="S94" s="89">
        <f t="shared" si="26"/>
        <v>1.7222461244310257E-2</v>
      </c>
      <c r="T94" s="91">
        <v>4569</v>
      </c>
      <c r="U94" s="190">
        <v>93356</v>
      </c>
      <c r="V94" s="190">
        <v>20594.749613942204</v>
      </c>
      <c r="W94" s="197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>
      <c r="B95" s="207">
        <v>1870</v>
      </c>
      <c r="C95" t="s">
        <v>110</v>
      </c>
      <c r="D95" s="1">
        <v>213984</v>
      </c>
      <c r="E95" s="85">
        <f t="shared" si="21"/>
        <v>20152.947824449049</v>
      </c>
      <c r="F95" s="86">
        <f t="shared" si="14"/>
        <v>0.8426635789211635</v>
      </c>
      <c r="G95" s="187">
        <f t="shared" si="15"/>
        <v>2258.8799524881615</v>
      </c>
      <c r="H95" s="187">
        <f t="shared" si="16"/>
        <v>23984.787335519301</v>
      </c>
      <c r="I95" s="187">
        <f t="shared" si="17"/>
        <v>480.55880120056844</v>
      </c>
      <c r="J95" s="87">
        <f t="shared" si="18"/>
        <v>5102.5733511476355</v>
      </c>
      <c r="K95" s="187">
        <f t="shared" si="22"/>
        <v>176.02784933681829</v>
      </c>
      <c r="L95" s="87">
        <f t="shared" si="19"/>
        <v>1869.0637042583367</v>
      </c>
      <c r="M95" s="88">
        <f t="shared" si="23"/>
        <v>25853.851039777637</v>
      </c>
      <c r="N95" s="88">
        <f t="shared" si="24"/>
        <v>239837.85103977763</v>
      </c>
      <c r="O95" s="88">
        <f t="shared" si="25"/>
        <v>22587.855626274028</v>
      </c>
      <c r="P95" s="89">
        <f t="shared" si="20"/>
        <v>0.94447539029992866</v>
      </c>
      <c r="Q95" s="195">
        <v>1565.7629244999298</v>
      </c>
      <c r="R95" s="89">
        <f t="shared" si="26"/>
        <v>3.5459894704242802E-2</v>
      </c>
      <c r="S95" s="89">
        <f t="shared" si="26"/>
        <v>2.9901294779761566E-2</v>
      </c>
      <c r="T95" s="91">
        <v>10618</v>
      </c>
      <c r="U95" s="190">
        <v>206656</v>
      </c>
      <c r="V95" s="190">
        <v>19567.843954171007</v>
      </c>
      <c r="W95" s="197"/>
      <c r="X95" s="88">
        <v>0</v>
      </c>
      <c r="Y95" s="88">
        <f t="shared" si="27"/>
        <v>0</v>
      </c>
      <c r="Z95" s="1"/>
      <c r="AA95" s="1"/>
    </row>
    <row r="96" spans="2:29">
      <c r="B96" s="207">
        <v>1871</v>
      </c>
      <c r="C96" t="s">
        <v>111</v>
      </c>
      <c r="D96" s="1">
        <v>93451</v>
      </c>
      <c r="E96" s="85">
        <f t="shared" si="21"/>
        <v>20525.148253898529</v>
      </c>
      <c r="F96" s="86">
        <f t="shared" si="14"/>
        <v>0.8582265500898475</v>
      </c>
      <c r="G96" s="187">
        <f t="shared" si="15"/>
        <v>2035.5596948184734</v>
      </c>
      <c r="H96" s="187">
        <f t="shared" si="16"/>
        <v>9267.9032905085078</v>
      </c>
      <c r="I96" s="187">
        <f t="shared" si="17"/>
        <v>350.28865089325041</v>
      </c>
      <c r="J96" s="87">
        <f t="shared" si="18"/>
        <v>1594.8642275169691</v>
      </c>
      <c r="K96" s="187">
        <f t="shared" si="22"/>
        <v>45.757699029500259</v>
      </c>
      <c r="L96" s="87">
        <f t="shared" si="19"/>
        <v>208.3348036813147</v>
      </c>
      <c r="M96" s="88">
        <f t="shared" si="23"/>
        <v>9476.2380941898227</v>
      </c>
      <c r="N96" s="88">
        <f t="shared" si="24"/>
        <v>102927.23809418982</v>
      </c>
      <c r="O96" s="88">
        <f t="shared" si="25"/>
        <v>22606.4656477465</v>
      </c>
      <c r="P96" s="89">
        <f t="shared" si="20"/>
        <v>0.94525353885836283</v>
      </c>
      <c r="Q96" s="195">
        <v>-87.406009112066386</v>
      </c>
      <c r="R96" s="89">
        <f t="shared" si="26"/>
        <v>7.6991923396271178E-3</v>
      </c>
      <c r="S96" s="89">
        <f t="shared" si="26"/>
        <v>1.3011026430589342E-2</v>
      </c>
      <c r="T96" s="91">
        <v>4553</v>
      </c>
      <c r="U96" s="190">
        <v>92737</v>
      </c>
      <c r="V96" s="190">
        <v>20261.52501638628</v>
      </c>
      <c r="W96" s="197"/>
      <c r="X96" s="88">
        <v>0</v>
      </c>
      <c r="Y96" s="88">
        <f t="shared" si="27"/>
        <v>0</v>
      </c>
      <c r="Z96" s="1"/>
      <c r="AA96" s="1"/>
    </row>
    <row r="97" spans="2:27">
      <c r="B97" s="207">
        <v>1874</v>
      </c>
      <c r="C97" t="s">
        <v>112</v>
      </c>
      <c r="D97" s="1">
        <v>25976</v>
      </c>
      <c r="E97" s="85">
        <f t="shared" si="21"/>
        <v>27228.511530398322</v>
      </c>
      <c r="F97" s="86">
        <f t="shared" si="14"/>
        <v>1.1385170633482193</v>
      </c>
      <c r="G97" s="187">
        <f t="shared" si="15"/>
        <v>-1986.458271081402</v>
      </c>
      <c r="H97" s="187">
        <f t="shared" si="16"/>
        <v>-1895.0811906116573</v>
      </c>
      <c r="I97" s="187">
        <f t="shared" si="17"/>
        <v>0</v>
      </c>
      <c r="J97" s="87">
        <f t="shared" si="18"/>
        <v>0</v>
      </c>
      <c r="K97" s="187">
        <f t="shared" si="22"/>
        <v>-304.53095186375015</v>
      </c>
      <c r="L97" s="87">
        <f t="shared" si="19"/>
        <v>-290.52252807801761</v>
      </c>
      <c r="M97" s="88">
        <f t="shared" si="23"/>
        <v>-2185.6037186896751</v>
      </c>
      <c r="N97" s="88">
        <f t="shared" si="24"/>
        <v>23790.396281310324</v>
      </c>
      <c r="O97" s="88">
        <f t="shared" si="25"/>
        <v>24937.522307453171</v>
      </c>
      <c r="P97" s="89">
        <f t="shared" si="20"/>
        <v>1.0427229792919555</v>
      </c>
      <c r="Q97" s="195">
        <v>-723.85935564293254</v>
      </c>
      <c r="R97" s="89">
        <f t="shared" si="26"/>
        <v>8.3959272241695873E-2</v>
      </c>
      <c r="S97" s="89">
        <f t="shared" si="26"/>
        <v>0.11236491354781997</v>
      </c>
      <c r="T97" s="91">
        <v>954</v>
      </c>
      <c r="U97" s="190">
        <v>23964</v>
      </c>
      <c r="V97" s="190">
        <v>24478.038815117467</v>
      </c>
      <c r="W97" s="197"/>
      <c r="X97" s="88">
        <v>0</v>
      </c>
      <c r="Y97" s="88">
        <f t="shared" si="27"/>
        <v>0</v>
      </c>
    </row>
    <row r="98" spans="2:27" ht="29.1" customHeight="1">
      <c r="B98" s="207">
        <v>1875</v>
      </c>
      <c r="C98" t="s">
        <v>113</v>
      </c>
      <c r="D98" s="1">
        <v>57848</v>
      </c>
      <c r="E98" s="85">
        <f t="shared" si="21"/>
        <v>21197.50824477831</v>
      </c>
      <c r="F98" s="86">
        <f t="shared" si="14"/>
        <v>0.88634021768694238</v>
      </c>
      <c r="G98" s="187">
        <f t="shared" si="15"/>
        <v>1632.1437002906052</v>
      </c>
      <c r="H98" s="187">
        <f t="shared" si="16"/>
        <v>4454.120158093061</v>
      </c>
      <c r="I98" s="187">
        <f t="shared" si="17"/>
        <v>114.96265408532726</v>
      </c>
      <c r="J98" s="87">
        <f t="shared" si="18"/>
        <v>313.73308299885809</v>
      </c>
      <c r="K98" s="187">
        <f t="shared" si="22"/>
        <v>-189.5682977784229</v>
      </c>
      <c r="L98" s="87">
        <f t="shared" si="19"/>
        <v>-517.33188463731608</v>
      </c>
      <c r="M98" s="88">
        <f t="shared" si="23"/>
        <v>3936.7882734557452</v>
      </c>
      <c r="N98" s="88">
        <f t="shared" si="24"/>
        <v>61784.788273455742</v>
      </c>
      <c r="O98" s="88">
        <f t="shared" si="25"/>
        <v>22640.083647290488</v>
      </c>
      <c r="P98" s="89">
        <f t="shared" si="20"/>
        <v>0.94665922223821752</v>
      </c>
      <c r="Q98" s="195">
        <v>1115.6408853795642</v>
      </c>
      <c r="R98" s="89">
        <f t="shared" si="26"/>
        <v>6.7306273062730626E-2</v>
      </c>
      <c r="S98" s="89">
        <f t="shared" si="26"/>
        <v>4.8924669972240362E-2</v>
      </c>
      <c r="T98" s="91">
        <v>2729</v>
      </c>
      <c r="U98" s="190">
        <v>54200</v>
      </c>
      <c r="V98" s="190">
        <v>20208.799403430276</v>
      </c>
      <c r="W98" s="197"/>
      <c r="X98" s="88">
        <v>0</v>
      </c>
      <c r="Y98" s="88">
        <f t="shared" si="27"/>
        <v>0</v>
      </c>
      <c r="Z98" s="1"/>
      <c r="AA98" s="1"/>
    </row>
    <row r="99" spans="2:27">
      <c r="B99" s="207">
        <v>3101</v>
      </c>
      <c r="C99" t="s">
        <v>114</v>
      </c>
      <c r="D99" s="1">
        <v>580142</v>
      </c>
      <c r="E99" s="85">
        <f t="shared" si="21"/>
        <v>18166.337873806166</v>
      </c>
      <c r="F99" s="86">
        <f t="shared" si="14"/>
        <v>0.75959663181686843</v>
      </c>
      <c r="G99" s="187">
        <f t="shared" si="15"/>
        <v>3450.8459228738916</v>
      </c>
      <c r="H99" s="187">
        <f t="shared" si="16"/>
        <v>110202.76454697773</v>
      </c>
      <c r="I99" s="187">
        <f t="shared" si="17"/>
        <v>1175.8722839255777</v>
      </c>
      <c r="J99" s="87">
        <f t="shared" si="18"/>
        <v>37551.481387163323</v>
      </c>
      <c r="K99" s="187">
        <f t="shared" si="22"/>
        <v>871.34133206182753</v>
      </c>
      <c r="L99" s="87">
        <f t="shared" si="19"/>
        <v>27826.285439394462</v>
      </c>
      <c r="M99" s="88">
        <f t="shared" si="23"/>
        <v>138029.04998637221</v>
      </c>
      <c r="N99" s="88">
        <f t="shared" si="24"/>
        <v>718171.04998637224</v>
      </c>
      <c r="O99" s="88">
        <f t="shared" si="25"/>
        <v>22488.525128741891</v>
      </c>
      <c r="P99" s="89">
        <f t="shared" si="20"/>
        <v>0.94032204294471422</v>
      </c>
      <c r="Q99" s="195">
        <v>20742.6624311458</v>
      </c>
      <c r="R99" s="89">
        <f t="shared" si="26"/>
        <v>5.3120558235111519E-2</v>
      </c>
      <c r="S99" s="89">
        <f t="shared" si="26"/>
        <v>4.6360272829187053E-2</v>
      </c>
      <c r="T99" s="91">
        <v>31935</v>
      </c>
      <c r="U99" s="190">
        <v>550879</v>
      </c>
      <c r="V99" s="190">
        <v>17361.456035297822</v>
      </c>
      <c r="W99" s="197"/>
      <c r="X99" s="88">
        <v>0</v>
      </c>
      <c r="Y99" s="88">
        <f t="shared" si="27"/>
        <v>0</v>
      </c>
      <c r="Z99" s="1"/>
      <c r="AA99" s="1"/>
    </row>
    <row r="100" spans="2:27">
      <c r="B100" s="207">
        <v>3103</v>
      </c>
      <c r="C100" t="s">
        <v>115</v>
      </c>
      <c r="D100" s="1">
        <v>1154425</v>
      </c>
      <c r="E100" s="85">
        <f t="shared" si="21"/>
        <v>22178.72855468675</v>
      </c>
      <c r="F100" s="86">
        <f t="shared" si="14"/>
        <v>0.92736839010420424</v>
      </c>
      <c r="G100" s="187">
        <f t="shared" si="15"/>
        <v>1043.4115143455413</v>
      </c>
      <c r="H100" s="187">
        <f t="shared" si="16"/>
        <v>54310.61273319977</v>
      </c>
      <c r="I100" s="187">
        <f t="shared" si="17"/>
        <v>0</v>
      </c>
      <c r="J100" s="87">
        <f t="shared" si="18"/>
        <v>0</v>
      </c>
      <c r="K100" s="187">
        <f t="shared" si="22"/>
        <v>-304.53095186375015</v>
      </c>
      <c r="L100" s="87">
        <f t="shared" si="19"/>
        <v>-15851.14057546006</v>
      </c>
      <c r="M100" s="88">
        <f t="shared" si="23"/>
        <v>38459.472157739714</v>
      </c>
      <c r="N100" s="88">
        <f t="shared" si="24"/>
        <v>1192884.4721577398</v>
      </c>
      <c r="O100" s="88">
        <f t="shared" si="25"/>
        <v>22917.609117168544</v>
      </c>
      <c r="P100" s="89">
        <f t="shared" si="20"/>
        <v>0.9582635099943495</v>
      </c>
      <c r="Q100" s="195">
        <v>10762.601550764844</v>
      </c>
      <c r="R100" s="89">
        <f t="shared" si="26"/>
        <v>6.7657539428208888E-2</v>
      </c>
      <c r="S100" s="89">
        <f t="shared" si="26"/>
        <v>5.1022503319848381E-2</v>
      </c>
      <c r="T100" s="91">
        <v>52051</v>
      </c>
      <c r="U100" s="190">
        <v>1081269</v>
      </c>
      <c r="V100" s="190">
        <v>21102.049180327867</v>
      </c>
      <c r="W100" s="197"/>
      <c r="X100" s="88">
        <v>0</v>
      </c>
      <c r="Y100" s="88">
        <f t="shared" si="27"/>
        <v>0</v>
      </c>
      <c r="Z100" s="1"/>
      <c r="AA100" s="1"/>
    </row>
    <row r="101" spans="2:27">
      <c r="B101" s="207">
        <v>3105</v>
      </c>
      <c r="C101" t="s">
        <v>116</v>
      </c>
      <c r="D101" s="1">
        <v>1108633</v>
      </c>
      <c r="E101" s="85">
        <f t="shared" si="21"/>
        <v>18548.008231416574</v>
      </c>
      <c r="F101" s="86">
        <f t="shared" si="14"/>
        <v>0.77555557302555478</v>
      </c>
      <c r="G101" s="187">
        <f t="shared" si="15"/>
        <v>3221.8437083076465</v>
      </c>
      <c r="H101" s="187">
        <f t="shared" si="16"/>
        <v>192572.82028925634</v>
      </c>
      <c r="I101" s="187">
        <f t="shared" si="17"/>
        <v>1042.2876587619348</v>
      </c>
      <c r="J101" s="87">
        <f t="shared" si="18"/>
        <v>62298.575651859603</v>
      </c>
      <c r="K101" s="187">
        <f t="shared" si="22"/>
        <v>737.75670689818469</v>
      </c>
      <c r="L101" s="87">
        <f t="shared" si="19"/>
        <v>44096.456128011399</v>
      </c>
      <c r="M101" s="88">
        <f t="shared" si="23"/>
        <v>236669.27641726774</v>
      </c>
      <c r="N101" s="88">
        <f t="shared" si="24"/>
        <v>1345302.2764172677</v>
      </c>
      <c r="O101" s="88">
        <f t="shared" si="25"/>
        <v>22507.608646622404</v>
      </c>
      <c r="P101" s="89">
        <f t="shared" si="20"/>
        <v>0.94111999000514823</v>
      </c>
      <c r="Q101" s="195">
        <v>33438.345569814002</v>
      </c>
      <c r="R101" s="89">
        <f t="shared" si="26"/>
        <v>4.4364874361539575E-2</v>
      </c>
      <c r="S101" s="89">
        <f t="shared" si="26"/>
        <v>3.1557334703394377E-2</v>
      </c>
      <c r="T101" s="91">
        <v>59771</v>
      </c>
      <c r="U101" s="190">
        <v>1061538</v>
      </c>
      <c r="V101" s="190">
        <v>17980.588773332427</v>
      </c>
      <c r="W101" s="197"/>
      <c r="X101" s="88">
        <v>0</v>
      </c>
      <c r="Y101" s="88">
        <f t="shared" si="27"/>
        <v>0</v>
      </c>
      <c r="Z101" s="1"/>
      <c r="AA101" s="1"/>
    </row>
    <row r="102" spans="2:27">
      <c r="B102" s="207">
        <v>3107</v>
      </c>
      <c r="C102" t="s">
        <v>117</v>
      </c>
      <c r="D102" s="1">
        <v>1691063</v>
      </c>
      <c r="E102" s="85">
        <f t="shared" si="21"/>
        <v>19841.170949196294</v>
      </c>
      <c r="F102" s="86">
        <f t="shared" si="14"/>
        <v>0.82962712292406049</v>
      </c>
      <c r="G102" s="187">
        <f t="shared" si="15"/>
        <v>2445.9460776398146</v>
      </c>
      <c r="H102" s="187">
        <f t="shared" si="16"/>
        <v>208467.9841972414</v>
      </c>
      <c r="I102" s="187">
        <f t="shared" si="17"/>
        <v>589.68070753903282</v>
      </c>
      <c r="J102" s="87">
        <f t="shared" si="18"/>
        <v>50258.486703551767</v>
      </c>
      <c r="K102" s="187">
        <f t="shared" si="22"/>
        <v>285.14975567528268</v>
      </c>
      <c r="L102" s="87">
        <f t="shared" si="19"/>
        <v>24303.313676204343</v>
      </c>
      <c r="M102" s="88">
        <f t="shared" si="23"/>
        <v>232771.29787344573</v>
      </c>
      <c r="N102" s="88">
        <f t="shared" si="24"/>
        <v>1923834.2978734458</v>
      </c>
      <c r="O102" s="88">
        <f t="shared" si="25"/>
        <v>22572.266782511393</v>
      </c>
      <c r="P102" s="89">
        <f t="shared" si="20"/>
        <v>0.94382356750007368</v>
      </c>
      <c r="Q102" s="195">
        <v>30439.537545218307</v>
      </c>
      <c r="R102" s="89">
        <f t="shared" si="26"/>
        <v>4.8749206955596334E-2</v>
      </c>
      <c r="S102" s="89">
        <f t="shared" si="26"/>
        <v>3.9077531762975223E-2</v>
      </c>
      <c r="T102" s="91">
        <v>85230</v>
      </c>
      <c r="U102" s="190">
        <v>1612457</v>
      </c>
      <c r="V102" s="190">
        <v>19094.986026242244</v>
      </c>
      <c r="W102" s="197"/>
      <c r="X102" s="88">
        <v>0</v>
      </c>
      <c r="Y102" s="88">
        <f t="shared" si="27"/>
        <v>0</v>
      </c>
      <c r="Z102" s="1"/>
      <c r="AA102" s="1"/>
    </row>
    <row r="103" spans="2:27">
      <c r="B103" s="207">
        <v>3110</v>
      </c>
      <c r="C103" t="s">
        <v>121</v>
      </c>
      <c r="D103" s="1">
        <v>119755</v>
      </c>
      <c r="E103" s="85">
        <f t="shared" si="21"/>
        <v>25016.711928138709</v>
      </c>
      <c r="F103" s="86">
        <f t="shared" si="14"/>
        <v>1.0460341677970597</v>
      </c>
      <c r="G103" s="187">
        <f t="shared" si="15"/>
        <v>-659.37850972563467</v>
      </c>
      <c r="H103" s="187">
        <f t="shared" si="16"/>
        <v>-3156.4449260566134</v>
      </c>
      <c r="I103" s="187">
        <f t="shared" si="17"/>
        <v>0</v>
      </c>
      <c r="J103" s="87">
        <f t="shared" si="18"/>
        <v>0</v>
      </c>
      <c r="K103" s="187">
        <f t="shared" si="22"/>
        <v>-304.53095186375015</v>
      </c>
      <c r="L103" s="87">
        <f t="shared" si="19"/>
        <v>-1457.7896665717719</v>
      </c>
      <c r="M103" s="88">
        <f t="shared" si="23"/>
        <v>-4614.2345926283851</v>
      </c>
      <c r="N103" s="88">
        <f t="shared" si="24"/>
        <v>115140.76540737161</v>
      </c>
      <c r="O103" s="88">
        <f t="shared" si="25"/>
        <v>24052.802466549325</v>
      </c>
      <c r="P103" s="89">
        <f t="shared" si="20"/>
        <v>1.0057298210714916</v>
      </c>
      <c r="Q103" s="195">
        <v>-1008.7705822460348</v>
      </c>
      <c r="R103" s="89">
        <f t="shared" si="26"/>
        <v>4.4453941286260006E-2</v>
      </c>
      <c r="S103" s="89">
        <f t="shared" si="26"/>
        <v>3.8999304032832798E-2</v>
      </c>
      <c r="T103" s="91">
        <v>4787</v>
      </c>
      <c r="U103" s="190">
        <v>114658</v>
      </c>
      <c r="V103" s="190">
        <v>24077.698446031078</v>
      </c>
      <c r="W103" s="197"/>
      <c r="X103" s="88">
        <v>0</v>
      </c>
      <c r="Y103" s="88">
        <f t="shared" si="27"/>
        <v>0</v>
      </c>
      <c r="Z103" s="1"/>
      <c r="AA103" s="1"/>
    </row>
    <row r="104" spans="2:27">
      <c r="B104" s="207">
        <v>3112</v>
      </c>
      <c r="C104" t="s">
        <v>127</v>
      </c>
      <c r="D104" s="1">
        <v>160415</v>
      </c>
      <c r="E104" s="85">
        <f t="shared" si="21"/>
        <v>20349.486236204491</v>
      </c>
      <c r="F104" s="86">
        <f t="shared" si="14"/>
        <v>0.85088152117397886</v>
      </c>
      <c r="G104" s="187">
        <f t="shared" si="15"/>
        <v>2140.9569054348963</v>
      </c>
      <c r="H104" s="187">
        <f t="shared" si="16"/>
        <v>16877.163285543291</v>
      </c>
      <c r="I104" s="187">
        <f t="shared" si="17"/>
        <v>411.77035708616364</v>
      </c>
      <c r="J104" s="87">
        <f t="shared" si="18"/>
        <v>3245.9857249102279</v>
      </c>
      <c r="K104" s="187">
        <f t="shared" si="22"/>
        <v>107.2394052224135</v>
      </c>
      <c r="L104" s="87">
        <f t="shared" si="19"/>
        <v>845.36823136828559</v>
      </c>
      <c r="M104" s="88">
        <f t="shared" si="23"/>
        <v>17722.531516911575</v>
      </c>
      <c r="N104" s="88">
        <f t="shared" si="24"/>
        <v>178137.53151691158</v>
      </c>
      <c r="O104" s="88">
        <f t="shared" si="25"/>
        <v>22597.682546861801</v>
      </c>
      <c r="P104" s="89">
        <f t="shared" si="20"/>
        <v>0.94488628741256953</v>
      </c>
      <c r="Q104" s="195">
        <v>1677.9888052206334</v>
      </c>
      <c r="R104" s="89">
        <f t="shared" si="26"/>
        <v>7.4958620643440624E-2</v>
      </c>
      <c r="S104" s="89">
        <f t="shared" si="26"/>
        <v>0.1341406631855252</v>
      </c>
      <c r="T104" s="91">
        <v>7883</v>
      </c>
      <c r="U104" s="190">
        <v>149229</v>
      </c>
      <c r="V104" s="190">
        <v>17942.64758927498</v>
      </c>
      <c r="W104" s="197"/>
      <c r="X104" s="88">
        <v>0</v>
      </c>
      <c r="Y104" s="88">
        <f t="shared" si="27"/>
        <v>0</v>
      </c>
      <c r="Z104" s="1"/>
      <c r="AA104" s="1"/>
    </row>
    <row r="105" spans="2:27">
      <c r="B105" s="207">
        <v>3114</v>
      </c>
      <c r="C105" t="s">
        <v>427</v>
      </c>
      <c r="D105" s="1">
        <v>114347</v>
      </c>
      <c r="E105" s="85">
        <f t="shared" si="21"/>
        <v>18608.13669650122</v>
      </c>
      <c r="F105" s="86">
        <f t="shared" si="14"/>
        <v>0.77806974951351238</v>
      </c>
      <c r="G105" s="187">
        <f t="shared" si="15"/>
        <v>3185.7666292568588</v>
      </c>
      <c r="H105" s="187">
        <f t="shared" si="16"/>
        <v>19576.535936783395</v>
      </c>
      <c r="I105" s="187">
        <f t="shared" si="17"/>
        <v>1021.2426959823085</v>
      </c>
      <c r="J105" s="87">
        <f t="shared" si="18"/>
        <v>6275.5363668112859</v>
      </c>
      <c r="K105" s="187">
        <f t="shared" si="22"/>
        <v>716.71174411855839</v>
      </c>
      <c r="L105" s="87">
        <f t="shared" si="19"/>
        <v>4404.1936676085415</v>
      </c>
      <c r="M105" s="88">
        <f t="shared" si="23"/>
        <v>23980.729604391938</v>
      </c>
      <c r="N105" s="88">
        <f t="shared" si="24"/>
        <v>138327.72960439193</v>
      </c>
      <c r="O105" s="88">
        <f t="shared" si="25"/>
        <v>22510.615069876636</v>
      </c>
      <c r="P105" s="89">
        <f t="shared" si="20"/>
        <v>0.94124569882954612</v>
      </c>
      <c r="Q105" s="195">
        <v>3967.1620522746307</v>
      </c>
      <c r="R105" s="89">
        <f t="shared" si="26"/>
        <v>3.8932601624538897E-2</v>
      </c>
      <c r="S105" s="89">
        <f t="shared" si="26"/>
        <v>1.8306112218811756E-2</v>
      </c>
      <c r="T105" s="91">
        <v>6145</v>
      </c>
      <c r="U105" s="190">
        <v>110062</v>
      </c>
      <c r="V105" s="190">
        <v>18273.617798439314</v>
      </c>
      <c r="W105" s="197"/>
      <c r="X105" s="88">
        <v>0</v>
      </c>
      <c r="Y105" s="88">
        <f t="shared" si="27"/>
        <v>0</v>
      </c>
      <c r="Z105" s="1"/>
      <c r="AA105" s="1"/>
    </row>
    <row r="106" spans="2:27">
      <c r="B106" s="207">
        <v>3116</v>
      </c>
      <c r="C106" t="s">
        <v>125</v>
      </c>
      <c r="D106" s="1">
        <v>74381</v>
      </c>
      <c r="E106" s="85">
        <f t="shared" si="21"/>
        <v>18979.586629242152</v>
      </c>
      <c r="F106" s="86">
        <f t="shared" si="14"/>
        <v>0.79360133985156533</v>
      </c>
      <c r="G106" s="187">
        <f t="shared" si="15"/>
        <v>2962.8966696122993</v>
      </c>
      <c r="H106" s="187">
        <f t="shared" si="16"/>
        <v>11611.592048210601</v>
      </c>
      <c r="I106" s="187">
        <f t="shared" si="17"/>
        <v>891.23521952298233</v>
      </c>
      <c r="J106" s="87">
        <f t="shared" si="18"/>
        <v>3492.750825310568</v>
      </c>
      <c r="K106" s="187">
        <f t="shared" si="22"/>
        <v>586.70426765923219</v>
      </c>
      <c r="L106" s="87">
        <f t="shared" si="19"/>
        <v>2299.2940249565308</v>
      </c>
      <c r="M106" s="88">
        <f t="shared" si="23"/>
        <v>13910.886073167132</v>
      </c>
      <c r="N106" s="88">
        <f t="shared" si="24"/>
        <v>88291.88607316713</v>
      </c>
      <c r="O106" s="88">
        <f t="shared" si="25"/>
        <v>22529.187566513683</v>
      </c>
      <c r="P106" s="89">
        <f t="shared" si="20"/>
        <v>0.9420222783464488</v>
      </c>
      <c r="Q106" s="195">
        <v>2540.5322754864646</v>
      </c>
      <c r="R106" s="89">
        <f t="shared" si="26"/>
        <v>5.1990665440916482E-2</v>
      </c>
      <c r="S106" s="89">
        <f t="shared" si="26"/>
        <v>4.3132361802347904E-2</v>
      </c>
      <c r="T106" s="91">
        <v>3919</v>
      </c>
      <c r="U106" s="190">
        <v>70705</v>
      </c>
      <c r="V106" s="190">
        <v>18194.80185280494</v>
      </c>
      <c r="W106" s="197"/>
      <c r="X106" s="88">
        <v>0</v>
      </c>
      <c r="Y106" s="88">
        <f t="shared" si="27"/>
        <v>0</v>
      </c>
      <c r="Z106" s="1"/>
      <c r="AA106" s="1"/>
    </row>
    <row r="107" spans="2:27">
      <c r="B107" s="207">
        <v>3118</v>
      </c>
      <c r="C107" t="s">
        <v>124</v>
      </c>
      <c r="D107" s="1">
        <v>907826</v>
      </c>
      <c r="E107" s="85">
        <f t="shared" si="21"/>
        <v>19312.981321533422</v>
      </c>
      <c r="F107" s="86">
        <f t="shared" si="14"/>
        <v>0.80754171061254409</v>
      </c>
      <c r="G107" s="187">
        <f t="shared" si="15"/>
        <v>2762.859854237538</v>
      </c>
      <c r="H107" s="187">
        <f t="shared" si="16"/>
        <v>129870.99030828971</v>
      </c>
      <c r="I107" s="187">
        <f t="shared" si="17"/>
        <v>774.54707722103808</v>
      </c>
      <c r="J107" s="87">
        <f t="shared" si="18"/>
        <v>36408.359911852116</v>
      </c>
      <c r="K107" s="187">
        <f t="shared" si="22"/>
        <v>470.01612535728793</v>
      </c>
      <c r="L107" s="87">
        <f t="shared" si="19"/>
        <v>22093.577988544675</v>
      </c>
      <c r="M107" s="88">
        <f t="shared" si="23"/>
        <v>151964.56829683439</v>
      </c>
      <c r="N107" s="88">
        <f t="shared" si="24"/>
        <v>1059790.5682968344</v>
      </c>
      <c r="O107" s="88">
        <f t="shared" si="25"/>
        <v>22545.857301128246</v>
      </c>
      <c r="P107" s="89">
        <f t="shared" si="20"/>
        <v>0.94271929688449774</v>
      </c>
      <c r="Q107" s="195">
        <v>26860.365448205237</v>
      </c>
      <c r="R107" s="89">
        <f t="shared" si="26"/>
        <v>3.5250288060947745E-5</v>
      </c>
      <c r="S107" s="89">
        <f t="shared" si="26"/>
        <v>-1.3240118732484426E-2</v>
      </c>
      <c r="T107" s="91">
        <v>47006</v>
      </c>
      <c r="U107" s="190">
        <v>907794</v>
      </c>
      <c r="V107" s="190">
        <v>19572.118494243459</v>
      </c>
      <c r="W107" s="197"/>
      <c r="X107" s="88">
        <v>0</v>
      </c>
      <c r="Y107" s="88">
        <f t="shared" si="27"/>
        <v>0</v>
      </c>
      <c r="Z107" s="1"/>
      <c r="AA107" s="1"/>
    </row>
    <row r="108" spans="2:27">
      <c r="B108" s="207">
        <v>3120</v>
      </c>
      <c r="C108" t="s">
        <v>126</v>
      </c>
      <c r="D108" s="1">
        <v>161573</v>
      </c>
      <c r="E108" s="85">
        <f t="shared" si="21"/>
        <v>19189.19239904988</v>
      </c>
      <c r="F108" s="86">
        <f t="shared" si="14"/>
        <v>0.80236567297480332</v>
      </c>
      <c r="G108" s="187">
        <f t="shared" si="15"/>
        <v>2837.1332077276629</v>
      </c>
      <c r="H108" s="187">
        <f t="shared" si="16"/>
        <v>23888.661609066923</v>
      </c>
      <c r="I108" s="187">
        <f t="shared" si="17"/>
        <v>817.87320009027769</v>
      </c>
      <c r="J108" s="87">
        <f t="shared" si="18"/>
        <v>6886.4923447601386</v>
      </c>
      <c r="K108" s="187">
        <f t="shared" si="22"/>
        <v>513.34224822652754</v>
      </c>
      <c r="L108" s="87">
        <f t="shared" si="19"/>
        <v>4322.3417300673618</v>
      </c>
      <c r="M108" s="88">
        <f t="shared" si="23"/>
        <v>28211.003339134284</v>
      </c>
      <c r="N108" s="88">
        <f t="shared" si="24"/>
        <v>189784.00333913427</v>
      </c>
      <c r="O108" s="88">
        <f t="shared" si="25"/>
        <v>22539.667855004071</v>
      </c>
      <c r="P108" s="89">
        <f t="shared" si="20"/>
        <v>0.94246049500261075</v>
      </c>
      <c r="Q108" s="195">
        <v>4157.9882392436848</v>
      </c>
      <c r="R108" s="89">
        <f t="shared" si="26"/>
        <v>6.7573639210814954E-2</v>
      </c>
      <c r="S108" s="89">
        <f t="shared" si="26"/>
        <v>6.1360918507569008E-2</v>
      </c>
      <c r="T108" s="91">
        <v>8420</v>
      </c>
      <c r="U108" s="190">
        <v>151346</v>
      </c>
      <c r="V108" s="190">
        <v>18079.799307131765</v>
      </c>
      <c r="W108" s="197"/>
      <c r="X108" s="88">
        <v>0</v>
      </c>
      <c r="Y108" s="88">
        <f t="shared" si="27"/>
        <v>0</v>
      </c>
      <c r="Z108" s="1"/>
      <c r="AA108" s="1"/>
    </row>
    <row r="109" spans="2:27">
      <c r="B109" s="207">
        <v>3122</v>
      </c>
      <c r="C109" t="s">
        <v>123</v>
      </c>
      <c r="D109" s="1">
        <v>67704</v>
      </c>
      <c r="E109" s="85">
        <f t="shared" si="21"/>
        <v>18508.474576271186</v>
      </c>
      <c r="F109" s="86">
        <f t="shared" si="14"/>
        <v>0.77390253588067459</v>
      </c>
      <c r="G109" s="187">
        <f t="shared" si="15"/>
        <v>3245.5639013948789</v>
      </c>
      <c r="H109" s="187">
        <f t="shared" si="16"/>
        <v>11872.272751302467</v>
      </c>
      <c r="I109" s="187">
        <f t="shared" si="17"/>
        <v>1056.1244380628204</v>
      </c>
      <c r="J109" s="87">
        <f t="shared" si="18"/>
        <v>3863.3031944337972</v>
      </c>
      <c r="K109" s="187">
        <f t="shared" si="22"/>
        <v>751.5934861990703</v>
      </c>
      <c r="L109" s="87">
        <f t="shared" si="19"/>
        <v>2749.328972516199</v>
      </c>
      <c r="M109" s="88">
        <f t="shared" si="23"/>
        <v>14621.601723818667</v>
      </c>
      <c r="N109" s="88">
        <f t="shared" si="24"/>
        <v>82325.601723818661</v>
      </c>
      <c r="O109" s="88">
        <f t="shared" si="25"/>
        <v>22505.631963865133</v>
      </c>
      <c r="P109" s="89">
        <f t="shared" si="20"/>
        <v>0.94103733814790413</v>
      </c>
      <c r="Q109" s="195">
        <v>2229.7616008495679</v>
      </c>
      <c r="R109" s="89">
        <f t="shared" si="26"/>
        <v>2.5709394458163528E-2</v>
      </c>
      <c r="S109" s="89">
        <f t="shared" si="26"/>
        <v>2.0381762283558594E-2</v>
      </c>
      <c r="T109" s="91">
        <v>3658</v>
      </c>
      <c r="U109" s="190">
        <v>66007</v>
      </c>
      <c r="V109" s="190">
        <v>18138.774388568287</v>
      </c>
      <c r="W109" s="197"/>
      <c r="X109" s="88">
        <v>0</v>
      </c>
      <c r="Y109" s="88">
        <f t="shared" si="27"/>
        <v>0</v>
      </c>
      <c r="Z109" s="1"/>
      <c r="AA109" s="1"/>
    </row>
    <row r="110" spans="2:27">
      <c r="B110" s="207">
        <v>3124</v>
      </c>
      <c r="C110" t="s">
        <v>122</v>
      </c>
      <c r="D110" s="1">
        <v>25265</v>
      </c>
      <c r="E110" s="85">
        <f t="shared" si="21"/>
        <v>18756.495916852262</v>
      </c>
      <c r="F110" s="86">
        <f t="shared" si="14"/>
        <v>0.7842731552224923</v>
      </c>
      <c r="G110" s="187">
        <f t="shared" si="15"/>
        <v>3096.751097046234</v>
      </c>
      <c r="H110" s="187">
        <f t="shared" si="16"/>
        <v>4171.3237277212775</v>
      </c>
      <c r="I110" s="187">
        <f t="shared" si="17"/>
        <v>969.31696885944393</v>
      </c>
      <c r="J110" s="87">
        <f t="shared" si="18"/>
        <v>1305.6699570536709</v>
      </c>
      <c r="K110" s="187">
        <f t="shared" si="22"/>
        <v>664.78601699569379</v>
      </c>
      <c r="L110" s="87">
        <f t="shared" si="19"/>
        <v>895.46676489319952</v>
      </c>
      <c r="M110" s="88">
        <f t="shared" si="23"/>
        <v>5066.7904926144765</v>
      </c>
      <c r="N110" s="88">
        <f t="shared" si="24"/>
        <v>30331.790492614477</v>
      </c>
      <c r="O110" s="88">
        <f t="shared" si="25"/>
        <v>22518.033030894192</v>
      </c>
      <c r="P110" s="89">
        <f t="shared" si="20"/>
        <v>0.94155586911499523</v>
      </c>
      <c r="Q110" s="195">
        <v>827.6360104823334</v>
      </c>
      <c r="R110" s="89">
        <f t="shared" si="26"/>
        <v>3.9412514913399435E-2</v>
      </c>
      <c r="S110" s="89">
        <f t="shared" si="26"/>
        <v>2.5522815382262472E-2</v>
      </c>
      <c r="T110" s="91">
        <v>1347</v>
      </c>
      <c r="U110" s="190">
        <v>24307</v>
      </c>
      <c r="V110" s="190">
        <v>18289.691497366442</v>
      </c>
      <c r="W110" s="197"/>
      <c r="X110" s="88">
        <v>0</v>
      </c>
      <c r="Y110" s="88">
        <f t="shared" si="27"/>
        <v>0</v>
      </c>
      <c r="Z110" s="1"/>
      <c r="AA110" s="1"/>
    </row>
    <row r="111" spans="2:27">
      <c r="B111" s="207">
        <v>3201</v>
      </c>
      <c r="C111" t="s">
        <v>134</v>
      </c>
      <c r="D111" s="1">
        <v>5261917</v>
      </c>
      <c r="E111" s="85">
        <f t="shared" si="21"/>
        <v>40191.542991575072</v>
      </c>
      <c r="F111" s="86">
        <f t="shared" si="14"/>
        <v>1.6805456826795688</v>
      </c>
      <c r="G111" s="187">
        <f t="shared" si="15"/>
        <v>-9764.2771477874521</v>
      </c>
      <c r="H111" s="187">
        <f t="shared" si="16"/>
        <v>-1278348.9284654811</v>
      </c>
      <c r="I111" s="187">
        <f t="shared" si="17"/>
        <v>0</v>
      </c>
      <c r="J111" s="87">
        <f t="shared" si="18"/>
        <v>0</v>
      </c>
      <c r="K111" s="187">
        <f t="shared" si="22"/>
        <v>-304.53095186375015</v>
      </c>
      <c r="L111" s="87">
        <f t="shared" si="19"/>
        <v>-39869.496748954036</v>
      </c>
      <c r="M111" s="88">
        <f t="shared" si="23"/>
        <v>-1318218.4252144352</v>
      </c>
      <c r="N111" s="88">
        <f t="shared" si="24"/>
        <v>3943698.574785565</v>
      </c>
      <c r="O111" s="88">
        <f t="shared" si="25"/>
        <v>30122.734891923868</v>
      </c>
      <c r="P111" s="89">
        <f t="shared" si="20"/>
        <v>1.259534427024495</v>
      </c>
      <c r="Q111" s="195">
        <v>-161777.61750537599</v>
      </c>
      <c r="R111" s="89">
        <f t="shared" si="26"/>
        <v>2.0826983781166319E-2</v>
      </c>
      <c r="S111" s="89">
        <f t="shared" si="26"/>
        <v>1.2663237307958172E-2</v>
      </c>
      <c r="T111" s="91">
        <v>130921</v>
      </c>
      <c r="U111" s="190">
        <v>5154563</v>
      </c>
      <c r="V111" s="190">
        <v>39688.952369219398</v>
      </c>
      <c r="W111" s="197"/>
      <c r="X111" s="88">
        <v>0</v>
      </c>
      <c r="Y111" s="88">
        <f t="shared" si="27"/>
        <v>0</v>
      </c>
      <c r="Z111" s="1"/>
      <c r="AA111" s="1"/>
    </row>
    <row r="112" spans="2:27">
      <c r="B112" s="207">
        <v>3203</v>
      </c>
      <c r="C112" t="s">
        <v>135</v>
      </c>
      <c r="D112" s="1">
        <v>3156226</v>
      </c>
      <c r="E112" s="85">
        <f t="shared" si="21"/>
        <v>31940.75798208774</v>
      </c>
      <c r="F112" s="86">
        <f t="shared" si="14"/>
        <v>1.3355521817005747</v>
      </c>
      <c r="G112" s="187">
        <f t="shared" si="15"/>
        <v>-4813.8061420950526</v>
      </c>
      <c r="H112" s="187">
        <f t="shared" si="16"/>
        <v>-475676.2539311226</v>
      </c>
      <c r="I112" s="187">
        <f t="shared" si="17"/>
        <v>0</v>
      </c>
      <c r="J112" s="87">
        <f t="shared" si="18"/>
        <v>0</v>
      </c>
      <c r="K112" s="187">
        <f t="shared" si="22"/>
        <v>-304.53095186375015</v>
      </c>
      <c r="L112" s="87">
        <f t="shared" si="19"/>
        <v>-30092.22600841647</v>
      </c>
      <c r="M112" s="88">
        <f t="shared" si="23"/>
        <v>-505768.47993953904</v>
      </c>
      <c r="N112" s="88">
        <f t="shared" si="24"/>
        <v>2650457.520060461</v>
      </c>
      <c r="O112" s="88">
        <f t="shared" si="25"/>
        <v>26822.420888128938</v>
      </c>
      <c r="P112" s="89">
        <f t="shared" si="20"/>
        <v>1.1215370266328974</v>
      </c>
      <c r="Q112" s="195">
        <v>-68753.643844713166</v>
      </c>
      <c r="R112" s="89">
        <f t="shared" si="26"/>
        <v>2.4719423600884131E-2</v>
      </c>
      <c r="S112" s="89">
        <f t="shared" si="26"/>
        <v>1.402787145057792E-2</v>
      </c>
      <c r="T112" s="91">
        <v>98815</v>
      </c>
      <c r="U112" s="190">
        <v>3080088</v>
      </c>
      <c r="V112" s="190">
        <v>31498.895524830237</v>
      </c>
      <c r="W112" s="197"/>
      <c r="X112" s="88">
        <v>0</v>
      </c>
      <c r="Y112" s="88">
        <f t="shared" si="27"/>
        <v>0</v>
      </c>
      <c r="Z112" s="1"/>
      <c r="AA112" s="1"/>
    </row>
    <row r="113" spans="2:27">
      <c r="B113" s="207">
        <v>3205</v>
      </c>
      <c r="C113" t="s">
        <v>140</v>
      </c>
      <c r="D113" s="1">
        <v>2152677</v>
      </c>
      <c r="E113" s="85">
        <f t="shared" si="21"/>
        <v>22851.954862474919</v>
      </c>
      <c r="F113" s="86">
        <f t="shared" si="14"/>
        <v>0.95551828137005779</v>
      </c>
      <c r="G113" s="187">
        <f t="shared" si="15"/>
        <v>639.47572967263989</v>
      </c>
      <c r="H113" s="187">
        <f t="shared" si="16"/>
        <v>60239.253210892348</v>
      </c>
      <c r="I113" s="187">
        <f t="shared" si="17"/>
        <v>0</v>
      </c>
      <c r="J113" s="87">
        <f t="shared" si="18"/>
        <v>0</v>
      </c>
      <c r="K113" s="187">
        <f t="shared" si="22"/>
        <v>-304.53095186375015</v>
      </c>
      <c r="L113" s="87">
        <f t="shared" si="19"/>
        <v>-28687.120196517128</v>
      </c>
      <c r="M113" s="88">
        <f t="shared" si="23"/>
        <v>31552.13301437522</v>
      </c>
      <c r="N113" s="88">
        <f t="shared" si="24"/>
        <v>2184229.1330143753</v>
      </c>
      <c r="O113" s="88">
        <f t="shared" si="25"/>
        <v>23186.899640283813</v>
      </c>
      <c r="P113" s="89">
        <f t="shared" si="20"/>
        <v>0.96952346650069088</v>
      </c>
      <c r="Q113" s="195">
        <v>1629.1992023901694</v>
      </c>
      <c r="R113" s="89">
        <f t="shared" si="26"/>
        <v>4.7925570056279079E-2</v>
      </c>
      <c r="S113" s="89">
        <f t="shared" si="26"/>
        <v>1.8045546689529544E-2</v>
      </c>
      <c r="T113" s="91">
        <v>94201</v>
      </c>
      <c r="U113" s="190">
        <v>2054227</v>
      </c>
      <c r="V113" s="190">
        <v>22446.888488225974</v>
      </c>
      <c r="W113" s="197"/>
      <c r="X113" s="88">
        <v>0</v>
      </c>
      <c r="Y113" s="88">
        <f t="shared" si="27"/>
        <v>0</v>
      </c>
      <c r="Z113" s="1"/>
      <c r="AA113" s="1"/>
    </row>
    <row r="114" spans="2:27">
      <c r="B114" s="207">
        <v>3207</v>
      </c>
      <c r="C114" t="s">
        <v>130</v>
      </c>
      <c r="D114" s="1">
        <v>1635140</v>
      </c>
      <c r="E114" s="85">
        <f t="shared" si="21"/>
        <v>25725.928256765263</v>
      </c>
      <c r="F114" s="86">
        <f t="shared" si="14"/>
        <v>1.0756889247544885</v>
      </c>
      <c r="G114" s="187">
        <f t="shared" si="15"/>
        <v>-1084.9083069015664</v>
      </c>
      <c r="H114" s="187">
        <f t="shared" si="16"/>
        <v>-68956.77198666356</v>
      </c>
      <c r="I114" s="187">
        <f t="shared" si="17"/>
        <v>0</v>
      </c>
      <c r="J114" s="87">
        <f t="shared" si="18"/>
        <v>0</v>
      </c>
      <c r="K114" s="187">
        <f t="shared" si="22"/>
        <v>-304.53095186375015</v>
      </c>
      <c r="L114" s="87">
        <f t="shared" si="19"/>
        <v>-19355.987300459958</v>
      </c>
      <c r="M114" s="88">
        <f t="shared" si="23"/>
        <v>-88312.75928712351</v>
      </c>
      <c r="N114" s="88">
        <f t="shared" si="24"/>
        <v>1546827.2407128764</v>
      </c>
      <c r="O114" s="88">
        <f t="shared" si="25"/>
        <v>24336.488997999943</v>
      </c>
      <c r="P114" s="89">
        <f t="shared" si="20"/>
        <v>1.0175917238544629</v>
      </c>
      <c r="Q114" s="195">
        <v>-11006.163778474714</v>
      </c>
      <c r="R114" s="92">
        <f t="shared" si="26"/>
        <v>4.1749224329610542E-2</v>
      </c>
      <c r="S114" s="93">
        <f t="shared" si="26"/>
        <v>2.0196357274962384E-2</v>
      </c>
      <c r="T114" s="91">
        <v>63560</v>
      </c>
      <c r="U114" s="190">
        <v>1569610</v>
      </c>
      <c r="V114" s="190">
        <v>25216.643907141137</v>
      </c>
      <c r="W114" s="197"/>
      <c r="X114" s="88">
        <v>0</v>
      </c>
      <c r="Y114" s="88">
        <f t="shared" si="27"/>
        <v>0</v>
      </c>
      <c r="Z114" s="1"/>
      <c r="AA114" s="1"/>
    </row>
    <row r="115" spans="2:27">
      <c r="B115" s="207">
        <v>3209</v>
      </c>
      <c r="C115" t="s">
        <v>143</v>
      </c>
      <c r="D115" s="1">
        <v>889619</v>
      </c>
      <c r="E115" s="85">
        <f t="shared" si="21"/>
        <v>20304.446067467019</v>
      </c>
      <c r="F115" s="86">
        <f t="shared" si="14"/>
        <v>0.84899823788886619</v>
      </c>
      <c r="G115" s="187">
        <f t="shared" si="15"/>
        <v>2167.9810066773794</v>
      </c>
      <c r="H115" s="187">
        <f t="shared" si="16"/>
        <v>94987.919826562706</v>
      </c>
      <c r="I115" s="187">
        <f t="shared" si="17"/>
        <v>427.53441614427902</v>
      </c>
      <c r="J115" s="87">
        <f t="shared" si="18"/>
        <v>18731.992908945442</v>
      </c>
      <c r="K115" s="187">
        <f t="shared" si="22"/>
        <v>123.00346428052887</v>
      </c>
      <c r="L115" s="87">
        <f t="shared" si="19"/>
        <v>5389.2737839870915</v>
      </c>
      <c r="M115" s="88">
        <f t="shared" si="23"/>
        <v>100377.1936105498</v>
      </c>
      <c r="N115" s="88">
        <f t="shared" si="24"/>
        <v>989996.19361054979</v>
      </c>
      <c r="O115" s="88">
        <f t="shared" si="25"/>
        <v>22595.430538424927</v>
      </c>
      <c r="P115" s="89">
        <f t="shared" si="20"/>
        <v>0.94479212324831385</v>
      </c>
      <c r="Q115" s="195">
        <v>9757.8850135656976</v>
      </c>
      <c r="R115" s="92">
        <f t="shared" si="26"/>
        <v>1.926782935877782E-2</v>
      </c>
      <c r="S115" s="93">
        <f t="shared" si="26"/>
        <v>-2.7859868239975055E-3</v>
      </c>
      <c r="T115" s="91">
        <v>43814</v>
      </c>
      <c r="U115" s="190">
        <v>872802</v>
      </c>
      <c r="V115" s="190">
        <v>20361.172024448279</v>
      </c>
      <c r="W115" s="197"/>
      <c r="X115" s="88">
        <v>0</v>
      </c>
      <c r="Y115" s="88">
        <f t="shared" si="27"/>
        <v>0</v>
      </c>
      <c r="Z115" s="1"/>
      <c r="AA115" s="1"/>
    </row>
    <row r="116" spans="2:27">
      <c r="B116" s="207">
        <v>3212</v>
      </c>
      <c r="C116" t="s">
        <v>133</v>
      </c>
      <c r="D116" s="1">
        <v>497466</v>
      </c>
      <c r="E116" s="85">
        <f t="shared" si="21"/>
        <v>24241.801081818627</v>
      </c>
      <c r="F116" s="86">
        <f t="shared" si="14"/>
        <v>1.0136324986817991</v>
      </c>
      <c r="G116" s="187">
        <f t="shared" si="15"/>
        <v>-194.43200193358498</v>
      </c>
      <c r="H116" s="187">
        <f t="shared" si="16"/>
        <v>-3989.9391116790976</v>
      </c>
      <c r="I116" s="187">
        <f t="shared" si="17"/>
        <v>0</v>
      </c>
      <c r="J116" s="87">
        <f t="shared" si="18"/>
        <v>0</v>
      </c>
      <c r="K116" s="187">
        <f t="shared" si="22"/>
        <v>-304.53095186375015</v>
      </c>
      <c r="L116" s="87">
        <f t="shared" si="19"/>
        <v>-6249.2796631960173</v>
      </c>
      <c r="M116" s="88">
        <f t="shared" si="23"/>
        <v>-10239.218774875115</v>
      </c>
      <c r="N116" s="88">
        <f t="shared" si="24"/>
        <v>487226.7812251249</v>
      </c>
      <c r="O116" s="88">
        <f t="shared" si="25"/>
        <v>23742.838128021289</v>
      </c>
      <c r="P116" s="89">
        <f t="shared" si="20"/>
        <v>0.99276915342538719</v>
      </c>
      <c r="Q116" s="195">
        <v>-454.80779575327506</v>
      </c>
      <c r="R116" s="92">
        <f t="shared" si="26"/>
        <v>1.6487636826543684E-2</v>
      </c>
      <c r="S116" s="92">
        <f t="shared" si="26"/>
        <v>6.6303667262327852E-3</v>
      </c>
      <c r="T116" s="91">
        <v>20521</v>
      </c>
      <c r="U116" s="190">
        <v>489397</v>
      </c>
      <c r="V116" s="190">
        <v>24082.127743332348</v>
      </c>
      <c r="W116" s="197"/>
      <c r="X116" s="88">
        <v>0</v>
      </c>
      <c r="Y116" s="88">
        <f t="shared" si="27"/>
        <v>0</v>
      </c>
      <c r="Z116" s="1"/>
      <c r="AA116" s="1"/>
    </row>
    <row r="117" spans="2:27">
      <c r="B117" s="207">
        <v>3214</v>
      </c>
      <c r="C117" t="s">
        <v>132</v>
      </c>
      <c r="D117" s="1">
        <v>460360</v>
      </c>
      <c r="E117" s="85">
        <f t="shared" si="21"/>
        <v>28340.310268406796</v>
      </c>
      <c r="F117" s="86">
        <f t="shared" si="14"/>
        <v>1.1850051658219261</v>
      </c>
      <c r="G117" s="187">
        <f t="shared" si="15"/>
        <v>-2653.5375138864865</v>
      </c>
      <c r="H117" s="187">
        <f t="shared" si="16"/>
        <v>-43104.063375572085</v>
      </c>
      <c r="I117" s="187">
        <f t="shared" si="17"/>
        <v>0</v>
      </c>
      <c r="J117" s="87">
        <f t="shared" si="18"/>
        <v>0</v>
      </c>
      <c r="K117" s="187">
        <f t="shared" si="22"/>
        <v>-304.53095186375015</v>
      </c>
      <c r="L117" s="87">
        <f t="shared" si="19"/>
        <v>-4946.800782074758</v>
      </c>
      <c r="M117" s="88">
        <f t="shared" si="23"/>
        <v>-48050.864157646844</v>
      </c>
      <c r="N117" s="88">
        <f t="shared" si="24"/>
        <v>412309.13584235316</v>
      </c>
      <c r="O117" s="88">
        <f t="shared" si="25"/>
        <v>25382.241802656557</v>
      </c>
      <c r="P117" s="89">
        <f t="shared" si="20"/>
        <v>1.061318220281438</v>
      </c>
      <c r="Q117" s="195">
        <v>-7023.8513344484236</v>
      </c>
      <c r="R117" s="92">
        <f t="shared" si="26"/>
        <v>3.2387120501975702E-2</v>
      </c>
      <c r="S117" s="92">
        <f t="shared" si="26"/>
        <v>2.3616533046344628E-2</v>
      </c>
      <c r="T117" s="91">
        <v>16244</v>
      </c>
      <c r="U117" s="190">
        <v>445918</v>
      </c>
      <c r="V117" s="190">
        <v>27686.45225381845</v>
      </c>
      <c r="W117" s="197"/>
      <c r="X117" s="88">
        <v>0</v>
      </c>
      <c r="Y117" s="88">
        <f t="shared" si="27"/>
        <v>0</v>
      </c>
      <c r="Z117" s="1"/>
      <c r="AA117" s="1"/>
    </row>
    <row r="118" spans="2:27">
      <c r="B118" s="207">
        <v>3216</v>
      </c>
      <c r="C118" t="s">
        <v>129</v>
      </c>
      <c r="D118" s="1">
        <v>427622</v>
      </c>
      <c r="E118" s="85">
        <f t="shared" si="21"/>
        <v>21937.208228594878</v>
      </c>
      <c r="F118" s="86">
        <f t="shared" si="14"/>
        <v>0.9172696003817461</v>
      </c>
      <c r="G118" s="187">
        <f t="shared" si="15"/>
        <v>1188.3237100006641</v>
      </c>
      <c r="H118" s="187">
        <f t="shared" si="16"/>
        <v>23163.994079042946</v>
      </c>
      <c r="I118" s="187">
        <f t="shared" si="17"/>
        <v>0</v>
      </c>
      <c r="J118" s="87">
        <f t="shared" si="18"/>
        <v>0</v>
      </c>
      <c r="K118" s="187">
        <f t="shared" si="22"/>
        <v>-304.53095186375015</v>
      </c>
      <c r="L118" s="87">
        <f t="shared" si="19"/>
        <v>-5936.2218446800816</v>
      </c>
      <c r="M118" s="88">
        <f t="shared" si="23"/>
        <v>17227.772234362863</v>
      </c>
      <c r="N118" s="88">
        <f t="shared" si="24"/>
        <v>444849.77223436284</v>
      </c>
      <c r="O118" s="88">
        <f t="shared" si="25"/>
        <v>22821.000986731793</v>
      </c>
      <c r="P118" s="89">
        <f t="shared" si="20"/>
        <v>0.95422399410536607</v>
      </c>
      <c r="Q118" s="195">
        <v>2129.1257656733105</v>
      </c>
      <c r="R118" s="92">
        <f t="shared" si="26"/>
        <v>5.7161928306551299E-2</v>
      </c>
      <c r="S118" s="92">
        <f t="shared" si="26"/>
        <v>3.5251836528177011E-2</v>
      </c>
      <c r="T118" s="91">
        <v>19493</v>
      </c>
      <c r="U118" s="190">
        <v>404500</v>
      </c>
      <c r="V118" s="190">
        <v>21190.214259521192</v>
      </c>
      <c r="W118" s="197"/>
      <c r="X118" s="88">
        <v>0</v>
      </c>
      <c r="Y118" s="88">
        <f t="shared" si="27"/>
        <v>0</v>
      </c>
      <c r="Z118" s="1"/>
      <c r="AA118" s="1"/>
    </row>
    <row r="119" spans="2:27">
      <c r="B119" s="207">
        <v>3218</v>
      </c>
      <c r="C119" t="s">
        <v>131</v>
      </c>
      <c r="D119" s="1">
        <v>464664</v>
      </c>
      <c r="E119" s="85">
        <f t="shared" si="21"/>
        <v>21116.291751874574</v>
      </c>
      <c r="F119" s="86">
        <f t="shared" si="14"/>
        <v>0.88294427873181547</v>
      </c>
      <c r="G119" s="187">
        <f t="shared" si="15"/>
        <v>1680.8735960328463</v>
      </c>
      <c r="H119" s="187">
        <f t="shared" si="16"/>
        <v>36987.623480702779</v>
      </c>
      <c r="I119" s="187">
        <f t="shared" si="17"/>
        <v>143.38842660163462</v>
      </c>
      <c r="J119" s="87">
        <f t="shared" si="18"/>
        <v>3155.2623273689701</v>
      </c>
      <c r="K119" s="187">
        <f t="shared" si="22"/>
        <v>-161.14252526211553</v>
      </c>
      <c r="L119" s="87">
        <f t="shared" si="19"/>
        <v>-3545.9412683928522</v>
      </c>
      <c r="M119" s="88">
        <f t="shared" si="23"/>
        <v>33441.682212309926</v>
      </c>
      <c r="N119" s="88">
        <f t="shared" si="24"/>
        <v>498105.68221230991</v>
      </c>
      <c r="O119" s="88">
        <f t="shared" si="25"/>
        <v>22636.022822645304</v>
      </c>
      <c r="P119" s="89">
        <f t="shared" si="20"/>
        <v>0.94648942529046132</v>
      </c>
      <c r="Q119" s="195">
        <v>4938.6103271445172</v>
      </c>
      <c r="R119" s="92">
        <f t="shared" si="26"/>
        <v>4.3780634089142671E-2</v>
      </c>
      <c r="S119" s="92">
        <f t="shared" si="26"/>
        <v>1.2711499104894252E-2</v>
      </c>
      <c r="T119" s="91">
        <v>22005</v>
      </c>
      <c r="U119" s="190">
        <v>445174</v>
      </c>
      <c r="V119" s="190">
        <v>20851.241217798593</v>
      </c>
      <c r="W119" s="197"/>
      <c r="X119" s="88">
        <v>0</v>
      </c>
      <c r="Y119" s="88">
        <f t="shared" si="27"/>
        <v>0</v>
      </c>
      <c r="Z119" s="1"/>
      <c r="AA119" s="1"/>
    </row>
    <row r="120" spans="2:27">
      <c r="B120" s="207">
        <v>3220</v>
      </c>
      <c r="C120" t="s">
        <v>138</v>
      </c>
      <c r="D120" s="1">
        <v>222088</v>
      </c>
      <c r="E120" s="85">
        <f t="shared" si="21"/>
        <v>19342.274865006097</v>
      </c>
      <c r="F120" s="86">
        <f t="shared" si="14"/>
        <v>0.80876657371430938</v>
      </c>
      <c r="G120" s="187">
        <f t="shared" si="15"/>
        <v>2745.2837281539328</v>
      </c>
      <c r="H120" s="187">
        <f t="shared" si="16"/>
        <v>31521.347766663454</v>
      </c>
      <c r="I120" s="187">
        <f t="shared" si="17"/>
        <v>764.29433700560185</v>
      </c>
      <c r="J120" s="87">
        <f t="shared" si="18"/>
        <v>8775.6275774983205</v>
      </c>
      <c r="K120" s="187">
        <f t="shared" si="22"/>
        <v>459.7633851418517</v>
      </c>
      <c r="L120" s="87">
        <f t="shared" si="19"/>
        <v>5279.0031881987416</v>
      </c>
      <c r="M120" s="88">
        <f t="shared" si="23"/>
        <v>36800.350954862195</v>
      </c>
      <c r="N120" s="88">
        <f t="shared" si="24"/>
        <v>258888.3509548622</v>
      </c>
      <c r="O120" s="88">
        <f t="shared" si="25"/>
        <v>22547.321978301879</v>
      </c>
      <c r="P120" s="89">
        <f t="shared" si="20"/>
        <v>0.942780540039586</v>
      </c>
      <c r="Q120" s="195">
        <v>3092.6486060565076</v>
      </c>
      <c r="R120" s="92">
        <f t="shared" si="26"/>
        <v>4.1849817279410041E-2</v>
      </c>
      <c r="S120" s="92">
        <f t="shared" si="26"/>
        <v>3.3683427838968702E-2</v>
      </c>
      <c r="T120" s="91">
        <v>11482</v>
      </c>
      <c r="U120" s="190">
        <v>213167</v>
      </c>
      <c r="V120" s="190">
        <v>18711.990870786518</v>
      </c>
      <c r="W120" s="197"/>
      <c r="X120" s="88">
        <v>0</v>
      </c>
      <c r="Y120" s="88">
        <f t="shared" si="27"/>
        <v>0</v>
      </c>
      <c r="Z120" s="1"/>
      <c r="AA120" s="1"/>
    </row>
    <row r="121" spans="2:27">
      <c r="B121" s="207">
        <v>3222</v>
      </c>
      <c r="C121" t="s">
        <v>139</v>
      </c>
      <c r="D121" s="1">
        <v>1117146</v>
      </c>
      <c r="E121" s="85">
        <f t="shared" si="21"/>
        <v>23183.074624387813</v>
      </c>
      <c r="F121" s="86">
        <f t="shared" si="14"/>
        <v>0.96936352952211913</v>
      </c>
      <c r="G121" s="187">
        <f t="shared" si="15"/>
        <v>440.80387252490328</v>
      </c>
      <c r="H121" s="187">
        <f t="shared" si="16"/>
        <v>21241.457009230038</v>
      </c>
      <c r="I121" s="187">
        <f t="shared" si="17"/>
        <v>0</v>
      </c>
      <c r="J121" s="87">
        <f t="shared" si="18"/>
        <v>0</v>
      </c>
      <c r="K121" s="187">
        <f t="shared" si="22"/>
        <v>-304.53095186375015</v>
      </c>
      <c r="L121" s="87">
        <f t="shared" si="19"/>
        <v>-14674.737508410391</v>
      </c>
      <c r="M121" s="88">
        <f t="shared" si="23"/>
        <v>6566.7195008196468</v>
      </c>
      <c r="N121" s="88">
        <f t="shared" si="24"/>
        <v>1123712.7195008197</v>
      </c>
      <c r="O121" s="88">
        <f t="shared" si="25"/>
        <v>23319.347545048971</v>
      </c>
      <c r="P121" s="89">
        <f t="shared" si="20"/>
        <v>0.97506156576151548</v>
      </c>
      <c r="Q121" s="195">
        <v>-1738.992274341319</v>
      </c>
      <c r="R121" s="92">
        <f t="shared" si="26"/>
        <v>5.970671682778364E-2</v>
      </c>
      <c r="S121" s="92">
        <f t="shared" si="26"/>
        <v>2.911710856208588E-2</v>
      </c>
      <c r="T121" s="91">
        <v>48188</v>
      </c>
      <c r="U121" s="190">
        <v>1054203</v>
      </c>
      <c r="V121" s="190">
        <v>22527.149176229243</v>
      </c>
      <c r="W121" s="197"/>
      <c r="X121" s="88">
        <v>0</v>
      </c>
      <c r="Y121" s="88">
        <f t="shared" si="27"/>
        <v>0</v>
      </c>
      <c r="Z121" s="1"/>
      <c r="AA121" s="1"/>
    </row>
    <row r="122" spans="2:27">
      <c r="B122" s="207">
        <v>3224</v>
      </c>
      <c r="C122" t="s">
        <v>137</v>
      </c>
      <c r="D122" s="1">
        <v>447218</v>
      </c>
      <c r="E122" s="85">
        <f t="shared" si="21"/>
        <v>22250.758744216131</v>
      </c>
      <c r="F122" s="86">
        <f t="shared" si="14"/>
        <v>0.93038021834034756</v>
      </c>
      <c r="G122" s="187">
        <f t="shared" si="15"/>
        <v>1000.1934006279123</v>
      </c>
      <c r="H122" s="187">
        <f t="shared" si="16"/>
        <v>20102.887159220409</v>
      </c>
      <c r="I122" s="187">
        <f t="shared" si="17"/>
        <v>0</v>
      </c>
      <c r="J122" s="87">
        <f t="shared" si="18"/>
        <v>0</v>
      </c>
      <c r="K122" s="187">
        <f t="shared" si="22"/>
        <v>-304.53095186375015</v>
      </c>
      <c r="L122" s="87">
        <f t="shared" si="19"/>
        <v>-6120.767601509514</v>
      </c>
      <c r="M122" s="88">
        <f t="shared" si="23"/>
        <v>13982.119557710896</v>
      </c>
      <c r="N122" s="88">
        <f t="shared" si="24"/>
        <v>461200.11955771089</v>
      </c>
      <c r="O122" s="88">
        <f t="shared" si="25"/>
        <v>22946.421192980291</v>
      </c>
      <c r="P122" s="89">
        <f t="shared" si="20"/>
        <v>0.95946824128880659</v>
      </c>
      <c r="Q122" s="195">
        <v>2468.2478102019941</v>
      </c>
      <c r="R122" s="92">
        <f t="shared" si="26"/>
        <v>4.2458910543749111E-2</v>
      </c>
      <c r="S122" s="92">
        <f t="shared" si="26"/>
        <v>1.7511264592629978E-2</v>
      </c>
      <c r="T122" s="91">
        <v>20099</v>
      </c>
      <c r="U122" s="190">
        <v>429003</v>
      </c>
      <c r="V122" s="190">
        <v>21867.825466408402</v>
      </c>
      <c r="W122" s="197"/>
      <c r="X122" s="88">
        <v>0</v>
      </c>
      <c r="Y122" s="88">
        <f t="shared" si="27"/>
        <v>0</v>
      </c>
      <c r="Z122" s="1"/>
      <c r="AA122" s="1"/>
    </row>
    <row r="123" spans="2:27">
      <c r="B123" s="207">
        <v>3226</v>
      </c>
      <c r="C123" t="s">
        <v>136</v>
      </c>
      <c r="D123" s="1">
        <v>329535</v>
      </c>
      <c r="E123" s="85">
        <f t="shared" si="21"/>
        <v>18248.698637722893</v>
      </c>
      <c r="F123" s="86">
        <f t="shared" si="14"/>
        <v>0.76304041665119193</v>
      </c>
      <c r="G123" s="187">
        <f t="shared" si="15"/>
        <v>3401.4294645238551</v>
      </c>
      <c r="H123" s="187">
        <f t="shared" si="16"/>
        <v>61423.013270371775</v>
      </c>
      <c r="I123" s="187">
        <f t="shared" si="17"/>
        <v>1147.0460165547229</v>
      </c>
      <c r="J123" s="87">
        <f t="shared" si="18"/>
        <v>20713.356966945186</v>
      </c>
      <c r="K123" s="187">
        <f t="shared" si="22"/>
        <v>842.51506469097274</v>
      </c>
      <c r="L123" s="87">
        <f t="shared" si="19"/>
        <v>15214.137038189587</v>
      </c>
      <c r="M123" s="88">
        <f t="shared" si="23"/>
        <v>76637.150308561366</v>
      </c>
      <c r="N123" s="88">
        <f t="shared" si="24"/>
        <v>406172.15030856139</v>
      </c>
      <c r="O123" s="88">
        <f t="shared" si="25"/>
        <v>22492.64316693772</v>
      </c>
      <c r="P123" s="89">
        <f t="shared" si="20"/>
        <v>0.94049423218643013</v>
      </c>
      <c r="Q123" s="195">
        <v>11249.822960126148</v>
      </c>
      <c r="R123" s="92">
        <f t="shared" si="26"/>
        <v>2.7071924799516284E-2</v>
      </c>
      <c r="S123" s="92">
        <f t="shared" si="26"/>
        <v>2.064490478055819E-2</v>
      </c>
      <c r="T123" s="91">
        <v>18058</v>
      </c>
      <c r="U123" s="190">
        <v>320849</v>
      </c>
      <c r="V123" s="190">
        <v>17879.576483700195</v>
      </c>
      <c r="W123" s="197"/>
      <c r="X123" s="88">
        <v>0</v>
      </c>
      <c r="Y123" s="88">
        <f t="shared" si="27"/>
        <v>0</v>
      </c>
      <c r="Z123" s="1"/>
      <c r="AA123" s="1"/>
    </row>
    <row r="124" spans="2:27">
      <c r="B124" s="210">
        <v>3228</v>
      </c>
      <c r="C124" s="211" t="s">
        <v>144</v>
      </c>
      <c r="D124" s="1">
        <v>472910</v>
      </c>
      <c r="E124" s="85">
        <f t="shared" si="21"/>
        <v>19188.882126191926</v>
      </c>
      <c r="F124" s="86">
        <f t="shared" si="14"/>
        <v>0.80235269940690623</v>
      </c>
      <c r="G124" s="187">
        <f t="shared" si="15"/>
        <v>2837.3193714424356</v>
      </c>
      <c r="H124" s="187">
        <f t="shared" si="16"/>
        <v>69925.735909198818</v>
      </c>
      <c r="I124" s="187">
        <f t="shared" si="17"/>
        <v>817.98179559056166</v>
      </c>
      <c r="J124" s="87">
        <f t="shared" si="18"/>
        <v>20159.161352329393</v>
      </c>
      <c r="K124" s="187">
        <f t="shared" si="22"/>
        <v>513.45084372681151</v>
      </c>
      <c r="L124" s="87">
        <f t="shared" si="19"/>
        <v>12653.99604364727</v>
      </c>
      <c r="M124" s="88">
        <f t="shared" si="23"/>
        <v>82579.731952846094</v>
      </c>
      <c r="N124" s="88">
        <f t="shared" si="24"/>
        <v>555489.73195284605</v>
      </c>
      <c r="O124" s="88">
        <f t="shared" si="25"/>
        <v>22539.652341361169</v>
      </c>
      <c r="P124" s="89">
        <f t="shared" si="20"/>
        <v>0.94245984632421564</v>
      </c>
      <c r="Q124" s="195">
        <v>12085.283243011887</v>
      </c>
      <c r="R124" s="92">
        <f t="shared" si="26"/>
        <v>5.4120321868800572E-2</v>
      </c>
      <c r="S124" s="92">
        <f t="shared" si="26"/>
        <v>3.863679350537972E-2</v>
      </c>
      <c r="T124" s="91">
        <v>24645</v>
      </c>
      <c r="U124" s="190">
        <v>448630</v>
      </c>
      <c r="V124" s="190">
        <v>18475.064860190258</v>
      </c>
      <c r="W124" s="197"/>
      <c r="X124" s="88">
        <v>0</v>
      </c>
      <c r="Y124" s="88">
        <f t="shared" si="27"/>
        <v>0</v>
      </c>
      <c r="Z124" s="1"/>
      <c r="AA124" s="1"/>
    </row>
    <row r="125" spans="2:27">
      <c r="B125" s="207">
        <v>3230</v>
      </c>
      <c r="C125" t="s">
        <v>142</v>
      </c>
      <c r="D125" s="1">
        <v>184755</v>
      </c>
      <c r="E125" s="85">
        <f t="shared" si="21"/>
        <v>24973.641524736417</v>
      </c>
      <c r="F125" s="86">
        <f t="shared" si="14"/>
        <v>1.0442332471281477</v>
      </c>
      <c r="G125" s="187">
        <f t="shared" si="15"/>
        <v>-633.53626768425886</v>
      </c>
      <c r="H125" s="187">
        <f t="shared" si="16"/>
        <v>-4686.901308328147</v>
      </c>
      <c r="I125" s="187">
        <f t="shared" si="17"/>
        <v>0</v>
      </c>
      <c r="J125" s="87">
        <f t="shared" si="18"/>
        <v>0</v>
      </c>
      <c r="K125" s="187">
        <f t="shared" si="22"/>
        <v>-304.53095186375015</v>
      </c>
      <c r="L125" s="87">
        <f t="shared" si="19"/>
        <v>-2252.9199818880238</v>
      </c>
      <c r="M125" s="88">
        <f t="shared" si="23"/>
        <v>-6939.8212902161704</v>
      </c>
      <c r="N125" s="88">
        <f t="shared" si="24"/>
        <v>177815.17870978382</v>
      </c>
      <c r="O125" s="88">
        <f t="shared" si="25"/>
        <v>24035.574305188406</v>
      </c>
      <c r="P125" s="89">
        <f t="shared" si="20"/>
        <v>1.0050094528039266</v>
      </c>
      <c r="Q125" s="195">
        <v>-1636.0942484763409</v>
      </c>
      <c r="R125" s="92">
        <f t="shared" si="26"/>
        <v>3.6069379721067947E-2</v>
      </c>
      <c r="S125" s="92">
        <f t="shared" si="26"/>
        <v>2.024404315598546E-2</v>
      </c>
      <c r="T125" s="91">
        <v>7398</v>
      </c>
      <c r="U125" s="190">
        <v>178323</v>
      </c>
      <c r="V125" s="190">
        <v>24478.105696636925</v>
      </c>
      <c r="W125" s="197"/>
      <c r="X125" s="88">
        <v>0</v>
      </c>
      <c r="Y125" s="88">
        <f t="shared" si="27"/>
        <v>0</v>
      </c>
      <c r="Z125" s="1"/>
    </row>
    <row r="126" spans="2:27">
      <c r="B126" s="207">
        <v>3232</v>
      </c>
      <c r="C126" t="s">
        <v>141</v>
      </c>
      <c r="D126" s="1">
        <v>616539</v>
      </c>
      <c r="E126" s="85">
        <f t="shared" si="21"/>
        <v>23821.149833861371</v>
      </c>
      <c r="F126" s="86">
        <f t="shared" si="14"/>
        <v>0.99604363331237245</v>
      </c>
      <c r="G126" s="187">
        <f t="shared" si="15"/>
        <v>57.958746840768434</v>
      </c>
      <c r="H126" s="187">
        <f t="shared" si="16"/>
        <v>1500.0882857327688</v>
      </c>
      <c r="I126" s="187">
        <f t="shared" si="17"/>
        <v>0</v>
      </c>
      <c r="J126" s="87">
        <f t="shared" si="18"/>
        <v>0</v>
      </c>
      <c r="K126" s="187">
        <f t="shared" si="22"/>
        <v>-304.53095186375015</v>
      </c>
      <c r="L126" s="87">
        <f t="shared" si="19"/>
        <v>-7881.8700961375816</v>
      </c>
      <c r="M126" s="88">
        <f t="shared" si="23"/>
        <v>-6381.7818104048129</v>
      </c>
      <c r="N126" s="88">
        <f t="shared" si="24"/>
        <v>610157.21818959515</v>
      </c>
      <c r="O126" s="88">
        <f t="shared" si="25"/>
        <v>23574.577628838386</v>
      </c>
      <c r="P126" s="89">
        <f t="shared" si="20"/>
        <v>0.9857336072776165</v>
      </c>
      <c r="Q126" s="195">
        <v>-1763.6350552939093</v>
      </c>
      <c r="R126" s="92">
        <f t="shared" si="26"/>
        <v>2.0374759196859462E-2</v>
      </c>
      <c r="S126" s="92">
        <f t="shared" si="26"/>
        <v>2.9493035301794901E-3</v>
      </c>
      <c r="T126" s="91">
        <v>25882</v>
      </c>
      <c r="U126" s="190">
        <v>604228</v>
      </c>
      <c r="V126" s="190">
        <v>23751.100628930817</v>
      </c>
      <c r="W126" s="197"/>
      <c r="X126" s="88">
        <v>0</v>
      </c>
      <c r="Y126" s="88">
        <f t="shared" si="27"/>
        <v>0</v>
      </c>
      <c r="Z126" s="1"/>
    </row>
    <row r="127" spans="2:27">
      <c r="B127" s="207">
        <v>3234</v>
      </c>
      <c r="C127" t="s">
        <v>164</v>
      </c>
      <c r="D127" s="1">
        <v>185369</v>
      </c>
      <c r="E127" s="85">
        <f t="shared" si="21"/>
        <v>19810.729934808165</v>
      </c>
      <c r="F127" s="86">
        <f t="shared" si="14"/>
        <v>0.82835428014424783</v>
      </c>
      <c r="G127" s="187">
        <f t="shared" si="15"/>
        <v>2464.2106862726919</v>
      </c>
      <c r="H127" s="187">
        <f t="shared" si="16"/>
        <v>23057.61939145358</v>
      </c>
      <c r="I127" s="187">
        <f t="shared" si="17"/>
        <v>600.33506257487784</v>
      </c>
      <c r="J127" s="87">
        <f t="shared" si="18"/>
        <v>5617.3351805131324</v>
      </c>
      <c r="K127" s="187">
        <f t="shared" si="22"/>
        <v>295.80411071112769</v>
      </c>
      <c r="L127" s="87">
        <f t="shared" si="19"/>
        <v>2767.839063924022</v>
      </c>
      <c r="M127" s="88">
        <f t="shared" si="23"/>
        <v>25825.4584553776</v>
      </c>
      <c r="N127" s="88">
        <f t="shared" si="24"/>
        <v>211194.45845537761</v>
      </c>
      <c r="O127" s="88">
        <f t="shared" si="25"/>
        <v>22570.744731791987</v>
      </c>
      <c r="P127" s="89">
        <f t="shared" si="20"/>
        <v>0.943759925361083</v>
      </c>
      <c r="Q127" s="195">
        <v>2827.4532665799343</v>
      </c>
      <c r="R127" s="92">
        <f t="shared" si="26"/>
        <v>6.0305675357212311E-2</v>
      </c>
      <c r="S127" s="92">
        <f t="shared" si="26"/>
        <v>5.4639833338631365E-2</v>
      </c>
      <c r="T127" s="91">
        <v>9357</v>
      </c>
      <c r="U127" s="190">
        <v>174826</v>
      </c>
      <c r="V127" s="190">
        <v>18784.35586117976</v>
      </c>
      <c r="W127" s="197"/>
      <c r="X127" s="88">
        <v>0</v>
      </c>
      <c r="Y127" s="88">
        <f t="shared" si="27"/>
        <v>0</v>
      </c>
      <c r="Z127" s="1"/>
    </row>
    <row r="128" spans="2:27">
      <c r="B128" s="210">
        <v>3236</v>
      </c>
      <c r="C128" s="211" t="s">
        <v>163</v>
      </c>
      <c r="D128" s="1">
        <v>134708</v>
      </c>
      <c r="E128" s="85">
        <f t="shared" si="21"/>
        <v>19142.816541139691</v>
      </c>
      <c r="F128" s="86">
        <f t="shared" si="14"/>
        <v>0.80042653996346647</v>
      </c>
      <c r="G128" s="187">
        <f t="shared" si="15"/>
        <v>2864.9587224737761</v>
      </c>
      <c r="H128" s="187">
        <f t="shared" si="16"/>
        <v>20160.714530047964</v>
      </c>
      <c r="I128" s="187">
        <f t="shared" si="17"/>
        <v>834.10475035884372</v>
      </c>
      <c r="J128" s="87">
        <f t="shared" si="18"/>
        <v>5869.595128275183</v>
      </c>
      <c r="K128" s="187">
        <f t="shared" si="22"/>
        <v>529.57379849509357</v>
      </c>
      <c r="L128" s="87">
        <f t="shared" si="19"/>
        <v>3726.6108200099734</v>
      </c>
      <c r="M128" s="88">
        <f t="shared" si="23"/>
        <v>23887.325350057938</v>
      </c>
      <c r="N128" s="88">
        <f t="shared" si="24"/>
        <v>158595.32535005794</v>
      </c>
      <c r="O128" s="88">
        <f t="shared" si="25"/>
        <v>22537.349062108562</v>
      </c>
      <c r="P128" s="89">
        <f t="shared" si="20"/>
        <v>0.94236353835204389</v>
      </c>
      <c r="Q128" s="195">
        <v>3478.5028253631463</v>
      </c>
      <c r="R128" s="92">
        <f t="shared" si="26"/>
        <v>1.6879038589286792E-2</v>
      </c>
      <c r="S128" s="93">
        <f t="shared" si="26"/>
        <v>1.0087321264617682E-2</v>
      </c>
      <c r="T128" s="91">
        <v>7037</v>
      </c>
      <c r="U128" s="190">
        <v>132472</v>
      </c>
      <c r="V128" s="190">
        <v>18951.6452074392</v>
      </c>
      <c r="W128" s="197"/>
      <c r="X128" s="88">
        <v>0</v>
      </c>
      <c r="Y128" s="88">
        <f t="shared" si="27"/>
        <v>0</v>
      </c>
      <c r="Z128" s="1"/>
    </row>
    <row r="129" spans="2:25">
      <c r="B129" s="207">
        <v>3238</v>
      </c>
      <c r="C129" t="s">
        <v>146</v>
      </c>
      <c r="D129" s="1">
        <v>297818</v>
      </c>
      <c r="E129" s="85">
        <f t="shared" si="21"/>
        <v>18468.188019347635</v>
      </c>
      <c r="F129" s="86">
        <f t="shared" si="14"/>
        <v>0.77221801734098849</v>
      </c>
      <c r="G129" s="187">
        <f t="shared" si="15"/>
        <v>3269.7358355490096</v>
      </c>
      <c r="H129" s="187">
        <f t="shared" si="16"/>
        <v>52727.760084063331</v>
      </c>
      <c r="I129" s="187">
        <f t="shared" si="17"/>
        <v>1070.2247329860631</v>
      </c>
      <c r="J129" s="87">
        <f t="shared" si="18"/>
        <v>17258.444044133252</v>
      </c>
      <c r="K129" s="187">
        <f t="shared" si="22"/>
        <v>765.693781122313</v>
      </c>
      <c r="L129" s="87">
        <f t="shared" si="19"/>
        <v>12347.57791437842</v>
      </c>
      <c r="M129" s="88">
        <f t="shared" si="23"/>
        <v>65075.337998441755</v>
      </c>
      <c r="N129" s="88">
        <f t="shared" si="24"/>
        <v>362893.33799844177</v>
      </c>
      <c r="O129" s="88">
        <f t="shared" si="25"/>
        <v>22503.617636018964</v>
      </c>
      <c r="P129" s="89">
        <f t="shared" si="20"/>
        <v>0.94095311222092026</v>
      </c>
      <c r="Q129" s="195">
        <v>7176.4216444232588</v>
      </c>
      <c r="R129" s="89">
        <f t="shared" si="26"/>
        <v>4.451365361278873E-2</v>
      </c>
      <c r="S129" s="89">
        <f t="shared" si="26"/>
        <v>5.9095275087813594E-3</v>
      </c>
      <c r="T129" s="91">
        <v>16126</v>
      </c>
      <c r="U129" s="190">
        <v>285126</v>
      </c>
      <c r="V129" s="190">
        <v>18359.690920798454</v>
      </c>
      <c r="W129" s="197"/>
      <c r="X129" s="88">
        <v>0</v>
      </c>
      <c r="Y129" s="88">
        <f t="shared" si="27"/>
        <v>0</v>
      </c>
    </row>
    <row r="130" spans="2:25">
      <c r="B130" s="207">
        <v>3240</v>
      </c>
      <c r="C130" t="s">
        <v>145</v>
      </c>
      <c r="D130" s="1">
        <v>511706</v>
      </c>
      <c r="E130" s="85">
        <f t="shared" si="21"/>
        <v>18330.204900415531</v>
      </c>
      <c r="F130" s="86">
        <f t="shared" si="14"/>
        <v>0.76644847187087262</v>
      </c>
      <c r="G130" s="187">
        <f t="shared" si="15"/>
        <v>3352.5257069082727</v>
      </c>
      <c r="H130" s="187">
        <f t="shared" si="16"/>
        <v>93589.107634051339</v>
      </c>
      <c r="I130" s="187">
        <f t="shared" si="17"/>
        <v>1118.5188246122998</v>
      </c>
      <c r="J130" s="87">
        <f t="shared" si="18"/>
        <v>31224.571507876961</v>
      </c>
      <c r="K130" s="187">
        <f t="shared" si="22"/>
        <v>813.98787274854965</v>
      </c>
      <c r="L130" s="87">
        <f t="shared" si="19"/>
        <v>22723.285455648511</v>
      </c>
      <c r="M130" s="88">
        <f t="shared" si="23"/>
        <v>116312.39308969985</v>
      </c>
      <c r="N130" s="88">
        <f t="shared" si="24"/>
        <v>628018.39308969979</v>
      </c>
      <c r="O130" s="88">
        <f t="shared" si="25"/>
        <v>22496.718480072352</v>
      </c>
      <c r="P130" s="89">
        <f t="shared" si="20"/>
        <v>0.94066463494741415</v>
      </c>
      <c r="Q130" s="195">
        <v>15416.276257330945</v>
      </c>
      <c r="R130" s="89">
        <f t="shared" si="26"/>
        <v>3.5647135255913363E-2</v>
      </c>
      <c r="S130" s="89">
        <f t="shared" si="26"/>
        <v>1.4204090257420565E-2</v>
      </c>
      <c r="T130" s="91">
        <v>27916</v>
      </c>
      <c r="U130" s="190">
        <v>494093</v>
      </c>
      <c r="V130" s="190">
        <v>18073.487453361624</v>
      </c>
      <c r="W130" s="197"/>
      <c r="X130" s="88">
        <v>0</v>
      </c>
      <c r="Y130" s="88">
        <f t="shared" si="27"/>
        <v>0</v>
      </c>
    </row>
    <row r="131" spans="2:25">
      <c r="B131" s="207">
        <v>3242</v>
      </c>
      <c r="C131" t="s">
        <v>147</v>
      </c>
      <c r="D131" s="1">
        <v>50993</v>
      </c>
      <c r="E131" s="85">
        <f t="shared" si="21"/>
        <v>16768.497204866817</v>
      </c>
      <c r="F131" s="86">
        <f t="shared" si="14"/>
        <v>0.70114813926328901</v>
      </c>
      <c r="G131" s="187">
        <f t="shared" si="15"/>
        <v>4289.5503242375007</v>
      </c>
      <c r="H131" s="187">
        <f t="shared" si="16"/>
        <v>13044.52253600624</v>
      </c>
      <c r="I131" s="187">
        <f t="shared" si="17"/>
        <v>1665.1165180543496</v>
      </c>
      <c r="J131" s="87">
        <f t="shared" si="18"/>
        <v>5063.6193314032771</v>
      </c>
      <c r="K131" s="187">
        <f t="shared" si="22"/>
        <v>1360.5855661905994</v>
      </c>
      <c r="L131" s="87">
        <f t="shared" si="19"/>
        <v>4137.5407067856131</v>
      </c>
      <c r="M131" s="88">
        <f t="shared" si="23"/>
        <v>17182.063242791854</v>
      </c>
      <c r="N131" s="88">
        <f t="shared" si="24"/>
        <v>68175.063242791861</v>
      </c>
      <c r="O131" s="88">
        <f t="shared" si="25"/>
        <v>22418.633095294921</v>
      </c>
      <c r="P131" s="89">
        <f t="shared" si="20"/>
        <v>0.93739961831703522</v>
      </c>
      <c r="Q131" s="195">
        <v>2488.8190481639067</v>
      </c>
      <c r="R131" s="89">
        <f t="shared" si="26"/>
        <v>4.8277764640971069E-3</v>
      </c>
      <c r="S131" s="89">
        <f t="shared" si="26"/>
        <v>-2.7223619233705441E-2</v>
      </c>
      <c r="T131" s="91">
        <v>3041</v>
      </c>
      <c r="U131" s="190">
        <v>50748</v>
      </c>
      <c r="V131" s="190">
        <v>17237.771739130432</v>
      </c>
      <c r="W131" s="197"/>
      <c r="X131" s="88">
        <v>0</v>
      </c>
      <c r="Y131" s="88">
        <f t="shared" si="27"/>
        <v>0</v>
      </c>
    </row>
    <row r="132" spans="2:25">
      <c r="B132" s="207">
        <v>3301</v>
      </c>
      <c r="C132" t="s">
        <v>118</v>
      </c>
      <c r="D132" s="1">
        <v>2232532</v>
      </c>
      <c r="E132" s="85">
        <f t="shared" si="21"/>
        <v>21366.600629743414</v>
      </c>
      <c r="F132" s="86">
        <f t="shared" si="14"/>
        <v>0.89341054782048968</v>
      </c>
      <c r="G132" s="187">
        <f t="shared" si="15"/>
        <v>1530.6882693115424</v>
      </c>
      <c r="H132" s="187">
        <f t="shared" si="16"/>
        <v>159937.02519555512</v>
      </c>
      <c r="I132" s="187">
        <f t="shared" si="17"/>
        <v>55.780319347540711</v>
      </c>
      <c r="J132" s="87">
        <f t="shared" si="18"/>
        <v>5828.3182276664857</v>
      </c>
      <c r="K132" s="187">
        <f t="shared" si="22"/>
        <v>-248.75063251620944</v>
      </c>
      <c r="L132" s="87">
        <f t="shared" si="19"/>
        <v>-25991.207339721175</v>
      </c>
      <c r="M132" s="88">
        <f t="shared" si="23"/>
        <v>133945.81785583394</v>
      </c>
      <c r="N132" s="88">
        <f t="shared" si="24"/>
        <v>2366477.817855834</v>
      </c>
      <c r="O132" s="88">
        <f t="shared" si="25"/>
        <v>22648.538266538748</v>
      </c>
      <c r="P132" s="89">
        <f t="shared" si="20"/>
        <v>0.94701273874489511</v>
      </c>
      <c r="Q132" s="195">
        <v>16072.276746300951</v>
      </c>
      <c r="R132" s="89">
        <f t="shared" si="26"/>
        <v>2.3499580290958538E-2</v>
      </c>
      <c r="S132" s="89">
        <f t="shared" si="26"/>
        <v>1.1784194663770663E-2</v>
      </c>
      <c r="T132" s="91">
        <v>104487</v>
      </c>
      <c r="U132" s="190">
        <v>2181273</v>
      </c>
      <c r="V132" s="190">
        <v>21117.745011666069</v>
      </c>
      <c r="W132" s="197"/>
      <c r="X132" s="88">
        <v>0</v>
      </c>
      <c r="Y132" s="88">
        <f t="shared" si="27"/>
        <v>0</v>
      </c>
    </row>
    <row r="133" spans="2:25">
      <c r="B133" s="207">
        <v>3303</v>
      </c>
      <c r="C133" t="s">
        <v>119</v>
      </c>
      <c r="D133" s="1">
        <v>686293</v>
      </c>
      <c r="E133" s="85">
        <f t="shared" si="21"/>
        <v>23789.968108707708</v>
      </c>
      <c r="F133" s="86">
        <f t="shared" si="14"/>
        <v>0.99473981888562912</v>
      </c>
      <c r="G133" s="187">
        <f t="shared" si="15"/>
        <v>76.667781932966321</v>
      </c>
      <c r="H133" s="187">
        <f t="shared" si="16"/>
        <v>2211.7121732022124</v>
      </c>
      <c r="I133" s="187">
        <f t="shared" si="17"/>
        <v>0</v>
      </c>
      <c r="J133" s="87">
        <f t="shared" si="18"/>
        <v>0</v>
      </c>
      <c r="K133" s="187">
        <f t="shared" si="22"/>
        <v>-304.53095186375015</v>
      </c>
      <c r="L133" s="87">
        <f t="shared" si="19"/>
        <v>-8785.1088993654648</v>
      </c>
      <c r="M133" s="88">
        <f t="shared" si="23"/>
        <v>-6573.3967261632524</v>
      </c>
      <c r="N133" s="88">
        <f t="shared" si="24"/>
        <v>679719.60327383678</v>
      </c>
      <c r="O133" s="88">
        <f t="shared" si="25"/>
        <v>23562.104938776927</v>
      </c>
      <c r="P133" s="89">
        <f t="shared" si="20"/>
        <v>0.98521208150691941</v>
      </c>
      <c r="Q133" s="195">
        <v>-999.5822762969874</v>
      </c>
      <c r="R133" s="89">
        <f t="shared" si="26"/>
        <v>4.6692126318101261E-2</v>
      </c>
      <c r="S133" s="89">
        <f t="shared" si="26"/>
        <v>4.4696561046765435E-2</v>
      </c>
      <c r="T133" s="91">
        <v>28848</v>
      </c>
      <c r="U133" s="190">
        <v>655678</v>
      </c>
      <c r="V133" s="190">
        <v>22772.132115444725</v>
      </c>
      <c r="W133" s="197"/>
      <c r="X133" s="88">
        <v>0</v>
      </c>
      <c r="Y133" s="88">
        <f t="shared" si="27"/>
        <v>0</v>
      </c>
    </row>
    <row r="134" spans="2:25">
      <c r="B134" s="207">
        <v>3305</v>
      </c>
      <c r="C134" t="s">
        <v>120</v>
      </c>
      <c r="D134" s="1">
        <v>653518</v>
      </c>
      <c r="E134" s="85">
        <f t="shared" si="21"/>
        <v>20693.39159621291</v>
      </c>
      <c r="F134" s="86">
        <f t="shared" si="14"/>
        <v>0.86526137885034771</v>
      </c>
      <c r="G134" s="187">
        <f t="shared" si="15"/>
        <v>1934.6136894298447</v>
      </c>
      <c r="H134" s="187">
        <f t="shared" si="16"/>
        <v>61097.034925883927</v>
      </c>
      <c r="I134" s="187">
        <f t="shared" si="17"/>
        <v>291.403481083217</v>
      </c>
      <c r="J134" s="87">
        <f t="shared" si="18"/>
        <v>9202.813336089077</v>
      </c>
      <c r="K134" s="187">
        <f t="shared" si="22"/>
        <v>-13.127470780533145</v>
      </c>
      <c r="L134" s="87">
        <f t="shared" si="19"/>
        <v>-414.5786547200172</v>
      </c>
      <c r="M134" s="88">
        <f t="shared" si="23"/>
        <v>60682.456271163908</v>
      </c>
      <c r="N134" s="88">
        <f t="shared" si="24"/>
        <v>714200.45627116389</v>
      </c>
      <c r="O134" s="88">
        <f t="shared" si="25"/>
        <v>22614.877814862222</v>
      </c>
      <c r="P134" s="89">
        <f t="shared" si="20"/>
        <v>0.94560528029638791</v>
      </c>
      <c r="Q134" s="195">
        <v>8880.0016310635474</v>
      </c>
      <c r="R134" s="89">
        <f t="shared" si="26"/>
        <v>5.9861467677142816E-2</v>
      </c>
      <c r="S134" s="89">
        <f t="shared" si="26"/>
        <v>5.5263734195879641E-2</v>
      </c>
      <c r="T134" s="91">
        <v>31581</v>
      </c>
      <c r="U134" s="190">
        <v>616607</v>
      </c>
      <c r="V134" s="190">
        <v>19609.687062714667</v>
      </c>
      <c r="W134" s="197"/>
      <c r="X134" s="88">
        <v>0</v>
      </c>
      <c r="Y134" s="88">
        <f t="shared" si="27"/>
        <v>0</v>
      </c>
    </row>
    <row r="135" spans="2:25">
      <c r="B135" s="207">
        <v>3310</v>
      </c>
      <c r="C135" t="s">
        <v>148</v>
      </c>
      <c r="D135" s="1">
        <v>183569</v>
      </c>
      <c r="E135" s="85">
        <f t="shared" si="21"/>
        <v>26265.417083989123</v>
      </c>
      <c r="F135" s="86">
        <f t="shared" ref="F135:F198" si="28">E135/E$365</f>
        <v>1.0982467951909376</v>
      </c>
      <c r="G135" s="187">
        <f t="shared" ref="G135:G198" si="29">($E$365+$Y$365-E135-Y135)*0.6</f>
        <v>-1408.6016032358827</v>
      </c>
      <c r="H135" s="187">
        <f t="shared" ref="H135:H198" si="30">G135*T135/1000</f>
        <v>-9844.7166050155847</v>
      </c>
      <c r="I135" s="187">
        <f t="shared" ref="I135:I198" si="31">IF(E135+Y135&lt;(E$365+Y$365)*0.9,((E$365+Y$365)*0.9-E135-Y135)*0.35,0)</f>
        <v>0</v>
      </c>
      <c r="J135" s="87">
        <f t="shared" ref="J135:J198" si="32">I135*T135/1000</f>
        <v>0</v>
      </c>
      <c r="K135" s="187">
        <f t="shared" si="22"/>
        <v>-304.53095186375015</v>
      </c>
      <c r="L135" s="87">
        <f t="shared" ref="L135:L198" si="33">K135*T135/1000</f>
        <v>-2128.3668225757497</v>
      </c>
      <c r="M135" s="88">
        <f t="shared" si="23"/>
        <v>-11973.083427591335</v>
      </c>
      <c r="N135" s="88">
        <f t="shared" si="24"/>
        <v>171595.91657240866</v>
      </c>
      <c r="O135" s="88">
        <f t="shared" si="25"/>
        <v>24552.284528889493</v>
      </c>
      <c r="P135" s="89">
        <f t="shared" ref="P135:P198" si="34">O135/O$365</f>
        <v>1.0266148720290427</v>
      </c>
      <c r="Q135" s="195">
        <v>-223.25978678034699</v>
      </c>
      <c r="R135" s="89">
        <f t="shared" si="26"/>
        <v>5.6238671998619059E-2</v>
      </c>
      <c r="S135" s="89">
        <f t="shared" si="26"/>
        <v>4.0974670586133501E-2</v>
      </c>
      <c r="T135" s="91">
        <v>6989</v>
      </c>
      <c r="U135" s="190">
        <v>173795</v>
      </c>
      <c r="V135" s="190">
        <v>25231.562137049943</v>
      </c>
      <c r="W135" s="197"/>
      <c r="X135" s="88">
        <v>0</v>
      </c>
      <c r="Y135" s="88">
        <f t="shared" si="27"/>
        <v>0</v>
      </c>
    </row>
    <row r="136" spans="2:25">
      <c r="B136" s="207">
        <v>3312</v>
      </c>
      <c r="C136" t="s">
        <v>159</v>
      </c>
      <c r="D136" s="1">
        <v>727777</v>
      </c>
      <c r="E136" s="85">
        <f t="shared" ref="E136:E199" si="35">D136/T136*1000</f>
        <v>25562.94344924482</v>
      </c>
      <c r="F136" s="86">
        <f t="shared" si="28"/>
        <v>1.0688739732937234</v>
      </c>
      <c r="G136" s="187">
        <f t="shared" si="29"/>
        <v>-987.11742238930083</v>
      </c>
      <c r="H136" s="187">
        <f t="shared" si="30"/>
        <v>-28103.233015423393</v>
      </c>
      <c r="I136" s="187">
        <f t="shared" si="31"/>
        <v>0</v>
      </c>
      <c r="J136" s="87">
        <f t="shared" si="32"/>
        <v>0</v>
      </c>
      <c r="K136" s="187">
        <f t="shared" ref="K136:K199" si="36">I136+J$367</f>
        <v>-304.53095186375015</v>
      </c>
      <c r="L136" s="87">
        <f t="shared" si="33"/>
        <v>-8669.9961995609665</v>
      </c>
      <c r="M136" s="88">
        <f t="shared" ref="M136:M199" si="37">+H136+L136</f>
        <v>-36773.229214984356</v>
      </c>
      <c r="N136" s="88">
        <f t="shared" ref="N136:N199" si="38">D136+M136</f>
        <v>691003.77078501566</v>
      </c>
      <c r="O136" s="88">
        <f t="shared" ref="O136:O199" si="39">N136/T136*1000</f>
        <v>24271.295074991769</v>
      </c>
      <c r="P136" s="89">
        <f t="shared" si="34"/>
        <v>1.0148657432701569</v>
      </c>
      <c r="Q136" s="195">
        <v>-5190.7059278346969</v>
      </c>
      <c r="R136" s="89">
        <f t="shared" ref="R136:S199" si="40">(D136-U136)/U136</f>
        <v>2.3800815352714607E-2</v>
      </c>
      <c r="S136" s="89">
        <f t="shared" si="40"/>
        <v>1.2904726590794197E-2</v>
      </c>
      <c r="T136" s="91">
        <v>28470</v>
      </c>
      <c r="U136" s="190">
        <v>710858</v>
      </c>
      <c r="V136" s="190">
        <v>25237.263464337702</v>
      </c>
      <c r="W136" s="197"/>
      <c r="X136" s="88">
        <v>0</v>
      </c>
      <c r="Y136" s="88">
        <f t="shared" ref="Y136:Y199" si="41">X136*1000/T136</f>
        <v>0</v>
      </c>
    </row>
    <row r="137" spans="2:25">
      <c r="B137" s="207">
        <v>3314</v>
      </c>
      <c r="C137" t="s">
        <v>158</v>
      </c>
      <c r="D137" s="1">
        <v>441027</v>
      </c>
      <c r="E137" s="85">
        <f t="shared" si="35"/>
        <v>21224.649886905048</v>
      </c>
      <c r="F137" s="86">
        <f t="shared" si="28"/>
        <v>0.88747510244382977</v>
      </c>
      <c r="G137" s="187">
        <f t="shared" si="29"/>
        <v>1615.858715014562</v>
      </c>
      <c r="H137" s="187">
        <f t="shared" si="30"/>
        <v>33575.928239287583</v>
      </c>
      <c r="I137" s="187">
        <f t="shared" si="31"/>
        <v>105.46307934096876</v>
      </c>
      <c r="J137" s="87">
        <f t="shared" si="32"/>
        <v>2191.4173256259901</v>
      </c>
      <c r="K137" s="187">
        <f t="shared" si="36"/>
        <v>-199.06787252278139</v>
      </c>
      <c r="L137" s="87">
        <f t="shared" si="33"/>
        <v>-4136.431323150875</v>
      </c>
      <c r="M137" s="88">
        <f t="shared" si="37"/>
        <v>29439.496916136708</v>
      </c>
      <c r="N137" s="88">
        <f t="shared" si="38"/>
        <v>470466.4969161367</v>
      </c>
      <c r="O137" s="88">
        <f t="shared" si="39"/>
        <v>22641.440729396829</v>
      </c>
      <c r="P137" s="89">
        <f t="shared" si="34"/>
        <v>0.94671596647606204</v>
      </c>
      <c r="Q137" s="195">
        <v>2867.6695336395023</v>
      </c>
      <c r="R137" s="89">
        <f t="shared" si="40"/>
        <v>3.7974355836306636E-2</v>
      </c>
      <c r="S137" s="89">
        <f t="shared" si="40"/>
        <v>2.378769059459581E-2</v>
      </c>
      <c r="T137" s="91">
        <v>20779</v>
      </c>
      <c r="U137" s="190">
        <v>424892</v>
      </c>
      <c r="V137" s="190">
        <v>20731.495486704072</v>
      </c>
      <c r="W137" s="197"/>
      <c r="X137" s="88">
        <v>0</v>
      </c>
      <c r="Y137" s="88">
        <f t="shared" si="41"/>
        <v>0</v>
      </c>
    </row>
    <row r="138" spans="2:25">
      <c r="B138" s="207">
        <v>3316</v>
      </c>
      <c r="C138" t="s">
        <v>157</v>
      </c>
      <c r="D138" s="1">
        <v>268833</v>
      </c>
      <c r="E138" s="85">
        <f t="shared" si="35"/>
        <v>18331.605864302761</v>
      </c>
      <c r="F138" s="86">
        <f t="shared" si="28"/>
        <v>0.76650705095585003</v>
      </c>
      <c r="G138" s="187">
        <f t="shared" si="29"/>
        <v>3351.6851285759344</v>
      </c>
      <c r="H138" s="187">
        <f t="shared" si="30"/>
        <v>49152.462410566077</v>
      </c>
      <c r="I138" s="187">
        <f t="shared" si="31"/>
        <v>1118.0284872517693</v>
      </c>
      <c r="J138" s="87">
        <f t="shared" si="32"/>
        <v>16395.887765547199</v>
      </c>
      <c r="K138" s="187">
        <f t="shared" si="36"/>
        <v>813.49753538801917</v>
      </c>
      <c r="L138" s="87">
        <f t="shared" si="33"/>
        <v>11929.9413564653</v>
      </c>
      <c r="M138" s="88">
        <f t="shared" si="37"/>
        <v>61082.403767031377</v>
      </c>
      <c r="N138" s="88">
        <f t="shared" si="38"/>
        <v>329915.40376703138</v>
      </c>
      <c r="O138" s="88">
        <f t="shared" si="39"/>
        <v>22496.788528266716</v>
      </c>
      <c r="P138" s="89">
        <f t="shared" si="34"/>
        <v>0.94066756390166306</v>
      </c>
      <c r="Q138" s="195">
        <v>8396.3541898466356</v>
      </c>
      <c r="R138" s="89">
        <f t="shared" si="40"/>
        <v>-9.1553422749035256E-3</v>
      </c>
      <c r="S138" s="89">
        <f t="shared" si="40"/>
        <v>-1.8479349282476853E-2</v>
      </c>
      <c r="T138" s="91">
        <v>14665</v>
      </c>
      <c r="U138" s="190">
        <v>271317</v>
      </c>
      <c r="V138" s="190">
        <v>18676.739863702071</v>
      </c>
      <c r="W138" s="197"/>
      <c r="X138" s="88">
        <v>0</v>
      </c>
      <c r="Y138" s="88">
        <f t="shared" si="41"/>
        <v>0</v>
      </c>
    </row>
    <row r="139" spans="2:25">
      <c r="B139" s="207">
        <v>3318</v>
      </c>
      <c r="C139" t="s">
        <v>156</v>
      </c>
      <c r="D139" s="1">
        <v>53294</v>
      </c>
      <c r="E139" s="85">
        <f t="shared" si="35"/>
        <v>23781.347612672915</v>
      </c>
      <c r="F139" s="86">
        <f t="shared" si="28"/>
        <v>0.99437936650397096</v>
      </c>
      <c r="G139" s="187">
        <f t="shared" si="29"/>
        <v>81.840079553842216</v>
      </c>
      <c r="H139" s="187">
        <f t="shared" si="30"/>
        <v>183.4036182801604</v>
      </c>
      <c r="I139" s="187">
        <f t="shared" si="31"/>
        <v>0</v>
      </c>
      <c r="J139" s="87">
        <f t="shared" si="32"/>
        <v>0</v>
      </c>
      <c r="K139" s="187">
        <f t="shared" si="36"/>
        <v>-304.53095186375015</v>
      </c>
      <c r="L139" s="87">
        <f t="shared" si="33"/>
        <v>-682.45386312666403</v>
      </c>
      <c r="M139" s="88">
        <f t="shared" si="37"/>
        <v>-499.05024484650363</v>
      </c>
      <c r="N139" s="88">
        <f t="shared" si="38"/>
        <v>52794.949755153495</v>
      </c>
      <c r="O139" s="88">
        <f t="shared" si="39"/>
        <v>23558.656740363007</v>
      </c>
      <c r="P139" s="89">
        <f t="shared" si="34"/>
        <v>0.98506790055425608</v>
      </c>
      <c r="Q139" s="195">
        <v>-201.55263731217337</v>
      </c>
      <c r="R139" s="89">
        <f t="shared" si="40"/>
        <v>2.2956735383316058E-2</v>
      </c>
      <c r="S139" s="89">
        <f t="shared" si="40"/>
        <v>9.2625354451190203E-3</v>
      </c>
      <c r="T139" s="91">
        <v>2241</v>
      </c>
      <c r="U139" s="190">
        <v>52098</v>
      </c>
      <c r="V139" s="190">
        <v>23563.093622795117</v>
      </c>
      <c r="W139" s="197"/>
      <c r="X139" s="88">
        <v>0</v>
      </c>
      <c r="Y139" s="88">
        <f t="shared" si="41"/>
        <v>0</v>
      </c>
    </row>
    <row r="140" spans="2:25">
      <c r="B140" s="207">
        <v>3320</v>
      </c>
      <c r="C140" t="s">
        <v>149</v>
      </c>
      <c r="D140" s="1">
        <v>27723</v>
      </c>
      <c r="E140" s="85">
        <f t="shared" si="35"/>
        <v>24863.677130044842</v>
      </c>
      <c r="F140" s="86">
        <f t="shared" si="28"/>
        <v>1.0396352602136834</v>
      </c>
      <c r="G140" s="187">
        <f t="shared" si="29"/>
        <v>-567.55763086931404</v>
      </c>
      <c r="H140" s="187">
        <f t="shared" si="30"/>
        <v>-632.82675841928517</v>
      </c>
      <c r="I140" s="187">
        <f t="shared" si="31"/>
        <v>0</v>
      </c>
      <c r="J140" s="87">
        <f t="shared" si="32"/>
        <v>0</v>
      </c>
      <c r="K140" s="187">
        <f t="shared" si="36"/>
        <v>-304.53095186375015</v>
      </c>
      <c r="L140" s="87">
        <f t="shared" si="33"/>
        <v>-339.55201132808145</v>
      </c>
      <c r="M140" s="88">
        <f t="shared" si="37"/>
        <v>-972.37876974736662</v>
      </c>
      <c r="N140" s="88">
        <f t="shared" si="38"/>
        <v>26750.621230252633</v>
      </c>
      <c r="O140" s="88">
        <f t="shared" si="39"/>
        <v>23991.588547311778</v>
      </c>
      <c r="P140" s="89">
        <f t="shared" si="34"/>
        <v>1.003170258038141</v>
      </c>
      <c r="Q140" s="195">
        <v>-289.62891146946527</v>
      </c>
      <c r="R140" s="89">
        <f t="shared" si="40"/>
        <v>2.9293829360659388E-2</v>
      </c>
      <c r="S140" s="89">
        <f t="shared" si="40"/>
        <v>1.2677426734209228E-2</v>
      </c>
      <c r="T140" s="91">
        <v>1115</v>
      </c>
      <c r="U140" s="190">
        <v>26934</v>
      </c>
      <c r="V140" s="190">
        <v>24552.415679124886</v>
      </c>
      <c r="W140" s="197"/>
      <c r="X140" s="88">
        <v>0</v>
      </c>
      <c r="Y140" s="88">
        <f t="shared" si="41"/>
        <v>0</v>
      </c>
    </row>
    <row r="141" spans="2:25">
      <c r="B141" s="207">
        <v>3322</v>
      </c>
      <c r="C141" t="s">
        <v>150</v>
      </c>
      <c r="D141" s="1">
        <v>83424</v>
      </c>
      <c r="E141" s="85">
        <f t="shared" si="35"/>
        <v>25272.34171463193</v>
      </c>
      <c r="F141" s="86">
        <f t="shared" si="28"/>
        <v>1.0567229222483514</v>
      </c>
      <c r="G141" s="187">
        <f t="shared" si="29"/>
        <v>-812.75638162156679</v>
      </c>
      <c r="H141" s="187">
        <f t="shared" si="30"/>
        <v>-2682.9088157327919</v>
      </c>
      <c r="I141" s="187">
        <f t="shared" si="31"/>
        <v>0</v>
      </c>
      <c r="J141" s="87">
        <f t="shared" si="32"/>
        <v>0</v>
      </c>
      <c r="K141" s="187">
        <f t="shared" si="36"/>
        <v>-304.53095186375015</v>
      </c>
      <c r="L141" s="87">
        <f t="shared" si="33"/>
        <v>-1005.2566721022392</v>
      </c>
      <c r="M141" s="88">
        <f t="shared" si="37"/>
        <v>-3688.1654878350309</v>
      </c>
      <c r="N141" s="88">
        <f t="shared" si="38"/>
        <v>79735.834512164962</v>
      </c>
      <c r="O141" s="88">
        <f t="shared" si="39"/>
        <v>24155.054381146609</v>
      </c>
      <c r="P141" s="89">
        <f t="shared" si="34"/>
        <v>1.0100053228520081</v>
      </c>
      <c r="Q141" s="195">
        <v>-141.10747691542883</v>
      </c>
      <c r="R141" s="89">
        <f t="shared" si="40"/>
        <v>4.8936277221747218E-2</v>
      </c>
      <c r="S141" s="89">
        <f t="shared" si="40"/>
        <v>4.8300750849604307E-2</v>
      </c>
      <c r="T141" s="91">
        <v>3301</v>
      </c>
      <c r="U141" s="190">
        <v>79532</v>
      </c>
      <c r="V141" s="190">
        <v>24107.911488329799</v>
      </c>
      <c r="W141" s="197"/>
      <c r="X141" s="88">
        <v>0</v>
      </c>
      <c r="Y141" s="88">
        <f t="shared" si="41"/>
        <v>0</v>
      </c>
    </row>
    <row r="142" spans="2:25">
      <c r="B142" s="207">
        <v>3324</v>
      </c>
      <c r="C142" t="s">
        <v>151</v>
      </c>
      <c r="D142" s="1">
        <v>117481</v>
      </c>
      <c r="E142" s="85">
        <f t="shared" si="35"/>
        <v>23562.174087444844</v>
      </c>
      <c r="F142" s="86">
        <f t="shared" si="28"/>
        <v>0.98521497284889525</v>
      </c>
      <c r="G142" s="187">
        <f t="shared" si="29"/>
        <v>213.34419469068453</v>
      </c>
      <c r="H142" s="187">
        <f t="shared" si="30"/>
        <v>1063.7341547277531</v>
      </c>
      <c r="I142" s="187">
        <f t="shared" si="31"/>
        <v>0</v>
      </c>
      <c r="J142" s="87">
        <f t="shared" si="32"/>
        <v>0</v>
      </c>
      <c r="K142" s="187">
        <f t="shared" si="36"/>
        <v>-304.53095186375015</v>
      </c>
      <c r="L142" s="87">
        <f t="shared" si="33"/>
        <v>-1518.3913259926583</v>
      </c>
      <c r="M142" s="88">
        <f t="shared" si="37"/>
        <v>-454.65717126490517</v>
      </c>
      <c r="N142" s="88">
        <f t="shared" si="38"/>
        <v>117026.3428287351</v>
      </c>
      <c r="O142" s="88">
        <f t="shared" si="39"/>
        <v>23470.987330271779</v>
      </c>
      <c r="P142" s="89">
        <f t="shared" si="34"/>
        <v>0.98140214309222573</v>
      </c>
      <c r="Q142" s="195">
        <v>-56.940405907404056</v>
      </c>
      <c r="R142" s="89">
        <f t="shared" si="40"/>
        <v>3.3845206142473709E-2</v>
      </c>
      <c r="S142" s="89">
        <f t="shared" si="40"/>
        <v>-1.1564360673651887E-2</v>
      </c>
      <c r="T142" s="91">
        <v>4986</v>
      </c>
      <c r="U142" s="190">
        <v>113635</v>
      </c>
      <c r="V142" s="190">
        <v>23837.843507447033</v>
      </c>
      <c r="W142" s="197"/>
      <c r="X142" s="88">
        <v>0</v>
      </c>
      <c r="Y142" s="88">
        <f t="shared" si="41"/>
        <v>0</v>
      </c>
    </row>
    <row r="143" spans="2:25">
      <c r="B143" s="207">
        <v>3326</v>
      </c>
      <c r="C143" t="s">
        <v>152</v>
      </c>
      <c r="D143" s="1">
        <v>79497</v>
      </c>
      <c r="E143" s="85">
        <f t="shared" si="35"/>
        <v>29818.829707426856</v>
      </c>
      <c r="F143" s="86">
        <f t="shared" si="28"/>
        <v>1.2468271133028632</v>
      </c>
      <c r="G143" s="187">
        <f t="shared" si="29"/>
        <v>-3540.6491772985223</v>
      </c>
      <c r="H143" s="187">
        <f t="shared" si="30"/>
        <v>-9439.3707066778588</v>
      </c>
      <c r="I143" s="187">
        <f t="shared" si="31"/>
        <v>0</v>
      </c>
      <c r="J143" s="87">
        <f t="shared" si="32"/>
        <v>0</v>
      </c>
      <c r="K143" s="187">
        <f t="shared" si="36"/>
        <v>-304.53095186375015</v>
      </c>
      <c r="L143" s="87">
        <f t="shared" si="33"/>
        <v>-811.8795176687579</v>
      </c>
      <c r="M143" s="88">
        <f t="shared" si="37"/>
        <v>-10251.250224346617</v>
      </c>
      <c r="N143" s="88">
        <f t="shared" si="38"/>
        <v>69245.749775653385</v>
      </c>
      <c r="O143" s="88">
        <f t="shared" si="39"/>
        <v>25973.649578264583</v>
      </c>
      <c r="P143" s="89">
        <f t="shared" si="34"/>
        <v>1.0860469992738129</v>
      </c>
      <c r="Q143" s="195">
        <v>-808.79773809649487</v>
      </c>
      <c r="R143" s="89">
        <f t="shared" si="40"/>
        <v>-1.2275579300490775E-2</v>
      </c>
      <c r="S143" s="89">
        <f t="shared" si="40"/>
        <v>-2.00558541822199E-2</v>
      </c>
      <c r="T143" s="91">
        <v>2666</v>
      </c>
      <c r="U143" s="190">
        <v>80485</v>
      </c>
      <c r="V143" s="190">
        <v>30429.111531190927</v>
      </c>
      <c r="W143" s="197"/>
      <c r="X143" s="88">
        <v>0</v>
      </c>
      <c r="Y143" s="88">
        <f t="shared" si="41"/>
        <v>0</v>
      </c>
    </row>
    <row r="144" spans="2:25">
      <c r="B144" s="207">
        <v>3328</v>
      </c>
      <c r="C144" t="s">
        <v>153</v>
      </c>
      <c r="D144" s="1">
        <v>117675</v>
      </c>
      <c r="E144" s="85">
        <f t="shared" si="35"/>
        <v>23502.097064110247</v>
      </c>
      <c r="F144" s="86">
        <f t="shared" si="28"/>
        <v>0.98270294731620145</v>
      </c>
      <c r="G144" s="187">
        <f t="shared" si="29"/>
        <v>249.39040869144299</v>
      </c>
      <c r="H144" s="187">
        <f t="shared" si="30"/>
        <v>1248.697776318055</v>
      </c>
      <c r="I144" s="187">
        <f t="shared" si="31"/>
        <v>0</v>
      </c>
      <c r="J144" s="87">
        <f t="shared" si="32"/>
        <v>0</v>
      </c>
      <c r="K144" s="187">
        <f t="shared" si="36"/>
        <v>-304.53095186375015</v>
      </c>
      <c r="L144" s="87">
        <f t="shared" si="33"/>
        <v>-1524.7864759817971</v>
      </c>
      <c r="M144" s="88">
        <f t="shared" si="37"/>
        <v>-276.08869966374209</v>
      </c>
      <c r="N144" s="88">
        <f t="shared" si="38"/>
        <v>117398.91130033626</v>
      </c>
      <c r="O144" s="88">
        <f t="shared" si="39"/>
        <v>23446.95652093794</v>
      </c>
      <c r="P144" s="89">
        <f t="shared" si="34"/>
        <v>0.98039733287914821</v>
      </c>
      <c r="Q144" s="195">
        <v>875.93313028913349</v>
      </c>
      <c r="R144" s="89">
        <f t="shared" si="40"/>
        <v>5.6044153280086155E-2</v>
      </c>
      <c r="S144" s="89">
        <f t="shared" si="40"/>
        <v>2.5461688285955412E-2</v>
      </c>
      <c r="T144" s="91">
        <v>5007</v>
      </c>
      <c r="U144" s="190">
        <v>111430</v>
      </c>
      <c r="V144" s="190">
        <v>22918.552036199097</v>
      </c>
      <c r="W144" s="197"/>
      <c r="X144" s="88">
        <v>0</v>
      </c>
      <c r="Y144" s="88">
        <f t="shared" si="41"/>
        <v>0</v>
      </c>
    </row>
    <row r="145" spans="2:25">
      <c r="B145" s="207">
        <v>3330</v>
      </c>
      <c r="C145" t="s">
        <v>154</v>
      </c>
      <c r="D145" s="1">
        <v>160716</v>
      </c>
      <c r="E145" s="85">
        <f t="shared" si="35"/>
        <v>35746.441281138796</v>
      </c>
      <c r="F145" s="86">
        <f t="shared" si="28"/>
        <v>1.4946807983651957</v>
      </c>
      <c r="G145" s="187">
        <f t="shared" si="29"/>
        <v>-7097.2161215256865</v>
      </c>
      <c r="H145" s="187">
        <f t="shared" si="30"/>
        <v>-31909.083682379489</v>
      </c>
      <c r="I145" s="187">
        <f t="shared" si="31"/>
        <v>0</v>
      </c>
      <c r="J145" s="87">
        <f t="shared" si="32"/>
        <v>0</v>
      </c>
      <c r="K145" s="187">
        <f t="shared" si="36"/>
        <v>-304.53095186375015</v>
      </c>
      <c r="L145" s="87">
        <f t="shared" si="33"/>
        <v>-1369.1711595794206</v>
      </c>
      <c r="M145" s="88">
        <f t="shared" si="37"/>
        <v>-33278.254841958907</v>
      </c>
      <c r="N145" s="88">
        <f t="shared" si="38"/>
        <v>127437.7451580411</v>
      </c>
      <c r="O145" s="88">
        <f t="shared" si="39"/>
        <v>28344.694207749355</v>
      </c>
      <c r="P145" s="89">
        <f t="shared" si="34"/>
        <v>1.1851884732987459</v>
      </c>
      <c r="Q145" s="195">
        <v>-2640.9895838266675</v>
      </c>
      <c r="R145" s="89">
        <f t="shared" si="40"/>
        <v>-1.4356942664221713E-2</v>
      </c>
      <c r="S145" s="89">
        <f t="shared" si="40"/>
        <v>-1.2164676077620734E-2</v>
      </c>
      <c r="T145" s="91">
        <v>4496</v>
      </c>
      <c r="U145" s="190">
        <v>163057</v>
      </c>
      <c r="V145" s="190">
        <v>36186.640035508215</v>
      </c>
      <c r="W145" s="197"/>
      <c r="X145" s="88">
        <v>0</v>
      </c>
      <c r="Y145" s="88">
        <f t="shared" si="41"/>
        <v>0</v>
      </c>
    </row>
    <row r="146" spans="2:25">
      <c r="B146" s="207">
        <v>3332</v>
      </c>
      <c r="C146" t="s">
        <v>155</v>
      </c>
      <c r="D146" s="1">
        <v>78204</v>
      </c>
      <c r="E146" s="85">
        <f t="shared" si="35"/>
        <v>22179.2399319342</v>
      </c>
      <c r="F146" s="86">
        <f t="shared" si="28"/>
        <v>0.9273897725334781</v>
      </c>
      <c r="G146" s="187">
        <f t="shared" si="29"/>
        <v>1043.1046879970709</v>
      </c>
      <c r="H146" s="187">
        <f t="shared" si="30"/>
        <v>3677.987129877672</v>
      </c>
      <c r="I146" s="187">
        <f t="shared" si="31"/>
        <v>0</v>
      </c>
      <c r="J146" s="87">
        <f t="shared" si="32"/>
        <v>0</v>
      </c>
      <c r="K146" s="187">
        <f t="shared" si="36"/>
        <v>-304.53095186375015</v>
      </c>
      <c r="L146" s="87">
        <f t="shared" si="33"/>
        <v>-1073.776136271583</v>
      </c>
      <c r="M146" s="88">
        <f t="shared" si="37"/>
        <v>2604.2109936060888</v>
      </c>
      <c r="N146" s="88">
        <f t="shared" si="38"/>
        <v>80808.210993606088</v>
      </c>
      <c r="O146" s="88">
        <f t="shared" si="39"/>
        <v>22917.813668067523</v>
      </c>
      <c r="P146" s="89">
        <f t="shared" si="34"/>
        <v>0.95827206296605894</v>
      </c>
      <c r="Q146" s="195">
        <v>-122.91958909536061</v>
      </c>
      <c r="R146" s="89">
        <f t="shared" si="40"/>
        <v>3.4184530342903238E-2</v>
      </c>
      <c r="S146" s="89">
        <f t="shared" si="40"/>
        <v>2.0399313971344157E-2</v>
      </c>
      <c r="T146" s="91">
        <v>3526</v>
      </c>
      <c r="U146" s="190">
        <v>75619</v>
      </c>
      <c r="V146" s="190">
        <v>21735.843633227942</v>
      </c>
      <c r="W146" s="197"/>
      <c r="X146" s="88">
        <v>0</v>
      </c>
      <c r="Y146" s="88">
        <f t="shared" si="41"/>
        <v>0</v>
      </c>
    </row>
    <row r="147" spans="2:25">
      <c r="B147" s="207">
        <v>3334</v>
      </c>
      <c r="C147" t="s">
        <v>160</v>
      </c>
      <c r="D147" s="1">
        <v>59166</v>
      </c>
      <c r="E147" s="85">
        <f t="shared" si="35"/>
        <v>21275.080906148869</v>
      </c>
      <c r="F147" s="86">
        <f t="shared" si="28"/>
        <v>0.88958379560052447</v>
      </c>
      <c r="G147" s="187">
        <f t="shared" si="29"/>
        <v>1585.6001034682697</v>
      </c>
      <c r="H147" s="187">
        <f t="shared" si="30"/>
        <v>4409.5538877452582</v>
      </c>
      <c r="I147" s="187">
        <f t="shared" si="31"/>
        <v>87.812222605631533</v>
      </c>
      <c r="J147" s="87">
        <f t="shared" si="32"/>
        <v>244.2057910662613</v>
      </c>
      <c r="K147" s="187">
        <f t="shared" si="36"/>
        <v>-216.71872925811863</v>
      </c>
      <c r="L147" s="87">
        <f t="shared" si="33"/>
        <v>-602.69478606682799</v>
      </c>
      <c r="M147" s="88">
        <f t="shared" si="37"/>
        <v>3806.8591016784303</v>
      </c>
      <c r="N147" s="88">
        <f t="shared" si="38"/>
        <v>62972.859101678434</v>
      </c>
      <c r="O147" s="88">
        <f t="shared" si="39"/>
        <v>22643.962280359021</v>
      </c>
      <c r="P147" s="89">
        <f t="shared" si="34"/>
        <v>0.94682140113389679</v>
      </c>
      <c r="Q147" s="195">
        <v>424.42891251028641</v>
      </c>
      <c r="R147" s="89">
        <f t="shared" si="40"/>
        <v>1.393244563261529E-2</v>
      </c>
      <c r="S147" s="89">
        <f t="shared" si="40"/>
        <v>-2.1096354921005004E-3</v>
      </c>
      <c r="T147" s="91">
        <v>2781</v>
      </c>
      <c r="U147" s="190">
        <v>58353</v>
      </c>
      <c r="V147" s="190">
        <v>21320.058458165873</v>
      </c>
      <c r="W147" s="197"/>
      <c r="X147" s="88">
        <v>0</v>
      </c>
      <c r="Y147" s="88">
        <f t="shared" si="41"/>
        <v>0</v>
      </c>
    </row>
    <row r="148" spans="2:25">
      <c r="B148" s="207">
        <v>3336</v>
      </c>
      <c r="C148" t="s">
        <v>161</v>
      </c>
      <c r="D148" s="1">
        <v>25941</v>
      </c>
      <c r="E148" s="85">
        <f t="shared" si="35"/>
        <v>18595.698924731179</v>
      </c>
      <c r="F148" s="86">
        <f t="shared" si="28"/>
        <v>0.77754968379583944</v>
      </c>
      <c r="G148" s="187">
        <f t="shared" si="29"/>
        <v>3193.2292923188834</v>
      </c>
      <c r="H148" s="187">
        <f t="shared" si="30"/>
        <v>4454.554862784842</v>
      </c>
      <c r="I148" s="187">
        <f t="shared" si="31"/>
        <v>1025.5959161018229</v>
      </c>
      <c r="J148" s="87">
        <f t="shared" si="32"/>
        <v>1430.7063029620431</v>
      </c>
      <c r="K148" s="187">
        <f t="shared" si="36"/>
        <v>721.06496423807278</v>
      </c>
      <c r="L148" s="87">
        <f t="shared" si="33"/>
        <v>1005.8856251121116</v>
      </c>
      <c r="M148" s="88">
        <f t="shared" si="37"/>
        <v>5460.4404878969535</v>
      </c>
      <c r="N148" s="88">
        <f t="shared" si="38"/>
        <v>31401.440487896954</v>
      </c>
      <c r="O148" s="88">
        <f t="shared" si="39"/>
        <v>22509.993181288137</v>
      </c>
      <c r="P148" s="89">
        <f t="shared" si="34"/>
        <v>0.94121969554366258</v>
      </c>
      <c r="Q148" s="195">
        <v>399.25188167992292</v>
      </c>
      <c r="R148" s="89">
        <f t="shared" si="40"/>
        <v>-9.7516003339827448E-2</v>
      </c>
      <c r="S148" s="89">
        <f t="shared" si="40"/>
        <v>-0.11627731939942987</v>
      </c>
      <c r="T148" s="91">
        <v>1395</v>
      </c>
      <c r="U148" s="190">
        <v>28744</v>
      </c>
      <c r="V148" s="190">
        <v>21042.459736456811</v>
      </c>
      <c r="W148" s="197"/>
      <c r="X148" s="88">
        <v>0</v>
      </c>
      <c r="Y148" s="88">
        <f t="shared" si="41"/>
        <v>0</v>
      </c>
    </row>
    <row r="149" spans="2:25" ht="30" customHeight="1">
      <c r="B149" s="207">
        <v>3338</v>
      </c>
      <c r="C149" t="s">
        <v>162</v>
      </c>
      <c r="D149" s="1">
        <v>73034</v>
      </c>
      <c r="E149" s="85">
        <f t="shared" si="35"/>
        <v>29378.117457763477</v>
      </c>
      <c r="F149" s="86">
        <f t="shared" si="28"/>
        <v>1.2283994289357554</v>
      </c>
      <c r="G149" s="187">
        <f t="shared" si="29"/>
        <v>-3276.2218275004952</v>
      </c>
      <c r="H149" s="187">
        <f t="shared" si="30"/>
        <v>-8144.6874631662313</v>
      </c>
      <c r="I149" s="187">
        <f t="shared" si="31"/>
        <v>0</v>
      </c>
      <c r="J149" s="87">
        <f t="shared" si="32"/>
        <v>0</v>
      </c>
      <c r="K149" s="187">
        <f t="shared" si="36"/>
        <v>-304.53095186375015</v>
      </c>
      <c r="L149" s="87">
        <f t="shared" si="33"/>
        <v>-757.06394633328284</v>
      </c>
      <c r="M149" s="88">
        <f t="shared" si="37"/>
        <v>-8901.7514094995149</v>
      </c>
      <c r="N149" s="88">
        <f t="shared" si="38"/>
        <v>64132.248590500487</v>
      </c>
      <c r="O149" s="88">
        <f t="shared" si="39"/>
        <v>25797.36467839923</v>
      </c>
      <c r="P149" s="89">
        <f t="shared" si="34"/>
        <v>1.0786759255269698</v>
      </c>
      <c r="Q149" s="195">
        <v>479.9719516474488</v>
      </c>
      <c r="R149" s="89">
        <f t="shared" si="40"/>
        <v>1.1467191092153007E-2</v>
      </c>
      <c r="S149" s="89">
        <f t="shared" si="40"/>
        <v>1.1467191092153179E-2</v>
      </c>
      <c r="T149" s="91">
        <v>2486</v>
      </c>
      <c r="U149" s="190">
        <v>72206</v>
      </c>
      <c r="V149" s="190">
        <v>29045.0522928399</v>
      </c>
      <c r="W149" s="197"/>
      <c r="X149" s="88">
        <v>0</v>
      </c>
      <c r="Y149" s="88">
        <f t="shared" si="41"/>
        <v>0</v>
      </c>
    </row>
    <row r="150" spans="2:25">
      <c r="B150" s="207">
        <v>3401</v>
      </c>
      <c r="C150" t="s">
        <v>165</v>
      </c>
      <c r="D150" s="1">
        <v>352752</v>
      </c>
      <c r="E150" s="85">
        <f t="shared" si="35"/>
        <v>19534.38919038653</v>
      </c>
      <c r="F150" s="86">
        <f t="shared" si="28"/>
        <v>0.81679952980576032</v>
      </c>
      <c r="G150" s="187">
        <f t="shared" si="29"/>
        <v>2630.0151329256732</v>
      </c>
      <c r="H150" s="187">
        <f t="shared" si="30"/>
        <v>47492.813270371807</v>
      </c>
      <c r="I150" s="187">
        <f t="shared" si="31"/>
        <v>697.05432312245023</v>
      </c>
      <c r="J150" s="87">
        <f t="shared" si="32"/>
        <v>12587.406966945207</v>
      </c>
      <c r="K150" s="187">
        <f t="shared" si="36"/>
        <v>392.52337125870008</v>
      </c>
      <c r="L150" s="87">
        <f t="shared" si="33"/>
        <v>7088.187038189606</v>
      </c>
      <c r="M150" s="88">
        <f t="shared" si="37"/>
        <v>54581.000308561415</v>
      </c>
      <c r="N150" s="88">
        <f t="shared" si="38"/>
        <v>407333.00030856143</v>
      </c>
      <c r="O150" s="88">
        <f t="shared" si="39"/>
        <v>22556.927694570906</v>
      </c>
      <c r="P150" s="89">
        <f t="shared" si="34"/>
        <v>0.94318218784415875</v>
      </c>
      <c r="Q150" s="195">
        <v>8270.6229601262166</v>
      </c>
      <c r="R150" s="89">
        <f t="shared" si="40"/>
        <v>3.1408438349755853E-2</v>
      </c>
      <c r="S150" s="89">
        <f t="shared" si="40"/>
        <v>2.6153727067876376E-2</v>
      </c>
      <c r="T150" s="91">
        <v>18058</v>
      </c>
      <c r="U150" s="190">
        <v>342010</v>
      </c>
      <c r="V150" s="190">
        <v>19036.513414226873</v>
      </c>
      <c r="W150" s="197"/>
      <c r="X150" s="88">
        <v>0</v>
      </c>
      <c r="Y150" s="88">
        <f t="shared" si="41"/>
        <v>0</v>
      </c>
    </row>
    <row r="151" spans="2:25">
      <c r="B151" s="207">
        <v>3403</v>
      </c>
      <c r="C151" t="s">
        <v>166</v>
      </c>
      <c r="D151" s="1">
        <v>716977</v>
      </c>
      <c r="E151" s="85">
        <f t="shared" si="35"/>
        <v>21806.533045408923</v>
      </c>
      <c r="F151" s="86">
        <f t="shared" si="28"/>
        <v>0.9118056246647015</v>
      </c>
      <c r="G151" s="187">
        <f t="shared" si="29"/>
        <v>1266.728819912237</v>
      </c>
      <c r="H151" s="187">
        <f t="shared" si="30"/>
        <v>41648.776869894435</v>
      </c>
      <c r="I151" s="187">
        <f t="shared" si="31"/>
        <v>0</v>
      </c>
      <c r="J151" s="87">
        <f t="shared" si="32"/>
        <v>0</v>
      </c>
      <c r="K151" s="187">
        <f t="shared" si="36"/>
        <v>-304.53095186375015</v>
      </c>
      <c r="L151" s="87">
        <f t="shared" si="33"/>
        <v>-10012.673166328241</v>
      </c>
      <c r="M151" s="88">
        <f t="shared" si="37"/>
        <v>31636.103703566194</v>
      </c>
      <c r="N151" s="88">
        <f t="shared" si="38"/>
        <v>748613.10370356624</v>
      </c>
      <c r="O151" s="88">
        <f t="shared" si="39"/>
        <v>22768.73091345741</v>
      </c>
      <c r="P151" s="89">
        <f t="shared" si="34"/>
        <v>0.95203840381854821</v>
      </c>
      <c r="Q151" s="195">
        <v>3916.3998383815851</v>
      </c>
      <c r="R151" s="89">
        <f t="shared" si="40"/>
        <v>7.2453514305074199E-2</v>
      </c>
      <c r="S151" s="89">
        <f t="shared" si="40"/>
        <v>5.6242273190392419E-2</v>
      </c>
      <c r="T151" s="91">
        <v>32879</v>
      </c>
      <c r="U151" s="190">
        <v>668539</v>
      </c>
      <c r="V151" s="190">
        <v>20645.389413871904</v>
      </c>
      <c r="W151" s="197"/>
      <c r="X151" s="88">
        <v>0</v>
      </c>
      <c r="Y151" s="88">
        <f t="shared" si="41"/>
        <v>0</v>
      </c>
    </row>
    <row r="152" spans="2:25">
      <c r="B152" s="207">
        <v>3405</v>
      </c>
      <c r="C152" t="s">
        <v>167</v>
      </c>
      <c r="D152" s="1">
        <v>630327</v>
      </c>
      <c r="E152" s="85">
        <f t="shared" si="35"/>
        <v>21910.699388209119</v>
      </c>
      <c r="F152" s="86">
        <f t="shared" si="28"/>
        <v>0.91616117522692009</v>
      </c>
      <c r="G152" s="187">
        <f t="shared" si="29"/>
        <v>1204.2290142321194</v>
      </c>
      <c r="H152" s="187">
        <f t="shared" si="30"/>
        <v>34643.260281429611</v>
      </c>
      <c r="I152" s="187">
        <f t="shared" si="31"/>
        <v>0</v>
      </c>
      <c r="J152" s="87">
        <f t="shared" si="32"/>
        <v>0</v>
      </c>
      <c r="K152" s="187">
        <f t="shared" si="36"/>
        <v>-304.53095186375015</v>
      </c>
      <c r="L152" s="87">
        <f t="shared" si="33"/>
        <v>-8760.7464232163638</v>
      </c>
      <c r="M152" s="88">
        <f t="shared" si="37"/>
        <v>25882.513858213249</v>
      </c>
      <c r="N152" s="88">
        <f t="shared" si="38"/>
        <v>656209.51385821321</v>
      </c>
      <c r="O152" s="88">
        <f t="shared" si="39"/>
        <v>22810.39745057749</v>
      </c>
      <c r="P152" s="89">
        <f t="shared" si="34"/>
        <v>0.95378062404343567</v>
      </c>
      <c r="Q152" s="195">
        <v>4357.070919144775</v>
      </c>
      <c r="R152" s="89">
        <f t="shared" si="40"/>
        <v>6.0319377461230103E-2</v>
      </c>
      <c r="S152" s="89">
        <f t="shared" si="40"/>
        <v>5.265299709026447E-2</v>
      </c>
      <c r="T152" s="91">
        <v>28768</v>
      </c>
      <c r="U152" s="190">
        <v>594469</v>
      </c>
      <c r="V152" s="190">
        <v>20814.740896358544</v>
      </c>
      <c r="W152" s="197"/>
      <c r="X152" s="88">
        <v>0</v>
      </c>
      <c r="Y152" s="88">
        <f t="shared" si="41"/>
        <v>0</v>
      </c>
    </row>
    <row r="153" spans="2:25">
      <c r="B153" s="207">
        <v>3407</v>
      </c>
      <c r="C153" t="s">
        <v>168</v>
      </c>
      <c r="D153" s="1">
        <v>595002</v>
      </c>
      <c r="E153" s="85">
        <f t="shared" si="35"/>
        <v>19253.858848655469</v>
      </c>
      <c r="F153" s="86">
        <f t="shared" si="28"/>
        <v>0.80506959809461442</v>
      </c>
      <c r="G153" s="187">
        <f t="shared" si="29"/>
        <v>2798.3333379643095</v>
      </c>
      <c r="H153" s="187">
        <f t="shared" si="30"/>
        <v>86476.895143111047</v>
      </c>
      <c r="I153" s="187">
        <f t="shared" si="31"/>
        <v>795.23994272832147</v>
      </c>
      <c r="J153" s="87">
        <f t="shared" si="32"/>
        <v>24575.299950133322</v>
      </c>
      <c r="K153" s="187">
        <f t="shared" si="36"/>
        <v>490.70899086457132</v>
      </c>
      <c r="L153" s="87">
        <f t="shared" si="33"/>
        <v>15164.379944687847</v>
      </c>
      <c r="M153" s="88">
        <f t="shared" si="37"/>
        <v>101641.27508779889</v>
      </c>
      <c r="N153" s="88">
        <f t="shared" si="38"/>
        <v>696643.27508779895</v>
      </c>
      <c r="O153" s="88">
        <f t="shared" si="39"/>
        <v>22542.901177484353</v>
      </c>
      <c r="P153" s="89">
        <f t="shared" si="34"/>
        <v>0.94259569125860143</v>
      </c>
      <c r="Q153" s="195">
        <v>13656.146200397576</v>
      </c>
      <c r="R153" s="89">
        <f t="shared" si="40"/>
        <v>3.5173151700200946E-2</v>
      </c>
      <c r="S153" s="89">
        <f t="shared" si="40"/>
        <v>2.3784002699195485E-2</v>
      </c>
      <c r="T153" s="91">
        <v>30903</v>
      </c>
      <c r="U153" s="190">
        <v>574785</v>
      </c>
      <c r="V153" s="190">
        <v>18806.563491803816</v>
      </c>
      <c r="W153" s="197"/>
      <c r="X153" s="88">
        <v>0</v>
      </c>
      <c r="Y153" s="88">
        <f t="shared" si="41"/>
        <v>0</v>
      </c>
    </row>
    <row r="154" spans="2:25">
      <c r="B154" s="207">
        <v>3411</v>
      </c>
      <c r="C154" t="s">
        <v>169</v>
      </c>
      <c r="D154" s="1">
        <v>669144</v>
      </c>
      <c r="E154" s="85">
        <f t="shared" si="35"/>
        <v>18789.846119285634</v>
      </c>
      <c r="F154" s="86">
        <f t="shared" si="28"/>
        <v>0.78566764109051779</v>
      </c>
      <c r="G154" s="187">
        <f t="shared" si="29"/>
        <v>3076.7409755862104</v>
      </c>
      <c r="H154" s="187">
        <f t="shared" si="30"/>
        <v>109568.89962257614</v>
      </c>
      <c r="I154" s="187">
        <f t="shared" si="31"/>
        <v>957.6443980077637</v>
      </c>
      <c r="J154" s="87">
        <f t="shared" si="32"/>
        <v>34103.632301852478</v>
      </c>
      <c r="K154" s="187">
        <f t="shared" si="36"/>
        <v>653.11344614401355</v>
      </c>
      <c r="L154" s="87">
        <f t="shared" si="33"/>
        <v>23258.67604408061</v>
      </c>
      <c r="M154" s="88">
        <f t="shared" si="37"/>
        <v>132827.57566665675</v>
      </c>
      <c r="N154" s="88">
        <f t="shared" si="38"/>
        <v>801971.57566665672</v>
      </c>
      <c r="O154" s="88">
        <f t="shared" si="39"/>
        <v>22519.70054101586</v>
      </c>
      <c r="P154" s="89">
        <f t="shared" si="34"/>
        <v>0.94162559340839658</v>
      </c>
      <c r="Q154" s="195">
        <v>16001.904272677668</v>
      </c>
      <c r="R154" s="89">
        <f t="shared" si="40"/>
        <v>5.3630700820678841E-2</v>
      </c>
      <c r="S154" s="89">
        <f t="shared" si="40"/>
        <v>4.9577364697674341E-2</v>
      </c>
      <c r="T154" s="91">
        <v>35612</v>
      </c>
      <c r="U154" s="190">
        <v>635084</v>
      </c>
      <c r="V154" s="190">
        <v>17902.297392529952</v>
      </c>
      <c r="W154" s="197"/>
      <c r="X154" s="88">
        <v>0</v>
      </c>
      <c r="Y154" s="88">
        <f t="shared" si="41"/>
        <v>0</v>
      </c>
    </row>
    <row r="155" spans="2:25">
      <c r="B155" s="207">
        <v>3412</v>
      </c>
      <c r="C155" t="s">
        <v>170</v>
      </c>
      <c r="D155" s="1">
        <v>129432</v>
      </c>
      <c r="E155" s="85">
        <f t="shared" si="35"/>
        <v>16323.87438516837</v>
      </c>
      <c r="F155" s="86">
        <f t="shared" si="28"/>
        <v>0.68255694060685346</v>
      </c>
      <c r="G155" s="187">
        <f t="shared" si="29"/>
        <v>4556.3240160565683</v>
      </c>
      <c r="H155" s="187">
        <f t="shared" si="30"/>
        <v>36127.09312331253</v>
      </c>
      <c r="I155" s="187">
        <f t="shared" si="31"/>
        <v>1820.734504948806</v>
      </c>
      <c r="J155" s="87">
        <f t="shared" si="32"/>
        <v>14436.603889739083</v>
      </c>
      <c r="K155" s="187">
        <f t="shared" si="36"/>
        <v>1516.2035530850558</v>
      </c>
      <c r="L155" s="87">
        <f t="shared" si="33"/>
        <v>12021.977972411407</v>
      </c>
      <c r="M155" s="88">
        <f t="shared" si="37"/>
        <v>48149.071095723935</v>
      </c>
      <c r="N155" s="88">
        <f t="shared" si="38"/>
        <v>177581.07109572395</v>
      </c>
      <c r="O155" s="88">
        <f t="shared" si="39"/>
        <v>22396.401954309993</v>
      </c>
      <c r="P155" s="89">
        <f t="shared" si="34"/>
        <v>0.93647005838421316</v>
      </c>
      <c r="Q155" s="195">
        <v>6555.1935984516676</v>
      </c>
      <c r="R155" s="89">
        <f t="shared" si="40"/>
        <v>3.3117023059792632E-2</v>
      </c>
      <c r="S155" s="89">
        <f t="shared" si="40"/>
        <v>2.0999494601656621E-2</v>
      </c>
      <c r="T155" s="91">
        <v>7929</v>
      </c>
      <c r="U155" s="190">
        <v>125283</v>
      </c>
      <c r="V155" s="190">
        <v>15988.131699846861</v>
      </c>
      <c r="W155" s="197"/>
      <c r="X155" s="88">
        <v>0</v>
      </c>
      <c r="Y155" s="88">
        <f t="shared" si="41"/>
        <v>0</v>
      </c>
    </row>
    <row r="156" spans="2:25">
      <c r="B156" s="207">
        <v>3413</v>
      </c>
      <c r="C156" t="s">
        <v>171</v>
      </c>
      <c r="D156" s="1">
        <v>391419</v>
      </c>
      <c r="E156" s="85">
        <f t="shared" si="35"/>
        <v>18117.056236982178</v>
      </c>
      <c r="F156" s="86">
        <f t="shared" si="28"/>
        <v>0.75753599826474793</v>
      </c>
      <c r="G156" s="187">
        <f t="shared" si="29"/>
        <v>3480.4149049682842</v>
      </c>
      <c r="H156" s="187">
        <f t="shared" si="30"/>
        <v>75194.364021839778</v>
      </c>
      <c r="I156" s="187">
        <f t="shared" si="31"/>
        <v>1193.1208568139732</v>
      </c>
      <c r="J156" s="87">
        <f t="shared" si="32"/>
        <v>25777.376111465888</v>
      </c>
      <c r="K156" s="187">
        <f t="shared" si="36"/>
        <v>888.58990495022306</v>
      </c>
      <c r="L156" s="87">
        <f t="shared" si="33"/>
        <v>19197.984896449569</v>
      </c>
      <c r="M156" s="88">
        <f t="shared" si="37"/>
        <v>94392.348918289354</v>
      </c>
      <c r="N156" s="88">
        <f t="shared" si="38"/>
        <v>485811.34891828935</v>
      </c>
      <c r="O156" s="88">
        <f t="shared" si="39"/>
        <v>22486.061046900686</v>
      </c>
      <c r="P156" s="89">
        <f t="shared" si="34"/>
        <v>0.94021901126710794</v>
      </c>
      <c r="Q156" s="195">
        <v>13554.244733831365</v>
      </c>
      <c r="R156" s="89">
        <f t="shared" si="40"/>
        <v>6.234241373975774E-2</v>
      </c>
      <c r="S156" s="89">
        <f t="shared" si="40"/>
        <v>5.0098800639956857E-2</v>
      </c>
      <c r="T156" s="91">
        <v>21605</v>
      </c>
      <c r="U156" s="190">
        <v>368449</v>
      </c>
      <c r="V156" s="190">
        <v>17252.715864394078</v>
      </c>
      <c r="W156" s="197"/>
      <c r="X156" s="88">
        <v>0</v>
      </c>
      <c r="Y156" s="88">
        <f t="shared" si="41"/>
        <v>0</v>
      </c>
    </row>
    <row r="157" spans="2:25">
      <c r="B157" s="207">
        <v>3414</v>
      </c>
      <c r="C157" t="s">
        <v>172</v>
      </c>
      <c r="D157" s="1">
        <v>84011</v>
      </c>
      <c r="E157" s="85">
        <f t="shared" si="35"/>
        <v>16829.126602564102</v>
      </c>
      <c r="F157" s="86">
        <f t="shared" si="28"/>
        <v>0.7036832614546662</v>
      </c>
      <c r="G157" s="187">
        <f t="shared" si="29"/>
        <v>4253.1726856191299</v>
      </c>
      <c r="H157" s="187">
        <f t="shared" si="30"/>
        <v>21231.838046610697</v>
      </c>
      <c r="I157" s="187">
        <f t="shared" si="31"/>
        <v>1643.8962288603</v>
      </c>
      <c r="J157" s="87">
        <f t="shared" si="32"/>
        <v>8206.3299744706164</v>
      </c>
      <c r="K157" s="187">
        <f t="shared" si="36"/>
        <v>1339.3652769965497</v>
      </c>
      <c r="L157" s="87">
        <f t="shared" si="33"/>
        <v>6686.1114627667757</v>
      </c>
      <c r="M157" s="88">
        <f t="shared" si="37"/>
        <v>27917.949509377475</v>
      </c>
      <c r="N157" s="88">
        <f t="shared" si="38"/>
        <v>111928.94950937747</v>
      </c>
      <c r="O157" s="88">
        <f t="shared" si="39"/>
        <v>22421.664565179781</v>
      </c>
      <c r="P157" s="89">
        <f t="shared" si="34"/>
        <v>0.9375263744266038</v>
      </c>
      <c r="Q157" s="195">
        <v>3529.4506045492199</v>
      </c>
      <c r="R157" s="89">
        <f t="shared" si="40"/>
        <v>4.5433051269288205E-2</v>
      </c>
      <c r="S157" s="89">
        <f t="shared" si="40"/>
        <v>4.9202641598384188E-2</v>
      </c>
      <c r="T157" s="91">
        <v>4992</v>
      </c>
      <c r="U157" s="190">
        <v>80360</v>
      </c>
      <c r="V157" s="190">
        <v>16039.920159680638</v>
      </c>
      <c r="W157" s="197"/>
      <c r="X157" s="88">
        <v>0</v>
      </c>
      <c r="Y157" s="88">
        <f t="shared" si="41"/>
        <v>0</v>
      </c>
    </row>
    <row r="158" spans="2:25">
      <c r="B158" s="207">
        <v>3415</v>
      </c>
      <c r="C158" t="s">
        <v>173</v>
      </c>
      <c r="D158" s="1">
        <v>153603</v>
      </c>
      <c r="E158" s="85">
        <f t="shared" si="35"/>
        <v>18935.281065088759</v>
      </c>
      <c r="F158" s="86">
        <f t="shared" si="28"/>
        <v>0.79174877289308165</v>
      </c>
      <c r="G158" s="187">
        <f t="shared" si="29"/>
        <v>2989.4800081043359</v>
      </c>
      <c r="H158" s="187">
        <f t="shared" si="30"/>
        <v>24250.661825742372</v>
      </c>
      <c r="I158" s="187">
        <f t="shared" si="31"/>
        <v>906.74216697667009</v>
      </c>
      <c r="J158" s="87">
        <f t="shared" si="32"/>
        <v>7355.4924585147483</v>
      </c>
      <c r="K158" s="187">
        <f t="shared" si="36"/>
        <v>602.21121511291994</v>
      </c>
      <c r="L158" s="87">
        <f t="shared" si="33"/>
        <v>4885.1373769960064</v>
      </c>
      <c r="M158" s="88">
        <f t="shared" si="37"/>
        <v>29135.799202738381</v>
      </c>
      <c r="N158" s="88">
        <f t="shared" si="38"/>
        <v>182738.79920273839</v>
      </c>
      <c r="O158" s="88">
        <f t="shared" si="39"/>
        <v>22526.972288306013</v>
      </c>
      <c r="P158" s="89">
        <f t="shared" si="34"/>
        <v>0.94192964999852458</v>
      </c>
      <c r="Q158" s="195">
        <v>4392.5322323924629</v>
      </c>
      <c r="R158" s="89">
        <f t="shared" si="40"/>
        <v>5.1671961439447883E-2</v>
      </c>
      <c r="S158" s="89">
        <f t="shared" si="40"/>
        <v>4.609727032235017E-2</v>
      </c>
      <c r="T158" s="91">
        <v>8112</v>
      </c>
      <c r="U158" s="190">
        <v>146056</v>
      </c>
      <c r="V158" s="190">
        <v>18100.879910769614</v>
      </c>
      <c r="W158" s="197"/>
      <c r="X158" s="88">
        <v>0</v>
      </c>
      <c r="Y158" s="88">
        <f t="shared" si="41"/>
        <v>0</v>
      </c>
    </row>
    <row r="159" spans="2:25">
      <c r="B159" s="207">
        <v>3416</v>
      </c>
      <c r="C159" t="s">
        <v>174</v>
      </c>
      <c r="D159" s="1">
        <v>99607</v>
      </c>
      <c r="E159" s="85">
        <f t="shared" si="35"/>
        <v>16491.225165562912</v>
      </c>
      <c r="F159" s="86">
        <f t="shared" si="28"/>
        <v>0.6895544483050291</v>
      </c>
      <c r="G159" s="187">
        <f t="shared" si="29"/>
        <v>4455.9135478198441</v>
      </c>
      <c r="H159" s="187">
        <f t="shared" si="30"/>
        <v>26913.717828831857</v>
      </c>
      <c r="I159" s="187">
        <f t="shared" si="31"/>
        <v>1762.1617318107164</v>
      </c>
      <c r="J159" s="87">
        <f t="shared" si="32"/>
        <v>10643.456860136726</v>
      </c>
      <c r="K159" s="187">
        <f t="shared" si="36"/>
        <v>1457.6307799469664</v>
      </c>
      <c r="L159" s="87">
        <f t="shared" si="33"/>
        <v>8804.0899108796766</v>
      </c>
      <c r="M159" s="88">
        <f t="shared" si="37"/>
        <v>35717.807739711534</v>
      </c>
      <c r="N159" s="88">
        <f t="shared" si="38"/>
        <v>135324.80773971154</v>
      </c>
      <c r="O159" s="88">
        <f t="shared" si="39"/>
        <v>22404.769493329724</v>
      </c>
      <c r="P159" s="89">
        <f t="shared" si="34"/>
        <v>0.93681993376912209</v>
      </c>
      <c r="Q159" s="195">
        <v>4326.3554590299173</v>
      </c>
      <c r="R159" s="89">
        <f t="shared" si="40"/>
        <v>8.9410709598390065E-2</v>
      </c>
      <c r="S159" s="89">
        <f t="shared" si="40"/>
        <v>8.7246317460114922E-2</v>
      </c>
      <c r="T159" s="91">
        <v>6040</v>
      </c>
      <c r="U159" s="190">
        <v>91432</v>
      </c>
      <c r="V159" s="190">
        <v>15167.883211678833</v>
      </c>
      <c r="W159" s="197"/>
      <c r="X159" s="88">
        <v>0</v>
      </c>
      <c r="Y159" s="88">
        <f t="shared" si="41"/>
        <v>0</v>
      </c>
    </row>
    <row r="160" spans="2:25">
      <c r="B160" s="207">
        <v>3417</v>
      </c>
      <c r="C160" t="s">
        <v>175</v>
      </c>
      <c r="D160" s="1">
        <v>83692</v>
      </c>
      <c r="E160" s="85">
        <f t="shared" si="35"/>
        <v>18466.902030008823</v>
      </c>
      <c r="F160" s="86">
        <f t="shared" si="28"/>
        <v>0.77216424573456466</v>
      </c>
      <c r="G160" s="187">
        <f t="shared" si="29"/>
        <v>3270.5074291522969</v>
      </c>
      <c r="H160" s="187">
        <f t="shared" si="30"/>
        <v>14821.939668918209</v>
      </c>
      <c r="I160" s="187">
        <f t="shared" si="31"/>
        <v>1070.6748292546474</v>
      </c>
      <c r="J160" s="87">
        <f t="shared" si="32"/>
        <v>4852.2983261820618</v>
      </c>
      <c r="K160" s="187">
        <f t="shared" si="36"/>
        <v>766.14387739089727</v>
      </c>
      <c r="L160" s="87">
        <f t="shared" si="33"/>
        <v>3472.1640523355463</v>
      </c>
      <c r="M160" s="88">
        <f t="shared" si="37"/>
        <v>18294.103721253756</v>
      </c>
      <c r="N160" s="88">
        <f t="shared" si="38"/>
        <v>101986.10372125375</v>
      </c>
      <c r="O160" s="88">
        <f t="shared" si="39"/>
        <v>22503.55333655202</v>
      </c>
      <c r="P160" s="89">
        <f t="shared" si="34"/>
        <v>0.94095042364059889</v>
      </c>
      <c r="Q160" s="195">
        <v>2848.3026722390077</v>
      </c>
      <c r="R160" s="89">
        <f t="shared" si="40"/>
        <v>3.6728727687143088E-2</v>
      </c>
      <c r="S160" s="89">
        <f t="shared" si="40"/>
        <v>4.5879025371936756E-2</v>
      </c>
      <c r="T160" s="91">
        <v>4532</v>
      </c>
      <c r="U160" s="190">
        <v>80727</v>
      </c>
      <c r="V160" s="190">
        <v>17656.824146981628</v>
      </c>
      <c r="W160" s="197"/>
      <c r="X160" s="88">
        <v>0</v>
      </c>
      <c r="Y160" s="88">
        <f t="shared" si="41"/>
        <v>0</v>
      </c>
    </row>
    <row r="161" spans="2:25">
      <c r="B161" s="207">
        <v>3418</v>
      </c>
      <c r="C161" t="s">
        <v>176</v>
      </c>
      <c r="D161" s="1">
        <v>119733</v>
      </c>
      <c r="E161" s="85">
        <f t="shared" si="35"/>
        <v>16314.620520506882</v>
      </c>
      <c r="F161" s="86">
        <f t="shared" si="28"/>
        <v>0.68217000491970592</v>
      </c>
      <c r="G161" s="187">
        <f t="shared" si="29"/>
        <v>4561.8763348534621</v>
      </c>
      <c r="H161" s="187">
        <f t="shared" si="30"/>
        <v>33479.61042148956</v>
      </c>
      <c r="I161" s="187">
        <f t="shared" si="31"/>
        <v>1823.9733575803268</v>
      </c>
      <c r="J161" s="87">
        <f t="shared" si="32"/>
        <v>13386.140471282019</v>
      </c>
      <c r="K161" s="187">
        <f t="shared" si="36"/>
        <v>1519.4424057165766</v>
      </c>
      <c r="L161" s="87">
        <f t="shared" si="33"/>
        <v>11151.187815553956</v>
      </c>
      <c r="M161" s="88">
        <f t="shared" si="37"/>
        <v>44630.79823704352</v>
      </c>
      <c r="N161" s="88">
        <f t="shared" si="38"/>
        <v>164363.79823704352</v>
      </c>
      <c r="O161" s="88">
        <f t="shared" si="39"/>
        <v>22395.939261076921</v>
      </c>
      <c r="P161" s="89">
        <f t="shared" si="34"/>
        <v>0.93645071159985582</v>
      </c>
      <c r="Q161" s="195">
        <v>6794.5755983146446</v>
      </c>
      <c r="R161" s="89">
        <f t="shared" si="40"/>
        <v>6.9780116687365418E-2</v>
      </c>
      <c r="S161" s="89">
        <f t="shared" si="40"/>
        <v>5.9284930912533798E-2</v>
      </c>
      <c r="T161" s="91">
        <v>7339</v>
      </c>
      <c r="U161" s="190">
        <v>111923</v>
      </c>
      <c r="V161" s="190">
        <v>15401.541213705792</v>
      </c>
      <c r="W161" s="197"/>
      <c r="X161" s="88">
        <v>0</v>
      </c>
      <c r="Y161" s="88">
        <f t="shared" si="41"/>
        <v>0</v>
      </c>
    </row>
    <row r="162" spans="2:25">
      <c r="B162" s="207">
        <v>3419</v>
      </c>
      <c r="C162" t="s">
        <v>128</v>
      </c>
      <c r="D162" s="1">
        <v>57982</v>
      </c>
      <c r="E162" s="85">
        <f t="shared" si="35"/>
        <v>16039.280774550483</v>
      </c>
      <c r="F162" s="86">
        <f t="shared" si="28"/>
        <v>0.67065710974586024</v>
      </c>
      <c r="G162" s="187">
        <f t="shared" si="29"/>
        <v>4727.0801824273012</v>
      </c>
      <c r="H162" s="187">
        <f t="shared" si="30"/>
        <v>17088.394859474691</v>
      </c>
      <c r="I162" s="187">
        <f t="shared" si="31"/>
        <v>1920.3422686650663</v>
      </c>
      <c r="J162" s="87">
        <f t="shared" si="32"/>
        <v>6942.0373012242153</v>
      </c>
      <c r="K162" s="187">
        <f t="shared" si="36"/>
        <v>1615.811316801316</v>
      </c>
      <c r="L162" s="87">
        <f t="shared" si="33"/>
        <v>5841.1579102367568</v>
      </c>
      <c r="M162" s="88">
        <f t="shared" si="37"/>
        <v>22929.552769711448</v>
      </c>
      <c r="N162" s="88">
        <f t="shared" si="38"/>
        <v>80911.552769711445</v>
      </c>
      <c r="O162" s="88">
        <f t="shared" si="39"/>
        <v>22382.172273779099</v>
      </c>
      <c r="P162" s="89">
        <f t="shared" si="34"/>
        <v>0.93587506684116351</v>
      </c>
      <c r="Q162" s="195">
        <v>3805.1984245683925</v>
      </c>
      <c r="R162" s="89">
        <f t="shared" si="40"/>
        <v>2.8560278152274177E-2</v>
      </c>
      <c r="S162" s="89">
        <f t="shared" si="40"/>
        <v>3.1405534799998282E-2</v>
      </c>
      <c r="T162" s="91">
        <v>3615</v>
      </c>
      <c r="U162" s="190">
        <v>56372</v>
      </c>
      <c r="V162" s="190">
        <v>15550.896551724138</v>
      </c>
      <c r="W162" s="197"/>
      <c r="X162" s="88">
        <v>0</v>
      </c>
      <c r="Y162" s="88">
        <f t="shared" si="41"/>
        <v>0</v>
      </c>
    </row>
    <row r="163" spans="2:25">
      <c r="B163" s="207">
        <v>3420</v>
      </c>
      <c r="C163" t="s">
        <v>177</v>
      </c>
      <c r="D163" s="1">
        <v>403612</v>
      </c>
      <c r="E163" s="85">
        <f t="shared" si="35"/>
        <v>18547.493221818851</v>
      </c>
      <c r="F163" s="86">
        <f t="shared" si="28"/>
        <v>0.77553403871531024</v>
      </c>
      <c r="G163" s="187">
        <f t="shared" si="29"/>
        <v>3222.1527140662802</v>
      </c>
      <c r="H163" s="187">
        <f t="shared" si="30"/>
        <v>70117.265210796322</v>
      </c>
      <c r="I163" s="187">
        <f t="shared" si="31"/>
        <v>1042.4679121211377</v>
      </c>
      <c r="J163" s="87">
        <f t="shared" si="32"/>
        <v>22685.144235668078</v>
      </c>
      <c r="K163" s="187">
        <f t="shared" si="36"/>
        <v>737.93696025738757</v>
      </c>
      <c r="L163" s="87">
        <f t="shared" si="33"/>
        <v>16058.24619216101</v>
      </c>
      <c r="M163" s="88">
        <f t="shared" si="37"/>
        <v>86175.511402957331</v>
      </c>
      <c r="N163" s="88">
        <f t="shared" si="38"/>
        <v>489787.51140295732</v>
      </c>
      <c r="O163" s="88">
        <f t="shared" si="39"/>
        <v>22507.582896142518</v>
      </c>
      <c r="P163" s="89">
        <f t="shared" si="34"/>
        <v>0.94111891328963604</v>
      </c>
      <c r="Q163" s="195">
        <v>11406.508815223424</v>
      </c>
      <c r="R163" s="89">
        <f t="shared" si="40"/>
        <v>5.8407348841844134E-2</v>
      </c>
      <c r="S163" s="89">
        <f t="shared" si="40"/>
        <v>4.9020251818431872E-2</v>
      </c>
      <c r="T163" s="91">
        <v>21761</v>
      </c>
      <c r="U163" s="190">
        <v>381339</v>
      </c>
      <c r="V163" s="190">
        <v>17680.777077151335</v>
      </c>
      <c r="W163" s="197"/>
      <c r="X163" s="88">
        <v>0</v>
      </c>
      <c r="Y163" s="88">
        <f t="shared" si="41"/>
        <v>0</v>
      </c>
    </row>
    <row r="164" spans="2:25">
      <c r="B164" s="207">
        <v>3421</v>
      </c>
      <c r="C164" t="s">
        <v>178</v>
      </c>
      <c r="D164" s="1">
        <v>128379</v>
      </c>
      <c r="E164" s="85">
        <f t="shared" si="35"/>
        <v>19552.08650624429</v>
      </c>
      <c r="F164" s="86">
        <f t="shared" si="28"/>
        <v>0.8175395150251884</v>
      </c>
      <c r="G164" s="187">
        <f t="shared" si="29"/>
        <v>2619.3967434110168</v>
      </c>
      <c r="H164" s="187">
        <f t="shared" si="30"/>
        <v>17198.959017236735</v>
      </c>
      <c r="I164" s="187">
        <f t="shared" si="31"/>
        <v>690.86026257223421</v>
      </c>
      <c r="J164" s="87">
        <f t="shared" si="32"/>
        <v>4536.1884840492894</v>
      </c>
      <c r="K164" s="187">
        <f t="shared" si="36"/>
        <v>386.32931070848406</v>
      </c>
      <c r="L164" s="87">
        <f t="shared" si="33"/>
        <v>2536.6382541119065</v>
      </c>
      <c r="M164" s="88">
        <f t="shared" si="37"/>
        <v>19735.597271348641</v>
      </c>
      <c r="N164" s="88">
        <f t="shared" si="38"/>
        <v>148114.59727134864</v>
      </c>
      <c r="O164" s="88">
        <f t="shared" si="39"/>
        <v>22557.812560363789</v>
      </c>
      <c r="P164" s="89">
        <f t="shared" si="34"/>
        <v>0.94321918710512986</v>
      </c>
      <c r="Q164" s="195">
        <v>2247.3689642368008</v>
      </c>
      <c r="R164" s="89">
        <f t="shared" si="40"/>
        <v>1.4420721589203028E-2</v>
      </c>
      <c r="S164" s="89">
        <f t="shared" si="40"/>
        <v>1.6892657554086917E-2</v>
      </c>
      <c r="T164" s="91">
        <v>6566</v>
      </c>
      <c r="U164" s="190">
        <v>126554</v>
      </c>
      <c r="V164" s="190">
        <v>19227.286539045883</v>
      </c>
      <c r="W164" s="197"/>
      <c r="X164" s="88">
        <v>0</v>
      </c>
      <c r="Y164" s="88">
        <f t="shared" si="41"/>
        <v>0</v>
      </c>
    </row>
    <row r="165" spans="2:25">
      <c r="B165" s="207">
        <v>3422</v>
      </c>
      <c r="C165" t="s">
        <v>179</v>
      </c>
      <c r="D165" s="1">
        <v>101324</v>
      </c>
      <c r="E165" s="85">
        <f t="shared" si="35"/>
        <v>23624.154814642108</v>
      </c>
      <c r="F165" s="86">
        <f t="shared" si="28"/>
        <v>0.98780659874199761</v>
      </c>
      <c r="G165" s="187">
        <f t="shared" si="29"/>
        <v>176.15575837232609</v>
      </c>
      <c r="H165" s="187">
        <f t="shared" si="30"/>
        <v>755.53204765890655</v>
      </c>
      <c r="I165" s="187">
        <f t="shared" si="31"/>
        <v>0</v>
      </c>
      <c r="J165" s="87">
        <f t="shared" si="32"/>
        <v>0</v>
      </c>
      <c r="K165" s="187">
        <f t="shared" si="36"/>
        <v>-304.53095186375015</v>
      </c>
      <c r="L165" s="87">
        <f t="shared" si="33"/>
        <v>-1306.1332525436244</v>
      </c>
      <c r="M165" s="88">
        <f t="shared" si="37"/>
        <v>-550.60120488471784</v>
      </c>
      <c r="N165" s="88">
        <f t="shared" si="38"/>
        <v>100773.39879511528</v>
      </c>
      <c r="O165" s="88">
        <f t="shared" si="39"/>
        <v>23495.779621150683</v>
      </c>
      <c r="P165" s="89">
        <f t="shared" si="34"/>
        <v>0.98243879344946661</v>
      </c>
      <c r="Q165" s="195">
        <v>318.08555937889651</v>
      </c>
      <c r="R165" s="89">
        <f t="shared" si="40"/>
        <v>0.22330612836238953</v>
      </c>
      <c r="S165" s="89">
        <f t="shared" si="40"/>
        <v>0.20162945180479058</v>
      </c>
      <c r="T165" s="91">
        <v>4289</v>
      </c>
      <c r="U165" s="190">
        <v>82828</v>
      </c>
      <c r="V165" s="190">
        <v>19660.099691431285</v>
      </c>
      <c r="W165" s="197"/>
      <c r="X165" s="88">
        <v>0</v>
      </c>
      <c r="Y165" s="88">
        <f t="shared" si="41"/>
        <v>0</v>
      </c>
    </row>
    <row r="166" spans="2:25">
      <c r="B166" s="207">
        <v>3423</v>
      </c>
      <c r="C166" t="s">
        <v>180</v>
      </c>
      <c r="D166" s="1">
        <v>38932</v>
      </c>
      <c r="E166" s="85">
        <f t="shared" si="35"/>
        <v>17105.448154657293</v>
      </c>
      <c r="F166" s="86">
        <f t="shared" si="28"/>
        <v>0.71523720929635204</v>
      </c>
      <c r="G166" s="187">
        <f t="shared" si="29"/>
        <v>4087.3797543632149</v>
      </c>
      <c r="H166" s="187">
        <f t="shared" si="30"/>
        <v>9302.8763209306762</v>
      </c>
      <c r="I166" s="187">
        <f t="shared" si="31"/>
        <v>1547.183685627683</v>
      </c>
      <c r="J166" s="87">
        <f t="shared" si="32"/>
        <v>3521.3900684886062</v>
      </c>
      <c r="K166" s="187">
        <f t="shared" si="36"/>
        <v>1242.6527337639327</v>
      </c>
      <c r="L166" s="87">
        <f t="shared" si="33"/>
        <v>2828.2776220467108</v>
      </c>
      <c r="M166" s="88">
        <f t="shared" si="37"/>
        <v>12131.153942977387</v>
      </c>
      <c r="N166" s="88">
        <f t="shared" si="38"/>
        <v>51063.153942977384</v>
      </c>
      <c r="O166" s="88">
        <f t="shared" si="39"/>
        <v>22435.480642784441</v>
      </c>
      <c r="P166" s="89">
        <f t="shared" si="34"/>
        <v>0.93810407181868816</v>
      </c>
      <c r="Q166" s="195">
        <v>1512.3567259523243</v>
      </c>
      <c r="R166" s="89">
        <f t="shared" si="40"/>
        <v>5.2358426814434381E-2</v>
      </c>
      <c r="S166" s="89">
        <f t="shared" si="40"/>
        <v>5.4670286275801741E-2</v>
      </c>
      <c r="T166" s="91">
        <v>2276</v>
      </c>
      <c r="U166" s="190">
        <v>36995</v>
      </c>
      <c r="V166" s="190">
        <v>16218.763700131522</v>
      </c>
      <c r="W166" s="197"/>
      <c r="X166" s="88">
        <v>0</v>
      </c>
      <c r="Y166" s="88">
        <f t="shared" si="41"/>
        <v>0</v>
      </c>
    </row>
    <row r="167" spans="2:25">
      <c r="B167" s="207">
        <v>3424</v>
      </c>
      <c r="C167" t="s">
        <v>181</v>
      </c>
      <c r="D167" s="1">
        <v>33087</v>
      </c>
      <c r="E167" s="85">
        <f t="shared" si="35"/>
        <v>18011.431682090366</v>
      </c>
      <c r="F167" s="86">
        <f t="shared" si="28"/>
        <v>0.75311947487460096</v>
      </c>
      <c r="G167" s="187">
        <f t="shared" si="29"/>
        <v>3543.7896379033714</v>
      </c>
      <c r="H167" s="187">
        <f t="shared" si="30"/>
        <v>6509.9415648284939</v>
      </c>
      <c r="I167" s="187">
        <f t="shared" si="31"/>
        <v>1230.0894510261076</v>
      </c>
      <c r="J167" s="87">
        <f t="shared" si="32"/>
        <v>2259.6743215349597</v>
      </c>
      <c r="K167" s="187">
        <f t="shared" si="36"/>
        <v>925.55849916235741</v>
      </c>
      <c r="L167" s="87">
        <f t="shared" si="33"/>
        <v>1700.2509629612505</v>
      </c>
      <c r="M167" s="88">
        <f t="shared" si="37"/>
        <v>8210.1925277897444</v>
      </c>
      <c r="N167" s="88">
        <f t="shared" si="38"/>
        <v>41297.192527789746</v>
      </c>
      <c r="O167" s="88">
        <f t="shared" si="39"/>
        <v>22480.779819156094</v>
      </c>
      <c r="P167" s="89">
        <f t="shared" si="34"/>
        <v>0.93999818509760058</v>
      </c>
      <c r="Q167" s="195">
        <v>1838.0001122910471</v>
      </c>
      <c r="R167" s="89">
        <f t="shared" si="40"/>
        <v>4.3753943217665618E-2</v>
      </c>
      <c r="S167" s="89">
        <f t="shared" si="40"/>
        <v>5.1174336157051555E-3</v>
      </c>
      <c r="T167" s="91">
        <v>1837</v>
      </c>
      <c r="U167" s="190">
        <v>31700</v>
      </c>
      <c r="V167" s="190">
        <v>17919.728660260036</v>
      </c>
      <c r="W167" s="197"/>
      <c r="X167" s="88">
        <v>0</v>
      </c>
      <c r="Y167" s="88">
        <f t="shared" si="41"/>
        <v>0</v>
      </c>
    </row>
    <row r="168" spans="2:25">
      <c r="B168" s="207">
        <v>3425</v>
      </c>
      <c r="C168" t="s">
        <v>182</v>
      </c>
      <c r="D168" s="1">
        <v>21361</v>
      </c>
      <c r="E168" s="85">
        <f t="shared" si="35"/>
        <v>15695.077149155033</v>
      </c>
      <c r="F168" s="86">
        <f t="shared" si="28"/>
        <v>0.65626478057496396</v>
      </c>
      <c r="G168" s="187">
        <f t="shared" si="29"/>
        <v>4933.6023576645712</v>
      </c>
      <c r="H168" s="187">
        <f t="shared" si="30"/>
        <v>6714.6328087814818</v>
      </c>
      <c r="I168" s="187">
        <f t="shared" si="31"/>
        <v>2040.8135375534739</v>
      </c>
      <c r="J168" s="87">
        <f t="shared" si="32"/>
        <v>2777.5472246102781</v>
      </c>
      <c r="K168" s="187">
        <f t="shared" si="36"/>
        <v>1736.2825856897239</v>
      </c>
      <c r="L168" s="87">
        <f t="shared" si="33"/>
        <v>2363.0805991237139</v>
      </c>
      <c r="M168" s="88">
        <f t="shared" si="37"/>
        <v>9077.7134079051957</v>
      </c>
      <c r="N168" s="88">
        <f t="shared" si="38"/>
        <v>30438.713407905198</v>
      </c>
      <c r="O168" s="88">
        <f t="shared" si="39"/>
        <v>22364.96209250933</v>
      </c>
      <c r="P168" s="89">
        <f t="shared" si="34"/>
        <v>0.93515545038261882</v>
      </c>
      <c r="Q168" s="195">
        <v>1064.3635562482959</v>
      </c>
      <c r="R168" s="89">
        <f t="shared" si="40"/>
        <v>0.10472693421597021</v>
      </c>
      <c r="S168" s="89">
        <f t="shared" si="40"/>
        <v>7.7940755796332431E-2</v>
      </c>
      <c r="T168" s="91">
        <v>1361</v>
      </c>
      <c r="U168" s="190">
        <v>19336</v>
      </c>
      <c r="V168" s="190">
        <v>14560.240963855422</v>
      </c>
      <c r="W168" s="197"/>
      <c r="X168" s="88">
        <v>0</v>
      </c>
      <c r="Y168" s="88">
        <f t="shared" si="41"/>
        <v>0</v>
      </c>
    </row>
    <row r="169" spans="2:25">
      <c r="B169" s="207">
        <v>3426</v>
      </c>
      <c r="C169" t="s">
        <v>183</v>
      </c>
      <c r="D169" s="1">
        <v>25367</v>
      </c>
      <c r="E169" s="85">
        <f t="shared" si="35"/>
        <v>15814.837905236909</v>
      </c>
      <c r="F169" s="86">
        <f t="shared" si="28"/>
        <v>0.66127238681765099</v>
      </c>
      <c r="G169" s="187">
        <f t="shared" si="29"/>
        <v>4861.7459040154454</v>
      </c>
      <c r="H169" s="187">
        <f t="shared" si="30"/>
        <v>7798.2404300407743</v>
      </c>
      <c r="I169" s="187">
        <f t="shared" si="31"/>
        <v>1998.8972729248173</v>
      </c>
      <c r="J169" s="87">
        <f t="shared" si="32"/>
        <v>3206.231225771407</v>
      </c>
      <c r="K169" s="187">
        <f t="shared" si="36"/>
        <v>1694.3663210610671</v>
      </c>
      <c r="L169" s="87">
        <f t="shared" si="33"/>
        <v>2717.7635789819519</v>
      </c>
      <c r="M169" s="88">
        <f t="shared" si="37"/>
        <v>10516.004009022727</v>
      </c>
      <c r="N169" s="88">
        <f t="shared" si="38"/>
        <v>35883.004009022727</v>
      </c>
      <c r="O169" s="88">
        <f t="shared" si="39"/>
        <v>22370.95013031342</v>
      </c>
      <c r="P169" s="89">
        <f t="shared" si="34"/>
        <v>0.93540583069475303</v>
      </c>
      <c r="Q169" s="195">
        <v>1889.5345291860849</v>
      </c>
      <c r="R169" s="89">
        <f t="shared" si="40"/>
        <v>6.5303208466319498E-2</v>
      </c>
      <c r="S169" s="89">
        <f t="shared" si="40"/>
        <v>3.2759656586737525E-2</v>
      </c>
      <c r="T169" s="91">
        <v>1604</v>
      </c>
      <c r="U169" s="190">
        <v>23812</v>
      </c>
      <c r="V169" s="190">
        <v>15313.183279742765</v>
      </c>
      <c r="W169" s="197"/>
      <c r="X169" s="88">
        <v>0</v>
      </c>
      <c r="Y169" s="88">
        <f t="shared" si="41"/>
        <v>0</v>
      </c>
    </row>
    <row r="170" spans="2:25">
      <c r="B170" s="207">
        <v>3427</v>
      </c>
      <c r="C170" t="s">
        <v>184</v>
      </c>
      <c r="D170" s="1">
        <v>105068</v>
      </c>
      <c r="E170" s="85">
        <f t="shared" si="35"/>
        <v>18458.889669711876</v>
      </c>
      <c r="F170" s="86">
        <f t="shared" si="28"/>
        <v>0.77182922158513267</v>
      </c>
      <c r="G170" s="187">
        <f t="shared" si="29"/>
        <v>3275.3148453304652</v>
      </c>
      <c r="H170" s="187">
        <f t="shared" si="30"/>
        <v>18643.092099621008</v>
      </c>
      <c r="I170" s="187">
        <f t="shared" si="31"/>
        <v>1073.479155358579</v>
      </c>
      <c r="J170" s="87">
        <f t="shared" si="32"/>
        <v>6110.2433523010313</v>
      </c>
      <c r="K170" s="187">
        <f t="shared" si="36"/>
        <v>768.94820349482882</v>
      </c>
      <c r="L170" s="87">
        <f t="shared" si="33"/>
        <v>4376.8531742925652</v>
      </c>
      <c r="M170" s="88">
        <f t="shared" si="37"/>
        <v>23019.945273913574</v>
      </c>
      <c r="N170" s="88">
        <f t="shared" si="38"/>
        <v>128087.94527391357</v>
      </c>
      <c r="O170" s="88">
        <f t="shared" si="39"/>
        <v>22503.152718537171</v>
      </c>
      <c r="P170" s="89">
        <f t="shared" si="34"/>
        <v>0.9409336724331272</v>
      </c>
      <c r="Q170" s="195">
        <v>3258.0778928473883</v>
      </c>
      <c r="R170" s="89">
        <f t="shared" si="40"/>
        <v>5.4052969502407705E-2</v>
      </c>
      <c r="S170" s="89">
        <f t="shared" si="40"/>
        <v>4.2201354947215657E-2</v>
      </c>
      <c r="T170" s="91">
        <v>5692</v>
      </c>
      <c r="U170" s="190">
        <v>99680</v>
      </c>
      <c r="V170" s="190">
        <v>17711.442786069649</v>
      </c>
      <c r="W170" s="197"/>
      <c r="X170" s="88">
        <v>0</v>
      </c>
      <c r="Y170" s="88">
        <f t="shared" si="41"/>
        <v>0</v>
      </c>
    </row>
    <row r="171" spans="2:25">
      <c r="B171" s="207">
        <v>3428</v>
      </c>
      <c r="C171" t="s">
        <v>185</v>
      </c>
      <c r="D171" s="1">
        <v>47478</v>
      </c>
      <c r="E171" s="85">
        <f t="shared" si="35"/>
        <v>18795.724465558196</v>
      </c>
      <c r="F171" s="86">
        <f t="shared" si="28"/>
        <v>0.78591343482507836</v>
      </c>
      <c r="G171" s="187">
        <f t="shared" si="29"/>
        <v>3073.2139678226731</v>
      </c>
      <c r="H171" s="187">
        <f t="shared" si="30"/>
        <v>7762.938482720072</v>
      </c>
      <c r="I171" s="187">
        <f t="shared" si="31"/>
        <v>955.58697681236697</v>
      </c>
      <c r="J171" s="87">
        <f t="shared" si="32"/>
        <v>2413.8127034280387</v>
      </c>
      <c r="K171" s="187">
        <f t="shared" si="36"/>
        <v>651.05602494861682</v>
      </c>
      <c r="L171" s="87">
        <f t="shared" si="33"/>
        <v>1644.567519020206</v>
      </c>
      <c r="M171" s="88">
        <f t="shared" si="37"/>
        <v>9407.5060017402775</v>
      </c>
      <c r="N171" s="88">
        <f t="shared" si="38"/>
        <v>56885.506001740279</v>
      </c>
      <c r="O171" s="88">
        <f t="shared" si="39"/>
        <v>22519.994458329485</v>
      </c>
      <c r="P171" s="89">
        <f t="shared" si="34"/>
        <v>0.94163788309512442</v>
      </c>
      <c r="Q171" s="195">
        <v>1566.6914717730961</v>
      </c>
      <c r="R171" s="89">
        <f t="shared" si="40"/>
        <v>7.7796190778869942E-2</v>
      </c>
      <c r="S171" s="89">
        <f t="shared" si="40"/>
        <v>6.3715717977720895E-2</v>
      </c>
      <c r="T171" s="91">
        <v>2526</v>
      </c>
      <c r="U171" s="190">
        <v>44051</v>
      </c>
      <c r="V171" s="190">
        <v>17669.87565182511</v>
      </c>
      <c r="W171" s="197"/>
      <c r="X171" s="88">
        <v>0</v>
      </c>
      <c r="Y171" s="88">
        <f t="shared" si="41"/>
        <v>0</v>
      </c>
    </row>
    <row r="172" spans="2:25">
      <c r="B172" s="207">
        <v>3429</v>
      </c>
      <c r="C172" t="s">
        <v>186</v>
      </c>
      <c r="D172" s="1">
        <v>26729</v>
      </c>
      <c r="E172" s="85">
        <f t="shared" si="35"/>
        <v>17447.127937336816</v>
      </c>
      <c r="F172" s="86">
        <f t="shared" si="28"/>
        <v>0.7295240079833627</v>
      </c>
      <c r="G172" s="187">
        <f t="shared" si="29"/>
        <v>3882.371884755501</v>
      </c>
      <c r="H172" s="187">
        <f t="shared" si="30"/>
        <v>5947.7937274454271</v>
      </c>
      <c r="I172" s="187">
        <f t="shared" si="31"/>
        <v>1427.59576168985</v>
      </c>
      <c r="J172" s="87">
        <f t="shared" si="32"/>
        <v>2187.0767069088502</v>
      </c>
      <c r="K172" s="187">
        <f t="shared" si="36"/>
        <v>1123.0648098260999</v>
      </c>
      <c r="L172" s="87">
        <f t="shared" si="33"/>
        <v>1720.5352886535852</v>
      </c>
      <c r="M172" s="88">
        <f t="shared" si="37"/>
        <v>7668.3290160990127</v>
      </c>
      <c r="N172" s="88">
        <f t="shared" si="38"/>
        <v>34397.329016099015</v>
      </c>
      <c r="O172" s="88">
        <f t="shared" si="39"/>
        <v>22452.564631918416</v>
      </c>
      <c r="P172" s="89">
        <f t="shared" si="34"/>
        <v>0.9388184117530386</v>
      </c>
      <c r="Q172" s="195">
        <v>1139.885722389703</v>
      </c>
      <c r="R172" s="89">
        <f t="shared" si="40"/>
        <v>7.6957169910149476E-2</v>
      </c>
      <c r="S172" s="89">
        <f t="shared" si="40"/>
        <v>6.7818499408300967E-2</v>
      </c>
      <c r="T172" s="91">
        <v>1532</v>
      </c>
      <c r="U172" s="190">
        <v>24819</v>
      </c>
      <c r="V172" s="190">
        <v>16339.03884134299</v>
      </c>
      <c r="W172" s="197"/>
      <c r="X172" s="88">
        <v>0</v>
      </c>
      <c r="Y172" s="88">
        <f t="shared" si="41"/>
        <v>0</v>
      </c>
    </row>
    <row r="173" spans="2:25">
      <c r="B173" s="207">
        <v>3430</v>
      </c>
      <c r="C173" t="s">
        <v>187</v>
      </c>
      <c r="D173" s="1">
        <v>33169</v>
      </c>
      <c r="E173" s="85">
        <f t="shared" si="35"/>
        <v>17540.454785827606</v>
      </c>
      <c r="F173" s="86">
        <f t="shared" si="28"/>
        <v>0.73342632226729454</v>
      </c>
      <c r="G173" s="187">
        <f t="shared" si="29"/>
        <v>3826.3757756610275</v>
      </c>
      <c r="H173" s="187">
        <f t="shared" si="30"/>
        <v>7235.6765917750026</v>
      </c>
      <c r="I173" s="187">
        <f t="shared" si="31"/>
        <v>1394.9313647180736</v>
      </c>
      <c r="J173" s="87">
        <f t="shared" si="32"/>
        <v>2637.815210681877</v>
      </c>
      <c r="K173" s="187">
        <f t="shared" si="36"/>
        <v>1090.4004128543233</v>
      </c>
      <c r="L173" s="87">
        <f t="shared" si="33"/>
        <v>2061.9471807075256</v>
      </c>
      <c r="M173" s="88">
        <f t="shared" si="37"/>
        <v>9297.6237724825278</v>
      </c>
      <c r="N173" s="88">
        <f t="shared" si="38"/>
        <v>42466.623772482526</v>
      </c>
      <c r="O173" s="88">
        <f t="shared" si="39"/>
        <v>22457.230974342954</v>
      </c>
      <c r="P173" s="89">
        <f t="shared" si="34"/>
        <v>0.93901352746723521</v>
      </c>
      <c r="Q173" s="195">
        <v>900.89921738833254</v>
      </c>
      <c r="R173" s="89">
        <f t="shared" si="40"/>
        <v>5.7752407679061167E-2</v>
      </c>
      <c r="S173" s="89">
        <f t="shared" si="40"/>
        <v>3.1462421872125279E-2</v>
      </c>
      <c r="T173" s="91">
        <v>1891</v>
      </c>
      <c r="U173" s="190">
        <v>31358</v>
      </c>
      <c r="V173" s="190">
        <v>17005.422993492408</v>
      </c>
      <c r="W173" s="197"/>
      <c r="X173" s="88">
        <v>0</v>
      </c>
      <c r="Y173" s="88">
        <f t="shared" si="41"/>
        <v>0</v>
      </c>
    </row>
    <row r="174" spans="2:25">
      <c r="B174" s="207">
        <v>3431</v>
      </c>
      <c r="C174" t="s">
        <v>188</v>
      </c>
      <c r="D174" s="1">
        <v>43329</v>
      </c>
      <c r="E174" s="85">
        <f t="shared" si="35"/>
        <v>17310.827007590891</v>
      </c>
      <c r="F174" s="86">
        <f t="shared" si="28"/>
        <v>0.7238248005884701</v>
      </c>
      <c r="G174" s="187">
        <f t="shared" si="29"/>
        <v>3964.152442603056</v>
      </c>
      <c r="H174" s="187">
        <f t="shared" si="30"/>
        <v>9922.2735638354497</v>
      </c>
      <c r="I174" s="187">
        <f t="shared" si="31"/>
        <v>1475.3010871009237</v>
      </c>
      <c r="J174" s="87">
        <f t="shared" si="32"/>
        <v>3692.678621013612</v>
      </c>
      <c r="K174" s="187">
        <f t="shared" si="36"/>
        <v>1170.7701352371737</v>
      </c>
      <c r="L174" s="87">
        <f t="shared" si="33"/>
        <v>2930.4376484986456</v>
      </c>
      <c r="M174" s="88">
        <f t="shared" si="37"/>
        <v>12852.711212334096</v>
      </c>
      <c r="N174" s="88">
        <f t="shared" si="38"/>
        <v>56181.711212334092</v>
      </c>
      <c r="O174" s="88">
        <f t="shared" si="39"/>
        <v>22445.74958543112</v>
      </c>
      <c r="P174" s="89">
        <f t="shared" si="34"/>
        <v>0.93853345138329403</v>
      </c>
      <c r="Q174" s="195">
        <v>947.33907515758983</v>
      </c>
      <c r="R174" s="89">
        <f t="shared" si="40"/>
        <v>6.2480076506216127E-2</v>
      </c>
      <c r="S174" s="89">
        <f t="shared" si="40"/>
        <v>4.6774218403647053E-2</v>
      </c>
      <c r="T174" s="91">
        <v>2503</v>
      </c>
      <c r="U174" s="190">
        <v>40781</v>
      </c>
      <c r="V174" s="190">
        <v>16537.307380373077</v>
      </c>
      <c r="W174" s="197"/>
      <c r="X174" s="88">
        <v>0</v>
      </c>
      <c r="Y174" s="88">
        <f t="shared" si="41"/>
        <v>0</v>
      </c>
    </row>
    <row r="175" spans="2:25">
      <c r="B175" s="207">
        <v>3432</v>
      </c>
      <c r="C175" t="s">
        <v>189</v>
      </c>
      <c r="D175" s="1">
        <v>38047</v>
      </c>
      <c r="E175" s="85">
        <f t="shared" si="35"/>
        <v>19186.585980837117</v>
      </c>
      <c r="F175" s="86">
        <f t="shared" si="28"/>
        <v>0.80225668972736652</v>
      </c>
      <c r="G175" s="187">
        <f t="shared" si="29"/>
        <v>2838.6970586553207</v>
      </c>
      <c r="H175" s="187">
        <f t="shared" si="30"/>
        <v>5629.1362673135009</v>
      </c>
      <c r="I175" s="187">
        <f t="shared" si="31"/>
        <v>818.78544646474472</v>
      </c>
      <c r="J175" s="87">
        <f t="shared" si="32"/>
        <v>1623.6515403395888</v>
      </c>
      <c r="K175" s="187">
        <f t="shared" si="36"/>
        <v>514.25449460099458</v>
      </c>
      <c r="L175" s="87">
        <f t="shared" si="33"/>
        <v>1019.7666627937723</v>
      </c>
      <c r="M175" s="88">
        <f t="shared" si="37"/>
        <v>6648.9029301072733</v>
      </c>
      <c r="N175" s="88">
        <f t="shared" si="38"/>
        <v>44695.902930107273</v>
      </c>
      <c r="O175" s="88">
        <f t="shared" si="39"/>
        <v>22539.53753409343</v>
      </c>
      <c r="P175" s="89">
        <f t="shared" si="34"/>
        <v>0.94245504584023876</v>
      </c>
      <c r="Q175" s="195">
        <v>707.85880385037763</v>
      </c>
      <c r="R175" s="89">
        <f t="shared" si="40"/>
        <v>3.9194799519283292E-2</v>
      </c>
      <c r="S175" s="89">
        <f t="shared" si="40"/>
        <v>3.0285918232431194E-2</v>
      </c>
      <c r="T175" s="91">
        <v>1983</v>
      </c>
      <c r="U175" s="190">
        <v>36612</v>
      </c>
      <c r="V175" s="190">
        <v>18622.583926754833</v>
      </c>
      <c r="W175" s="197"/>
      <c r="X175" s="88">
        <v>0</v>
      </c>
      <c r="Y175" s="88">
        <f t="shared" si="41"/>
        <v>0</v>
      </c>
    </row>
    <row r="176" spans="2:25">
      <c r="B176" s="207">
        <v>3433</v>
      </c>
      <c r="C176" t="s">
        <v>190</v>
      </c>
      <c r="D176" s="1">
        <v>52053</v>
      </c>
      <c r="E176" s="85">
        <f t="shared" si="35"/>
        <v>24312.470808033631</v>
      </c>
      <c r="F176" s="86">
        <f t="shared" si="28"/>
        <v>1.0165874413002418</v>
      </c>
      <c r="G176" s="187">
        <f t="shared" si="29"/>
        <v>-236.83383766258774</v>
      </c>
      <c r="H176" s="187">
        <f t="shared" si="30"/>
        <v>-507.06124643560031</v>
      </c>
      <c r="I176" s="187">
        <f t="shared" si="31"/>
        <v>0</v>
      </c>
      <c r="J176" s="87">
        <f t="shared" si="32"/>
        <v>0</v>
      </c>
      <c r="K176" s="187">
        <f t="shared" si="36"/>
        <v>-304.53095186375015</v>
      </c>
      <c r="L176" s="87">
        <f t="shared" si="33"/>
        <v>-652.00076794028905</v>
      </c>
      <c r="M176" s="88">
        <f t="shared" si="37"/>
        <v>-1159.0620143758892</v>
      </c>
      <c r="N176" s="88">
        <f t="shared" si="38"/>
        <v>50893.937985624114</v>
      </c>
      <c r="O176" s="88">
        <f t="shared" si="39"/>
        <v>23771.106018507293</v>
      </c>
      <c r="P176" s="89">
        <f t="shared" si="34"/>
        <v>0.99395113047276429</v>
      </c>
      <c r="Q176" s="195">
        <v>1069.9638569900185</v>
      </c>
      <c r="R176" s="89">
        <f t="shared" si="40"/>
        <v>7.8081312263115377E-2</v>
      </c>
      <c r="S176" s="89">
        <f t="shared" si="40"/>
        <v>8.1102558350728077E-2</v>
      </c>
      <c r="T176" s="91">
        <v>2141</v>
      </c>
      <c r="U176" s="190">
        <v>48283</v>
      </c>
      <c r="V176" s="190">
        <v>22488.588728458315</v>
      </c>
      <c r="W176" s="197"/>
      <c r="X176" s="88">
        <v>0</v>
      </c>
      <c r="Y176" s="88">
        <f t="shared" si="41"/>
        <v>0</v>
      </c>
    </row>
    <row r="177" spans="2:25">
      <c r="B177" s="207">
        <v>3434</v>
      </c>
      <c r="C177" t="s">
        <v>191</v>
      </c>
      <c r="D177" s="1">
        <v>41511</v>
      </c>
      <c r="E177" s="85">
        <f t="shared" si="35"/>
        <v>18766.27486437613</v>
      </c>
      <c r="F177" s="86">
        <f t="shared" si="28"/>
        <v>0.78468204641748396</v>
      </c>
      <c r="G177" s="187">
        <f t="shared" si="29"/>
        <v>3090.8837285319132</v>
      </c>
      <c r="H177" s="187">
        <f t="shared" si="30"/>
        <v>6837.0348075125912</v>
      </c>
      <c r="I177" s="187">
        <f t="shared" si="31"/>
        <v>965.89433722609022</v>
      </c>
      <c r="J177" s="87">
        <f t="shared" si="32"/>
        <v>2136.5582739441115</v>
      </c>
      <c r="K177" s="187">
        <f t="shared" si="36"/>
        <v>661.36338536234007</v>
      </c>
      <c r="L177" s="87">
        <f t="shared" si="33"/>
        <v>1462.9358084214964</v>
      </c>
      <c r="M177" s="88">
        <f t="shared" si="37"/>
        <v>8299.9706159340876</v>
      </c>
      <c r="N177" s="88">
        <f t="shared" si="38"/>
        <v>49810.970615934086</v>
      </c>
      <c r="O177" s="88">
        <f t="shared" si="39"/>
        <v>22518.521978270383</v>
      </c>
      <c r="P177" s="89">
        <f t="shared" si="34"/>
        <v>0.9415763136747447</v>
      </c>
      <c r="Q177" s="195">
        <v>1112.9522310222101</v>
      </c>
      <c r="R177" s="89">
        <f t="shared" si="40"/>
        <v>0.13254031047936049</v>
      </c>
      <c r="S177" s="89">
        <f t="shared" si="40"/>
        <v>0.13254031047936046</v>
      </c>
      <c r="T177" s="91">
        <v>2212</v>
      </c>
      <c r="U177" s="190">
        <v>36653</v>
      </c>
      <c r="V177" s="190">
        <v>16570.07233273056</v>
      </c>
      <c r="W177" s="197"/>
      <c r="X177" s="88">
        <v>0</v>
      </c>
      <c r="Y177" s="88">
        <f t="shared" si="41"/>
        <v>0</v>
      </c>
    </row>
    <row r="178" spans="2:25">
      <c r="B178" s="207">
        <v>3435</v>
      </c>
      <c r="C178" t="s">
        <v>192</v>
      </c>
      <c r="D178" s="1">
        <v>62921</v>
      </c>
      <c r="E178" s="85">
        <f t="shared" si="35"/>
        <v>17819.597847635228</v>
      </c>
      <c r="F178" s="86">
        <f t="shared" si="28"/>
        <v>0.74509824706672545</v>
      </c>
      <c r="G178" s="187">
        <f t="shared" si="29"/>
        <v>3658.8899385764539</v>
      </c>
      <c r="H178" s="187">
        <f t="shared" si="30"/>
        <v>12919.540373113459</v>
      </c>
      <c r="I178" s="187">
        <f t="shared" si="31"/>
        <v>1297.2312930854057</v>
      </c>
      <c r="J178" s="87">
        <f t="shared" si="32"/>
        <v>4580.523695884568</v>
      </c>
      <c r="K178" s="187">
        <f t="shared" si="36"/>
        <v>992.70034122165555</v>
      </c>
      <c r="L178" s="87">
        <f t="shared" si="33"/>
        <v>3505.2249048536655</v>
      </c>
      <c r="M178" s="88">
        <f t="shared" si="37"/>
        <v>16424.765277967126</v>
      </c>
      <c r="N178" s="88">
        <f t="shared" si="38"/>
        <v>79345.765277967119</v>
      </c>
      <c r="O178" s="88">
        <f t="shared" si="39"/>
        <v>22471.188127433339</v>
      </c>
      <c r="P178" s="89">
        <f t="shared" si="34"/>
        <v>0.93959712370720683</v>
      </c>
      <c r="Q178" s="195">
        <v>1847.1331499726202</v>
      </c>
      <c r="R178" s="89">
        <f t="shared" si="40"/>
        <v>4.1997184731307445E-2</v>
      </c>
      <c r="S178" s="89">
        <f t="shared" si="40"/>
        <v>4.229228447209793E-2</v>
      </c>
      <c r="T178" s="91">
        <v>3531</v>
      </c>
      <c r="U178" s="190">
        <v>60385</v>
      </c>
      <c r="V178" s="190">
        <v>17096.545866364664</v>
      </c>
      <c r="W178" s="197"/>
      <c r="X178" s="88">
        <v>0</v>
      </c>
      <c r="Y178" s="88">
        <f t="shared" si="41"/>
        <v>0</v>
      </c>
    </row>
    <row r="179" spans="2:25">
      <c r="B179" s="207">
        <v>3436</v>
      </c>
      <c r="C179" t="s">
        <v>193</v>
      </c>
      <c r="D179" s="1">
        <v>120946</v>
      </c>
      <c r="E179" s="85">
        <f t="shared" si="35"/>
        <v>21651.629072681702</v>
      </c>
      <c r="F179" s="86">
        <f t="shared" si="28"/>
        <v>0.90532856050592525</v>
      </c>
      <c r="G179" s="187">
        <f t="shared" si="29"/>
        <v>1359.6712035485696</v>
      </c>
      <c r="H179" s="187">
        <f t="shared" si="30"/>
        <v>7595.1233430223092</v>
      </c>
      <c r="I179" s="187">
        <f t="shared" si="31"/>
        <v>0</v>
      </c>
      <c r="J179" s="87">
        <f t="shared" si="32"/>
        <v>0</v>
      </c>
      <c r="K179" s="187">
        <f t="shared" si="36"/>
        <v>-304.53095186375015</v>
      </c>
      <c r="L179" s="87">
        <f t="shared" si="33"/>
        <v>-1701.1098971109084</v>
      </c>
      <c r="M179" s="88">
        <f t="shared" si="37"/>
        <v>5894.0134459114006</v>
      </c>
      <c r="N179" s="88">
        <f t="shared" si="38"/>
        <v>126840.01344591141</v>
      </c>
      <c r="O179" s="88">
        <f t="shared" si="39"/>
        <v>22706.769324366527</v>
      </c>
      <c r="P179" s="89">
        <f t="shared" si="34"/>
        <v>0.949447578155038</v>
      </c>
      <c r="Q179" s="195">
        <v>1529.9606282794348</v>
      </c>
      <c r="R179" s="89">
        <f t="shared" si="40"/>
        <v>2.775322909585316E-2</v>
      </c>
      <c r="S179" s="89">
        <f t="shared" si="40"/>
        <v>2.8305191087848684E-2</v>
      </c>
      <c r="T179" s="91">
        <v>5586</v>
      </c>
      <c r="U179" s="190">
        <v>117680</v>
      </c>
      <c r="V179" s="190">
        <v>21055.645016997674</v>
      </c>
      <c r="W179" s="197"/>
      <c r="X179" s="88">
        <v>0</v>
      </c>
      <c r="Y179" s="88">
        <f t="shared" si="41"/>
        <v>0</v>
      </c>
    </row>
    <row r="180" spans="2:25">
      <c r="B180" s="207">
        <v>3437</v>
      </c>
      <c r="C180" t="s">
        <v>194</v>
      </c>
      <c r="D180" s="1">
        <v>91140</v>
      </c>
      <c r="E180" s="85">
        <f t="shared" si="35"/>
        <v>15833.912439193884</v>
      </c>
      <c r="F180" s="86">
        <f t="shared" si="28"/>
        <v>0.66206995822955816</v>
      </c>
      <c r="G180" s="187">
        <f t="shared" si="29"/>
        <v>4850.3011836412606</v>
      </c>
      <c r="H180" s="187">
        <f t="shared" si="30"/>
        <v>27918.333613039096</v>
      </c>
      <c r="I180" s="187">
        <f t="shared" si="31"/>
        <v>1992.2211860398761</v>
      </c>
      <c r="J180" s="87">
        <f t="shared" si="32"/>
        <v>11467.225146845527</v>
      </c>
      <c r="K180" s="187">
        <f t="shared" si="36"/>
        <v>1687.6902341761261</v>
      </c>
      <c r="L180" s="87">
        <f t="shared" si="33"/>
        <v>9714.3449879177806</v>
      </c>
      <c r="M180" s="88">
        <f t="shared" si="37"/>
        <v>37632.678600956875</v>
      </c>
      <c r="N180" s="88">
        <f t="shared" si="38"/>
        <v>128772.67860095688</v>
      </c>
      <c r="O180" s="88">
        <f t="shared" si="39"/>
        <v>22371.903857011272</v>
      </c>
      <c r="P180" s="89">
        <f t="shared" si="34"/>
        <v>0.93544570926534854</v>
      </c>
      <c r="Q180" s="195">
        <v>4749.9823877775052</v>
      </c>
      <c r="R180" s="89">
        <f t="shared" si="40"/>
        <v>7.971709848242528E-2</v>
      </c>
      <c r="S180" s="89">
        <f t="shared" si="40"/>
        <v>4.4264261162554046E-2</v>
      </c>
      <c r="T180" s="91">
        <v>5756</v>
      </c>
      <c r="U180" s="190">
        <v>84411</v>
      </c>
      <c r="V180" s="190">
        <v>15162.744745823604</v>
      </c>
      <c r="W180" s="197"/>
      <c r="X180" s="88">
        <v>0</v>
      </c>
      <c r="Y180" s="88">
        <f t="shared" si="41"/>
        <v>0</v>
      </c>
    </row>
    <row r="181" spans="2:25">
      <c r="B181" s="207">
        <v>3438</v>
      </c>
      <c r="C181" t="s">
        <v>195</v>
      </c>
      <c r="D181" s="1">
        <v>65770</v>
      </c>
      <c r="E181" s="85">
        <f t="shared" si="35"/>
        <v>21086.886822699584</v>
      </c>
      <c r="F181" s="86">
        <f t="shared" si="28"/>
        <v>0.88171475821340961</v>
      </c>
      <c r="G181" s="187">
        <f t="shared" si="29"/>
        <v>1698.5165535378408</v>
      </c>
      <c r="H181" s="187">
        <f t="shared" si="30"/>
        <v>5297.6731304845252</v>
      </c>
      <c r="I181" s="187">
        <f t="shared" si="31"/>
        <v>153.68015181288138</v>
      </c>
      <c r="J181" s="87">
        <f t="shared" si="32"/>
        <v>479.328393504377</v>
      </c>
      <c r="K181" s="187">
        <f t="shared" si="36"/>
        <v>-150.85080005086877</v>
      </c>
      <c r="L181" s="87">
        <f t="shared" si="33"/>
        <v>-470.5036453586597</v>
      </c>
      <c r="M181" s="88">
        <f t="shared" si="37"/>
        <v>4827.1694851258653</v>
      </c>
      <c r="N181" s="88">
        <f t="shared" si="38"/>
        <v>70597.169485125865</v>
      </c>
      <c r="O181" s="88">
        <f t="shared" si="39"/>
        <v>22634.552576186554</v>
      </c>
      <c r="P181" s="89">
        <f t="shared" si="34"/>
        <v>0.94642794926454099</v>
      </c>
      <c r="Q181" s="195">
        <v>1153.7010888599775</v>
      </c>
      <c r="R181" s="89">
        <f t="shared" si="40"/>
        <v>3.7823678853770533E-2</v>
      </c>
      <c r="S181" s="89">
        <f t="shared" si="40"/>
        <v>7.8085514423282001E-2</v>
      </c>
      <c r="T181" s="91">
        <v>3119</v>
      </c>
      <c r="U181" s="190">
        <v>63373</v>
      </c>
      <c r="V181" s="190">
        <v>19559.567901234568</v>
      </c>
      <c r="W181" s="197"/>
      <c r="X181" s="88">
        <v>0</v>
      </c>
      <c r="Y181" s="88">
        <f t="shared" si="41"/>
        <v>0</v>
      </c>
    </row>
    <row r="182" spans="2:25">
      <c r="B182" s="207">
        <v>3439</v>
      </c>
      <c r="C182" t="s">
        <v>196</v>
      </c>
      <c r="D182" s="1">
        <v>86217</v>
      </c>
      <c r="E182" s="85">
        <f t="shared" si="35"/>
        <v>19537.04962610469</v>
      </c>
      <c r="F182" s="86">
        <f t="shared" si="28"/>
        <v>0.81691077170958915</v>
      </c>
      <c r="G182" s="187">
        <f t="shared" si="29"/>
        <v>2628.4188714947768</v>
      </c>
      <c r="H182" s="187">
        <f t="shared" si="30"/>
        <v>11599.21247990645</v>
      </c>
      <c r="I182" s="187">
        <f t="shared" si="31"/>
        <v>696.12317062109412</v>
      </c>
      <c r="J182" s="87">
        <f t="shared" si="32"/>
        <v>3071.9915519508882</v>
      </c>
      <c r="K182" s="187">
        <f t="shared" si="36"/>
        <v>391.59221875734397</v>
      </c>
      <c r="L182" s="87">
        <f t="shared" si="33"/>
        <v>1728.0964613761589</v>
      </c>
      <c r="M182" s="88">
        <f t="shared" si="37"/>
        <v>13327.308941282608</v>
      </c>
      <c r="N182" s="88">
        <f t="shared" si="38"/>
        <v>99544.308941282608</v>
      </c>
      <c r="O182" s="88">
        <f t="shared" si="39"/>
        <v>22557.060716356813</v>
      </c>
      <c r="P182" s="89">
        <f t="shared" si="34"/>
        <v>0.94318774993935006</v>
      </c>
      <c r="Q182" s="195">
        <v>1074.5685332283119</v>
      </c>
      <c r="R182" s="89">
        <f t="shared" si="40"/>
        <v>3.9861539945966806E-2</v>
      </c>
      <c r="S182" s="89">
        <f t="shared" si="40"/>
        <v>4.0568447858914392E-2</v>
      </c>
      <c r="T182" s="91">
        <v>4413</v>
      </c>
      <c r="U182" s="190">
        <v>82912</v>
      </c>
      <c r="V182" s="190">
        <v>18775.36231884058</v>
      </c>
      <c r="W182" s="197"/>
      <c r="X182" s="88">
        <v>0</v>
      </c>
      <c r="Y182" s="88">
        <f t="shared" si="41"/>
        <v>0</v>
      </c>
    </row>
    <row r="183" spans="2:25">
      <c r="B183" s="207">
        <v>3440</v>
      </c>
      <c r="C183" t="s">
        <v>197</v>
      </c>
      <c r="D183" s="1">
        <v>111472</v>
      </c>
      <c r="E183" s="85">
        <f t="shared" si="35"/>
        <v>21754.879000780642</v>
      </c>
      <c r="F183" s="86">
        <f t="shared" si="28"/>
        <v>0.90964579263956147</v>
      </c>
      <c r="G183" s="187">
        <f t="shared" si="29"/>
        <v>1297.7212466892058</v>
      </c>
      <c r="H183" s="187">
        <f t="shared" si="30"/>
        <v>6649.5236680354901</v>
      </c>
      <c r="I183" s="187">
        <f t="shared" si="31"/>
        <v>0</v>
      </c>
      <c r="J183" s="87">
        <f t="shared" si="32"/>
        <v>0</v>
      </c>
      <c r="K183" s="187">
        <f t="shared" si="36"/>
        <v>-304.53095186375015</v>
      </c>
      <c r="L183" s="87">
        <f t="shared" si="33"/>
        <v>-1560.4165973498559</v>
      </c>
      <c r="M183" s="88">
        <f t="shared" si="37"/>
        <v>5089.1070706856344</v>
      </c>
      <c r="N183" s="88">
        <f t="shared" si="38"/>
        <v>116561.10707068564</v>
      </c>
      <c r="O183" s="88">
        <f t="shared" si="39"/>
        <v>22748.069295606096</v>
      </c>
      <c r="P183" s="89">
        <f t="shared" si="34"/>
        <v>0.95117447100849217</v>
      </c>
      <c r="Q183" s="195">
        <v>769.54283195557036</v>
      </c>
      <c r="R183" s="89">
        <f t="shared" si="40"/>
        <v>1.9098031686825192E-2</v>
      </c>
      <c r="S183" s="89">
        <f t="shared" si="40"/>
        <v>2.6456858223205554E-2</v>
      </c>
      <c r="T183" s="91">
        <v>5124</v>
      </c>
      <c r="U183" s="190">
        <v>109383</v>
      </c>
      <c r="V183" s="190">
        <v>21194.148420848673</v>
      </c>
      <c r="W183" s="197"/>
      <c r="X183" s="88">
        <v>0</v>
      </c>
      <c r="Y183" s="88">
        <f t="shared" si="41"/>
        <v>0</v>
      </c>
    </row>
    <row r="184" spans="2:25">
      <c r="B184" s="207">
        <v>3441</v>
      </c>
      <c r="C184" t="s">
        <v>198</v>
      </c>
      <c r="D184" s="1">
        <v>122893</v>
      </c>
      <c r="E184" s="85">
        <f t="shared" si="35"/>
        <v>19895.256597053583</v>
      </c>
      <c r="F184" s="86">
        <f t="shared" si="28"/>
        <v>0.83188862858510337</v>
      </c>
      <c r="G184" s="187">
        <f t="shared" si="29"/>
        <v>2413.4946889254411</v>
      </c>
      <c r="H184" s="187">
        <f t="shared" si="30"/>
        <v>14908.15669349245</v>
      </c>
      <c r="I184" s="187">
        <f t="shared" si="31"/>
        <v>570.7507307889814</v>
      </c>
      <c r="J184" s="87">
        <f t="shared" si="32"/>
        <v>3525.5272640835383</v>
      </c>
      <c r="K184" s="187">
        <f t="shared" si="36"/>
        <v>266.21977892523125</v>
      </c>
      <c r="L184" s="87">
        <f t="shared" si="33"/>
        <v>1644.4395744211533</v>
      </c>
      <c r="M184" s="88">
        <f t="shared" si="37"/>
        <v>16552.596267913603</v>
      </c>
      <c r="N184" s="88">
        <f t="shared" si="38"/>
        <v>139445.59626791361</v>
      </c>
      <c r="O184" s="88">
        <f t="shared" si="39"/>
        <v>22574.971064904261</v>
      </c>
      <c r="P184" s="89">
        <f t="shared" si="34"/>
        <v>0.94393664278312595</v>
      </c>
      <c r="Q184" s="195">
        <v>2660.6392997397052</v>
      </c>
      <c r="R184" s="89">
        <f t="shared" si="40"/>
        <v>6.8383944639084732E-2</v>
      </c>
      <c r="S184" s="89">
        <f t="shared" si="40"/>
        <v>6.0081786739995216E-2</v>
      </c>
      <c r="T184" s="91">
        <v>6177</v>
      </c>
      <c r="U184" s="190">
        <v>115027</v>
      </c>
      <c r="V184" s="190">
        <v>18767.661935062813</v>
      </c>
      <c r="W184" s="197"/>
      <c r="X184" s="88">
        <v>0</v>
      </c>
      <c r="Y184" s="88">
        <f t="shared" si="41"/>
        <v>0</v>
      </c>
    </row>
    <row r="185" spans="2:25">
      <c r="B185" s="207">
        <v>3442</v>
      </c>
      <c r="C185" t="s">
        <v>199</v>
      </c>
      <c r="D185" s="1">
        <v>277016</v>
      </c>
      <c r="E185" s="85">
        <f t="shared" si="35"/>
        <v>18666.846361185981</v>
      </c>
      <c r="F185" s="86">
        <f t="shared" si="28"/>
        <v>0.78052460111097954</v>
      </c>
      <c r="G185" s="187">
        <f t="shared" si="29"/>
        <v>3150.5408304460025</v>
      </c>
      <c r="H185" s="187">
        <f t="shared" si="30"/>
        <v>46754.025923818677</v>
      </c>
      <c r="I185" s="187">
        <f t="shared" si="31"/>
        <v>1000.6943133426424</v>
      </c>
      <c r="J185" s="87">
        <f t="shared" si="32"/>
        <v>14850.303610004814</v>
      </c>
      <c r="K185" s="187">
        <f t="shared" si="36"/>
        <v>696.16336147889228</v>
      </c>
      <c r="L185" s="87">
        <f t="shared" si="33"/>
        <v>10331.064284346761</v>
      </c>
      <c r="M185" s="88">
        <f t="shared" si="37"/>
        <v>57085.090208165435</v>
      </c>
      <c r="N185" s="88">
        <f t="shared" si="38"/>
        <v>334101.09020816546</v>
      </c>
      <c r="O185" s="88">
        <f t="shared" si="39"/>
        <v>22513.550553110883</v>
      </c>
      <c r="P185" s="89">
        <f t="shared" si="34"/>
        <v>0.94136844140941989</v>
      </c>
      <c r="Q185" s="195">
        <v>8418.9985119212142</v>
      </c>
      <c r="R185" s="89">
        <f t="shared" si="40"/>
        <v>3.8851554062162487E-2</v>
      </c>
      <c r="S185" s="89">
        <f t="shared" si="40"/>
        <v>4.2771748605793171E-2</v>
      </c>
      <c r="T185" s="91">
        <v>14840</v>
      </c>
      <c r="U185" s="190">
        <v>266656</v>
      </c>
      <c r="V185" s="190">
        <v>17901.181525241675</v>
      </c>
      <c r="W185" s="197"/>
      <c r="X185" s="88">
        <v>0</v>
      </c>
      <c r="Y185" s="88">
        <f t="shared" si="41"/>
        <v>0</v>
      </c>
    </row>
    <row r="186" spans="2:25">
      <c r="B186" s="207">
        <v>3443</v>
      </c>
      <c r="C186" t="s">
        <v>200</v>
      </c>
      <c r="D186" s="1">
        <v>240449</v>
      </c>
      <c r="E186" s="85">
        <f t="shared" si="35"/>
        <v>17562.559345555474</v>
      </c>
      <c r="F186" s="86">
        <f t="shared" si="28"/>
        <v>0.73435058940543319</v>
      </c>
      <c r="G186" s="187">
        <f t="shared" si="29"/>
        <v>3813.1130398243067</v>
      </c>
      <c r="H186" s="187">
        <f t="shared" si="30"/>
        <v>52205.33062823458</v>
      </c>
      <c r="I186" s="187">
        <f t="shared" si="31"/>
        <v>1387.1947688133198</v>
      </c>
      <c r="J186" s="87">
        <f t="shared" si="32"/>
        <v>18992.083579823164</v>
      </c>
      <c r="K186" s="187">
        <f t="shared" si="36"/>
        <v>1082.6638169495695</v>
      </c>
      <c r="L186" s="87">
        <f t="shared" si="33"/>
        <v>14822.750317856557</v>
      </c>
      <c r="M186" s="88">
        <f t="shared" si="37"/>
        <v>67028.080946091141</v>
      </c>
      <c r="N186" s="88">
        <f t="shared" si="38"/>
        <v>307477.08094609116</v>
      </c>
      <c r="O186" s="88">
        <f t="shared" si="39"/>
        <v>22458.336202329352</v>
      </c>
      <c r="P186" s="89">
        <f t="shared" si="34"/>
        <v>0.93905974082414234</v>
      </c>
      <c r="Q186" s="195">
        <v>8086.1092201288848</v>
      </c>
      <c r="R186" s="89">
        <f t="shared" si="40"/>
        <v>5.1184527478676758E-2</v>
      </c>
      <c r="S186" s="89">
        <f t="shared" si="40"/>
        <v>4.6884890232397634E-2</v>
      </c>
      <c r="T186" s="91">
        <v>13691</v>
      </c>
      <c r="U186" s="190">
        <v>228741</v>
      </c>
      <c r="V186" s="190">
        <v>16776.017601760177</v>
      </c>
      <c r="W186" s="197"/>
      <c r="X186" s="88">
        <v>0</v>
      </c>
      <c r="Y186" s="88">
        <f t="shared" si="41"/>
        <v>0</v>
      </c>
    </row>
    <row r="187" spans="2:25">
      <c r="B187" s="207">
        <v>3446</v>
      </c>
      <c r="C187" t="s">
        <v>201</v>
      </c>
      <c r="D187" s="1">
        <v>271169</v>
      </c>
      <c r="E187" s="85">
        <f t="shared" si="35"/>
        <v>19949.165011402929</v>
      </c>
      <c r="F187" s="86">
        <f t="shared" si="28"/>
        <v>0.83414272350785568</v>
      </c>
      <c r="G187" s="187">
        <f t="shared" si="29"/>
        <v>2381.1496403158335</v>
      </c>
      <c r="H187" s="187">
        <f t="shared" si="30"/>
        <v>32366.967060813124</v>
      </c>
      <c r="I187" s="187">
        <f t="shared" si="31"/>
        <v>551.88278576671053</v>
      </c>
      <c r="J187" s="87">
        <f t="shared" si="32"/>
        <v>7501.7427069268961</v>
      </c>
      <c r="K187" s="187">
        <f t="shared" si="36"/>
        <v>247.35183390296038</v>
      </c>
      <c r="L187" s="87">
        <f t="shared" si="33"/>
        <v>3362.2534782429402</v>
      </c>
      <c r="M187" s="88">
        <f t="shared" si="37"/>
        <v>35729.220539056063</v>
      </c>
      <c r="N187" s="88">
        <f t="shared" si="38"/>
        <v>306898.22053905606</v>
      </c>
      <c r="O187" s="88">
        <f t="shared" si="39"/>
        <v>22577.666485621721</v>
      </c>
      <c r="P187" s="89">
        <f t="shared" si="34"/>
        <v>0.94404934752926328</v>
      </c>
      <c r="Q187" s="195">
        <v>4482.4663997671123</v>
      </c>
      <c r="R187" s="89">
        <f t="shared" si="40"/>
        <v>2.0933025612836914E-2</v>
      </c>
      <c r="S187" s="89">
        <f t="shared" si="40"/>
        <v>1.9055344038473608E-2</v>
      </c>
      <c r="T187" s="91">
        <v>13593</v>
      </c>
      <c r="U187" s="190">
        <v>265609</v>
      </c>
      <c r="V187" s="190">
        <v>19576.135023584906</v>
      </c>
      <c r="W187" s="197"/>
      <c r="X187" s="88">
        <v>0</v>
      </c>
      <c r="Y187" s="88">
        <f t="shared" si="41"/>
        <v>0</v>
      </c>
    </row>
    <row r="188" spans="2:25">
      <c r="B188" s="207">
        <v>3447</v>
      </c>
      <c r="C188" t="s">
        <v>202</v>
      </c>
      <c r="D188" s="1">
        <v>88636</v>
      </c>
      <c r="E188" s="85">
        <f t="shared" si="35"/>
        <v>15864.685877930911</v>
      </c>
      <c r="F188" s="86">
        <f t="shared" si="28"/>
        <v>0.66335670080676046</v>
      </c>
      <c r="G188" s="187">
        <f t="shared" si="29"/>
        <v>4831.8371203990437</v>
      </c>
      <c r="H188" s="187">
        <f t="shared" si="30"/>
        <v>26995.473991669456</v>
      </c>
      <c r="I188" s="187">
        <f t="shared" si="31"/>
        <v>1981.4504824819167</v>
      </c>
      <c r="J188" s="87">
        <f t="shared" si="32"/>
        <v>11070.363845626467</v>
      </c>
      <c r="K188" s="187">
        <f t="shared" si="36"/>
        <v>1676.9195306181664</v>
      </c>
      <c r="L188" s="87">
        <f t="shared" si="33"/>
        <v>9368.9494175636955</v>
      </c>
      <c r="M188" s="88">
        <f t="shared" si="37"/>
        <v>36364.423409233154</v>
      </c>
      <c r="N188" s="88">
        <f t="shared" si="38"/>
        <v>125000.42340923316</v>
      </c>
      <c r="O188" s="88">
        <f t="shared" si="39"/>
        <v>22373.442528948122</v>
      </c>
      <c r="P188" s="89">
        <f t="shared" si="34"/>
        <v>0.93551004639420865</v>
      </c>
      <c r="Q188" s="195">
        <v>4626.1712996026545</v>
      </c>
      <c r="R188" s="89">
        <f t="shared" si="40"/>
        <v>5.5793786925862399E-2</v>
      </c>
      <c r="S188" s="89">
        <f t="shared" si="40"/>
        <v>5.1447401191247223E-2</v>
      </c>
      <c r="T188" s="91">
        <v>5587</v>
      </c>
      <c r="U188" s="190">
        <v>83952</v>
      </c>
      <c r="V188" s="190">
        <v>15088.425593098491</v>
      </c>
      <c r="W188" s="197"/>
      <c r="X188" s="88">
        <v>0</v>
      </c>
      <c r="Y188" s="88">
        <f t="shared" si="41"/>
        <v>0</v>
      </c>
    </row>
    <row r="189" spans="2:25">
      <c r="B189" s="207">
        <v>3448</v>
      </c>
      <c r="C189" t="s">
        <v>203</v>
      </c>
      <c r="D189" s="1">
        <v>111680</v>
      </c>
      <c r="E189" s="85">
        <f t="shared" si="35"/>
        <v>17155.14592933948</v>
      </c>
      <c r="F189" s="86">
        <f t="shared" si="28"/>
        <v>0.71731524299360117</v>
      </c>
      <c r="G189" s="187">
        <f t="shared" si="29"/>
        <v>4057.561089553903</v>
      </c>
      <c r="H189" s="187">
        <f t="shared" si="30"/>
        <v>26414.722692995911</v>
      </c>
      <c r="I189" s="187">
        <f t="shared" si="31"/>
        <v>1529.7894644889175</v>
      </c>
      <c r="J189" s="87">
        <f t="shared" si="32"/>
        <v>9958.9294138228524</v>
      </c>
      <c r="K189" s="187">
        <f t="shared" si="36"/>
        <v>1225.2585126251674</v>
      </c>
      <c r="L189" s="87">
        <f t="shared" si="33"/>
        <v>7976.4329171898398</v>
      </c>
      <c r="M189" s="88">
        <f t="shared" si="37"/>
        <v>34391.15561018575</v>
      </c>
      <c r="N189" s="88">
        <f t="shared" si="38"/>
        <v>146071.15561018576</v>
      </c>
      <c r="O189" s="88">
        <f t="shared" si="39"/>
        <v>22437.965531518552</v>
      </c>
      <c r="P189" s="89">
        <f t="shared" si="34"/>
        <v>0.93820797350355067</v>
      </c>
      <c r="Q189" s="195">
        <v>4842.0587811729456</v>
      </c>
      <c r="R189" s="89">
        <f t="shared" si="40"/>
        <v>7.2330455990090928E-2</v>
      </c>
      <c r="S189" s="89">
        <f t="shared" si="40"/>
        <v>7.5130704492676587E-2</v>
      </c>
      <c r="T189" s="91">
        <v>6510</v>
      </c>
      <c r="U189" s="190">
        <v>104147</v>
      </c>
      <c r="V189" s="190">
        <v>15956.335222920177</v>
      </c>
      <c r="W189" s="197"/>
      <c r="X189" s="88">
        <v>0</v>
      </c>
      <c r="Y189" s="88">
        <f t="shared" si="41"/>
        <v>0</v>
      </c>
    </row>
    <row r="190" spans="2:25">
      <c r="B190" s="207">
        <v>3449</v>
      </c>
      <c r="C190" t="s">
        <v>204</v>
      </c>
      <c r="D190" s="1">
        <v>56875</v>
      </c>
      <c r="E190" s="85">
        <f t="shared" si="35"/>
        <v>20054.654442877294</v>
      </c>
      <c r="F190" s="86">
        <f t="shared" si="28"/>
        <v>0.83855359692641862</v>
      </c>
      <c r="G190" s="187">
        <f t="shared" si="29"/>
        <v>2317.8559814312143</v>
      </c>
      <c r="H190" s="187">
        <f t="shared" si="30"/>
        <v>6573.439563338924</v>
      </c>
      <c r="I190" s="187">
        <f t="shared" si="31"/>
        <v>514.96148475068276</v>
      </c>
      <c r="J190" s="87">
        <f t="shared" si="32"/>
        <v>1460.4307707529363</v>
      </c>
      <c r="K190" s="187">
        <f t="shared" si="36"/>
        <v>210.43053288693261</v>
      </c>
      <c r="L190" s="87">
        <f t="shared" si="33"/>
        <v>596.78099126734082</v>
      </c>
      <c r="M190" s="88">
        <f t="shared" si="37"/>
        <v>7170.2205546062651</v>
      </c>
      <c r="N190" s="88">
        <f t="shared" si="38"/>
        <v>64045.220554606261</v>
      </c>
      <c r="O190" s="88">
        <f t="shared" si="39"/>
        <v>22582.940957195435</v>
      </c>
      <c r="P190" s="89">
        <f t="shared" si="34"/>
        <v>0.94426989120019122</v>
      </c>
      <c r="Q190" s="195">
        <v>1115.7085565908583</v>
      </c>
      <c r="R190" s="89">
        <f t="shared" si="40"/>
        <v>3.4900012737230923E-2</v>
      </c>
      <c r="S190" s="89">
        <f t="shared" si="40"/>
        <v>4.5847474084945071E-2</v>
      </c>
      <c r="T190" s="91">
        <v>2836</v>
      </c>
      <c r="U190" s="190">
        <v>54957</v>
      </c>
      <c r="V190" s="190">
        <v>19175.505931612002</v>
      </c>
      <c r="W190" s="197"/>
      <c r="X190" s="88">
        <v>0</v>
      </c>
      <c r="Y190" s="88">
        <f t="shared" si="41"/>
        <v>0</v>
      </c>
    </row>
    <row r="191" spans="2:25">
      <c r="B191" s="207">
        <v>3450</v>
      </c>
      <c r="C191" t="s">
        <v>205</v>
      </c>
      <c r="D191" s="1">
        <v>22236</v>
      </c>
      <c r="E191" s="85">
        <f t="shared" si="35"/>
        <v>16278.184480234258</v>
      </c>
      <c r="F191" s="86">
        <f t="shared" si="28"/>
        <v>0.68064648963225027</v>
      </c>
      <c r="G191" s="187">
        <f t="shared" si="29"/>
        <v>4583.7379590170358</v>
      </c>
      <c r="H191" s="187">
        <f t="shared" si="30"/>
        <v>6261.3860520172702</v>
      </c>
      <c r="I191" s="187">
        <f t="shared" si="31"/>
        <v>1836.7259716757451</v>
      </c>
      <c r="J191" s="87">
        <f t="shared" si="32"/>
        <v>2508.9676773090678</v>
      </c>
      <c r="K191" s="187">
        <f t="shared" si="36"/>
        <v>1532.1950198119948</v>
      </c>
      <c r="L191" s="87">
        <f t="shared" si="33"/>
        <v>2092.9783970631852</v>
      </c>
      <c r="M191" s="88">
        <f t="shared" si="37"/>
        <v>8354.3644490804545</v>
      </c>
      <c r="N191" s="88">
        <f t="shared" si="38"/>
        <v>30590.364449080455</v>
      </c>
      <c r="O191" s="88">
        <f t="shared" si="39"/>
        <v>22394.117459063291</v>
      </c>
      <c r="P191" s="89">
        <f t="shared" si="34"/>
        <v>0.93637453583548313</v>
      </c>
      <c r="Q191" s="195">
        <v>1289.9162511647119</v>
      </c>
      <c r="R191" s="89">
        <f t="shared" si="40"/>
        <v>4.1108718044760746E-2</v>
      </c>
      <c r="S191" s="89">
        <f t="shared" si="40"/>
        <v>-5.5685430704642387E-2</v>
      </c>
      <c r="T191" s="91">
        <v>1366</v>
      </c>
      <c r="U191" s="190">
        <v>21358</v>
      </c>
      <c r="V191" s="190">
        <v>17238.095238095237</v>
      </c>
      <c r="W191" s="197"/>
      <c r="X191" s="88">
        <v>0</v>
      </c>
      <c r="Y191" s="88">
        <f t="shared" si="41"/>
        <v>0</v>
      </c>
    </row>
    <row r="192" spans="2:25">
      <c r="B192" s="207">
        <v>3451</v>
      </c>
      <c r="C192" t="s">
        <v>206</v>
      </c>
      <c r="D192" s="1">
        <v>131529</v>
      </c>
      <c r="E192" s="85">
        <f t="shared" si="35"/>
        <v>20044.0414507772</v>
      </c>
      <c r="F192" s="86">
        <f t="shared" si="28"/>
        <v>0.8381098314790989</v>
      </c>
      <c r="G192" s="187">
        <f t="shared" si="29"/>
        <v>2324.2237766912708</v>
      </c>
      <c r="H192" s="187">
        <f t="shared" si="30"/>
        <v>15251.556422648118</v>
      </c>
      <c r="I192" s="187">
        <f t="shared" si="31"/>
        <v>518.67603198571555</v>
      </c>
      <c r="J192" s="87">
        <f t="shared" si="32"/>
        <v>3403.5521218902654</v>
      </c>
      <c r="K192" s="187">
        <f t="shared" si="36"/>
        <v>214.14508012196541</v>
      </c>
      <c r="L192" s="87">
        <f t="shared" si="33"/>
        <v>1405.220015760337</v>
      </c>
      <c r="M192" s="88">
        <f t="shared" si="37"/>
        <v>16656.776438408455</v>
      </c>
      <c r="N192" s="88">
        <f t="shared" si="38"/>
        <v>148185.77643840844</v>
      </c>
      <c r="O192" s="88">
        <f t="shared" si="39"/>
        <v>22582.410307590435</v>
      </c>
      <c r="P192" s="89">
        <f t="shared" si="34"/>
        <v>0.94424770292782545</v>
      </c>
      <c r="Q192" s="195">
        <v>2097.8968083037071</v>
      </c>
      <c r="R192" s="89">
        <f t="shared" si="40"/>
        <v>5.4078745962927048E-2</v>
      </c>
      <c r="S192" s="89">
        <f t="shared" si="40"/>
        <v>2.8216710287823046E-2</v>
      </c>
      <c r="T192" s="91">
        <v>6562</v>
      </c>
      <c r="U192" s="190">
        <v>124781</v>
      </c>
      <c r="V192" s="190">
        <v>19493.985314794565</v>
      </c>
      <c r="W192" s="197"/>
      <c r="X192" s="88">
        <v>0</v>
      </c>
      <c r="Y192" s="88">
        <f t="shared" si="41"/>
        <v>0</v>
      </c>
    </row>
    <row r="193" spans="2:28">
      <c r="B193" s="207">
        <v>3452</v>
      </c>
      <c r="C193" t="s">
        <v>207</v>
      </c>
      <c r="D193" s="1">
        <v>45872</v>
      </c>
      <c r="E193" s="85">
        <f t="shared" si="35"/>
        <v>21719.696969696968</v>
      </c>
      <c r="F193" s="86">
        <f t="shared" si="28"/>
        <v>0.90817471175923892</v>
      </c>
      <c r="G193" s="187">
        <f t="shared" si="29"/>
        <v>1318.83046533941</v>
      </c>
      <c r="H193" s="187">
        <f t="shared" si="30"/>
        <v>2785.369942796834</v>
      </c>
      <c r="I193" s="187">
        <f t="shared" si="31"/>
        <v>0</v>
      </c>
      <c r="J193" s="87">
        <f t="shared" si="32"/>
        <v>0</v>
      </c>
      <c r="K193" s="187">
        <f t="shared" si="36"/>
        <v>-304.53095186375015</v>
      </c>
      <c r="L193" s="87">
        <f t="shared" si="33"/>
        <v>-643.16937033624026</v>
      </c>
      <c r="M193" s="88">
        <f t="shared" si="37"/>
        <v>2142.2005724605938</v>
      </c>
      <c r="N193" s="88">
        <f t="shared" si="38"/>
        <v>48014.200572460592</v>
      </c>
      <c r="O193" s="88">
        <f t="shared" si="39"/>
        <v>22733.996483172628</v>
      </c>
      <c r="P193" s="89">
        <f t="shared" si="34"/>
        <v>0.95058603865636326</v>
      </c>
      <c r="Q193" s="195">
        <v>169.84911272556246</v>
      </c>
      <c r="R193" s="89">
        <f t="shared" si="40"/>
        <v>9.3959731543624154E-3</v>
      </c>
      <c r="S193" s="89">
        <f t="shared" si="40"/>
        <v>-6.4063453325215343E-4</v>
      </c>
      <c r="T193" s="91">
        <v>2112</v>
      </c>
      <c r="U193" s="190">
        <v>45445</v>
      </c>
      <c r="V193" s="190">
        <v>21733.620277379247</v>
      </c>
      <c r="W193" s="197"/>
      <c r="X193" s="88">
        <v>0</v>
      </c>
      <c r="Y193" s="88">
        <f t="shared" si="41"/>
        <v>0</v>
      </c>
    </row>
    <row r="194" spans="2:28">
      <c r="B194" s="207">
        <v>3453</v>
      </c>
      <c r="C194" t="s">
        <v>208</v>
      </c>
      <c r="D194" s="1">
        <v>75077</v>
      </c>
      <c r="E194" s="85">
        <f t="shared" si="35"/>
        <v>22764.402668283808</v>
      </c>
      <c r="F194" s="86">
        <f t="shared" si="28"/>
        <v>0.95185742510515059</v>
      </c>
      <c r="G194" s="187">
        <f t="shared" si="29"/>
        <v>692.00704618730595</v>
      </c>
      <c r="H194" s="187">
        <f t="shared" si="30"/>
        <v>2282.2392383257352</v>
      </c>
      <c r="I194" s="187">
        <f t="shared" si="31"/>
        <v>0</v>
      </c>
      <c r="J194" s="87">
        <f t="shared" si="32"/>
        <v>0</v>
      </c>
      <c r="K194" s="187">
        <f t="shared" si="36"/>
        <v>-304.53095186375015</v>
      </c>
      <c r="L194" s="87">
        <f t="shared" si="33"/>
        <v>-1004.343079246648</v>
      </c>
      <c r="M194" s="88">
        <f t="shared" si="37"/>
        <v>1277.8961590790873</v>
      </c>
      <c r="N194" s="88">
        <f t="shared" si="38"/>
        <v>76354.896159079086</v>
      </c>
      <c r="O194" s="88">
        <f t="shared" si="39"/>
        <v>23151.878762607364</v>
      </c>
      <c r="P194" s="89">
        <f t="shared" si="34"/>
        <v>0.96805912399472782</v>
      </c>
      <c r="Q194" s="195">
        <v>66.082017913636719</v>
      </c>
      <c r="R194" s="89">
        <f t="shared" si="40"/>
        <v>7.0754178789434657E-2</v>
      </c>
      <c r="S194" s="89">
        <f t="shared" si="40"/>
        <v>6.848150466829267E-2</v>
      </c>
      <c r="T194" s="91">
        <v>3298</v>
      </c>
      <c r="U194" s="190">
        <v>70116</v>
      </c>
      <c r="V194" s="190">
        <v>21305.378304466729</v>
      </c>
      <c r="W194" s="197"/>
      <c r="X194" s="88">
        <v>0</v>
      </c>
      <c r="Y194" s="88">
        <f t="shared" si="41"/>
        <v>0</v>
      </c>
    </row>
    <row r="195" spans="2:28" ht="32.1" customHeight="1">
      <c r="B195" s="207">
        <v>3454</v>
      </c>
      <c r="C195" t="s">
        <v>209</v>
      </c>
      <c r="D195" s="1">
        <v>39024</v>
      </c>
      <c r="E195" s="85">
        <f t="shared" si="35"/>
        <v>23722.796352583588</v>
      </c>
      <c r="F195" s="86">
        <f t="shared" si="28"/>
        <v>0.99193113834365398</v>
      </c>
      <c r="G195" s="187">
        <f t="shared" si="29"/>
        <v>116.97083560743849</v>
      </c>
      <c r="H195" s="187">
        <f t="shared" si="30"/>
        <v>192.41702457423631</v>
      </c>
      <c r="I195" s="187">
        <f t="shared" si="31"/>
        <v>0</v>
      </c>
      <c r="J195" s="87">
        <f t="shared" si="32"/>
        <v>0</v>
      </c>
      <c r="K195" s="187">
        <f t="shared" si="36"/>
        <v>-304.53095186375015</v>
      </c>
      <c r="L195" s="87">
        <f t="shared" si="33"/>
        <v>-500.95341581586899</v>
      </c>
      <c r="M195" s="88">
        <f t="shared" si="37"/>
        <v>-308.53639124163271</v>
      </c>
      <c r="N195" s="88">
        <f t="shared" si="38"/>
        <v>38715.463608758364</v>
      </c>
      <c r="O195" s="88">
        <f t="shared" si="39"/>
        <v>23535.236236327273</v>
      </c>
      <c r="P195" s="89">
        <f t="shared" si="34"/>
        <v>0.98408860929012909</v>
      </c>
      <c r="Q195" s="195">
        <v>327.09366872890575</v>
      </c>
      <c r="R195" s="92">
        <f t="shared" si="40"/>
        <v>5.34215143744095E-2</v>
      </c>
      <c r="S195" s="92">
        <f t="shared" si="40"/>
        <v>4.7658113991814091E-2</v>
      </c>
      <c r="T195" s="91">
        <v>1645</v>
      </c>
      <c r="U195" s="190">
        <v>37045</v>
      </c>
      <c r="V195" s="190">
        <v>22643.643031784839</v>
      </c>
      <c r="W195" s="197"/>
      <c r="X195" s="88">
        <v>0</v>
      </c>
      <c r="Y195" s="88">
        <f t="shared" si="41"/>
        <v>0</v>
      </c>
      <c r="Z195" s="188"/>
      <c r="AB195" s="45"/>
    </row>
    <row r="196" spans="2:28">
      <c r="B196" s="207">
        <v>3901</v>
      </c>
      <c r="C196" t="s">
        <v>210</v>
      </c>
      <c r="D196" s="1">
        <v>536906</v>
      </c>
      <c r="E196" s="85">
        <f t="shared" si="35"/>
        <v>19217.080067289451</v>
      </c>
      <c r="F196" s="86">
        <f t="shared" si="28"/>
        <v>0.80353175163144597</v>
      </c>
      <c r="G196" s="187">
        <f t="shared" si="29"/>
        <v>2820.4006067839205</v>
      </c>
      <c r="H196" s="187">
        <f t="shared" si="30"/>
        <v>78799.172552935954</v>
      </c>
      <c r="I196" s="187">
        <f t="shared" si="31"/>
        <v>808.1125162064277</v>
      </c>
      <c r="J196" s="87">
        <f t="shared" si="32"/>
        <v>22577.855590291383</v>
      </c>
      <c r="K196" s="187">
        <f t="shared" si="36"/>
        <v>503.58156434267755</v>
      </c>
      <c r="L196" s="87">
        <f t="shared" si="33"/>
        <v>14069.565326170068</v>
      </c>
      <c r="M196" s="88">
        <f t="shared" si="37"/>
        <v>92868.737879106018</v>
      </c>
      <c r="N196" s="88">
        <f t="shared" si="38"/>
        <v>629774.73787910608</v>
      </c>
      <c r="O196" s="88">
        <f t="shared" si="39"/>
        <v>22541.062238416052</v>
      </c>
      <c r="P196" s="89">
        <f t="shared" si="34"/>
        <v>0.94251879893544299</v>
      </c>
      <c r="Q196" s="195">
        <v>9786.5286539464432</v>
      </c>
      <c r="R196" s="92">
        <f t="shared" si="40"/>
        <v>5.1600102632202619E-2</v>
      </c>
      <c r="S196" s="93">
        <f t="shared" si="40"/>
        <v>4.1926842086854606E-2</v>
      </c>
      <c r="T196" s="91">
        <v>27939</v>
      </c>
      <c r="U196" s="190">
        <v>510561</v>
      </c>
      <c r="V196" s="190">
        <v>18443.79018857019</v>
      </c>
      <c r="W196" s="197"/>
      <c r="X196" s="88">
        <v>0</v>
      </c>
      <c r="Y196" s="88">
        <f t="shared" si="41"/>
        <v>0</v>
      </c>
      <c r="Z196" s="1"/>
      <c r="AA196" s="1"/>
    </row>
    <row r="197" spans="2:28">
      <c r="B197" s="207">
        <v>3903</v>
      </c>
      <c r="C197" t="s">
        <v>211</v>
      </c>
      <c r="D197" s="1">
        <v>557490</v>
      </c>
      <c r="E197" s="85">
        <f t="shared" si="35"/>
        <v>20746.129800535873</v>
      </c>
      <c r="F197" s="86">
        <f t="shared" si="28"/>
        <v>0.8674665432951616</v>
      </c>
      <c r="G197" s="187">
        <f t="shared" si="29"/>
        <v>1902.970766836067</v>
      </c>
      <c r="H197" s="187">
        <f t="shared" si="30"/>
        <v>51136.630446418792</v>
      </c>
      <c r="I197" s="187">
        <f t="shared" si="31"/>
        <v>272.94510957018008</v>
      </c>
      <c r="J197" s="87">
        <f t="shared" si="32"/>
        <v>7334.5809843698789</v>
      </c>
      <c r="K197" s="187">
        <f t="shared" si="36"/>
        <v>-31.585842293570067</v>
      </c>
      <c r="L197" s="87">
        <f t="shared" si="33"/>
        <v>-848.77475411281489</v>
      </c>
      <c r="M197" s="88">
        <f t="shared" si="37"/>
        <v>50287.85569230598</v>
      </c>
      <c r="N197" s="88">
        <f t="shared" si="38"/>
        <v>607777.85569230595</v>
      </c>
      <c r="O197" s="88">
        <f t="shared" si="39"/>
        <v>22617.51472507837</v>
      </c>
      <c r="P197" s="89">
        <f t="shared" si="34"/>
        <v>0.94571553851862866</v>
      </c>
      <c r="Q197" s="195">
        <v>4093.6935587833577</v>
      </c>
      <c r="R197" s="92">
        <f t="shared" si="40"/>
        <v>4.0805924952346105E-2</v>
      </c>
      <c r="S197" s="92">
        <f t="shared" si="40"/>
        <v>1.5010422346724443E-2</v>
      </c>
      <c r="T197" s="91">
        <v>26872</v>
      </c>
      <c r="U197" s="190">
        <v>535633</v>
      </c>
      <c r="V197" s="190">
        <v>20439.32687170877</v>
      </c>
      <c r="W197" s="197"/>
      <c r="X197" s="88">
        <v>0</v>
      </c>
      <c r="Y197" s="88">
        <f t="shared" si="41"/>
        <v>0</v>
      </c>
      <c r="Z197" s="1"/>
      <c r="AA197" s="1"/>
    </row>
    <row r="198" spans="2:28">
      <c r="B198" s="207">
        <v>3905</v>
      </c>
      <c r="C198" t="s">
        <v>212</v>
      </c>
      <c r="D198" s="1">
        <v>1334464</v>
      </c>
      <c r="E198" s="85">
        <f t="shared" si="35"/>
        <v>22551.526008044075</v>
      </c>
      <c r="F198" s="86">
        <f t="shared" si="28"/>
        <v>0.94295632488155079</v>
      </c>
      <c r="G198" s="187">
        <f t="shared" si="29"/>
        <v>819.73304233114607</v>
      </c>
      <c r="H198" s="187">
        <f t="shared" si="30"/>
        <v>48506.88304690324</v>
      </c>
      <c r="I198" s="187">
        <f t="shared" si="31"/>
        <v>0</v>
      </c>
      <c r="J198" s="87">
        <f t="shared" si="32"/>
        <v>0</v>
      </c>
      <c r="K198" s="187">
        <f t="shared" si="36"/>
        <v>-304.53095186375015</v>
      </c>
      <c r="L198" s="87">
        <f t="shared" si="33"/>
        <v>-18020.314545585552</v>
      </c>
      <c r="M198" s="88">
        <f t="shared" si="37"/>
        <v>30486.568501317688</v>
      </c>
      <c r="N198" s="88">
        <f t="shared" si="38"/>
        <v>1364950.5685013176</v>
      </c>
      <c r="O198" s="88">
        <f t="shared" si="39"/>
        <v>23066.72809851147</v>
      </c>
      <c r="P198" s="89">
        <f t="shared" si="34"/>
        <v>0.96449868390528792</v>
      </c>
      <c r="Q198" s="195">
        <v>2428.2776616196352</v>
      </c>
      <c r="R198" s="92">
        <f t="shared" si="40"/>
        <v>2.8644018672570191E-2</v>
      </c>
      <c r="S198" s="92">
        <f t="shared" si="40"/>
        <v>1.7988007866366614E-2</v>
      </c>
      <c r="T198" s="91">
        <v>59174</v>
      </c>
      <c r="U198" s="190">
        <v>1297304</v>
      </c>
      <c r="V198" s="190">
        <v>22153.037004149523</v>
      </c>
      <c r="W198" s="197"/>
      <c r="X198" s="88">
        <v>0</v>
      </c>
      <c r="Y198" s="88">
        <f t="shared" si="41"/>
        <v>0</v>
      </c>
    </row>
    <row r="199" spans="2:28">
      <c r="B199" s="207">
        <v>3907</v>
      </c>
      <c r="C199" t="s">
        <v>213</v>
      </c>
      <c r="D199" s="1">
        <v>1393920</v>
      </c>
      <c r="E199" s="85">
        <f t="shared" si="35"/>
        <v>21046.337817638268</v>
      </c>
      <c r="F199" s="86">
        <f t="shared" ref="F199:F262" si="42">E199/E$365</f>
        <v>0.88001926582071821</v>
      </c>
      <c r="G199" s="187">
        <f t="shared" ref="G199:G262" si="43">($E$365+$Y$365-E199-Y199)*0.6</f>
        <v>1722.84595657463</v>
      </c>
      <c r="H199" s="187">
        <f t="shared" ref="H199:H262" si="44">G199*T199/1000</f>
        <v>114105.81054989432</v>
      </c>
      <c r="I199" s="187">
        <f t="shared" ref="I199:I262" si="45">IF(E199+Y199&lt;(E$365+Y$365)*0.9,((E$365+Y$365)*0.9-E199-Y199)*0.35,0)</f>
        <v>167.87230358434169</v>
      </c>
      <c r="J199" s="87">
        <f t="shared" ref="J199:J262" si="46">I199*T199/1000</f>
        <v>11118.350538694534</v>
      </c>
      <c r="K199" s="187">
        <f t="shared" si="36"/>
        <v>-136.65864827940845</v>
      </c>
      <c r="L199" s="87">
        <f t="shared" ref="L199:L262" si="47">K199*T199/1000</f>
        <v>-9051.0389341935006</v>
      </c>
      <c r="M199" s="88">
        <f t="shared" si="37"/>
        <v>105054.77161570083</v>
      </c>
      <c r="N199" s="88">
        <f t="shared" si="38"/>
        <v>1498974.7716157008</v>
      </c>
      <c r="O199" s="88">
        <f t="shared" si="39"/>
        <v>22632.525125933487</v>
      </c>
      <c r="P199" s="89">
        <f t="shared" ref="P199:P262" si="48">O199/O$365</f>
        <v>0.94634317464490636</v>
      </c>
      <c r="Q199" s="195">
        <v>14681.227401822791</v>
      </c>
      <c r="R199" s="92">
        <f t="shared" si="40"/>
        <v>4.2527698873197725E-2</v>
      </c>
      <c r="S199" s="92">
        <f t="shared" si="40"/>
        <v>3.2186005434178606E-2</v>
      </c>
      <c r="T199" s="91">
        <v>66231</v>
      </c>
      <c r="U199" s="190">
        <v>1337058</v>
      </c>
      <c r="V199" s="190">
        <v>20390.063134779026</v>
      </c>
      <c r="W199" s="197"/>
      <c r="X199" s="88">
        <v>0</v>
      </c>
      <c r="Y199" s="88">
        <f t="shared" si="41"/>
        <v>0</v>
      </c>
    </row>
    <row r="200" spans="2:28">
      <c r="B200" s="207">
        <v>3909</v>
      </c>
      <c r="C200" t="s">
        <v>214</v>
      </c>
      <c r="D200" s="1">
        <v>1008771</v>
      </c>
      <c r="E200" s="85">
        <f t="shared" ref="E200:E263" si="49">D200/T200*1000</f>
        <v>20707.605460330495</v>
      </c>
      <c r="F200" s="86">
        <f t="shared" si="42"/>
        <v>0.86585570905513753</v>
      </c>
      <c r="G200" s="187">
        <f t="shared" si="43"/>
        <v>1926.0853709592941</v>
      </c>
      <c r="H200" s="187">
        <f t="shared" si="44"/>
        <v>93829.248846282004</v>
      </c>
      <c r="I200" s="187">
        <f t="shared" si="45"/>
        <v>286.42862864206251</v>
      </c>
      <c r="J200" s="87">
        <f t="shared" si="46"/>
        <v>13953.370644298075</v>
      </c>
      <c r="K200" s="187">
        <f t="shared" ref="K200:K263" si="50">I200+J$367</f>
        <v>-18.102323221687641</v>
      </c>
      <c r="L200" s="87">
        <f t="shared" si="47"/>
        <v>-881.85467574451343</v>
      </c>
      <c r="M200" s="88">
        <f t="shared" ref="M200:M263" si="51">+H200+L200</f>
        <v>92947.394170537489</v>
      </c>
      <c r="N200" s="88">
        <f t="shared" ref="N200:N263" si="52">D200+M200</f>
        <v>1101718.3941705376</v>
      </c>
      <c r="O200" s="88">
        <f t="shared" ref="O200:O263" si="53">N200/T200*1000</f>
        <v>22615.5885080681</v>
      </c>
      <c r="P200" s="89">
        <f t="shared" si="48"/>
        <v>0.94563499680662744</v>
      </c>
      <c r="Q200" s="195">
        <v>12938.006570636106</v>
      </c>
      <c r="R200" s="92">
        <f t="shared" ref="R200:S263" si="54">(D200-U200)/U200</f>
        <v>7.89010404906112E-3</v>
      </c>
      <c r="S200" s="92">
        <f t="shared" si="54"/>
        <v>-1.8132821522937588E-3</v>
      </c>
      <c r="T200" s="91">
        <v>48715</v>
      </c>
      <c r="U200" s="190">
        <v>1000874</v>
      </c>
      <c r="V200" s="190">
        <v>20745.222401857147</v>
      </c>
      <c r="W200" s="197"/>
      <c r="X200" s="88">
        <v>0</v>
      </c>
      <c r="Y200" s="88">
        <f t="shared" ref="Y200:Y263" si="55">X200*1000/T200</f>
        <v>0</v>
      </c>
    </row>
    <row r="201" spans="2:28">
      <c r="B201" s="207">
        <v>3911</v>
      </c>
      <c r="C201" t="s">
        <v>218</v>
      </c>
      <c r="D201" s="1">
        <v>650775</v>
      </c>
      <c r="E201" s="85">
        <f t="shared" si="49"/>
        <v>23663.684956910656</v>
      </c>
      <c r="F201" s="86">
        <f t="shared" si="42"/>
        <v>0.98945948900149927</v>
      </c>
      <c r="G201" s="187">
        <f t="shared" si="43"/>
        <v>152.43767301119732</v>
      </c>
      <c r="H201" s="187">
        <f t="shared" si="44"/>
        <v>4192.1884454809378</v>
      </c>
      <c r="I201" s="187">
        <f t="shared" si="45"/>
        <v>0</v>
      </c>
      <c r="J201" s="87">
        <f t="shared" si="46"/>
        <v>0</v>
      </c>
      <c r="K201" s="187">
        <f t="shared" si="50"/>
        <v>-304.53095186375015</v>
      </c>
      <c r="L201" s="87">
        <f t="shared" si="47"/>
        <v>-8374.9057072049927</v>
      </c>
      <c r="M201" s="88">
        <f t="shared" si="51"/>
        <v>-4182.7172617240549</v>
      </c>
      <c r="N201" s="88">
        <f t="shared" si="52"/>
        <v>646592.28273827594</v>
      </c>
      <c r="O201" s="88">
        <f t="shared" si="53"/>
        <v>23511.591678058103</v>
      </c>
      <c r="P201" s="89">
        <f t="shared" si="48"/>
        <v>0.98309994955326729</v>
      </c>
      <c r="Q201" s="195">
        <v>-291.69909804637655</v>
      </c>
      <c r="R201" s="92">
        <f t="shared" si="54"/>
        <v>1.5531614083161938E-2</v>
      </c>
      <c r="S201" s="92">
        <f t="shared" si="54"/>
        <v>7.5922919847698934E-3</v>
      </c>
      <c r="T201" s="91">
        <v>27501</v>
      </c>
      <c r="U201" s="190">
        <v>640822</v>
      </c>
      <c r="V201" s="190">
        <v>23485.377116469983</v>
      </c>
      <c r="W201" s="197"/>
      <c r="X201" s="88">
        <v>0</v>
      </c>
      <c r="Y201" s="88">
        <f t="shared" si="55"/>
        <v>0</v>
      </c>
    </row>
    <row r="202" spans="2:28">
      <c r="B202" s="207">
        <v>4001</v>
      </c>
      <c r="C202" t="s">
        <v>215</v>
      </c>
      <c r="D202" s="1">
        <v>781497</v>
      </c>
      <c r="E202" s="85">
        <f t="shared" si="49"/>
        <v>21011.937730218051</v>
      </c>
      <c r="F202" s="86">
        <f t="shared" si="42"/>
        <v>0.87858088067561535</v>
      </c>
      <c r="G202" s="187">
        <f t="shared" si="43"/>
        <v>1743.4860090267605</v>
      </c>
      <c r="H202" s="187">
        <f t="shared" si="44"/>
        <v>64845.475133732303</v>
      </c>
      <c r="I202" s="187">
        <f t="shared" si="45"/>
        <v>179.9123341814178</v>
      </c>
      <c r="J202" s="87">
        <f t="shared" si="46"/>
        <v>6691.479445209472</v>
      </c>
      <c r="K202" s="187">
        <f t="shared" si="50"/>
        <v>-124.61861768233234</v>
      </c>
      <c r="L202" s="87">
        <f t="shared" si="47"/>
        <v>-4634.940247458987</v>
      </c>
      <c r="M202" s="88">
        <f t="shared" si="51"/>
        <v>60210.534886273315</v>
      </c>
      <c r="N202" s="88">
        <f t="shared" si="52"/>
        <v>841707.53488627332</v>
      </c>
      <c r="O202" s="88">
        <f t="shared" si="53"/>
        <v>22630.80512156248</v>
      </c>
      <c r="P202" s="89">
        <f t="shared" si="48"/>
        <v>0.94627125538765133</v>
      </c>
      <c r="Q202" s="195">
        <v>2189.8864052482895</v>
      </c>
      <c r="R202" s="92">
        <f t="shared" si="54"/>
        <v>4.6532368975385305E-2</v>
      </c>
      <c r="S202" s="93">
        <f t="shared" si="54"/>
        <v>4.2677478685555832E-2</v>
      </c>
      <c r="T202" s="91">
        <v>37193</v>
      </c>
      <c r="U202" s="190">
        <v>746749</v>
      </c>
      <c r="V202" s="190">
        <v>20151.905224525042</v>
      </c>
      <c r="W202" s="197"/>
      <c r="X202" s="88">
        <v>0</v>
      </c>
      <c r="Y202" s="88">
        <f t="shared" si="55"/>
        <v>0</v>
      </c>
      <c r="Z202" s="1"/>
    </row>
    <row r="203" spans="2:28">
      <c r="B203" s="207">
        <v>4003</v>
      </c>
      <c r="C203" t="s">
        <v>216</v>
      </c>
      <c r="D203" s="1">
        <v>1089497</v>
      </c>
      <c r="E203" s="85">
        <f t="shared" si="49"/>
        <v>19242.604072837741</v>
      </c>
      <c r="F203" s="86">
        <f t="shared" si="42"/>
        <v>0.80459899747811225</v>
      </c>
      <c r="G203" s="187">
        <f t="shared" si="43"/>
        <v>2805.0862034549464</v>
      </c>
      <c r="H203" s="187">
        <f t="shared" si="44"/>
        <v>158821.17575341562</v>
      </c>
      <c r="I203" s="187">
        <f t="shared" si="45"/>
        <v>799.17911426452622</v>
      </c>
      <c r="J203" s="87">
        <f t="shared" si="46"/>
        <v>45248.722270543207</v>
      </c>
      <c r="K203" s="187">
        <f t="shared" si="50"/>
        <v>494.64816240077607</v>
      </c>
      <c r="L203" s="87">
        <f t="shared" si="47"/>
        <v>28006.484306969542</v>
      </c>
      <c r="M203" s="88">
        <f t="shared" si="51"/>
        <v>186827.66006038515</v>
      </c>
      <c r="N203" s="88">
        <f t="shared" si="52"/>
        <v>1276324.6600603852</v>
      </c>
      <c r="O203" s="88">
        <f t="shared" si="53"/>
        <v>22542.338438693463</v>
      </c>
      <c r="P203" s="89">
        <f t="shared" si="48"/>
        <v>0.94257216122777621</v>
      </c>
      <c r="Q203" s="195">
        <v>22379.186694505624</v>
      </c>
      <c r="R203" s="92">
        <f t="shared" si="54"/>
        <v>4.2808383073053256E-2</v>
      </c>
      <c r="S203" s="92">
        <f t="shared" si="54"/>
        <v>3.0007877478892744E-2</v>
      </c>
      <c r="T203" s="91">
        <v>56619</v>
      </c>
      <c r="U203" s="190">
        <v>1044772</v>
      </c>
      <c r="V203" s="190">
        <v>18681.99699592304</v>
      </c>
      <c r="W203" s="197"/>
      <c r="X203" s="88">
        <v>0</v>
      </c>
      <c r="Y203" s="88">
        <f t="shared" si="55"/>
        <v>0</v>
      </c>
    </row>
    <row r="204" spans="2:28">
      <c r="B204" s="207">
        <v>4005</v>
      </c>
      <c r="C204" t="s">
        <v>217</v>
      </c>
      <c r="D204" s="1">
        <v>259012</v>
      </c>
      <c r="E204" s="85">
        <f t="shared" si="49"/>
        <v>19524.498718528568</v>
      </c>
      <c r="F204" s="86">
        <f t="shared" si="42"/>
        <v>0.81638597539745983</v>
      </c>
      <c r="G204" s="187">
        <f t="shared" si="43"/>
        <v>2635.9494160404502</v>
      </c>
      <c r="H204" s="187">
        <f t="shared" si="44"/>
        <v>34968.504953192612</v>
      </c>
      <c r="I204" s="187">
        <f t="shared" si="45"/>
        <v>700.51598827273676</v>
      </c>
      <c r="J204" s="87">
        <f t="shared" si="46"/>
        <v>9293.0451004261267</v>
      </c>
      <c r="K204" s="187">
        <f t="shared" si="50"/>
        <v>395.98503640898662</v>
      </c>
      <c r="L204" s="87">
        <f t="shared" si="47"/>
        <v>5253.1374930016163</v>
      </c>
      <c r="M204" s="88">
        <f t="shared" si="51"/>
        <v>40221.64244619423</v>
      </c>
      <c r="N204" s="88">
        <f t="shared" si="52"/>
        <v>299233.64244619425</v>
      </c>
      <c r="O204" s="88">
        <f t="shared" si="53"/>
        <v>22556.433170978005</v>
      </c>
      <c r="P204" s="89">
        <f t="shared" si="48"/>
        <v>0.94316151012374361</v>
      </c>
      <c r="Q204" s="195">
        <v>6064.4801522335911</v>
      </c>
      <c r="R204" s="92">
        <f t="shared" si="54"/>
        <v>6.6810548990695703E-2</v>
      </c>
      <c r="S204" s="92">
        <f t="shared" si="54"/>
        <v>4.7430076933801593E-2</v>
      </c>
      <c r="T204" s="91">
        <v>13266</v>
      </c>
      <c r="U204" s="190">
        <v>242791</v>
      </c>
      <c r="V204" s="190">
        <v>18640.383877159307</v>
      </c>
      <c r="W204" s="197"/>
      <c r="X204" s="88">
        <v>0</v>
      </c>
      <c r="Y204" s="88">
        <f t="shared" si="55"/>
        <v>0</v>
      </c>
    </row>
    <row r="205" spans="2:28">
      <c r="B205" s="207">
        <v>4010</v>
      </c>
      <c r="C205" t="s">
        <v>219</v>
      </c>
      <c r="D205" s="1">
        <v>44917</v>
      </c>
      <c r="E205" s="85">
        <f t="shared" si="49"/>
        <v>18856.842989084802</v>
      </c>
      <c r="F205" s="86">
        <f t="shared" si="42"/>
        <v>0.78846900903793993</v>
      </c>
      <c r="G205" s="187">
        <f t="shared" si="43"/>
        <v>3036.5428537067096</v>
      </c>
      <c r="H205" s="187">
        <f t="shared" si="44"/>
        <v>7233.0450775293821</v>
      </c>
      <c r="I205" s="187">
        <f t="shared" si="45"/>
        <v>934.19549357805488</v>
      </c>
      <c r="J205" s="87">
        <f t="shared" si="46"/>
        <v>2225.2536657029268</v>
      </c>
      <c r="K205" s="187">
        <f t="shared" si="50"/>
        <v>629.66454171430473</v>
      </c>
      <c r="L205" s="87">
        <f t="shared" si="47"/>
        <v>1499.8609383634739</v>
      </c>
      <c r="M205" s="88">
        <f t="shared" si="51"/>
        <v>8732.9060158928551</v>
      </c>
      <c r="N205" s="88">
        <f t="shared" si="52"/>
        <v>53649.906015892855</v>
      </c>
      <c r="O205" s="88">
        <f t="shared" si="53"/>
        <v>22523.050384505816</v>
      </c>
      <c r="P205" s="89">
        <f t="shared" si="48"/>
        <v>0.94176566180576748</v>
      </c>
      <c r="Q205" s="195">
        <v>645.94385818034061</v>
      </c>
      <c r="R205" s="92">
        <f t="shared" si="54"/>
        <v>-3.4022237037355643E-2</v>
      </c>
      <c r="S205" s="92">
        <f t="shared" si="54"/>
        <v>-3.6860962621208943E-2</v>
      </c>
      <c r="T205" s="91">
        <v>2382</v>
      </c>
      <c r="U205" s="190">
        <v>46499</v>
      </c>
      <c r="V205" s="190">
        <v>19578.526315789473</v>
      </c>
      <c r="W205" s="197"/>
      <c r="X205" s="88">
        <v>0</v>
      </c>
      <c r="Y205" s="88">
        <f t="shared" si="55"/>
        <v>0</v>
      </c>
    </row>
    <row r="206" spans="2:28">
      <c r="B206" s="207">
        <v>4012</v>
      </c>
      <c r="C206" t="s">
        <v>220</v>
      </c>
      <c r="D206" s="1">
        <v>303620</v>
      </c>
      <c r="E206" s="85">
        <f t="shared" si="49"/>
        <v>21278.295605858853</v>
      </c>
      <c r="F206" s="86">
        <f t="shared" si="42"/>
        <v>0.88971821317488475</v>
      </c>
      <c r="G206" s="187">
        <f t="shared" si="43"/>
        <v>1583.6712836422789</v>
      </c>
      <c r="H206" s="187">
        <f t="shared" si="44"/>
        <v>22597.40554629168</v>
      </c>
      <c r="I206" s="187">
        <f t="shared" si="45"/>
        <v>86.687077707136993</v>
      </c>
      <c r="J206" s="87">
        <f t="shared" si="46"/>
        <v>1236.9379118031377</v>
      </c>
      <c r="K206" s="187">
        <f t="shared" si="50"/>
        <v>-217.84387415661314</v>
      </c>
      <c r="L206" s="87">
        <f t="shared" si="47"/>
        <v>-3108.4142403407131</v>
      </c>
      <c r="M206" s="88">
        <f t="shared" si="51"/>
        <v>19488.991305950967</v>
      </c>
      <c r="N206" s="88">
        <f t="shared" si="52"/>
        <v>323108.99130595097</v>
      </c>
      <c r="O206" s="88">
        <f t="shared" si="53"/>
        <v>22644.123015344521</v>
      </c>
      <c r="P206" s="89">
        <f t="shared" si="48"/>
        <v>0.9468281220126149</v>
      </c>
      <c r="Q206" s="195">
        <v>-493.3392475334731</v>
      </c>
      <c r="R206" s="92">
        <f t="shared" si="54"/>
        <v>4.1363698724104815E-2</v>
      </c>
      <c r="S206" s="92">
        <f t="shared" si="54"/>
        <v>3.4284556613498551E-2</v>
      </c>
      <c r="T206" s="91">
        <v>14269</v>
      </c>
      <c r="U206" s="190">
        <v>291560</v>
      </c>
      <c r="V206" s="190">
        <v>20572.960767710982</v>
      </c>
      <c r="W206" s="197"/>
      <c r="X206" s="88">
        <v>0</v>
      </c>
      <c r="Y206" s="88">
        <f t="shared" si="55"/>
        <v>0</v>
      </c>
    </row>
    <row r="207" spans="2:28">
      <c r="B207" s="207">
        <v>4014</v>
      </c>
      <c r="C207" t="s">
        <v>221</v>
      </c>
      <c r="D207" s="1">
        <v>211484</v>
      </c>
      <c r="E207" s="85">
        <f t="shared" si="49"/>
        <v>20247.391096218285</v>
      </c>
      <c r="F207" s="86">
        <f t="shared" si="42"/>
        <v>0.84661257467539952</v>
      </c>
      <c r="G207" s="187">
        <f t="shared" si="43"/>
        <v>2202.2139894266197</v>
      </c>
      <c r="H207" s="187">
        <f t="shared" si="44"/>
        <v>23002.125119561042</v>
      </c>
      <c r="I207" s="187">
        <f t="shared" si="45"/>
        <v>447.50365608133575</v>
      </c>
      <c r="J207" s="87">
        <f t="shared" si="46"/>
        <v>4674.1756877695516</v>
      </c>
      <c r="K207" s="187">
        <f t="shared" si="50"/>
        <v>142.9727042175856</v>
      </c>
      <c r="L207" s="87">
        <f t="shared" si="47"/>
        <v>1493.3498955526816</v>
      </c>
      <c r="M207" s="88">
        <f t="shared" si="51"/>
        <v>24495.475015113723</v>
      </c>
      <c r="N207" s="88">
        <f t="shared" si="52"/>
        <v>235979.47501511371</v>
      </c>
      <c r="O207" s="88">
        <f t="shared" si="53"/>
        <v>22592.577789862487</v>
      </c>
      <c r="P207" s="89">
        <f t="shared" si="48"/>
        <v>0.94467284008764041</v>
      </c>
      <c r="Q207" s="195">
        <v>350.07968039195111</v>
      </c>
      <c r="R207" s="92">
        <f t="shared" si="54"/>
        <v>2.6337372668727585E-2</v>
      </c>
      <c r="S207" s="92">
        <f t="shared" si="54"/>
        <v>2.3193016907559576E-2</v>
      </c>
      <c r="T207" s="91">
        <v>10445</v>
      </c>
      <c r="U207" s="190">
        <v>206057</v>
      </c>
      <c r="V207" s="190">
        <v>19788.437530010564</v>
      </c>
      <c r="W207" s="197"/>
      <c r="X207" s="88">
        <v>0</v>
      </c>
      <c r="Y207" s="88">
        <f t="shared" si="55"/>
        <v>0</v>
      </c>
    </row>
    <row r="208" spans="2:28">
      <c r="B208" s="207">
        <v>4016</v>
      </c>
      <c r="C208" t="s">
        <v>222</v>
      </c>
      <c r="D208" s="1">
        <v>69872</v>
      </c>
      <c r="E208" s="85">
        <f t="shared" si="49"/>
        <v>17100.342633382279</v>
      </c>
      <c r="F208" s="86">
        <f t="shared" si="42"/>
        <v>0.71502373001444552</v>
      </c>
      <c r="G208" s="187">
        <f t="shared" si="43"/>
        <v>4090.4430671282234</v>
      </c>
      <c r="H208" s="187">
        <f t="shared" si="44"/>
        <v>16713.550372285921</v>
      </c>
      <c r="I208" s="187">
        <f t="shared" si="45"/>
        <v>1548.9706180739379</v>
      </c>
      <c r="J208" s="87">
        <f t="shared" si="46"/>
        <v>6329.0939454501104</v>
      </c>
      <c r="K208" s="187">
        <f t="shared" si="50"/>
        <v>1244.4396662101876</v>
      </c>
      <c r="L208" s="87">
        <f t="shared" si="47"/>
        <v>5084.7804761348261</v>
      </c>
      <c r="M208" s="88">
        <f t="shared" si="51"/>
        <v>21798.330848420748</v>
      </c>
      <c r="N208" s="88">
        <f t="shared" si="52"/>
        <v>91670.330848420752</v>
      </c>
      <c r="O208" s="88">
        <f t="shared" si="53"/>
        <v>22435.225366720693</v>
      </c>
      <c r="P208" s="89">
        <f t="shared" si="48"/>
        <v>0.938093397854593</v>
      </c>
      <c r="Q208" s="195">
        <v>2307.9322856947474</v>
      </c>
      <c r="R208" s="92">
        <f t="shared" si="54"/>
        <v>3.0347715810894505E-2</v>
      </c>
      <c r="S208" s="92">
        <f t="shared" si="54"/>
        <v>3.160854267801505E-2</v>
      </c>
      <c r="T208" s="91">
        <v>4086</v>
      </c>
      <c r="U208" s="190">
        <v>67814</v>
      </c>
      <c r="V208" s="190">
        <v>16576.387191395745</v>
      </c>
      <c r="W208" s="197"/>
      <c r="X208" s="88">
        <v>0</v>
      </c>
      <c r="Y208" s="88">
        <f t="shared" si="55"/>
        <v>0</v>
      </c>
    </row>
    <row r="209" spans="2:27">
      <c r="B209" s="207">
        <v>4018</v>
      </c>
      <c r="C209" t="s">
        <v>223</v>
      </c>
      <c r="D209" s="1">
        <v>125046</v>
      </c>
      <c r="E209" s="85">
        <f t="shared" si="49"/>
        <v>19123.107508793393</v>
      </c>
      <c r="F209" s="86">
        <f t="shared" si="42"/>
        <v>0.79960243800683573</v>
      </c>
      <c r="G209" s="187">
        <f t="shared" si="43"/>
        <v>2876.7841418815551</v>
      </c>
      <c r="H209" s="187">
        <f t="shared" si="44"/>
        <v>18811.291503763488</v>
      </c>
      <c r="I209" s="187">
        <f t="shared" si="45"/>
        <v>841.00291168004799</v>
      </c>
      <c r="J209" s="87">
        <f t="shared" si="46"/>
        <v>5499.3180394758338</v>
      </c>
      <c r="K209" s="187">
        <f t="shared" si="50"/>
        <v>536.47195981629784</v>
      </c>
      <c r="L209" s="87">
        <f t="shared" si="47"/>
        <v>3507.9901452387717</v>
      </c>
      <c r="M209" s="88">
        <f t="shared" si="51"/>
        <v>22319.28164900226</v>
      </c>
      <c r="N209" s="88">
        <f t="shared" si="52"/>
        <v>147365.28164900225</v>
      </c>
      <c r="O209" s="88">
        <f t="shared" si="53"/>
        <v>22536.363610491248</v>
      </c>
      <c r="P209" s="89">
        <f t="shared" si="48"/>
        <v>0.94232233325421244</v>
      </c>
      <c r="Q209" s="195">
        <v>3407.9944116881743</v>
      </c>
      <c r="R209" s="92">
        <f t="shared" si="54"/>
        <v>6.7428103152449487E-2</v>
      </c>
      <c r="S209" s="93">
        <f t="shared" si="54"/>
        <v>7.0692908484006167E-2</v>
      </c>
      <c r="T209" s="91">
        <v>6539</v>
      </c>
      <c r="U209" s="190">
        <v>117147</v>
      </c>
      <c r="V209" s="190">
        <v>17860.49702698582</v>
      </c>
      <c r="W209" s="197"/>
      <c r="X209" s="88">
        <v>0</v>
      </c>
      <c r="Y209" s="88">
        <f t="shared" si="55"/>
        <v>0</v>
      </c>
      <c r="Z209" s="1"/>
      <c r="AA209" s="1"/>
    </row>
    <row r="210" spans="2:27">
      <c r="B210" s="207">
        <v>4020</v>
      </c>
      <c r="C210" t="s">
        <v>224</v>
      </c>
      <c r="D210" s="1">
        <v>191280</v>
      </c>
      <c r="E210" s="85">
        <f t="shared" si="49"/>
        <v>17542.186353631696</v>
      </c>
      <c r="F210" s="86">
        <f t="shared" si="42"/>
        <v>0.73349872503118052</v>
      </c>
      <c r="G210" s="187">
        <f t="shared" si="43"/>
        <v>3825.3368349785733</v>
      </c>
      <c r="H210" s="187">
        <f t="shared" si="44"/>
        <v>41711.472848606361</v>
      </c>
      <c r="I210" s="187">
        <f t="shared" si="45"/>
        <v>1394.325315986642</v>
      </c>
      <c r="J210" s="87">
        <f t="shared" si="46"/>
        <v>15203.723245518344</v>
      </c>
      <c r="K210" s="187">
        <f t="shared" si="50"/>
        <v>1089.7943641228917</v>
      </c>
      <c r="L210" s="87">
        <f t="shared" si="47"/>
        <v>11883.11774639601</v>
      </c>
      <c r="M210" s="88">
        <f t="shared" si="51"/>
        <v>53594.590595002373</v>
      </c>
      <c r="N210" s="88">
        <f t="shared" si="52"/>
        <v>244874.59059500237</v>
      </c>
      <c r="O210" s="88">
        <f t="shared" si="53"/>
        <v>22457.317552733159</v>
      </c>
      <c r="P210" s="89">
        <f t="shared" si="48"/>
        <v>0.93901714760542943</v>
      </c>
      <c r="Q210" s="195">
        <v>7193.7970737188516</v>
      </c>
      <c r="R210" s="89">
        <f t="shared" si="54"/>
        <v>5.6935726284148176E-2</v>
      </c>
      <c r="S210" s="89">
        <f t="shared" si="54"/>
        <v>4.0554385698856533E-2</v>
      </c>
      <c r="T210" s="91">
        <v>10904</v>
      </c>
      <c r="U210" s="190">
        <v>180976</v>
      </c>
      <c r="V210" s="190">
        <v>16858.500232883092</v>
      </c>
      <c r="W210" s="197"/>
      <c r="X210" s="88">
        <v>0</v>
      </c>
      <c r="Y210" s="88">
        <f t="shared" si="55"/>
        <v>0</v>
      </c>
    </row>
    <row r="211" spans="2:27">
      <c r="B211" s="207">
        <v>4022</v>
      </c>
      <c r="C211" t="s">
        <v>227</v>
      </c>
      <c r="D211" s="1">
        <v>62111</v>
      </c>
      <c r="E211" s="85">
        <f t="shared" si="49"/>
        <v>20849.613964417589</v>
      </c>
      <c r="F211" s="86">
        <f t="shared" si="42"/>
        <v>0.87179356962688459</v>
      </c>
      <c r="G211" s="187">
        <f t="shared" si="43"/>
        <v>1840.8802685070375</v>
      </c>
      <c r="H211" s="187">
        <f t="shared" si="44"/>
        <v>5483.9823198824643</v>
      </c>
      <c r="I211" s="187">
        <f t="shared" si="45"/>
        <v>236.72565221157944</v>
      </c>
      <c r="J211" s="87">
        <f t="shared" si="46"/>
        <v>705.20571793829527</v>
      </c>
      <c r="K211" s="187">
        <f t="shared" si="50"/>
        <v>-67.805299652170703</v>
      </c>
      <c r="L211" s="87">
        <f t="shared" si="47"/>
        <v>-201.9919876638165</v>
      </c>
      <c r="M211" s="88">
        <f t="shared" si="51"/>
        <v>5281.9903322186474</v>
      </c>
      <c r="N211" s="88">
        <f t="shared" si="52"/>
        <v>67392.990332218644</v>
      </c>
      <c r="O211" s="88">
        <f t="shared" si="53"/>
        <v>22622.688933272457</v>
      </c>
      <c r="P211" s="89">
        <f t="shared" si="48"/>
        <v>0.94593188983521481</v>
      </c>
      <c r="Q211" s="195">
        <v>1091.1256312003488</v>
      </c>
      <c r="R211" s="89">
        <f t="shared" si="54"/>
        <v>5.2389908334604107E-2</v>
      </c>
      <c r="S211" s="89">
        <f t="shared" si="54"/>
        <v>3.8259127423766734E-2</v>
      </c>
      <c r="T211" s="91">
        <v>2979</v>
      </c>
      <c r="U211" s="190">
        <v>59019</v>
      </c>
      <c r="V211" s="190">
        <v>20081.320176930931</v>
      </c>
      <c r="W211" s="197"/>
      <c r="X211" s="88">
        <v>0</v>
      </c>
      <c r="Y211" s="88">
        <f t="shared" si="55"/>
        <v>0</v>
      </c>
    </row>
    <row r="212" spans="2:27">
      <c r="B212" s="207">
        <v>4024</v>
      </c>
      <c r="C212" t="s">
        <v>226</v>
      </c>
      <c r="D212" s="1">
        <v>38788</v>
      </c>
      <c r="E212" s="85">
        <f t="shared" si="49"/>
        <v>23796.319018404909</v>
      </c>
      <c r="F212" s="86">
        <f t="shared" si="42"/>
        <v>0.99500537211096707</v>
      </c>
      <c r="G212" s="187">
        <f t="shared" si="43"/>
        <v>72.85723611464563</v>
      </c>
      <c r="H212" s="187">
        <f t="shared" si="44"/>
        <v>118.75729486687239</v>
      </c>
      <c r="I212" s="187">
        <f t="shared" si="45"/>
        <v>0</v>
      </c>
      <c r="J212" s="87">
        <f t="shared" si="46"/>
        <v>0</v>
      </c>
      <c r="K212" s="187">
        <f t="shared" si="50"/>
        <v>-304.53095186375015</v>
      </c>
      <c r="L212" s="87">
        <f t="shared" si="47"/>
        <v>-496.38545153791273</v>
      </c>
      <c r="M212" s="88">
        <f t="shared" si="51"/>
        <v>-377.62815667104036</v>
      </c>
      <c r="N212" s="88">
        <f t="shared" si="52"/>
        <v>38410.371843328961</v>
      </c>
      <c r="O212" s="88">
        <f t="shared" si="53"/>
        <v>23564.645302655805</v>
      </c>
      <c r="P212" s="89">
        <f t="shared" si="48"/>
        <v>0.98531830279705446</v>
      </c>
      <c r="Q212" s="195">
        <v>404.24114287423498</v>
      </c>
      <c r="R212" s="89">
        <f t="shared" si="54"/>
        <v>4.7786271914422321E-2</v>
      </c>
      <c r="S212" s="89">
        <f t="shared" si="54"/>
        <v>2.0788098036872819E-2</v>
      </c>
      <c r="T212" s="91">
        <v>1630</v>
      </c>
      <c r="U212" s="190">
        <v>37019</v>
      </c>
      <c r="V212" s="190">
        <v>23311.712846347607</v>
      </c>
      <c r="W212" s="197"/>
      <c r="X212" s="88">
        <v>0</v>
      </c>
      <c r="Y212" s="88">
        <f t="shared" si="55"/>
        <v>0</v>
      </c>
    </row>
    <row r="213" spans="2:27">
      <c r="B213" s="207">
        <v>4026</v>
      </c>
      <c r="C213" t="s">
        <v>225</v>
      </c>
      <c r="D213" s="1">
        <v>162877</v>
      </c>
      <c r="E213" s="85">
        <f t="shared" si="49"/>
        <v>29437.375745526839</v>
      </c>
      <c r="F213" s="86">
        <f t="shared" si="42"/>
        <v>1.2308772203379061</v>
      </c>
      <c r="G213" s="187">
        <f t="shared" si="43"/>
        <v>-3311.7768001585123</v>
      </c>
      <c r="H213" s="187">
        <f t="shared" si="44"/>
        <v>-18324.061035277049</v>
      </c>
      <c r="I213" s="187">
        <f t="shared" si="45"/>
        <v>0</v>
      </c>
      <c r="J213" s="87">
        <f t="shared" si="46"/>
        <v>0</v>
      </c>
      <c r="K213" s="187">
        <f t="shared" si="50"/>
        <v>-304.53095186375015</v>
      </c>
      <c r="L213" s="87">
        <f t="shared" si="47"/>
        <v>-1684.9697566621296</v>
      </c>
      <c r="M213" s="88">
        <f t="shared" si="51"/>
        <v>-20009.030791939178</v>
      </c>
      <c r="N213" s="88">
        <f t="shared" si="52"/>
        <v>142867.96920806082</v>
      </c>
      <c r="O213" s="88">
        <f t="shared" si="53"/>
        <v>25821.067993504577</v>
      </c>
      <c r="P213" s="89">
        <f t="shared" si="48"/>
        <v>1.0796670420878303</v>
      </c>
      <c r="Q213" s="195">
        <v>173.90837025960354</v>
      </c>
      <c r="R213" s="89">
        <f t="shared" si="54"/>
        <v>2.0244918412728241E-2</v>
      </c>
      <c r="S213" s="89">
        <f t="shared" si="54"/>
        <v>2.2642023769562772E-2</v>
      </c>
      <c r="T213" s="91">
        <v>5533</v>
      </c>
      <c r="U213" s="190">
        <v>159645</v>
      </c>
      <c r="V213" s="190">
        <v>28785.611251352326</v>
      </c>
      <c r="W213" s="197"/>
      <c r="X213" s="88">
        <v>0</v>
      </c>
      <c r="Y213" s="88">
        <f t="shared" si="55"/>
        <v>0</v>
      </c>
    </row>
    <row r="214" spans="2:27">
      <c r="B214" s="207">
        <v>4028</v>
      </c>
      <c r="C214" t="s">
        <v>228</v>
      </c>
      <c r="D214" s="1">
        <v>52767</v>
      </c>
      <c r="E214" s="85">
        <f t="shared" si="49"/>
        <v>21467.453213995119</v>
      </c>
      <c r="F214" s="86">
        <f t="shared" si="42"/>
        <v>0.89762753881998447</v>
      </c>
      <c r="G214" s="187">
        <f t="shared" si="43"/>
        <v>1470.1767187605196</v>
      </c>
      <c r="H214" s="187">
        <f t="shared" si="44"/>
        <v>3613.6943747133569</v>
      </c>
      <c r="I214" s="187">
        <f t="shared" si="45"/>
        <v>20.481914859444075</v>
      </c>
      <c r="J214" s="87">
        <f t="shared" si="46"/>
        <v>50.344546724513535</v>
      </c>
      <c r="K214" s="187">
        <f t="shared" si="50"/>
        <v>-284.04903700430606</v>
      </c>
      <c r="L214" s="87">
        <f t="shared" si="47"/>
        <v>-698.19253295658427</v>
      </c>
      <c r="M214" s="88">
        <f t="shared" si="51"/>
        <v>2915.5018417567726</v>
      </c>
      <c r="N214" s="88">
        <f t="shared" si="52"/>
        <v>55682.50184175677</v>
      </c>
      <c r="O214" s="88">
        <f t="shared" si="53"/>
        <v>22653.580895751329</v>
      </c>
      <c r="P214" s="89">
        <f t="shared" si="48"/>
        <v>0.94722358829486963</v>
      </c>
      <c r="Q214" s="195">
        <v>81.114820909847367</v>
      </c>
      <c r="R214" s="89">
        <f t="shared" si="54"/>
        <v>7.7713328703892817E-2</v>
      </c>
      <c r="S214" s="89">
        <f t="shared" si="54"/>
        <v>6.4121337983868168E-2</v>
      </c>
      <c r="T214" s="91">
        <v>2458</v>
      </c>
      <c r="U214" s="190">
        <v>48962</v>
      </c>
      <c r="V214" s="190">
        <v>20173.877214668315</v>
      </c>
      <c r="W214" s="197"/>
      <c r="X214" s="88">
        <v>0</v>
      </c>
      <c r="Y214" s="88">
        <f t="shared" si="55"/>
        <v>0</v>
      </c>
    </row>
    <row r="215" spans="2:27">
      <c r="B215" s="207">
        <v>4030</v>
      </c>
      <c r="C215" t="s">
        <v>229</v>
      </c>
      <c r="D215" s="1">
        <v>33316</v>
      </c>
      <c r="E215" s="85">
        <f t="shared" si="49"/>
        <v>22648.538409245411</v>
      </c>
      <c r="F215" s="86">
        <f t="shared" si="42"/>
        <v>0.94701274471194796</v>
      </c>
      <c r="G215" s="187">
        <f t="shared" si="43"/>
        <v>761.5256016103441</v>
      </c>
      <c r="H215" s="187">
        <f t="shared" si="44"/>
        <v>1120.2041599688162</v>
      </c>
      <c r="I215" s="187">
        <f t="shared" si="45"/>
        <v>0</v>
      </c>
      <c r="J215" s="87">
        <f t="shared" si="46"/>
        <v>0</v>
      </c>
      <c r="K215" s="187">
        <f t="shared" si="50"/>
        <v>-304.53095186375015</v>
      </c>
      <c r="L215" s="87">
        <f t="shared" si="47"/>
        <v>-447.96503019157643</v>
      </c>
      <c r="M215" s="88">
        <f t="shared" si="51"/>
        <v>672.23912977723967</v>
      </c>
      <c r="N215" s="88">
        <f t="shared" si="52"/>
        <v>33988.239129777241</v>
      </c>
      <c r="O215" s="88">
        <f t="shared" si="53"/>
        <v>23105.533058992005</v>
      </c>
      <c r="P215" s="89">
        <f t="shared" si="48"/>
        <v>0.96612125183744679</v>
      </c>
      <c r="Q215" s="195">
        <v>476.68436881472434</v>
      </c>
      <c r="R215" s="89">
        <f t="shared" si="54"/>
        <v>7.2633612363168065E-2</v>
      </c>
      <c r="S215" s="89">
        <f t="shared" si="54"/>
        <v>5.1487198523241712E-2</v>
      </c>
      <c r="T215" s="91">
        <v>1471</v>
      </c>
      <c r="U215" s="190">
        <v>31060</v>
      </c>
      <c r="V215" s="190">
        <v>21539.528432732313</v>
      </c>
      <c r="W215" s="197"/>
      <c r="X215" s="88">
        <v>0</v>
      </c>
      <c r="Y215" s="88">
        <f t="shared" si="55"/>
        <v>0</v>
      </c>
    </row>
    <row r="216" spans="2:27">
      <c r="B216" s="207">
        <v>4032</v>
      </c>
      <c r="C216" t="s">
        <v>230</v>
      </c>
      <c r="D216" s="1">
        <v>27347</v>
      </c>
      <c r="E216" s="85">
        <f t="shared" si="49"/>
        <v>21773.089171974523</v>
      </c>
      <c r="F216" s="86">
        <f t="shared" si="42"/>
        <v>0.91040722209219904</v>
      </c>
      <c r="G216" s="187">
        <f t="shared" si="43"/>
        <v>1286.795143972877</v>
      </c>
      <c r="H216" s="187">
        <f t="shared" si="44"/>
        <v>1616.2147008299335</v>
      </c>
      <c r="I216" s="187">
        <f t="shared" si="45"/>
        <v>0</v>
      </c>
      <c r="J216" s="87">
        <f t="shared" si="46"/>
        <v>0</v>
      </c>
      <c r="K216" s="187">
        <f t="shared" si="50"/>
        <v>-304.53095186375015</v>
      </c>
      <c r="L216" s="87">
        <f t="shared" si="47"/>
        <v>-382.49087554087021</v>
      </c>
      <c r="M216" s="88">
        <f t="shared" si="51"/>
        <v>1233.7238252890634</v>
      </c>
      <c r="N216" s="88">
        <f t="shared" si="52"/>
        <v>28580.723825289064</v>
      </c>
      <c r="O216" s="88">
        <f t="shared" si="53"/>
        <v>22755.35336408365</v>
      </c>
      <c r="P216" s="89">
        <f t="shared" si="48"/>
        <v>0.9514790427895472</v>
      </c>
      <c r="Q216" s="195">
        <v>368.06483156444028</v>
      </c>
      <c r="R216" s="89">
        <f t="shared" si="54"/>
        <v>7.6992753623188401E-2</v>
      </c>
      <c r="S216" s="89">
        <f t="shared" si="54"/>
        <v>4.9553447798393706E-2</v>
      </c>
      <c r="T216" s="91">
        <v>1256</v>
      </c>
      <c r="U216" s="190">
        <v>25392</v>
      </c>
      <c r="V216" s="190">
        <v>20745.098039215689</v>
      </c>
      <c r="W216" s="197"/>
      <c r="X216" s="88">
        <v>0</v>
      </c>
      <c r="Y216" s="88">
        <f t="shared" si="55"/>
        <v>0</v>
      </c>
    </row>
    <row r="217" spans="2:27">
      <c r="B217" s="207">
        <v>4034</v>
      </c>
      <c r="C217" t="s">
        <v>231</v>
      </c>
      <c r="D217" s="1">
        <v>66344</v>
      </c>
      <c r="E217" s="85">
        <f t="shared" si="49"/>
        <v>29992.766726943941</v>
      </c>
      <c r="F217" s="86">
        <f t="shared" si="42"/>
        <v>1.2541000141533944</v>
      </c>
      <c r="G217" s="187">
        <f t="shared" si="43"/>
        <v>-3645.0113890087732</v>
      </c>
      <c r="H217" s="187">
        <f t="shared" si="44"/>
        <v>-8062.7651924874062</v>
      </c>
      <c r="I217" s="187">
        <f t="shared" si="45"/>
        <v>0</v>
      </c>
      <c r="J217" s="87">
        <f t="shared" si="46"/>
        <v>0</v>
      </c>
      <c r="K217" s="187">
        <f t="shared" si="50"/>
        <v>-304.53095186375015</v>
      </c>
      <c r="L217" s="87">
        <f t="shared" si="47"/>
        <v>-673.62246552261536</v>
      </c>
      <c r="M217" s="88">
        <f t="shared" si="51"/>
        <v>-8736.3876580100223</v>
      </c>
      <c r="N217" s="88">
        <f t="shared" si="52"/>
        <v>57607.612341989981</v>
      </c>
      <c r="O217" s="88">
        <f t="shared" si="53"/>
        <v>26043.224386071419</v>
      </c>
      <c r="P217" s="89">
        <f t="shared" si="48"/>
        <v>1.0889561596140256</v>
      </c>
      <c r="Q217" s="195">
        <v>260.07914603546487</v>
      </c>
      <c r="R217" s="89">
        <f t="shared" si="54"/>
        <v>3.2478951709541376E-2</v>
      </c>
      <c r="S217" s="89">
        <f t="shared" si="54"/>
        <v>2.5944274799987271E-2</v>
      </c>
      <c r="T217" s="91">
        <v>2212</v>
      </c>
      <c r="U217" s="190">
        <v>64257</v>
      </c>
      <c r="V217" s="190">
        <v>29234.303912647862</v>
      </c>
      <c r="W217" s="197"/>
      <c r="X217" s="88">
        <v>0</v>
      </c>
      <c r="Y217" s="88">
        <f t="shared" si="55"/>
        <v>0</v>
      </c>
    </row>
    <row r="218" spans="2:27" ht="28.5" customHeight="1">
      <c r="B218" s="207">
        <v>4036</v>
      </c>
      <c r="C218" t="s">
        <v>232</v>
      </c>
      <c r="D218" s="1">
        <v>126949</v>
      </c>
      <c r="E218" s="85">
        <f t="shared" si="49"/>
        <v>32965.203843157622</v>
      </c>
      <c r="F218" s="86">
        <f t="shared" si="42"/>
        <v>1.3783877620444502</v>
      </c>
      <c r="G218" s="187">
        <f t="shared" si="43"/>
        <v>-5428.4736587369816</v>
      </c>
      <c r="H218" s="187">
        <f t="shared" si="44"/>
        <v>-20905.052059796119</v>
      </c>
      <c r="I218" s="187">
        <f t="shared" si="45"/>
        <v>0</v>
      </c>
      <c r="J218" s="87">
        <f t="shared" si="46"/>
        <v>0</v>
      </c>
      <c r="K218" s="187">
        <f t="shared" si="50"/>
        <v>-304.53095186375015</v>
      </c>
      <c r="L218" s="87">
        <f t="shared" si="47"/>
        <v>-1172.7486956273019</v>
      </c>
      <c r="M218" s="88">
        <f t="shared" si="51"/>
        <v>-22077.800755423421</v>
      </c>
      <c r="N218" s="88">
        <f t="shared" si="52"/>
        <v>104871.19924457658</v>
      </c>
      <c r="O218" s="88">
        <f t="shared" si="53"/>
        <v>27232.199232556886</v>
      </c>
      <c r="P218" s="89">
        <f t="shared" si="48"/>
        <v>1.1386712587704475</v>
      </c>
      <c r="Q218" s="195">
        <v>-698.84819557750234</v>
      </c>
      <c r="R218" s="89">
        <f t="shared" si="54"/>
        <v>4.2436833331964754E-2</v>
      </c>
      <c r="S218" s="89">
        <f t="shared" si="54"/>
        <v>3.7293675753853353E-2</v>
      </c>
      <c r="T218" s="91">
        <v>3851</v>
      </c>
      <c r="U218" s="190">
        <v>121781</v>
      </c>
      <c r="V218" s="190">
        <v>31780.010438413359</v>
      </c>
      <c r="W218" s="197"/>
      <c r="X218" s="88">
        <v>0</v>
      </c>
      <c r="Y218" s="88">
        <f t="shared" si="55"/>
        <v>0</v>
      </c>
    </row>
    <row r="219" spans="2:27">
      <c r="B219" s="207">
        <v>4201</v>
      </c>
      <c r="C219" t="s">
        <v>233</v>
      </c>
      <c r="D219" s="1">
        <v>131777</v>
      </c>
      <c r="E219" s="85">
        <f t="shared" si="49"/>
        <v>19307.985347985348</v>
      </c>
      <c r="F219" s="86">
        <f t="shared" si="42"/>
        <v>0.80733281189525041</v>
      </c>
      <c r="G219" s="187">
        <f t="shared" si="43"/>
        <v>2765.8574383663822</v>
      </c>
      <c r="H219" s="187">
        <f t="shared" si="44"/>
        <v>18876.977016850557</v>
      </c>
      <c r="I219" s="187">
        <f t="shared" si="45"/>
        <v>776.29566796286372</v>
      </c>
      <c r="J219" s="87">
        <f t="shared" si="46"/>
        <v>5298.2179338465448</v>
      </c>
      <c r="K219" s="187">
        <f t="shared" si="50"/>
        <v>471.76471609911357</v>
      </c>
      <c r="L219" s="87">
        <f t="shared" si="47"/>
        <v>3219.7941873764503</v>
      </c>
      <c r="M219" s="88">
        <f t="shared" si="51"/>
        <v>22096.771204227007</v>
      </c>
      <c r="N219" s="88">
        <f t="shared" si="52"/>
        <v>153873.771204227</v>
      </c>
      <c r="O219" s="88">
        <f t="shared" si="53"/>
        <v>22545.607502450843</v>
      </c>
      <c r="P219" s="89">
        <f t="shared" si="48"/>
        <v>0.94270885194863308</v>
      </c>
      <c r="Q219" s="195">
        <v>1178.578560907139</v>
      </c>
      <c r="R219" s="89">
        <f t="shared" si="54"/>
        <v>6.4844800195527309E-3</v>
      </c>
      <c r="S219" s="89">
        <f t="shared" si="54"/>
        <v>3.6825452033809902E-3</v>
      </c>
      <c r="T219" s="91">
        <v>6825</v>
      </c>
      <c r="U219" s="190">
        <v>130928</v>
      </c>
      <c r="V219" s="190">
        <v>19237.143696738174</v>
      </c>
      <c r="W219" s="197"/>
      <c r="X219" s="88">
        <v>0</v>
      </c>
      <c r="Y219" s="88">
        <f t="shared" si="55"/>
        <v>0</v>
      </c>
    </row>
    <row r="220" spans="2:27">
      <c r="B220" s="207">
        <v>4202</v>
      </c>
      <c r="C220" t="s">
        <v>234</v>
      </c>
      <c r="D220" s="1">
        <v>505066</v>
      </c>
      <c r="E220" s="85">
        <f t="shared" si="49"/>
        <v>20227.722375745921</v>
      </c>
      <c r="F220" s="86">
        <f t="shared" si="42"/>
        <v>0.84579015829589921</v>
      </c>
      <c r="G220" s="187">
        <f t="shared" si="43"/>
        <v>2214.0152217100381</v>
      </c>
      <c r="H220" s="187">
        <f t="shared" si="44"/>
        <v>55281.74607087794</v>
      </c>
      <c r="I220" s="187">
        <f t="shared" si="45"/>
        <v>454.38770824666312</v>
      </c>
      <c r="J220" s="87">
        <f t="shared" si="46"/>
        <v>11345.606687210933</v>
      </c>
      <c r="K220" s="187">
        <f t="shared" si="50"/>
        <v>149.85675638291298</v>
      </c>
      <c r="L220" s="87">
        <f t="shared" si="47"/>
        <v>3741.773350124954</v>
      </c>
      <c r="M220" s="88">
        <f t="shared" si="51"/>
        <v>59023.519421002893</v>
      </c>
      <c r="N220" s="88">
        <f t="shared" si="52"/>
        <v>564089.51942100294</v>
      </c>
      <c r="O220" s="88">
        <f t="shared" si="53"/>
        <v>22591.594353838878</v>
      </c>
      <c r="P220" s="89">
        <f t="shared" si="48"/>
        <v>0.94463171926866574</v>
      </c>
      <c r="Q220" s="195">
        <v>11137.627873595709</v>
      </c>
      <c r="R220" s="89">
        <f t="shared" si="54"/>
        <v>7.9990078219553604E-2</v>
      </c>
      <c r="S220" s="89">
        <f t="shared" si="54"/>
        <v>6.3467341630988675E-2</v>
      </c>
      <c r="T220" s="91">
        <v>24969</v>
      </c>
      <c r="U220" s="190">
        <v>467658</v>
      </c>
      <c r="V220" s="190">
        <v>19020.539309391144</v>
      </c>
      <c r="W220" s="197"/>
      <c r="X220" s="88">
        <v>0</v>
      </c>
      <c r="Y220" s="88">
        <f t="shared" si="55"/>
        <v>0</v>
      </c>
    </row>
    <row r="221" spans="2:27">
      <c r="B221" s="207">
        <v>4203</v>
      </c>
      <c r="C221" t="s">
        <v>235</v>
      </c>
      <c r="D221" s="1">
        <v>919518</v>
      </c>
      <c r="E221" s="85">
        <f t="shared" si="49"/>
        <v>19836.436198899795</v>
      </c>
      <c r="F221" s="86">
        <f t="shared" si="42"/>
        <v>0.82942914684309699</v>
      </c>
      <c r="G221" s="187">
        <f t="shared" si="43"/>
        <v>2448.7869278177136</v>
      </c>
      <c r="H221" s="187">
        <f t="shared" si="44"/>
        <v>113513.51803899011</v>
      </c>
      <c r="I221" s="187">
        <f t="shared" si="45"/>
        <v>591.33787014280733</v>
      </c>
      <c r="J221" s="87">
        <f t="shared" si="46"/>
        <v>27411.466970469832</v>
      </c>
      <c r="K221" s="187">
        <f t="shared" si="50"/>
        <v>286.80691827905719</v>
      </c>
      <c r="L221" s="87">
        <f t="shared" si="47"/>
        <v>13294.934696825696</v>
      </c>
      <c r="M221" s="88">
        <f t="shared" si="51"/>
        <v>126808.45273581581</v>
      </c>
      <c r="N221" s="88">
        <f t="shared" si="52"/>
        <v>1046326.4527358158</v>
      </c>
      <c r="O221" s="88">
        <f t="shared" si="53"/>
        <v>22572.030044996565</v>
      </c>
      <c r="P221" s="89">
        <f t="shared" si="48"/>
        <v>0.94381366869602534</v>
      </c>
      <c r="Q221" s="195">
        <v>14769.53457008797</v>
      </c>
      <c r="R221" s="89">
        <f t="shared" si="54"/>
        <v>6.5446940158857977E-2</v>
      </c>
      <c r="S221" s="89">
        <f t="shared" si="54"/>
        <v>5.4782127727972245E-2</v>
      </c>
      <c r="T221" s="91">
        <v>46355</v>
      </c>
      <c r="U221" s="190">
        <v>863035</v>
      </c>
      <c r="V221" s="190">
        <v>18806.192935433963</v>
      </c>
      <c r="W221" s="197"/>
      <c r="X221" s="88">
        <v>0</v>
      </c>
      <c r="Y221" s="88">
        <f t="shared" si="55"/>
        <v>0</v>
      </c>
      <c r="Z221" s="1"/>
      <c r="AA221" s="1"/>
    </row>
    <row r="222" spans="2:27">
      <c r="B222" s="207">
        <v>4204</v>
      </c>
      <c r="C222" t="s">
        <v>236</v>
      </c>
      <c r="D222" s="1">
        <v>2371102</v>
      </c>
      <c r="E222" s="85">
        <f t="shared" si="49"/>
        <v>20268.254321029868</v>
      </c>
      <c r="F222" s="86">
        <f t="shared" si="42"/>
        <v>0.84748493736103281</v>
      </c>
      <c r="G222" s="187">
        <f t="shared" si="43"/>
        <v>2189.6960545396701</v>
      </c>
      <c r="H222" s="187">
        <f t="shared" si="44"/>
        <v>256163.78263637784</v>
      </c>
      <c r="I222" s="187">
        <f t="shared" si="45"/>
        <v>440.20152739728178</v>
      </c>
      <c r="J222" s="87">
        <f t="shared" si="46"/>
        <v>51497.415884098402</v>
      </c>
      <c r="K222" s="187">
        <f t="shared" si="50"/>
        <v>135.67057553353163</v>
      </c>
      <c r="L222" s="87">
        <f t="shared" si="47"/>
        <v>15871.557949365731</v>
      </c>
      <c r="M222" s="88">
        <f t="shared" si="51"/>
        <v>272035.3405857436</v>
      </c>
      <c r="N222" s="88">
        <f t="shared" si="52"/>
        <v>2643137.3405857435</v>
      </c>
      <c r="O222" s="88">
        <f t="shared" si="53"/>
        <v>22593.620951103068</v>
      </c>
      <c r="P222" s="89">
        <f t="shared" si="48"/>
        <v>0.94471645822192218</v>
      </c>
      <c r="Q222" s="195">
        <v>47058.083498356224</v>
      </c>
      <c r="R222" s="89">
        <f t="shared" si="54"/>
        <v>4.4548449368231761E-2</v>
      </c>
      <c r="S222" s="89">
        <f t="shared" si="54"/>
        <v>3.1896293103766155E-2</v>
      </c>
      <c r="T222" s="91">
        <v>116986</v>
      </c>
      <c r="U222" s="190">
        <v>2269978</v>
      </c>
      <c r="V222" s="190">
        <v>19641.75514194983</v>
      </c>
      <c r="W222" s="197"/>
      <c r="X222" s="88">
        <v>0</v>
      </c>
      <c r="Y222" s="88">
        <f t="shared" si="55"/>
        <v>0</v>
      </c>
      <c r="Z222" s="1"/>
      <c r="AA222" s="1"/>
    </row>
    <row r="223" spans="2:27">
      <c r="B223" s="207">
        <v>4205</v>
      </c>
      <c r="C223" t="s">
        <v>237</v>
      </c>
      <c r="D223" s="1">
        <v>446228</v>
      </c>
      <c r="E223" s="85">
        <f t="shared" si="49"/>
        <v>18836.133389615872</v>
      </c>
      <c r="F223" s="86">
        <f t="shared" si="42"/>
        <v>0.78760306995257501</v>
      </c>
      <c r="G223" s="187">
        <f t="shared" si="43"/>
        <v>3048.9686133880678</v>
      </c>
      <c r="H223" s="187">
        <f t="shared" si="44"/>
        <v>72230.066451163322</v>
      </c>
      <c r="I223" s="187">
        <f t="shared" si="45"/>
        <v>941.44385339218036</v>
      </c>
      <c r="J223" s="87">
        <f t="shared" si="46"/>
        <v>22302.804886860755</v>
      </c>
      <c r="K223" s="187">
        <f t="shared" si="50"/>
        <v>636.91290152843021</v>
      </c>
      <c r="L223" s="87">
        <f t="shared" si="47"/>
        <v>15088.466637208512</v>
      </c>
      <c r="M223" s="88">
        <f t="shared" si="51"/>
        <v>87318.533088371827</v>
      </c>
      <c r="N223" s="88">
        <f t="shared" si="52"/>
        <v>533546.53308837186</v>
      </c>
      <c r="O223" s="88">
        <f t="shared" si="53"/>
        <v>22522.014904532371</v>
      </c>
      <c r="P223" s="89">
        <f t="shared" si="48"/>
        <v>0.94172236485149929</v>
      </c>
      <c r="Q223" s="195">
        <v>8928.4685139765352</v>
      </c>
      <c r="R223" s="89">
        <f t="shared" si="54"/>
        <v>5.0719587085107182E-2</v>
      </c>
      <c r="S223" s="89">
        <f t="shared" si="54"/>
        <v>4.1361130653070198E-2</v>
      </c>
      <c r="T223" s="91">
        <v>23690</v>
      </c>
      <c r="U223" s="190">
        <v>424688</v>
      </c>
      <c r="V223" s="190">
        <v>18087.993526129732</v>
      </c>
      <c r="W223" s="197"/>
      <c r="X223" s="88">
        <v>0</v>
      </c>
      <c r="Y223" s="88">
        <f t="shared" si="55"/>
        <v>0</v>
      </c>
    </row>
    <row r="224" spans="2:27">
      <c r="B224" s="207">
        <v>4206</v>
      </c>
      <c r="C224" t="s">
        <v>238</v>
      </c>
      <c r="D224" s="1">
        <v>189099</v>
      </c>
      <c r="E224" s="85">
        <f t="shared" si="49"/>
        <v>19147.326852976912</v>
      </c>
      <c r="F224" s="86">
        <f t="shared" si="42"/>
        <v>0.80061513150590036</v>
      </c>
      <c r="G224" s="187">
        <f t="shared" si="43"/>
        <v>2862.2525353714436</v>
      </c>
      <c r="H224" s="187">
        <f t="shared" si="44"/>
        <v>28267.606039328377</v>
      </c>
      <c r="I224" s="187">
        <f t="shared" si="45"/>
        <v>832.52614121581644</v>
      </c>
      <c r="J224" s="87">
        <f t="shared" si="46"/>
        <v>8222.0281706474034</v>
      </c>
      <c r="K224" s="187">
        <f t="shared" si="50"/>
        <v>527.99518935206629</v>
      </c>
      <c r="L224" s="87">
        <f t="shared" si="47"/>
        <v>5214.4804900410063</v>
      </c>
      <c r="M224" s="88">
        <f t="shared" si="51"/>
        <v>33482.086529369386</v>
      </c>
      <c r="N224" s="88">
        <f t="shared" si="52"/>
        <v>222581.08652936938</v>
      </c>
      <c r="O224" s="88">
        <f t="shared" si="53"/>
        <v>22537.574577700423</v>
      </c>
      <c r="P224" s="89">
        <f t="shared" si="48"/>
        <v>0.94237296792916558</v>
      </c>
      <c r="Q224" s="195">
        <v>2615.6029989038761</v>
      </c>
      <c r="R224" s="89">
        <f t="shared" si="54"/>
        <v>4.8174138619129975E-2</v>
      </c>
      <c r="S224" s="89">
        <f t="shared" si="54"/>
        <v>4.6476003117114112E-2</v>
      </c>
      <c r="T224" s="91">
        <v>9876</v>
      </c>
      <c r="U224" s="190">
        <v>180408</v>
      </c>
      <c r="V224" s="190">
        <v>18296.957403651119</v>
      </c>
      <c r="W224" s="197"/>
      <c r="X224" s="88">
        <v>0</v>
      </c>
      <c r="Y224" s="88">
        <f t="shared" si="55"/>
        <v>0</v>
      </c>
    </row>
    <row r="225" spans="2:27">
      <c r="B225" s="207">
        <v>4207</v>
      </c>
      <c r="C225" t="s">
        <v>239</v>
      </c>
      <c r="D225" s="1">
        <v>187360</v>
      </c>
      <c r="E225" s="85">
        <f t="shared" si="49"/>
        <v>20191.831016273303</v>
      </c>
      <c r="F225" s="86">
        <f t="shared" si="42"/>
        <v>0.84428941797299462</v>
      </c>
      <c r="G225" s="187">
        <f t="shared" si="43"/>
        <v>2235.5500373936088</v>
      </c>
      <c r="H225" s="187">
        <f t="shared" si="44"/>
        <v>20743.668796975297</v>
      </c>
      <c r="I225" s="187">
        <f t="shared" si="45"/>
        <v>466.94968406207948</v>
      </c>
      <c r="J225" s="87">
        <f t="shared" si="46"/>
        <v>4332.8261184120356</v>
      </c>
      <c r="K225" s="187">
        <f t="shared" si="50"/>
        <v>162.41873219832934</v>
      </c>
      <c r="L225" s="87">
        <f t="shared" si="47"/>
        <v>1507.0834160682978</v>
      </c>
      <c r="M225" s="88">
        <f t="shared" si="51"/>
        <v>22250.752213043594</v>
      </c>
      <c r="N225" s="88">
        <f t="shared" si="52"/>
        <v>209610.7522130436</v>
      </c>
      <c r="O225" s="88">
        <f t="shared" si="53"/>
        <v>22589.799785865242</v>
      </c>
      <c r="P225" s="89">
        <f t="shared" si="48"/>
        <v>0.94455668225252032</v>
      </c>
      <c r="Q225" s="195">
        <v>1199.5212258838656</v>
      </c>
      <c r="R225" s="89">
        <f t="shared" si="54"/>
        <v>6.4231022652398162E-2</v>
      </c>
      <c r="S225" s="89">
        <f t="shared" si="54"/>
        <v>5.7005399802187842E-2</v>
      </c>
      <c r="T225" s="91">
        <v>9279</v>
      </c>
      <c r="U225" s="190">
        <v>176052</v>
      </c>
      <c r="V225" s="190">
        <v>19102.864583333332</v>
      </c>
      <c r="W225" s="197"/>
      <c r="X225" s="88">
        <v>0</v>
      </c>
      <c r="Y225" s="88">
        <f t="shared" si="55"/>
        <v>0</v>
      </c>
    </row>
    <row r="226" spans="2:27">
      <c r="B226" s="207">
        <v>4211</v>
      </c>
      <c r="C226" t="s">
        <v>240</v>
      </c>
      <c r="D226" s="1">
        <v>39469</v>
      </c>
      <c r="E226" s="85">
        <f t="shared" si="49"/>
        <v>16149.345335515549</v>
      </c>
      <c r="F226" s="86">
        <f t="shared" si="42"/>
        <v>0.6752592849543273</v>
      </c>
      <c r="G226" s="187">
        <f t="shared" si="43"/>
        <v>4661.0414458482619</v>
      </c>
      <c r="H226" s="187">
        <f t="shared" si="44"/>
        <v>11391.585293653154</v>
      </c>
      <c r="I226" s="187">
        <f t="shared" si="45"/>
        <v>1881.8196723272933</v>
      </c>
      <c r="J226" s="87">
        <f t="shared" si="46"/>
        <v>4599.1672791679048</v>
      </c>
      <c r="K226" s="187">
        <f t="shared" si="50"/>
        <v>1577.2887204635431</v>
      </c>
      <c r="L226" s="87">
        <f t="shared" si="47"/>
        <v>3854.8936328128989</v>
      </c>
      <c r="M226" s="88">
        <f t="shared" si="51"/>
        <v>15246.478926466052</v>
      </c>
      <c r="N226" s="88">
        <f t="shared" si="52"/>
        <v>54715.47892646605</v>
      </c>
      <c r="O226" s="88">
        <f t="shared" si="53"/>
        <v>22387.675501827354</v>
      </c>
      <c r="P226" s="89">
        <f t="shared" si="48"/>
        <v>0.9361051756015869</v>
      </c>
      <c r="Q226" s="195">
        <v>1079.3872751438903</v>
      </c>
      <c r="R226" s="89">
        <f t="shared" si="54"/>
        <v>6.2651445802595448E-2</v>
      </c>
      <c r="S226" s="89">
        <f t="shared" si="54"/>
        <v>5.2651043489395838E-2</v>
      </c>
      <c r="T226" s="91">
        <v>2444</v>
      </c>
      <c r="U226" s="190">
        <v>37142</v>
      </c>
      <c r="V226" s="190">
        <v>15341.594382486577</v>
      </c>
      <c r="W226" s="197"/>
      <c r="X226" s="88">
        <v>0</v>
      </c>
      <c r="Y226" s="88">
        <f t="shared" si="55"/>
        <v>0</v>
      </c>
    </row>
    <row r="227" spans="2:27">
      <c r="B227" s="207">
        <v>4212</v>
      </c>
      <c r="C227" t="s">
        <v>241</v>
      </c>
      <c r="D227" s="1">
        <v>35993</v>
      </c>
      <c r="E227" s="85">
        <f t="shared" si="49"/>
        <v>15869.929453262786</v>
      </c>
      <c r="F227" s="86">
        <f t="shared" si="42"/>
        <v>0.66357595260029412</v>
      </c>
      <c r="G227" s="187">
        <f t="shared" si="43"/>
        <v>4828.6909751999192</v>
      </c>
      <c r="H227" s="187">
        <f t="shared" si="44"/>
        <v>10951.471131753417</v>
      </c>
      <c r="I227" s="187">
        <f t="shared" si="45"/>
        <v>1979.6152311157603</v>
      </c>
      <c r="J227" s="87">
        <f t="shared" si="46"/>
        <v>4489.7673441705447</v>
      </c>
      <c r="K227" s="187">
        <f t="shared" si="50"/>
        <v>1675.0842792520102</v>
      </c>
      <c r="L227" s="87">
        <f t="shared" si="47"/>
        <v>3799.0911453435592</v>
      </c>
      <c r="M227" s="88">
        <f t="shared" si="51"/>
        <v>14750.562277096975</v>
      </c>
      <c r="N227" s="88">
        <f t="shared" si="52"/>
        <v>50743.562277096979</v>
      </c>
      <c r="O227" s="88">
        <f t="shared" si="53"/>
        <v>22373.704707714718</v>
      </c>
      <c r="P227" s="89">
        <f t="shared" si="48"/>
        <v>0.93552100898388535</v>
      </c>
      <c r="Q227" s="195">
        <v>1787.2124140860651</v>
      </c>
      <c r="R227" s="89">
        <f t="shared" si="54"/>
        <v>6.0332891442038593E-2</v>
      </c>
      <c r="S227" s="89">
        <f t="shared" si="54"/>
        <v>1.8930274957181291E-3</v>
      </c>
      <c r="T227" s="91">
        <v>2268</v>
      </c>
      <c r="U227" s="190">
        <v>33945</v>
      </c>
      <c r="V227" s="190">
        <v>15839.944003733084</v>
      </c>
      <c r="W227" s="197"/>
      <c r="X227" s="88">
        <v>0</v>
      </c>
      <c r="Y227" s="88">
        <f t="shared" si="55"/>
        <v>0</v>
      </c>
    </row>
    <row r="228" spans="2:27">
      <c r="B228" s="207">
        <v>4213</v>
      </c>
      <c r="C228" t="s">
        <v>242</v>
      </c>
      <c r="D228" s="1">
        <v>119891</v>
      </c>
      <c r="E228" s="85">
        <f t="shared" si="49"/>
        <v>18961.094417207023</v>
      </c>
      <c r="F228" s="86">
        <f t="shared" si="42"/>
        <v>0.7928281173080729</v>
      </c>
      <c r="G228" s="187">
        <f t="shared" si="43"/>
        <v>2973.991996833377</v>
      </c>
      <c r="H228" s="187">
        <f t="shared" si="44"/>
        <v>18804.55139597744</v>
      </c>
      <c r="I228" s="187">
        <f t="shared" si="45"/>
        <v>897.70749373527758</v>
      </c>
      <c r="J228" s="87">
        <f t="shared" si="46"/>
        <v>5676.2044828881599</v>
      </c>
      <c r="K228" s="187">
        <f t="shared" si="50"/>
        <v>593.17654187152743</v>
      </c>
      <c r="L228" s="87">
        <f t="shared" si="47"/>
        <v>3750.6552742536678</v>
      </c>
      <c r="M228" s="88">
        <f t="shared" si="51"/>
        <v>22555.206670231106</v>
      </c>
      <c r="N228" s="88">
        <f t="shared" si="52"/>
        <v>142446.2066702311</v>
      </c>
      <c r="O228" s="88">
        <f t="shared" si="53"/>
        <v>22528.262955911923</v>
      </c>
      <c r="P228" s="89">
        <f t="shared" si="48"/>
        <v>0.94198361721927404</v>
      </c>
      <c r="Q228" s="195">
        <v>2357.9479912990173</v>
      </c>
      <c r="R228" s="89">
        <f t="shared" si="54"/>
        <v>0.10468073343775915</v>
      </c>
      <c r="S228" s="89">
        <f t="shared" si="54"/>
        <v>8.039627638448564E-2</v>
      </c>
      <c r="T228" s="91">
        <v>6323</v>
      </c>
      <c r="U228" s="190">
        <v>108530</v>
      </c>
      <c r="V228" s="190">
        <v>17550.129366106081</v>
      </c>
      <c r="W228" s="197"/>
      <c r="X228" s="88">
        <v>0</v>
      </c>
      <c r="Y228" s="88">
        <f t="shared" si="55"/>
        <v>0</v>
      </c>
    </row>
    <row r="229" spans="2:27">
      <c r="B229" s="207">
        <v>4214</v>
      </c>
      <c r="C229" t="s">
        <v>243</v>
      </c>
      <c r="D229" s="1">
        <v>113092</v>
      </c>
      <c r="E229" s="85">
        <f t="shared" si="49"/>
        <v>18135.343168697884</v>
      </c>
      <c r="F229" s="86">
        <f t="shared" si="42"/>
        <v>0.75830063733697084</v>
      </c>
      <c r="G229" s="187">
        <f t="shared" si="43"/>
        <v>3469.4427459388608</v>
      </c>
      <c r="H229" s="187">
        <f t="shared" si="44"/>
        <v>21635.444963674734</v>
      </c>
      <c r="I229" s="187">
        <f t="shared" si="45"/>
        <v>1186.7204307134762</v>
      </c>
      <c r="J229" s="87">
        <f t="shared" si="46"/>
        <v>7400.3886059292381</v>
      </c>
      <c r="K229" s="187">
        <f t="shared" si="50"/>
        <v>882.18947884972602</v>
      </c>
      <c r="L229" s="87">
        <f t="shared" si="47"/>
        <v>5501.3335901068913</v>
      </c>
      <c r="M229" s="88">
        <f t="shared" si="51"/>
        <v>27136.778553781623</v>
      </c>
      <c r="N229" s="88">
        <f t="shared" si="52"/>
        <v>140228.77855378162</v>
      </c>
      <c r="O229" s="88">
        <f t="shared" si="53"/>
        <v>22486.975393486471</v>
      </c>
      <c r="P229" s="89">
        <f t="shared" si="48"/>
        <v>0.94025724322071913</v>
      </c>
      <c r="Q229" s="195">
        <v>3800.6410997533894</v>
      </c>
      <c r="R229" s="89">
        <f t="shared" si="54"/>
        <v>7.9122137404580156E-2</v>
      </c>
      <c r="S229" s="89">
        <f t="shared" si="54"/>
        <v>6.8393213010884885E-2</v>
      </c>
      <c r="T229" s="91">
        <v>6236</v>
      </c>
      <c r="U229" s="190">
        <v>104800</v>
      </c>
      <c r="V229" s="190">
        <v>16974.408811143505</v>
      </c>
      <c r="W229" s="197"/>
      <c r="X229" s="88">
        <v>0</v>
      </c>
      <c r="Y229" s="88">
        <f t="shared" si="55"/>
        <v>0</v>
      </c>
    </row>
    <row r="230" spans="2:27">
      <c r="B230" s="207">
        <v>4215</v>
      </c>
      <c r="C230" t="s">
        <v>244</v>
      </c>
      <c r="D230" s="1">
        <v>242171</v>
      </c>
      <c r="E230" s="85">
        <f t="shared" si="49"/>
        <v>21016.315195695566</v>
      </c>
      <c r="F230" s="86">
        <f t="shared" si="42"/>
        <v>0.87876391745802651</v>
      </c>
      <c r="G230" s="187">
        <f t="shared" si="43"/>
        <v>1740.8595297402512</v>
      </c>
      <c r="H230" s="187">
        <f t="shared" si="44"/>
        <v>20059.924361196918</v>
      </c>
      <c r="I230" s="187">
        <f t="shared" si="45"/>
        <v>178.38022126428748</v>
      </c>
      <c r="J230" s="87">
        <f t="shared" si="46"/>
        <v>2055.4752896283844</v>
      </c>
      <c r="K230" s="187">
        <f t="shared" si="50"/>
        <v>-126.15073059946266</v>
      </c>
      <c r="L230" s="87">
        <f t="shared" si="47"/>
        <v>-1453.6348686976085</v>
      </c>
      <c r="M230" s="88">
        <f t="shared" si="51"/>
        <v>18606.289492499309</v>
      </c>
      <c r="N230" s="88">
        <f t="shared" si="52"/>
        <v>260777.28949249932</v>
      </c>
      <c r="O230" s="88">
        <f t="shared" si="53"/>
        <v>22631.023994836356</v>
      </c>
      <c r="P230" s="89">
        <f t="shared" si="48"/>
        <v>0.94628040722677198</v>
      </c>
      <c r="Q230" s="195">
        <v>2373.9507043711274</v>
      </c>
      <c r="R230" s="89">
        <f t="shared" si="54"/>
        <v>2.4199721715887992E-2</v>
      </c>
      <c r="S230" s="89">
        <f t="shared" si="54"/>
        <v>1.4955881478237031E-2</v>
      </c>
      <c r="T230" s="91">
        <v>11523</v>
      </c>
      <c r="U230" s="190">
        <v>236449</v>
      </c>
      <c r="V230" s="190">
        <v>20706.629302040459</v>
      </c>
      <c r="W230" s="197"/>
      <c r="X230" s="88">
        <v>0</v>
      </c>
      <c r="Y230" s="88">
        <f t="shared" si="55"/>
        <v>0</v>
      </c>
    </row>
    <row r="231" spans="2:27">
      <c r="B231" s="207">
        <v>4216</v>
      </c>
      <c r="C231" t="s">
        <v>245</v>
      </c>
      <c r="D231" s="1">
        <v>90248</v>
      </c>
      <c r="E231" s="85">
        <f t="shared" si="49"/>
        <v>16468.613138686131</v>
      </c>
      <c r="F231" s="86">
        <f t="shared" si="42"/>
        <v>0.68860896223219104</v>
      </c>
      <c r="G231" s="187">
        <f t="shared" si="43"/>
        <v>4469.4807639459123</v>
      </c>
      <c r="H231" s="187">
        <f t="shared" si="44"/>
        <v>24492.754586423598</v>
      </c>
      <c r="I231" s="187">
        <f t="shared" si="45"/>
        <v>1770.0759412175898</v>
      </c>
      <c r="J231" s="87">
        <f t="shared" si="46"/>
        <v>9700.016157872391</v>
      </c>
      <c r="K231" s="187">
        <f t="shared" si="50"/>
        <v>1465.5449893538398</v>
      </c>
      <c r="L231" s="87">
        <f t="shared" si="47"/>
        <v>8031.1865416590426</v>
      </c>
      <c r="M231" s="88">
        <f t="shared" si="51"/>
        <v>32523.941128082639</v>
      </c>
      <c r="N231" s="88">
        <f t="shared" si="52"/>
        <v>122771.94112808263</v>
      </c>
      <c r="O231" s="88">
        <f t="shared" si="53"/>
        <v>22403.63889198588</v>
      </c>
      <c r="P231" s="89">
        <f t="shared" si="48"/>
        <v>0.93677265946547994</v>
      </c>
      <c r="Q231" s="195">
        <v>3996.2536283913651</v>
      </c>
      <c r="R231" s="89">
        <f t="shared" si="54"/>
        <v>6.468471656933876E-2</v>
      </c>
      <c r="S231" s="89">
        <f t="shared" si="54"/>
        <v>4.719901866947733E-2</v>
      </c>
      <c r="T231" s="91">
        <v>5480</v>
      </c>
      <c r="U231" s="190">
        <v>84765</v>
      </c>
      <c r="V231" s="190">
        <v>15726.34508348794</v>
      </c>
      <c r="W231" s="197"/>
      <c r="X231" s="88">
        <v>0</v>
      </c>
      <c r="Y231" s="88">
        <f t="shared" si="55"/>
        <v>0</v>
      </c>
    </row>
    <row r="232" spans="2:27">
      <c r="B232" s="207">
        <v>4217</v>
      </c>
      <c r="C232" t="s">
        <v>246</v>
      </c>
      <c r="D232" s="1">
        <v>34875</v>
      </c>
      <c r="E232" s="85">
        <f t="shared" si="49"/>
        <v>19353.496115427301</v>
      </c>
      <c r="F232" s="86">
        <f t="shared" si="42"/>
        <v>0.8092357725194802</v>
      </c>
      <c r="G232" s="187">
        <f t="shared" si="43"/>
        <v>2738.5509779012104</v>
      </c>
      <c r="H232" s="187">
        <f t="shared" si="44"/>
        <v>4934.8688621779811</v>
      </c>
      <c r="I232" s="187">
        <f t="shared" si="45"/>
        <v>760.36689935818049</v>
      </c>
      <c r="J232" s="87">
        <f t="shared" si="46"/>
        <v>1370.1811526434412</v>
      </c>
      <c r="K232" s="187">
        <f t="shared" si="50"/>
        <v>455.83594749443034</v>
      </c>
      <c r="L232" s="87">
        <f t="shared" si="47"/>
        <v>821.41637738496343</v>
      </c>
      <c r="M232" s="88">
        <f t="shared" si="51"/>
        <v>5756.2852395629443</v>
      </c>
      <c r="N232" s="88">
        <f t="shared" si="52"/>
        <v>40631.285239562945</v>
      </c>
      <c r="O232" s="88">
        <f t="shared" si="53"/>
        <v>22547.883040822944</v>
      </c>
      <c r="P232" s="89">
        <f t="shared" si="48"/>
        <v>0.94280399997984465</v>
      </c>
      <c r="Q232" s="195">
        <v>1182.5312478761452</v>
      </c>
      <c r="R232" s="89">
        <f t="shared" si="54"/>
        <v>2.5946518400847232E-2</v>
      </c>
      <c r="S232" s="89">
        <f t="shared" si="54"/>
        <v>1.6837115351783099E-2</v>
      </c>
      <c r="T232" s="91">
        <v>1802</v>
      </c>
      <c r="U232" s="190">
        <v>33993</v>
      </c>
      <c r="V232" s="190">
        <v>19033.034714445686</v>
      </c>
      <c r="W232" s="197"/>
      <c r="X232" s="88">
        <v>0</v>
      </c>
      <c r="Y232" s="88">
        <f t="shared" si="55"/>
        <v>0</v>
      </c>
    </row>
    <row r="233" spans="2:27">
      <c r="B233" s="207">
        <v>4218</v>
      </c>
      <c r="C233" t="s">
        <v>247</v>
      </c>
      <c r="D233" s="1">
        <v>25273</v>
      </c>
      <c r="E233" s="85">
        <f t="shared" si="49"/>
        <v>18313.768115942028</v>
      </c>
      <c r="F233" s="86">
        <f t="shared" si="42"/>
        <v>0.76576119377383933</v>
      </c>
      <c r="G233" s="187">
        <f t="shared" si="43"/>
        <v>3362.3877775923743</v>
      </c>
      <c r="H233" s="187">
        <f t="shared" si="44"/>
        <v>4640.095133077476</v>
      </c>
      <c r="I233" s="187">
        <f t="shared" si="45"/>
        <v>1124.2716991780258</v>
      </c>
      <c r="J233" s="87">
        <f t="shared" si="46"/>
        <v>1551.4949448656757</v>
      </c>
      <c r="K233" s="187">
        <f t="shared" si="50"/>
        <v>819.74074731427561</v>
      </c>
      <c r="L233" s="87">
        <f t="shared" si="47"/>
        <v>1131.2422312937003</v>
      </c>
      <c r="M233" s="88">
        <f t="shared" si="51"/>
        <v>5771.3373643711766</v>
      </c>
      <c r="N233" s="88">
        <f t="shared" si="52"/>
        <v>31044.337364371175</v>
      </c>
      <c r="O233" s="88">
        <f t="shared" si="53"/>
        <v>22495.896640848678</v>
      </c>
      <c r="P233" s="89">
        <f t="shared" si="48"/>
        <v>0.94063027104256247</v>
      </c>
      <c r="Q233" s="195">
        <v>1530.4437969306764</v>
      </c>
      <c r="R233" s="89">
        <f t="shared" si="54"/>
        <v>6.8896971747589242E-2</v>
      </c>
      <c r="S233" s="89">
        <f t="shared" si="54"/>
        <v>4.1012702919391221E-2</v>
      </c>
      <c r="T233" s="91">
        <v>1380</v>
      </c>
      <c r="U233" s="190">
        <v>23644</v>
      </c>
      <c r="V233" s="190">
        <v>17592.261904761905</v>
      </c>
      <c r="W233" s="197"/>
      <c r="X233" s="88">
        <v>0</v>
      </c>
      <c r="Y233" s="88">
        <f t="shared" si="55"/>
        <v>0</v>
      </c>
    </row>
    <row r="234" spans="2:27">
      <c r="B234" s="207">
        <v>4219</v>
      </c>
      <c r="C234" t="s">
        <v>248</v>
      </c>
      <c r="D234" s="1">
        <v>66626</v>
      </c>
      <c r="E234" s="85">
        <f t="shared" si="49"/>
        <v>16795.059238719434</v>
      </c>
      <c r="F234" s="86">
        <f t="shared" si="42"/>
        <v>0.70225878861864122</v>
      </c>
      <c r="G234" s="187">
        <f t="shared" si="43"/>
        <v>4273.6131039259308</v>
      </c>
      <c r="H234" s="187">
        <f t="shared" si="44"/>
        <v>16953.423183274168</v>
      </c>
      <c r="I234" s="187">
        <f t="shared" si="45"/>
        <v>1655.8198062059337</v>
      </c>
      <c r="J234" s="87">
        <f t="shared" si="46"/>
        <v>6568.6371712189393</v>
      </c>
      <c r="K234" s="187">
        <f t="shared" si="50"/>
        <v>1351.2888543421836</v>
      </c>
      <c r="L234" s="87">
        <f t="shared" si="47"/>
        <v>5360.5628851754427</v>
      </c>
      <c r="M234" s="88">
        <f t="shared" si="51"/>
        <v>22313.986068449609</v>
      </c>
      <c r="N234" s="88">
        <f t="shared" si="52"/>
        <v>88939.986068449609</v>
      </c>
      <c r="O234" s="88">
        <f t="shared" si="53"/>
        <v>22419.961196987551</v>
      </c>
      <c r="P234" s="89">
        <f t="shared" si="48"/>
        <v>0.93745515078480279</v>
      </c>
      <c r="Q234" s="195">
        <v>3057.3981466840487</v>
      </c>
      <c r="R234" s="89">
        <f t="shared" si="54"/>
        <v>6.9043531280586615E-2</v>
      </c>
      <c r="S234" s="89">
        <f t="shared" si="54"/>
        <v>5.2066031287978244E-2</v>
      </c>
      <c r="T234" s="91">
        <v>3967</v>
      </c>
      <c r="U234" s="190">
        <v>62323</v>
      </c>
      <c r="V234" s="190">
        <v>15963.883196721312</v>
      </c>
      <c r="W234" s="197"/>
      <c r="X234" s="88">
        <v>0</v>
      </c>
      <c r="Y234" s="88">
        <f t="shared" si="55"/>
        <v>0</v>
      </c>
    </row>
    <row r="235" spans="2:27">
      <c r="B235" s="207">
        <v>4220</v>
      </c>
      <c r="C235" t="s">
        <v>249</v>
      </c>
      <c r="D235" s="1">
        <v>24833</v>
      </c>
      <c r="E235" s="85">
        <f t="shared" si="49"/>
        <v>21044.91525423729</v>
      </c>
      <c r="F235" s="86">
        <f t="shared" si="42"/>
        <v>0.87995978358630011</v>
      </c>
      <c r="G235" s="187">
        <f t="shared" si="43"/>
        <v>1723.6994946152167</v>
      </c>
      <c r="H235" s="187">
        <f t="shared" si="44"/>
        <v>2033.9654036459558</v>
      </c>
      <c r="I235" s="187">
        <f t="shared" si="45"/>
        <v>168.37020077468404</v>
      </c>
      <c r="J235" s="87">
        <f t="shared" si="46"/>
        <v>198.67683691412716</v>
      </c>
      <c r="K235" s="187">
        <f t="shared" si="50"/>
        <v>-136.16075108906611</v>
      </c>
      <c r="L235" s="87">
        <f t="shared" si="47"/>
        <v>-160.66968628509801</v>
      </c>
      <c r="M235" s="88">
        <f t="shared" si="51"/>
        <v>1873.2957173608579</v>
      </c>
      <c r="N235" s="88">
        <f t="shared" si="52"/>
        <v>26706.295717360859</v>
      </c>
      <c r="O235" s="88">
        <f t="shared" si="53"/>
        <v>22632.453997763441</v>
      </c>
      <c r="P235" s="89">
        <f t="shared" si="48"/>
        <v>0.94634020053318557</v>
      </c>
      <c r="Q235" s="195">
        <v>497.83600027405396</v>
      </c>
      <c r="R235" s="89">
        <f t="shared" si="54"/>
        <v>9.7494144164051791E-2</v>
      </c>
      <c r="S235" s="89">
        <f t="shared" si="54"/>
        <v>5.657063370369745E-2</v>
      </c>
      <c r="T235" s="91">
        <v>1180</v>
      </c>
      <c r="U235" s="190">
        <v>22627</v>
      </c>
      <c r="V235" s="190">
        <v>19918.133802816901</v>
      </c>
      <c r="W235" s="197"/>
      <c r="X235" s="88">
        <v>0</v>
      </c>
      <c r="Y235" s="88">
        <f t="shared" si="55"/>
        <v>0</v>
      </c>
    </row>
    <row r="236" spans="2:27">
      <c r="B236" s="207">
        <v>4221</v>
      </c>
      <c r="C236" t="s">
        <v>250</v>
      </c>
      <c r="D236" s="1">
        <v>41304</v>
      </c>
      <c r="E236" s="85">
        <f t="shared" si="49"/>
        <v>34277.178423236517</v>
      </c>
      <c r="F236" s="86">
        <f t="shared" si="42"/>
        <v>1.4332459001557216</v>
      </c>
      <c r="G236" s="187">
        <f t="shared" si="43"/>
        <v>-6215.6584067843187</v>
      </c>
      <c r="H236" s="187">
        <f t="shared" si="44"/>
        <v>-7489.868380175104</v>
      </c>
      <c r="I236" s="187">
        <f t="shared" si="45"/>
        <v>0</v>
      </c>
      <c r="J236" s="87">
        <f t="shared" si="46"/>
        <v>0</v>
      </c>
      <c r="K236" s="187">
        <f t="shared" si="50"/>
        <v>-304.53095186375015</v>
      </c>
      <c r="L236" s="87">
        <f t="shared" si="47"/>
        <v>-366.95979699581892</v>
      </c>
      <c r="M236" s="88">
        <f t="shared" si="51"/>
        <v>-7856.8281771709226</v>
      </c>
      <c r="N236" s="88">
        <f t="shared" si="52"/>
        <v>33447.171822829077</v>
      </c>
      <c r="O236" s="88">
        <f t="shared" si="53"/>
        <v>27756.989064588444</v>
      </c>
      <c r="P236" s="89">
        <f t="shared" si="48"/>
        <v>1.1606145140149562</v>
      </c>
      <c r="Q236" s="195">
        <v>-150.11375634144133</v>
      </c>
      <c r="R236" s="89">
        <f t="shared" si="54"/>
        <v>3.107915824159365E-2</v>
      </c>
      <c r="S236" s="89">
        <f t="shared" si="54"/>
        <v>9.6874744606477783E-3</v>
      </c>
      <c r="T236" s="91">
        <v>1205</v>
      </c>
      <c r="U236" s="190">
        <v>40059</v>
      </c>
      <c r="V236" s="190">
        <v>33948.305084745763</v>
      </c>
      <c r="W236" s="197"/>
      <c r="X236" s="88">
        <v>0</v>
      </c>
      <c r="Y236" s="88">
        <f t="shared" si="55"/>
        <v>0</v>
      </c>
    </row>
    <row r="237" spans="2:27">
      <c r="B237" s="207">
        <v>4222</v>
      </c>
      <c r="C237" t="s">
        <v>251</v>
      </c>
      <c r="D237" s="1">
        <v>68248</v>
      </c>
      <c r="E237" s="85">
        <f t="shared" si="49"/>
        <v>67505.440158259153</v>
      </c>
      <c r="F237" s="86">
        <f t="shared" si="42"/>
        <v>2.8226330111070101</v>
      </c>
      <c r="G237" s="187">
        <f t="shared" si="43"/>
        <v>-26152.615447797903</v>
      </c>
      <c r="H237" s="187">
        <f t="shared" si="44"/>
        <v>-26440.29421772368</v>
      </c>
      <c r="I237" s="187">
        <f t="shared" si="45"/>
        <v>0</v>
      </c>
      <c r="J237" s="87">
        <f t="shared" si="46"/>
        <v>0</v>
      </c>
      <c r="K237" s="187">
        <f t="shared" si="50"/>
        <v>-304.53095186375015</v>
      </c>
      <c r="L237" s="87">
        <f t="shared" si="47"/>
        <v>-307.8807923342514</v>
      </c>
      <c r="M237" s="88">
        <f t="shared" si="51"/>
        <v>-26748.17501005793</v>
      </c>
      <c r="N237" s="88">
        <f t="shared" si="52"/>
        <v>41499.82498994207</v>
      </c>
      <c r="O237" s="88">
        <f t="shared" si="53"/>
        <v>41048.293758597494</v>
      </c>
      <c r="P237" s="89">
        <f t="shared" si="48"/>
        <v>1.7163693583954716</v>
      </c>
      <c r="Q237" s="195">
        <v>-1020.2597573951934</v>
      </c>
      <c r="R237" s="89">
        <f t="shared" si="54"/>
        <v>-4.2227430287550695E-2</v>
      </c>
      <c r="S237" s="89">
        <f t="shared" si="54"/>
        <v>-5.7385057503573499E-2</v>
      </c>
      <c r="T237" s="91">
        <v>1011</v>
      </c>
      <c r="U237" s="190">
        <v>71257</v>
      </c>
      <c r="V237" s="190">
        <v>71615.075376884415</v>
      </c>
      <c r="W237" s="197"/>
      <c r="X237" s="88">
        <v>0</v>
      </c>
      <c r="Y237" s="88">
        <f t="shared" si="55"/>
        <v>0</v>
      </c>
    </row>
    <row r="238" spans="2:27">
      <c r="B238" s="207">
        <v>4223</v>
      </c>
      <c r="C238" t="s">
        <v>252</v>
      </c>
      <c r="D238" s="1">
        <v>255938</v>
      </c>
      <c r="E238" s="85">
        <f t="shared" si="49"/>
        <v>16563.422210717061</v>
      </c>
      <c r="F238" s="86">
        <f t="shared" si="42"/>
        <v>0.69257325334472264</v>
      </c>
      <c r="G238" s="187">
        <f t="shared" si="43"/>
        <v>4412.5953207273542</v>
      </c>
      <c r="H238" s="187">
        <f t="shared" si="44"/>
        <v>68183.422895879077</v>
      </c>
      <c r="I238" s="187">
        <f t="shared" si="45"/>
        <v>1736.8927660067643</v>
      </c>
      <c r="J238" s="87">
        <f t="shared" si="46"/>
        <v>26838.467020336524</v>
      </c>
      <c r="K238" s="187">
        <f t="shared" si="50"/>
        <v>1432.3618141430143</v>
      </c>
      <c r="L238" s="87">
        <f t="shared" si="47"/>
        <v>22132.854752137853</v>
      </c>
      <c r="M238" s="88">
        <f t="shared" si="51"/>
        <v>90316.277648016927</v>
      </c>
      <c r="N238" s="88">
        <f t="shared" si="52"/>
        <v>346254.27764801693</v>
      </c>
      <c r="O238" s="88">
        <f t="shared" si="53"/>
        <v>22408.379345587426</v>
      </c>
      <c r="P238" s="89">
        <f t="shared" si="48"/>
        <v>0.93697087402110657</v>
      </c>
      <c r="Q238" s="195">
        <v>12037.438369690397</v>
      </c>
      <c r="R238" s="89">
        <f t="shared" si="54"/>
        <v>5.9056714639212797E-2</v>
      </c>
      <c r="S238" s="89">
        <f t="shared" si="54"/>
        <v>4.8227633555017017E-2</v>
      </c>
      <c r="T238" s="91">
        <v>15452</v>
      </c>
      <c r="U238" s="190">
        <v>241666</v>
      </c>
      <c r="V238" s="190">
        <v>15801.360010461618</v>
      </c>
      <c r="W238" s="197"/>
      <c r="X238" s="88">
        <v>0</v>
      </c>
      <c r="Y238" s="88">
        <f t="shared" si="55"/>
        <v>0</v>
      </c>
    </row>
    <row r="239" spans="2:27">
      <c r="B239" s="207">
        <v>4224</v>
      </c>
      <c r="C239" t="s">
        <v>253</v>
      </c>
      <c r="D239" s="1">
        <v>34338</v>
      </c>
      <c r="E239" s="85">
        <f t="shared" si="49"/>
        <v>37202.600216684725</v>
      </c>
      <c r="F239" s="86">
        <f t="shared" si="42"/>
        <v>1.5555677768258125</v>
      </c>
      <c r="G239" s="187">
        <f t="shared" si="43"/>
        <v>-7970.9114828532438</v>
      </c>
      <c r="H239" s="187">
        <f t="shared" si="44"/>
        <v>-7357.1512986735443</v>
      </c>
      <c r="I239" s="187">
        <f t="shared" si="45"/>
        <v>0</v>
      </c>
      <c r="J239" s="87">
        <f t="shared" si="46"/>
        <v>0</v>
      </c>
      <c r="K239" s="187">
        <f t="shared" si="50"/>
        <v>-304.53095186375015</v>
      </c>
      <c r="L239" s="87">
        <f t="shared" si="47"/>
        <v>-281.0820685702414</v>
      </c>
      <c r="M239" s="88">
        <f t="shared" si="51"/>
        <v>-7638.2333672437853</v>
      </c>
      <c r="N239" s="88">
        <f t="shared" si="52"/>
        <v>26699.766632756215</v>
      </c>
      <c r="O239" s="88">
        <f t="shared" si="53"/>
        <v>28927.15778196773</v>
      </c>
      <c r="P239" s="89">
        <f t="shared" si="48"/>
        <v>1.2095432646829927</v>
      </c>
      <c r="Q239" s="195">
        <v>9.8987575907431165</v>
      </c>
      <c r="R239" s="89">
        <f t="shared" si="54"/>
        <v>1.241265442108677E-2</v>
      </c>
      <c r="S239" s="89">
        <f t="shared" si="54"/>
        <v>-7.4980695816888429E-4</v>
      </c>
      <c r="T239" s="91">
        <v>923</v>
      </c>
      <c r="U239" s="190">
        <v>33917</v>
      </c>
      <c r="V239" s="190">
        <v>37230.51591657519</v>
      </c>
      <c r="W239" s="197"/>
      <c r="X239" s="88">
        <v>0</v>
      </c>
      <c r="Y239" s="88">
        <f t="shared" si="55"/>
        <v>0</v>
      </c>
      <c r="Z239" s="1"/>
      <c r="AA239" s="1"/>
    </row>
    <row r="240" spans="2:27">
      <c r="B240" s="207">
        <v>4225</v>
      </c>
      <c r="C240" t="s">
        <v>254</v>
      </c>
      <c r="D240" s="1">
        <v>188076</v>
      </c>
      <c r="E240" s="85">
        <f t="shared" si="49"/>
        <v>17358.191047531149</v>
      </c>
      <c r="F240" s="86">
        <f t="shared" si="42"/>
        <v>0.72580525286552122</v>
      </c>
      <c r="G240" s="187">
        <f t="shared" si="43"/>
        <v>3935.7340186389015</v>
      </c>
      <c r="H240" s="187">
        <f t="shared" si="44"/>
        <v>42643.678091952497</v>
      </c>
      <c r="I240" s="187">
        <f t="shared" si="45"/>
        <v>1458.7236731218336</v>
      </c>
      <c r="J240" s="87">
        <f t="shared" si="46"/>
        <v>15805.270998275068</v>
      </c>
      <c r="K240" s="187">
        <f t="shared" si="50"/>
        <v>1154.1927212580836</v>
      </c>
      <c r="L240" s="87">
        <f t="shared" si="47"/>
        <v>12505.678134831336</v>
      </c>
      <c r="M240" s="88">
        <f t="shared" si="51"/>
        <v>55149.356226783835</v>
      </c>
      <c r="N240" s="88">
        <f t="shared" si="52"/>
        <v>243225.35622678383</v>
      </c>
      <c r="O240" s="88">
        <f t="shared" si="53"/>
        <v>22448.117787428135</v>
      </c>
      <c r="P240" s="89">
        <f t="shared" si="48"/>
        <v>0.93863247399714667</v>
      </c>
      <c r="Q240" s="195">
        <v>5775.589883872366</v>
      </c>
      <c r="R240" s="89">
        <f t="shared" si="54"/>
        <v>3.4954106227025598E-2</v>
      </c>
      <c r="S240" s="89">
        <f t="shared" si="54"/>
        <v>2.6930465717282224E-2</v>
      </c>
      <c r="T240" s="91">
        <v>10835</v>
      </c>
      <c r="U240" s="190">
        <v>181724</v>
      </c>
      <c r="V240" s="190">
        <v>16902.985768765695</v>
      </c>
      <c r="W240" s="197"/>
      <c r="X240" s="88">
        <v>0</v>
      </c>
      <c r="Y240" s="88">
        <f t="shared" si="55"/>
        <v>0</v>
      </c>
    </row>
    <row r="241" spans="2:27">
      <c r="B241" s="207">
        <v>4226</v>
      </c>
      <c r="C241" t="s">
        <v>255</v>
      </c>
      <c r="D241" s="1">
        <v>33074</v>
      </c>
      <c r="E241" s="85">
        <f t="shared" si="49"/>
        <v>18622.747747747748</v>
      </c>
      <c r="F241" s="86">
        <f t="shared" si="42"/>
        <v>0.77868068746871621</v>
      </c>
      <c r="G241" s="187">
        <f t="shared" si="43"/>
        <v>3176.9999985089421</v>
      </c>
      <c r="H241" s="187">
        <f t="shared" si="44"/>
        <v>5642.3519973518814</v>
      </c>
      <c r="I241" s="187">
        <f t="shared" si="45"/>
        <v>1016.1288280460238</v>
      </c>
      <c r="J241" s="87">
        <f t="shared" si="46"/>
        <v>1804.6447986097382</v>
      </c>
      <c r="K241" s="187">
        <f t="shared" si="50"/>
        <v>711.59787618227369</v>
      </c>
      <c r="L241" s="87">
        <f t="shared" si="47"/>
        <v>1263.7978280997181</v>
      </c>
      <c r="M241" s="88">
        <f t="shared" si="51"/>
        <v>6906.1498254515991</v>
      </c>
      <c r="N241" s="88">
        <f t="shared" si="52"/>
        <v>39980.149825451597</v>
      </c>
      <c r="O241" s="88">
        <f t="shared" si="53"/>
        <v>22511.345622438963</v>
      </c>
      <c r="P241" s="89">
        <f t="shared" si="48"/>
        <v>0.94127624572730628</v>
      </c>
      <c r="Q241" s="195">
        <v>645.58723431078033</v>
      </c>
      <c r="R241" s="89">
        <f t="shared" si="54"/>
        <v>-1.8109488184301151E-2</v>
      </c>
      <c r="S241" s="89">
        <f t="shared" si="54"/>
        <v>-3.2484011442864308E-2</v>
      </c>
      <c r="T241" s="91">
        <v>1776</v>
      </c>
      <c r="U241" s="190">
        <v>33684</v>
      </c>
      <c r="V241" s="190">
        <v>19248</v>
      </c>
      <c r="W241" s="197"/>
      <c r="X241" s="88">
        <v>0</v>
      </c>
      <c r="Y241" s="88">
        <f t="shared" si="55"/>
        <v>0</v>
      </c>
    </row>
    <row r="242" spans="2:27">
      <c r="B242" s="207">
        <v>4227</v>
      </c>
      <c r="C242" t="s">
        <v>256</v>
      </c>
      <c r="D242" s="1">
        <v>134953</v>
      </c>
      <c r="E242" s="85">
        <f t="shared" si="49"/>
        <v>21794.735142118865</v>
      </c>
      <c r="F242" s="86">
        <f t="shared" si="42"/>
        <v>0.91131231403358359</v>
      </c>
      <c r="G242" s="187">
        <f t="shared" si="43"/>
        <v>1273.807561886272</v>
      </c>
      <c r="H242" s="187">
        <f t="shared" si="44"/>
        <v>7887.4164231997966</v>
      </c>
      <c r="I242" s="187">
        <f t="shared" si="45"/>
        <v>0</v>
      </c>
      <c r="J242" s="87">
        <f t="shared" si="46"/>
        <v>0</v>
      </c>
      <c r="K242" s="187">
        <f t="shared" si="50"/>
        <v>-304.53095186375015</v>
      </c>
      <c r="L242" s="87">
        <f t="shared" si="47"/>
        <v>-1885.6556539403409</v>
      </c>
      <c r="M242" s="88">
        <f t="shared" si="51"/>
        <v>6001.7607692594556</v>
      </c>
      <c r="N242" s="88">
        <f t="shared" si="52"/>
        <v>140954.76076925945</v>
      </c>
      <c r="O242" s="88">
        <f t="shared" si="53"/>
        <v>22764.011752141381</v>
      </c>
      <c r="P242" s="89">
        <f t="shared" si="48"/>
        <v>0.95184107956610076</v>
      </c>
      <c r="Q242" s="195">
        <v>1893.6826728081351</v>
      </c>
      <c r="R242" s="89">
        <f t="shared" si="54"/>
        <v>3.7094815793922813E-2</v>
      </c>
      <c r="S242" s="89">
        <f t="shared" si="54"/>
        <v>8.9565843576536498E-3</v>
      </c>
      <c r="T242" s="91">
        <v>6192</v>
      </c>
      <c r="U242" s="190">
        <v>130126</v>
      </c>
      <c r="V242" s="190">
        <v>21601.261620185924</v>
      </c>
      <c r="W242" s="197"/>
      <c r="X242" s="88">
        <v>0</v>
      </c>
      <c r="Y242" s="88">
        <f t="shared" si="55"/>
        <v>0</v>
      </c>
    </row>
    <row r="243" spans="2:27" ht="30.6" customHeight="1">
      <c r="B243" s="207">
        <v>4228</v>
      </c>
      <c r="C243" t="s">
        <v>257</v>
      </c>
      <c r="D243" s="1">
        <v>84994</v>
      </c>
      <c r="E243" s="85">
        <f t="shared" si="49"/>
        <v>45378.537106246658</v>
      </c>
      <c r="F243" s="86">
        <f t="shared" si="42"/>
        <v>1.8974316222744461</v>
      </c>
      <c r="G243" s="187">
        <f t="shared" si="43"/>
        <v>-12876.473616590403</v>
      </c>
      <c r="H243" s="187">
        <f t="shared" si="44"/>
        <v>-24117.635083873825</v>
      </c>
      <c r="I243" s="187">
        <f t="shared" si="45"/>
        <v>0</v>
      </c>
      <c r="J243" s="87">
        <f t="shared" si="46"/>
        <v>0</v>
      </c>
      <c r="K243" s="187">
        <f t="shared" si="50"/>
        <v>-304.53095186375015</v>
      </c>
      <c r="L243" s="87">
        <f t="shared" si="47"/>
        <v>-570.386472840804</v>
      </c>
      <c r="M243" s="88">
        <f t="shared" si="51"/>
        <v>-24688.02155671463</v>
      </c>
      <c r="N243" s="88">
        <f t="shared" si="52"/>
        <v>60305.97844328537</v>
      </c>
      <c r="O243" s="88">
        <f t="shared" si="53"/>
        <v>32197.532537792511</v>
      </c>
      <c r="P243" s="89">
        <f t="shared" si="48"/>
        <v>1.3462888028624465</v>
      </c>
      <c r="Q243" s="195">
        <v>-638.30793828008973</v>
      </c>
      <c r="R243" s="89">
        <f t="shared" si="54"/>
        <v>-3.7745675210578755E-2</v>
      </c>
      <c r="S243" s="89">
        <f t="shared" si="54"/>
        <v>-5.6240686258320016E-2</v>
      </c>
      <c r="T243" s="91">
        <v>1873</v>
      </c>
      <c r="U243" s="190">
        <v>88328</v>
      </c>
      <c r="V243" s="190">
        <v>48082.743603701689</v>
      </c>
      <c r="W243" s="197"/>
      <c r="X243" s="88">
        <v>0</v>
      </c>
      <c r="Y243" s="88">
        <f t="shared" si="55"/>
        <v>0</v>
      </c>
    </row>
    <row r="244" spans="2:27">
      <c r="B244" s="207">
        <v>4601</v>
      </c>
      <c r="C244" t="s">
        <v>258</v>
      </c>
      <c r="D244" s="1">
        <v>7327709</v>
      </c>
      <c r="E244" s="85">
        <f t="shared" si="49"/>
        <v>25100.051380420635</v>
      </c>
      <c r="F244" s="86">
        <f t="shared" si="42"/>
        <v>1.0495188749345445</v>
      </c>
      <c r="G244" s="187">
        <f t="shared" si="43"/>
        <v>-709.38218109478987</v>
      </c>
      <c r="H244" s="187">
        <f t="shared" si="44"/>
        <v>-207097.03394881295</v>
      </c>
      <c r="I244" s="187">
        <f t="shared" si="45"/>
        <v>0</v>
      </c>
      <c r="J244" s="87">
        <f t="shared" si="46"/>
        <v>0</v>
      </c>
      <c r="K244" s="187">
        <f t="shared" si="50"/>
        <v>-304.53095186375015</v>
      </c>
      <c r="L244" s="87">
        <f t="shared" si="47"/>
        <v>-88904.766087103213</v>
      </c>
      <c r="M244" s="88">
        <f t="shared" si="51"/>
        <v>-296001.80003591615</v>
      </c>
      <c r="N244" s="88">
        <f t="shared" si="52"/>
        <v>7031707.1999640837</v>
      </c>
      <c r="O244" s="88">
        <f t="shared" si="53"/>
        <v>24086.138247462095</v>
      </c>
      <c r="P244" s="89">
        <f t="shared" si="48"/>
        <v>1.0071237039264855</v>
      </c>
      <c r="Q244" s="195">
        <v>-36581.773465825652</v>
      </c>
      <c r="R244" s="92">
        <f t="shared" si="54"/>
        <v>3.6455165593300795E-2</v>
      </c>
      <c r="S244" s="92">
        <f t="shared" si="54"/>
        <v>2.7189056179727771E-2</v>
      </c>
      <c r="T244" s="91">
        <v>291940</v>
      </c>
      <c r="U244" s="190">
        <v>7069972</v>
      </c>
      <c r="V244" s="190">
        <v>24435.668613693706</v>
      </c>
      <c r="W244" s="197"/>
      <c r="X244" s="88">
        <v>0</v>
      </c>
      <c r="Y244" s="88">
        <f t="shared" si="55"/>
        <v>0</v>
      </c>
      <c r="Z244" s="1"/>
      <c r="AA244" s="1"/>
    </row>
    <row r="245" spans="2:27">
      <c r="B245" s="207">
        <v>4602</v>
      </c>
      <c r="C245" t="s">
        <v>259</v>
      </c>
      <c r="D245" s="1">
        <v>419209</v>
      </c>
      <c r="E245" s="85">
        <f t="shared" si="49"/>
        <v>24163.294714392759</v>
      </c>
      <c r="F245" s="86">
        <f t="shared" si="42"/>
        <v>1.0103498793290648</v>
      </c>
      <c r="G245" s="187">
        <f t="shared" si="43"/>
        <v>-147.32818147806464</v>
      </c>
      <c r="H245" s="187">
        <f t="shared" si="44"/>
        <v>-2555.9966204629432</v>
      </c>
      <c r="I245" s="187">
        <f t="shared" si="45"/>
        <v>0</v>
      </c>
      <c r="J245" s="87">
        <f t="shared" si="46"/>
        <v>0</v>
      </c>
      <c r="K245" s="187">
        <f t="shared" si="50"/>
        <v>-304.53095186375015</v>
      </c>
      <c r="L245" s="87">
        <f t="shared" si="47"/>
        <v>-5283.3074838842012</v>
      </c>
      <c r="M245" s="88">
        <f t="shared" si="51"/>
        <v>-7839.3041043471439</v>
      </c>
      <c r="N245" s="88">
        <f t="shared" si="52"/>
        <v>411369.69589565287</v>
      </c>
      <c r="O245" s="88">
        <f t="shared" si="53"/>
        <v>23711.435581050944</v>
      </c>
      <c r="P245" s="89">
        <f t="shared" si="48"/>
        <v>0.99145610568429354</v>
      </c>
      <c r="Q245" s="195">
        <v>-3416.6485964876547</v>
      </c>
      <c r="R245" s="92">
        <f t="shared" si="54"/>
        <v>9.6404070626574148E-2</v>
      </c>
      <c r="S245" s="92">
        <f t="shared" si="54"/>
        <v>8.5660587313039147E-2</v>
      </c>
      <c r="T245" s="91">
        <v>17349</v>
      </c>
      <c r="U245" s="190">
        <v>382349</v>
      </c>
      <c r="V245" s="190">
        <v>22256.766982944293</v>
      </c>
      <c r="W245" s="197"/>
      <c r="X245" s="88">
        <v>0</v>
      </c>
      <c r="Y245" s="88">
        <f t="shared" si="55"/>
        <v>0</v>
      </c>
      <c r="Z245" s="1"/>
    </row>
    <row r="246" spans="2:27">
      <c r="B246" s="207">
        <v>4611</v>
      </c>
      <c r="C246" t="s">
        <v>260</v>
      </c>
      <c r="D246" s="1">
        <v>84880</v>
      </c>
      <c r="E246" s="85">
        <f t="shared" si="49"/>
        <v>20844.793713163064</v>
      </c>
      <c r="F246" s="86">
        <f t="shared" si="42"/>
        <v>0.87159201845884604</v>
      </c>
      <c r="G246" s="187">
        <f t="shared" si="43"/>
        <v>1843.7724192597525</v>
      </c>
      <c r="H246" s="187">
        <f t="shared" si="44"/>
        <v>7507.8412912257118</v>
      </c>
      <c r="I246" s="187">
        <f t="shared" si="45"/>
        <v>238.41274015066318</v>
      </c>
      <c r="J246" s="87">
        <f t="shared" si="46"/>
        <v>970.81667789350047</v>
      </c>
      <c r="K246" s="187">
        <f t="shared" si="50"/>
        <v>-66.118211713086964</v>
      </c>
      <c r="L246" s="87">
        <f t="shared" si="47"/>
        <v>-269.23335809569016</v>
      </c>
      <c r="M246" s="88">
        <f t="shared" si="51"/>
        <v>7238.6079331300216</v>
      </c>
      <c r="N246" s="88">
        <f t="shared" si="52"/>
        <v>92118.607933130028</v>
      </c>
      <c r="O246" s="88">
        <f t="shared" si="53"/>
        <v>22622.447920709732</v>
      </c>
      <c r="P246" s="89">
        <f t="shared" si="48"/>
        <v>0.94592181227681293</v>
      </c>
      <c r="Q246" s="195">
        <v>442.9047399287756</v>
      </c>
      <c r="R246" s="92">
        <f t="shared" si="54"/>
        <v>-1.8648908004115939E-2</v>
      </c>
      <c r="S246" s="92">
        <f t="shared" si="54"/>
        <v>-1.8407908227103274E-2</v>
      </c>
      <c r="T246" s="91">
        <v>4072</v>
      </c>
      <c r="U246" s="190">
        <v>86493</v>
      </c>
      <c r="V246" s="190">
        <v>21235.698502332434</v>
      </c>
      <c r="W246" s="197"/>
      <c r="X246" s="88">
        <v>0</v>
      </c>
      <c r="Y246" s="88">
        <f t="shared" si="55"/>
        <v>0</v>
      </c>
      <c r="Z246" s="1"/>
    </row>
    <row r="247" spans="2:27">
      <c r="B247" s="207">
        <v>4612</v>
      </c>
      <c r="C247" t="s">
        <v>261</v>
      </c>
      <c r="D247" s="1">
        <v>115279</v>
      </c>
      <c r="E247" s="85">
        <f t="shared" si="49"/>
        <v>20076.454197143852</v>
      </c>
      <c r="F247" s="86">
        <f t="shared" si="42"/>
        <v>0.83946511910718735</v>
      </c>
      <c r="G247" s="187">
        <f t="shared" si="43"/>
        <v>2304.7761288712795</v>
      </c>
      <c r="H247" s="187">
        <f t="shared" si="44"/>
        <v>13234.024531978886</v>
      </c>
      <c r="I247" s="187">
        <f t="shared" si="45"/>
        <v>507.3315707573874</v>
      </c>
      <c r="J247" s="87">
        <f t="shared" si="46"/>
        <v>2913.0978792889182</v>
      </c>
      <c r="K247" s="187">
        <f t="shared" si="50"/>
        <v>202.80061889363725</v>
      </c>
      <c r="L247" s="87">
        <f t="shared" si="47"/>
        <v>1164.4811536872651</v>
      </c>
      <c r="M247" s="88">
        <f t="shared" si="51"/>
        <v>14398.505685666152</v>
      </c>
      <c r="N247" s="88">
        <f t="shared" si="52"/>
        <v>129677.50568566615</v>
      </c>
      <c r="O247" s="88">
        <f t="shared" si="53"/>
        <v>22584.030944908769</v>
      </c>
      <c r="P247" s="89">
        <f t="shared" si="48"/>
        <v>0.94431546730922988</v>
      </c>
      <c r="Q247" s="195">
        <v>494.75484201154904</v>
      </c>
      <c r="R247" s="92">
        <f t="shared" si="54"/>
        <v>0.12671775123638992</v>
      </c>
      <c r="S247" s="92">
        <f t="shared" si="54"/>
        <v>0.12475551203186805</v>
      </c>
      <c r="T247" s="91">
        <v>5742</v>
      </c>
      <c r="U247" s="190">
        <v>102314</v>
      </c>
      <c r="V247" s="190">
        <v>17849.616189811586</v>
      </c>
      <c r="W247" s="197"/>
      <c r="X247" s="88">
        <v>0</v>
      </c>
      <c r="Y247" s="88">
        <f t="shared" si="55"/>
        <v>0</v>
      </c>
      <c r="Z247" s="1"/>
    </row>
    <row r="248" spans="2:27">
      <c r="B248" s="207">
        <v>4613</v>
      </c>
      <c r="C248" t="s">
        <v>262</v>
      </c>
      <c r="D248" s="1">
        <v>273017</v>
      </c>
      <c r="E248" s="85">
        <f t="shared" si="49"/>
        <v>22254.401695467885</v>
      </c>
      <c r="F248" s="86">
        <f t="shared" si="42"/>
        <v>0.93053254257431961</v>
      </c>
      <c r="G248" s="187">
        <f t="shared" si="43"/>
        <v>998.00762987686028</v>
      </c>
      <c r="H248" s="187">
        <f t="shared" si="44"/>
        <v>12243.557603329322</v>
      </c>
      <c r="I248" s="187">
        <f t="shared" si="45"/>
        <v>0</v>
      </c>
      <c r="J248" s="87">
        <f t="shared" si="46"/>
        <v>0</v>
      </c>
      <c r="K248" s="187">
        <f t="shared" si="50"/>
        <v>-304.53095186375015</v>
      </c>
      <c r="L248" s="87">
        <f t="shared" si="47"/>
        <v>-3735.9857174644867</v>
      </c>
      <c r="M248" s="88">
        <f t="shared" si="51"/>
        <v>8507.5718858648361</v>
      </c>
      <c r="N248" s="88">
        <f t="shared" si="52"/>
        <v>281524.57188586483</v>
      </c>
      <c r="O248" s="88">
        <f t="shared" si="53"/>
        <v>22947.878373480991</v>
      </c>
      <c r="P248" s="89">
        <f t="shared" si="48"/>
        <v>0.95952917098239532</v>
      </c>
      <c r="Q248" s="195">
        <v>641.89247900679948</v>
      </c>
      <c r="R248" s="92">
        <f t="shared" si="54"/>
        <v>5.2072415068746533E-2</v>
      </c>
      <c r="S248" s="92">
        <f t="shared" si="54"/>
        <v>4.0409401664006604E-2</v>
      </c>
      <c r="T248" s="91">
        <v>12268</v>
      </c>
      <c r="U248" s="190">
        <v>259504</v>
      </c>
      <c r="V248" s="190">
        <v>21390.042861852951</v>
      </c>
      <c r="W248" s="197"/>
      <c r="X248" s="88">
        <v>0</v>
      </c>
      <c r="Y248" s="88">
        <f t="shared" si="55"/>
        <v>0</v>
      </c>
      <c r="Z248" s="1"/>
    </row>
    <row r="249" spans="2:27">
      <c r="B249" s="207">
        <v>4614</v>
      </c>
      <c r="C249" t="s">
        <v>263</v>
      </c>
      <c r="D249" s="1">
        <v>475913</v>
      </c>
      <c r="E249" s="85">
        <f t="shared" si="49"/>
        <v>24675.325348680461</v>
      </c>
      <c r="F249" s="86">
        <f t="shared" si="42"/>
        <v>1.0317596289381368</v>
      </c>
      <c r="G249" s="187">
        <f t="shared" si="43"/>
        <v>-454.54656205068528</v>
      </c>
      <c r="H249" s="187">
        <f t="shared" si="44"/>
        <v>-8766.8395422715676</v>
      </c>
      <c r="I249" s="187">
        <f t="shared" si="45"/>
        <v>0</v>
      </c>
      <c r="J249" s="87">
        <f t="shared" si="46"/>
        <v>0</v>
      </c>
      <c r="K249" s="187">
        <f t="shared" si="50"/>
        <v>-304.53095186375015</v>
      </c>
      <c r="L249" s="87">
        <f t="shared" si="47"/>
        <v>-5873.4884685961497</v>
      </c>
      <c r="M249" s="88">
        <f t="shared" si="51"/>
        <v>-14640.328010867717</v>
      </c>
      <c r="N249" s="88">
        <f t="shared" si="52"/>
        <v>461272.6719891323</v>
      </c>
      <c r="O249" s="88">
        <f t="shared" si="53"/>
        <v>23916.247834766025</v>
      </c>
      <c r="P249" s="89">
        <f t="shared" si="48"/>
        <v>1.0000200055279225</v>
      </c>
      <c r="Q249" s="195">
        <v>-9285.8622560642507</v>
      </c>
      <c r="R249" s="92">
        <f t="shared" si="54"/>
        <v>0.10894072140926461</v>
      </c>
      <c r="S249" s="92">
        <f t="shared" si="54"/>
        <v>9.8073826799094488E-2</v>
      </c>
      <c r="T249" s="91">
        <v>19287</v>
      </c>
      <c r="U249" s="190">
        <v>429160</v>
      </c>
      <c r="V249" s="190">
        <v>22471.4629804168</v>
      </c>
      <c r="W249" s="197"/>
      <c r="X249" s="88">
        <v>0</v>
      </c>
      <c r="Y249" s="88">
        <f t="shared" si="55"/>
        <v>0</v>
      </c>
      <c r="Z249" s="1"/>
    </row>
    <row r="250" spans="2:27">
      <c r="B250" s="207">
        <v>4615</v>
      </c>
      <c r="C250" t="s">
        <v>264</v>
      </c>
      <c r="D250" s="1">
        <v>66559</v>
      </c>
      <c r="E250" s="85">
        <f t="shared" si="49"/>
        <v>20780.206056821728</v>
      </c>
      <c r="F250" s="86">
        <f t="shared" si="42"/>
        <v>0.86889138795452381</v>
      </c>
      <c r="G250" s="187">
        <f t="shared" si="43"/>
        <v>1882.5250130645545</v>
      </c>
      <c r="H250" s="187">
        <f t="shared" si="44"/>
        <v>6029.7276168457684</v>
      </c>
      <c r="I250" s="187">
        <f t="shared" si="45"/>
        <v>261.01841987013103</v>
      </c>
      <c r="J250" s="87">
        <f t="shared" si="46"/>
        <v>836.04199884402976</v>
      </c>
      <c r="K250" s="187">
        <f t="shared" si="50"/>
        <v>-43.51253199361912</v>
      </c>
      <c r="L250" s="87">
        <f t="shared" si="47"/>
        <v>-139.37063997556206</v>
      </c>
      <c r="M250" s="88">
        <f t="shared" si="51"/>
        <v>5890.3569768702064</v>
      </c>
      <c r="N250" s="88">
        <f t="shared" si="52"/>
        <v>72449.3569768702</v>
      </c>
      <c r="O250" s="88">
        <f t="shared" si="53"/>
        <v>22619.218537892662</v>
      </c>
      <c r="P250" s="89">
        <f t="shared" si="48"/>
        <v>0.94578678075159672</v>
      </c>
      <c r="Q250" s="195">
        <v>-463.08363654423738</v>
      </c>
      <c r="R250" s="92">
        <f t="shared" si="54"/>
        <v>4.8635618855558359E-2</v>
      </c>
      <c r="S250" s="92">
        <f t="shared" si="54"/>
        <v>4.1433001429763021E-2</v>
      </c>
      <c r="T250" s="91">
        <v>3203</v>
      </c>
      <c r="U250" s="190">
        <v>63472</v>
      </c>
      <c r="V250" s="190">
        <v>19953.473750392957</v>
      </c>
      <c r="W250" s="197"/>
      <c r="X250" s="88">
        <v>0</v>
      </c>
      <c r="Y250" s="88">
        <f t="shared" si="55"/>
        <v>0</v>
      </c>
      <c r="Z250" s="1"/>
    </row>
    <row r="251" spans="2:27">
      <c r="B251" s="207">
        <v>4616</v>
      </c>
      <c r="C251" t="s">
        <v>265</v>
      </c>
      <c r="D251" s="1">
        <v>81197</v>
      </c>
      <c r="E251" s="85">
        <f t="shared" si="49"/>
        <v>27788.158795345655</v>
      </c>
      <c r="F251" s="86">
        <f t="shared" si="42"/>
        <v>1.1619178269150179</v>
      </c>
      <c r="G251" s="187">
        <f t="shared" si="43"/>
        <v>-2322.2466300498018</v>
      </c>
      <c r="H251" s="187">
        <f t="shared" si="44"/>
        <v>-6785.604653005521</v>
      </c>
      <c r="I251" s="187">
        <f t="shared" si="45"/>
        <v>0</v>
      </c>
      <c r="J251" s="87">
        <f t="shared" si="46"/>
        <v>0</v>
      </c>
      <c r="K251" s="187">
        <f t="shared" si="50"/>
        <v>-304.53095186375015</v>
      </c>
      <c r="L251" s="87">
        <f t="shared" si="47"/>
        <v>-889.83944134587796</v>
      </c>
      <c r="M251" s="88">
        <f t="shared" si="51"/>
        <v>-7675.4440943513991</v>
      </c>
      <c r="N251" s="88">
        <f t="shared" si="52"/>
        <v>73521.555905648594</v>
      </c>
      <c r="O251" s="88">
        <f t="shared" si="53"/>
        <v>25161.381213432102</v>
      </c>
      <c r="P251" s="89">
        <f t="shared" si="48"/>
        <v>1.0520832847186747</v>
      </c>
      <c r="Q251" s="195">
        <v>-1430.1679635101173</v>
      </c>
      <c r="R251" s="92">
        <f t="shared" si="54"/>
        <v>0.18347447127927824</v>
      </c>
      <c r="S251" s="92">
        <f t="shared" si="54"/>
        <v>0.17861420651016427</v>
      </c>
      <c r="T251" s="91">
        <v>2922</v>
      </c>
      <c r="U251" s="190">
        <v>68609</v>
      </c>
      <c r="V251" s="190">
        <v>23576.97594501718</v>
      </c>
      <c r="W251" s="197"/>
      <c r="X251" s="88">
        <v>0</v>
      </c>
      <c r="Y251" s="88">
        <f t="shared" si="55"/>
        <v>0</v>
      </c>
      <c r="Z251" s="1"/>
    </row>
    <row r="252" spans="2:27">
      <c r="B252" s="207">
        <v>4617</v>
      </c>
      <c r="C252" t="s">
        <v>266</v>
      </c>
      <c r="D252" s="1">
        <v>306936</v>
      </c>
      <c r="E252" s="85">
        <f t="shared" si="49"/>
        <v>23449.91977996791</v>
      </c>
      <c r="F252" s="86">
        <f t="shared" si="42"/>
        <v>0.98052123685990644</v>
      </c>
      <c r="G252" s="187">
        <f t="shared" si="43"/>
        <v>280.69677917684527</v>
      </c>
      <c r="H252" s="187">
        <f t="shared" si="44"/>
        <v>3674.0401426457279</v>
      </c>
      <c r="I252" s="187">
        <f t="shared" si="45"/>
        <v>0</v>
      </c>
      <c r="J252" s="87">
        <f t="shared" si="46"/>
        <v>0</v>
      </c>
      <c r="K252" s="187">
        <f t="shared" si="50"/>
        <v>-304.53095186375015</v>
      </c>
      <c r="L252" s="87">
        <f t="shared" si="47"/>
        <v>-3986.0056289446256</v>
      </c>
      <c r="M252" s="88">
        <f t="shared" si="51"/>
        <v>-311.96548629889776</v>
      </c>
      <c r="N252" s="88">
        <f t="shared" si="52"/>
        <v>306624.0345137011</v>
      </c>
      <c r="O252" s="88">
        <f t="shared" si="53"/>
        <v>23426.085607281006</v>
      </c>
      <c r="P252" s="89">
        <f t="shared" si="48"/>
        <v>0.97952464869663025</v>
      </c>
      <c r="Q252" s="195">
        <v>-298.76593921417452</v>
      </c>
      <c r="R252" s="92">
        <f t="shared" si="54"/>
        <v>4.0154259591239194E-2</v>
      </c>
      <c r="S252" s="92">
        <f t="shared" si="54"/>
        <v>3.7690757257422325E-2</v>
      </c>
      <c r="T252" s="91">
        <v>13089</v>
      </c>
      <c r="U252" s="190">
        <v>295087</v>
      </c>
      <c r="V252" s="190">
        <v>22598.177362536375</v>
      </c>
      <c r="W252" s="197"/>
      <c r="X252" s="88">
        <v>0</v>
      </c>
      <c r="Y252" s="88">
        <f t="shared" si="55"/>
        <v>0</v>
      </c>
      <c r="Z252" s="1"/>
      <c r="AA252" s="1"/>
    </row>
    <row r="253" spans="2:27">
      <c r="B253" s="207">
        <v>4618</v>
      </c>
      <c r="C253" t="s">
        <v>267</v>
      </c>
      <c r="D253" s="1">
        <v>289988</v>
      </c>
      <c r="E253" s="85">
        <f t="shared" si="49"/>
        <v>26321.866206771352</v>
      </c>
      <c r="F253" s="86">
        <f t="shared" si="42"/>
        <v>1.1006071258108048</v>
      </c>
      <c r="G253" s="187">
        <f t="shared" si="43"/>
        <v>-1442.4710769052201</v>
      </c>
      <c r="H253" s="187">
        <f t="shared" si="44"/>
        <v>-15891.703854264812</v>
      </c>
      <c r="I253" s="187">
        <f t="shared" si="45"/>
        <v>0</v>
      </c>
      <c r="J253" s="87">
        <f t="shared" si="46"/>
        <v>0</v>
      </c>
      <c r="K253" s="187">
        <f t="shared" si="50"/>
        <v>-304.53095186375015</v>
      </c>
      <c r="L253" s="87">
        <f t="shared" si="47"/>
        <v>-3355.0174966829354</v>
      </c>
      <c r="M253" s="88">
        <f t="shared" si="51"/>
        <v>-19246.721350947748</v>
      </c>
      <c r="N253" s="88">
        <f t="shared" si="52"/>
        <v>270741.27864905226</v>
      </c>
      <c r="O253" s="88">
        <f t="shared" si="53"/>
        <v>24574.864178002383</v>
      </c>
      <c r="P253" s="89">
        <f t="shared" si="48"/>
        <v>1.0275590042769895</v>
      </c>
      <c r="Q253" s="195">
        <v>-2687.0881772727334</v>
      </c>
      <c r="R253" s="92">
        <f t="shared" si="54"/>
        <v>9.7898761973270743E-2</v>
      </c>
      <c r="S253" s="92">
        <f t="shared" si="54"/>
        <v>0.11095356253771638</v>
      </c>
      <c r="T253" s="91">
        <v>11017</v>
      </c>
      <c r="U253" s="190">
        <v>264130</v>
      </c>
      <c r="V253" s="190">
        <v>23693.039110154288</v>
      </c>
      <c r="W253" s="197"/>
      <c r="X253" s="88">
        <v>0</v>
      </c>
      <c r="Y253" s="88">
        <f t="shared" si="55"/>
        <v>0</v>
      </c>
      <c r="Z253" s="1"/>
    </row>
    <row r="254" spans="2:27">
      <c r="B254" s="207">
        <v>4619</v>
      </c>
      <c r="C254" t="s">
        <v>268</v>
      </c>
      <c r="D254" s="1">
        <v>48733</v>
      </c>
      <c r="E254" s="85">
        <f t="shared" si="49"/>
        <v>50344.008264462806</v>
      </c>
      <c r="F254" s="86">
        <f t="shared" si="42"/>
        <v>2.1050549304703834</v>
      </c>
      <c r="G254" s="187">
        <f t="shared" si="43"/>
        <v>-15855.756311520092</v>
      </c>
      <c r="H254" s="187">
        <f t="shared" si="44"/>
        <v>-15348.372109551448</v>
      </c>
      <c r="I254" s="187">
        <f t="shared" si="45"/>
        <v>0</v>
      </c>
      <c r="J254" s="87">
        <f t="shared" si="46"/>
        <v>0</v>
      </c>
      <c r="K254" s="187">
        <f t="shared" si="50"/>
        <v>-304.53095186375015</v>
      </c>
      <c r="L254" s="87">
        <f t="shared" si="47"/>
        <v>-294.78596140411014</v>
      </c>
      <c r="M254" s="88">
        <f t="shared" si="51"/>
        <v>-15643.158070955558</v>
      </c>
      <c r="N254" s="88">
        <f t="shared" si="52"/>
        <v>33089.841929044444</v>
      </c>
      <c r="O254" s="88">
        <f t="shared" si="53"/>
        <v>34183.721001078971</v>
      </c>
      <c r="P254" s="89">
        <f t="shared" si="48"/>
        <v>1.4293381261408216</v>
      </c>
      <c r="Q254" s="195">
        <v>-301.9436648452338</v>
      </c>
      <c r="R254" s="92">
        <f t="shared" si="54"/>
        <v>-5.7753286929621034E-2</v>
      </c>
      <c r="S254" s="92">
        <f t="shared" si="54"/>
        <v>-6.3593659118073881E-2</v>
      </c>
      <c r="T254" s="91">
        <v>968</v>
      </c>
      <c r="U254" s="190">
        <v>51720</v>
      </c>
      <c r="V254" s="190">
        <v>53762.993762993763</v>
      </c>
      <c r="W254" s="197"/>
      <c r="X254" s="88">
        <v>0</v>
      </c>
      <c r="Y254" s="88">
        <f t="shared" si="55"/>
        <v>0</v>
      </c>
      <c r="Z254" s="1"/>
    </row>
    <row r="255" spans="2:27">
      <c r="B255" s="207">
        <v>4620</v>
      </c>
      <c r="C255" t="s">
        <v>269</v>
      </c>
      <c r="D255" s="1">
        <v>29811</v>
      </c>
      <c r="E255" s="85">
        <f t="shared" si="49"/>
        <v>27374.655647382919</v>
      </c>
      <c r="F255" s="86">
        <f t="shared" si="42"/>
        <v>1.1446278480199839</v>
      </c>
      <c r="G255" s="187">
        <f t="shared" si="43"/>
        <v>-2074.14474127216</v>
      </c>
      <c r="H255" s="187">
        <f t="shared" si="44"/>
        <v>-2258.7436232453824</v>
      </c>
      <c r="I255" s="187">
        <f t="shared" si="45"/>
        <v>0</v>
      </c>
      <c r="J255" s="87">
        <f t="shared" si="46"/>
        <v>0</v>
      </c>
      <c r="K255" s="187">
        <f t="shared" si="50"/>
        <v>-304.53095186375015</v>
      </c>
      <c r="L255" s="87">
        <f t="shared" si="47"/>
        <v>-331.63420657962394</v>
      </c>
      <c r="M255" s="88">
        <f t="shared" si="51"/>
        <v>-2590.3778298250063</v>
      </c>
      <c r="N255" s="88">
        <f t="shared" si="52"/>
        <v>27220.622170174993</v>
      </c>
      <c r="O255" s="88">
        <f t="shared" si="53"/>
        <v>24995.97995424701</v>
      </c>
      <c r="P255" s="89">
        <f t="shared" si="48"/>
        <v>1.0451672931606613</v>
      </c>
      <c r="Q255" s="195">
        <v>286.41337704910575</v>
      </c>
      <c r="R255" s="92">
        <f t="shared" si="54"/>
        <v>0.11368051404662283</v>
      </c>
      <c r="S255" s="92">
        <f t="shared" si="54"/>
        <v>7.9932619681573613E-2</v>
      </c>
      <c r="T255" s="91">
        <v>1089</v>
      </c>
      <c r="U255" s="190">
        <v>26768</v>
      </c>
      <c r="V255" s="190">
        <v>25348.484848484848</v>
      </c>
      <c r="W255" s="197"/>
      <c r="X255" s="88">
        <v>0</v>
      </c>
      <c r="Y255" s="88">
        <f t="shared" si="55"/>
        <v>0</v>
      </c>
      <c r="Z255" s="1"/>
      <c r="AA255" s="1"/>
    </row>
    <row r="256" spans="2:27">
      <c r="B256" s="207">
        <v>4621</v>
      </c>
      <c r="C256" t="s">
        <v>270</v>
      </c>
      <c r="D256" s="1">
        <v>347596</v>
      </c>
      <c r="E256" s="85">
        <f t="shared" si="49"/>
        <v>21103.515269261126</v>
      </c>
      <c r="F256" s="86">
        <f t="shared" si="42"/>
        <v>0.88241005035694653</v>
      </c>
      <c r="G256" s="187">
        <f t="shared" si="43"/>
        <v>1688.5394856009152</v>
      </c>
      <c r="H256" s="187">
        <f t="shared" si="44"/>
        <v>27811.933867332675</v>
      </c>
      <c r="I256" s="187">
        <f t="shared" si="45"/>
        <v>147.86019551634143</v>
      </c>
      <c r="J256" s="87">
        <f t="shared" si="46"/>
        <v>2435.4052803496597</v>
      </c>
      <c r="K256" s="187">
        <f t="shared" si="50"/>
        <v>-156.67075634740871</v>
      </c>
      <c r="L256" s="87">
        <f t="shared" si="47"/>
        <v>-2580.5240277981688</v>
      </c>
      <c r="M256" s="88">
        <f t="shared" si="51"/>
        <v>25231.409839534506</v>
      </c>
      <c r="N256" s="88">
        <f t="shared" si="52"/>
        <v>372827.40983953449</v>
      </c>
      <c r="O256" s="88">
        <f t="shared" si="53"/>
        <v>22635.38399851463</v>
      </c>
      <c r="P256" s="89">
        <f t="shared" si="48"/>
        <v>0.94646271387171776</v>
      </c>
      <c r="Q256" s="195">
        <v>580.80759365591075</v>
      </c>
      <c r="R256" s="89">
        <f t="shared" si="54"/>
        <v>5.9136836203639374E-2</v>
      </c>
      <c r="S256" s="89">
        <f t="shared" si="54"/>
        <v>3.8109713051518126E-2</v>
      </c>
      <c r="T256" s="91">
        <v>16471</v>
      </c>
      <c r="U256" s="190">
        <v>328188</v>
      </c>
      <c r="V256" s="190">
        <v>20328.790882061447</v>
      </c>
      <c r="W256" s="197"/>
      <c r="X256" s="88">
        <v>0</v>
      </c>
      <c r="Y256" s="88">
        <f t="shared" si="55"/>
        <v>0</v>
      </c>
    </row>
    <row r="257" spans="2:27">
      <c r="B257" s="207">
        <v>4622</v>
      </c>
      <c r="C257" t="s">
        <v>271</v>
      </c>
      <c r="D257" s="1">
        <v>182322</v>
      </c>
      <c r="E257" s="85">
        <f t="shared" si="49"/>
        <v>21459.745762711864</v>
      </c>
      <c r="F257" s="86">
        <f t="shared" si="42"/>
        <v>0.89730526395780141</v>
      </c>
      <c r="G257" s="187">
        <f t="shared" si="43"/>
        <v>1474.8011895304728</v>
      </c>
      <c r="H257" s="187">
        <f t="shared" si="44"/>
        <v>12529.910906250898</v>
      </c>
      <c r="I257" s="187">
        <f t="shared" si="45"/>
        <v>23.17952280858335</v>
      </c>
      <c r="J257" s="87">
        <f t="shared" si="46"/>
        <v>196.93322578172416</v>
      </c>
      <c r="K257" s="187">
        <f t="shared" si="50"/>
        <v>-281.35142905516682</v>
      </c>
      <c r="L257" s="87">
        <f t="shared" si="47"/>
        <v>-2390.3617412526969</v>
      </c>
      <c r="M257" s="88">
        <f t="shared" si="51"/>
        <v>10139.549164998201</v>
      </c>
      <c r="N257" s="88">
        <f t="shared" si="52"/>
        <v>192461.5491649982</v>
      </c>
      <c r="O257" s="88">
        <f t="shared" si="53"/>
        <v>22653.195523187173</v>
      </c>
      <c r="P257" s="89">
        <f t="shared" si="48"/>
        <v>0.9472074745517608</v>
      </c>
      <c r="Q257" s="195">
        <v>-592.54079802681554</v>
      </c>
      <c r="R257" s="89">
        <f t="shared" si="54"/>
        <v>4.367687129347652E-2</v>
      </c>
      <c r="S257" s="89">
        <f t="shared" si="54"/>
        <v>4.797638759470893E-2</v>
      </c>
      <c r="T257" s="91">
        <v>8496</v>
      </c>
      <c r="U257" s="190">
        <v>174692</v>
      </c>
      <c r="V257" s="190">
        <v>20477.318016645178</v>
      </c>
      <c r="W257" s="197"/>
      <c r="X257" s="88">
        <v>0</v>
      </c>
      <c r="Y257" s="88">
        <f t="shared" si="55"/>
        <v>0</v>
      </c>
    </row>
    <row r="258" spans="2:27">
      <c r="B258" s="207">
        <v>4623</v>
      </c>
      <c r="C258" t="s">
        <v>272</v>
      </c>
      <c r="D258" s="1">
        <v>53474</v>
      </c>
      <c r="E258" s="85">
        <f t="shared" si="49"/>
        <v>21372.50199840128</v>
      </c>
      <c r="F258" s="86">
        <f t="shared" si="42"/>
        <v>0.89365730419961042</v>
      </c>
      <c r="G258" s="187">
        <f t="shared" si="43"/>
        <v>1527.1474481168232</v>
      </c>
      <c r="H258" s="187">
        <f t="shared" si="44"/>
        <v>3820.9229151882914</v>
      </c>
      <c r="I258" s="187">
        <f t="shared" si="45"/>
        <v>53.714840317287781</v>
      </c>
      <c r="J258" s="87">
        <f t="shared" si="46"/>
        <v>134.39453047385402</v>
      </c>
      <c r="K258" s="187">
        <f t="shared" si="50"/>
        <v>-250.81611154646237</v>
      </c>
      <c r="L258" s="87">
        <f t="shared" si="47"/>
        <v>-627.54191108924886</v>
      </c>
      <c r="M258" s="88">
        <f t="shared" si="51"/>
        <v>3193.3810040990425</v>
      </c>
      <c r="N258" s="88">
        <f t="shared" si="52"/>
        <v>56667.381004099043</v>
      </c>
      <c r="O258" s="88">
        <f t="shared" si="53"/>
        <v>22648.833334971641</v>
      </c>
      <c r="P258" s="89">
        <f t="shared" si="48"/>
        <v>0.94702507656385115</v>
      </c>
      <c r="Q258" s="195">
        <v>-183.24146382569052</v>
      </c>
      <c r="R258" s="89">
        <f t="shared" si="54"/>
        <v>8.5810591293047439E-2</v>
      </c>
      <c r="S258" s="89">
        <f t="shared" si="54"/>
        <v>8.277275190893417E-2</v>
      </c>
      <c r="T258" s="91">
        <v>2502</v>
      </c>
      <c r="U258" s="190">
        <v>49248</v>
      </c>
      <c r="V258" s="190">
        <v>19738.67735470942</v>
      </c>
      <c r="W258" s="197"/>
      <c r="X258" s="88">
        <v>0</v>
      </c>
      <c r="Y258" s="88">
        <f t="shared" si="55"/>
        <v>0</v>
      </c>
      <c r="Z258" s="1"/>
      <c r="AA258" s="1"/>
    </row>
    <row r="259" spans="2:27">
      <c r="B259" s="207">
        <v>4624</v>
      </c>
      <c r="C259" t="s">
        <v>273</v>
      </c>
      <c r="D259" s="1">
        <v>564058</v>
      </c>
      <c r="E259" s="85">
        <f t="shared" si="49"/>
        <v>21627.990797546012</v>
      </c>
      <c r="F259" s="86">
        <f t="shared" si="42"/>
        <v>0.90434016348833368</v>
      </c>
      <c r="G259" s="187">
        <f t="shared" si="43"/>
        <v>1373.8541686299839</v>
      </c>
      <c r="H259" s="187">
        <f t="shared" si="44"/>
        <v>35830.116717869983</v>
      </c>
      <c r="I259" s="187">
        <f t="shared" si="45"/>
        <v>0</v>
      </c>
      <c r="J259" s="87">
        <f t="shared" si="46"/>
        <v>0</v>
      </c>
      <c r="K259" s="187">
        <f t="shared" si="50"/>
        <v>-304.53095186375015</v>
      </c>
      <c r="L259" s="87">
        <f t="shared" si="47"/>
        <v>-7942.1672246066037</v>
      </c>
      <c r="M259" s="88">
        <f t="shared" si="51"/>
        <v>27887.949493263379</v>
      </c>
      <c r="N259" s="88">
        <f t="shared" si="52"/>
        <v>591945.94949326338</v>
      </c>
      <c r="O259" s="88">
        <f t="shared" si="53"/>
        <v>22697.314014312247</v>
      </c>
      <c r="P259" s="89">
        <f t="shared" si="48"/>
        <v>0.94905221934800121</v>
      </c>
      <c r="Q259" s="195">
        <v>-956.42459285857331</v>
      </c>
      <c r="R259" s="89">
        <f t="shared" si="54"/>
        <v>7.1846217284973465E-2</v>
      </c>
      <c r="S259" s="89">
        <f t="shared" si="54"/>
        <v>5.1954592700390309E-2</v>
      </c>
      <c r="T259" s="91">
        <v>26080</v>
      </c>
      <c r="U259" s="190">
        <v>526249</v>
      </c>
      <c r="V259" s="190">
        <v>20559.814033442726</v>
      </c>
      <c r="W259" s="197"/>
      <c r="X259" s="88">
        <v>0</v>
      </c>
      <c r="Y259" s="88">
        <f t="shared" si="55"/>
        <v>0</v>
      </c>
    </row>
    <row r="260" spans="2:27">
      <c r="B260" s="207">
        <v>4625</v>
      </c>
      <c r="C260" t="s">
        <v>274</v>
      </c>
      <c r="D260" s="1">
        <v>205062</v>
      </c>
      <c r="E260" s="85">
        <f t="shared" si="49"/>
        <v>38690.943396226416</v>
      </c>
      <c r="F260" s="86">
        <f t="shared" si="42"/>
        <v>1.6178004884499639</v>
      </c>
      <c r="G260" s="187">
        <f t="shared" si="43"/>
        <v>-8863.9173905782573</v>
      </c>
      <c r="H260" s="187">
        <f t="shared" si="44"/>
        <v>-46978.762170064765</v>
      </c>
      <c r="I260" s="187">
        <f t="shared" si="45"/>
        <v>0</v>
      </c>
      <c r="J260" s="87">
        <f t="shared" si="46"/>
        <v>0</v>
      </c>
      <c r="K260" s="187">
        <f t="shared" si="50"/>
        <v>-304.53095186375015</v>
      </c>
      <c r="L260" s="87">
        <f t="shared" si="47"/>
        <v>-1614.0140448778759</v>
      </c>
      <c r="M260" s="88">
        <f t="shared" si="51"/>
        <v>-48592.776214942642</v>
      </c>
      <c r="N260" s="88">
        <f t="shared" si="52"/>
        <v>156469.22378505737</v>
      </c>
      <c r="O260" s="88">
        <f t="shared" si="53"/>
        <v>29522.495053784412</v>
      </c>
      <c r="P260" s="89">
        <f t="shared" si="48"/>
        <v>1.2344363493326533</v>
      </c>
      <c r="Q260" s="195">
        <v>-4356.174198016306</v>
      </c>
      <c r="R260" s="89">
        <f t="shared" si="54"/>
        <v>6.3577519138607083E-2</v>
      </c>
      <c r="S260" s="89">
        <f t="shared" si="54"/>
        <v>6.2975494127773757E-2</v>
      </c>
      <c r="T260" s="91">
        <v>5300</v>
      </c>
      <c r="U260" s="190">
        <v>192804</v>
      </c>
      <c r="V260" s="190">
        <v>36398.716254483676</v>
      </c>
      <c r="W260" s="197"/>
      <c r="X260" s="88">
        <v>0</v>
      </c>
      <c r="Y260" s="88">
        <f t="shared" si="55"/>
        <v>0</v>
      </c>
      <c r="Z260" s="1"/>
      <c r="AA260" s="1"/>
    </row>
    <row r="261" spans="2:27">
      <c r="B261" s="207">
        <v>4626</v>
      </c>
      <c r="C261" t="s">
        <v>275</v>
      </c>
      <c r="D261" s="1">
        <v>867012</v>
      </c>
      <c r="E261" s="85">
        <f t="shared" si="49"/>
        <v>21801.750150875076</v>
      </c>
      <c r="F261" s="86">
        <f t="shared" si="42"/>
        <v>0.91160563550874263</v>
      </c>
      <c r="G261" s="187">
        <f t="shared" si="43"/>
        <v>1269.5985566325455</v>
      </c>
      <c r="H261" s="187">
        <f t="shared" si="44"/>
        <v>50489.39540016307</v>
      </c>
      <c r="I261" s="187">
        <f t="shared" si="45"/>
        <v>0</v>
      </c>
      <c r="J261" s="87">
        <f t="shared" si="46"/>
        <v>0</v>
      </c>
      <c r="K261" s="187">
        <f t="shared" si="50"/>
        <v>-304.53095186375015</v>
      </c>
      <c r="L261" s="87">
        <f t="shared" si="47"/>
        <v>-12110.586893717615</v>
      </c>
      <c r="M261" s="88">
        <f t="shared" si="51"/>
        <v>38378.808506445457</v>
      </c>
      <c r="N261" s="88">
        <f t="shared" si="52"/>
        <v>905390.80850644549</v>
      </c>
      <c r="O261" s="88">
        <f t="shared" si="53"/>
        <v>22766.817755643871</v>
      </c>
      <c r="P261" s="89">
        <f t="shared" si="48"/>
        <v>0.95195840815616473</v>
      </c>
      <c r="Q261" s="195">
        <v>2187.811702116509</v>
      </c>
      <c r="R261" s="89">
        <f t="shared" si="54"/>
        <v>6.6952496043593088E-2</v>
      </c>
      <c r="S261" s="89">
        <f t="shared" si="54"/>
        <v>5.6220726821670029E-2</v>
      </c>
      <c r="T261" s="91">
        <v>39768</v>
      </c>
      <c r="U261" s="190">
        <v>812606</v>
      </c>
      <c r="V261" s="190">
        <v>20641.282259703312</v>
      </c>
      <c r="W261" s="197"/>
      <c r="X261" s="88">
        <v>0</v>
      </c>
      <c r="Y261" s="88">
        <f t="shared" si="55"/>
        <v>0</v>
      </c>
    </row>
    <row r="262" spans="2:27">
      <c r="B262" s="207">
        <v>4627</v>
      </c>
      <c r="C262" t="s">
        <v>276</v>
      </c>
      <c r="D262" s="1">
        <v>599556</v>
      </c>
      <c r="E262" s="85">
        <f t="shared" si="49"/>
        <v>19889.069497429093</v>
      </c>
      <c r="F262" s="86">
        <f t="shared" si="42"/>
        <v>0.83162992481838238</v>
      </c>
      <c r="G262" s="187">
        <f t="shared" si="43"/>
        <v>2417.2069487001354</v>
      </c>
      <c r="H262" s="187">
        <f t="shared" si="44"/>
        <v>72866.703468565582</v>
      </c>
      <c r="I262" s="187">
        <f t="shared" si="45"/>
        <v>572.91621565755315</v>
      </c>
      <c r="J262" s="87">
        <f t="shared" si="46"/>
        <v>17270.559320996941</v>
      </c>
      <c r="K262" s="187">
        <f t="shared" si="50"/>
        <v>268.38526379380301</v>
      </c>
      <c r="L262" s="87">
        <f t="shared" si="47"/>
        <v>8090.4737770641914</v>
      </c>
      <c r="M262" s="88">
        <f t="shared" si="51"/>
        <v>80957.177245629777</v>
      </c>
      <c r="N262" s="88">
        <f t="shared" si="52"/>
        <v>680513.17724562972</v>
      </c>
      <c r="O262" s="88">
        <f t="shared" si="53"/>
        <v>22574.661709923028</v>
      </c>
      <c r="P262" s="89">
        <f t="shared" si="48"/>
        <v>0.9439237075947895</v>
      </c>
      <c r="Q262" s="195">
        <v>8303.5976510689361</v>
      </c>
      <c r="R262" s="89">
        <f t="shared" si="54"/>
        <v>5.1911686270106394E-2</v>
      </c>
      <c r="S262" s="89">
        <f t="shared" si="54"/>
        <v>4.6468056379307274E-2</v>
      </c>
      <c r="T262" s="91">
        <v>30145</v>
      </c>
      <c r="U262" s="190">
        <v>569968</v>
      </c>
      <c r="V262" s="190">
        <v>19005.902164126848</v>
      </c>
      <c r="W262" s="197"/>
      <c r="X262" s="88">
        <v>0</v>
      </c>
      <c r="Y262" s="88">
        <f t="shared" si="55"/>
        <v>0</v>
      </c>
    </row>
    <row r="263" spans="2:27">
      <c r="B263" s="207">
        <v>4628</v>
      </c>
      <c r="C263" t="s">
        <v>277</v>
      </c>
      <c r="D263" s="1">
        <v>85551</v>
      </c>
      <c r="E263" s="85">
        <f t="shared" si="49"/>
        <v>22209.5015576324</v>
      </c>
      <c r="F263" s="86">
        <f t="shared" ref="F263:F326" si="56">E263/E$365</f>
        <v>0.92865511445948068</v>
      </c>
      <c r="G263" s="187">
        <f t="shared" ref="G263:G326" si="57">($E$365+$Y$365-E263-Y263)*0.6</f>
        <v>1024.9477125781507</v>
      </c>
      <c r="H263" s="187">
        <f t="shared" ref="H263:H326" si="58">G263*T263/1000</f>
        <v>3948.0985888510363</v>
      </c>
      <c r="I263" s="187">
        <f t="shared" ref="I263:I326" si="59">IF(E263+Y263&lt;(E$365+Y$365)*0.9,((E$365+Y$365)*0.9-E263-Y263)*0.35,0)</f>
        <v>0</v>
      </c>
      <c r="J263" s="87">
        <f t="shared" ref="J263:J326" si="60">I263*T263/1000</f>
        <v>0</v>
      </c>
      <c r="K263" s="187">
        <f t="shared" si="50"/>
        <v>-304.53095186375015</v>
      </c>
      <c r="L263" s="87">
        <f t="shared" ref="L263:L326" si="61">K263*T263/1000</f>
        <v>-1173.0532265791655</v>
      </c>
      <c r="M263" s="88">
        <f t="shared" si="51"/>
        <v>2775.0453622718705</v>
      </c>
      <c r="N263" s="88">
        <f t="shared" si="52"/>
        <v>88326.045362271863</v>
      </c>
      <c r="O263" s="88">
        <f t="shared" si="53"/>
        <v>22929.918318346798</v>
      </c>
      <c r="P263" s="89">
        <f t="shared" ref="P263:P326" si="62">O263/O$365</f>
        <v>0.95877819973645972</v>
      </c>
      <c r="Q263" s="195">
        <v>1268.6886394794767</v>
      </c>
      <c r="R263" s="89">
        <f t="shared" si="54"/>
        <v>7.5288143688490586E-2</v>
      </c>
      <c r="S263" s="89">
        <f t="shared" si="54"/>
        <v>8.170860768247698E-2</v>
      </c>
      <c r="T263" s="91">
        <v>3852</v>
      </c>
      <c r="U263" s="190">
        <v>79561</v>
      </c>
      <c r="V263" s="190">
        <v>20531.870967741936</v>
      </c>
      <c r="W263" s="197"/>
      <c r="X263" s="88">
        <v>0</v>
      </c>
      <c r="Y263" s="88">
        <f t="shared" si="55"/>
        <v>0</v>
      </c>
    </row>
    <row r="264" spans="2:27">
      <c r="B264" s="207">
        <v>4629</v>
      </c>
      <c r="C264" t="s">
        <v>278</v>
      </c>
      <c r="D264" s="1">
        <v>23596</v>
      </c>
      <c r="E264" s="85">
        <f t="shared" ref="E264:E327" si="63">D264/T264*1000</f>
        <v>61447.916666666664</v>
      </c>
      <c r="F264" s="86">
        <f t="shared" si="56"/>
        <v>2.5693472650569089</v>
      </c>
      <c r="G264" s="187">
        <f t="shared" si="57"/>
        <v>-22518.101352842405</v>
      </c>
      <c r="H264" s="187">
        <f t="shared" si="58"/>
        <v>-8646.9509194914826</v>
      </c>
      <c r="I264" s="187">
        <f t="shared" si="59"/>
        <v>0</v>
      </c>
      <c r="J264" s="87">
        <f t="shared" si="60"/>
        <v>0</v>
      </c>
      <c r="K264" s="187">
        <f t="shared" ref="K264:K327" si="64">I264+J$367</f>
        <v>-304.53095186375015</v>
      </c>
      <c r="L264" s="87">
        <f t="shared" si="61"/>
        <v>-116.93988551568006</v>
      </c>
      <c r="M264" s="88">
        <f t="shared" ref="M264:M327" si="65">+H264+L264</f>
        <v>-8763.8908050071623</v>
      </c>
      <c r="N264" s="88">
        <f t="shared" ref="N264:N327" si="66">D264+M264</f>
        <v>14832.109194992838</v>
      </c>
      <c r="O264" s="88">
        <f t="shared" ref="O264:O327" si="67">N264/T264*1000</f>
        <v>38625.284361960519</v>
      </c>
      <c r="P264" s="89">
        <f t="shared" si="62"/>
        <v>1.6150550599754316</v>
      </c>
      <c r="Q264" s="195">
        <v>182.74466187957478</v>
      </c>
      <c r="R264" s="89">
        <f t="shared" ref="R264:S327" si="68">(D264-U264)/U264</f>
        <v>4.3978408990354836E-2</v>
      </c>
      <c r="S264" s="89">
        <f t="shared" si="68"/>
        <v>3.3103633896705252E-2</v>
      </c>
      <c r="T264" s="91">
        <v>384</v>
      </c>
      <c r="U264" s="190">
        <v>22602</v>
      </c>
      <c r="V264" s="190">
        <v>59478.947368421053</v>
      </c>
      <c r="W264" s="197"/>
      <c r="X264" s="88">
        <v>0</v>
      </c>
      <c r="Y264" s="88">
        <f t="shared" ref="Y264:Y327" si="69">X264*1000/T264</f>
        <v>0</v>
      </c>
    </row>
    <row r="265" spans="2:27">
      <c r="B265" s="207">
        <v>4630</v>
      </c>
      <c r="C265" t="s">
        <v>279</v>
      </c>
      <c r="D265" s="1">
        <v>156155</v>
      </c>
      <c r="E265" s="85">
        <f t="shared" si="63"/>
        <v>19043.292682926829</v>
      </c>
      <c r="F265" s="86">
        <f t="shared" si="56"/>
        <v>0.79626510753778679</v>
      </c>
      <c r="G265" s="187">
        <f t="shared" si="57"/>
        <v>2924.6730374014937</v>
      </c>
      <c r="H265" s="187">
        <f t="shared" si="58"/>
        <v>23982.31890669225</v>
      </c>
      <c r="I265" s="187">
        <f t="shared" si="59"/>
        <v>868.93810073334544</v>
      </c>
      <c r="J265" s="87">
        <f t="shared" si="60"/>
        <v>7125.2924260134323</v>
      </c>
      <c r="K265" s="187">
        <f t="shared" si="64"/>
        <v>564.40714886959529</v>
      </c>
      <c r="L265" s="87">
        <f t="shared" si="61"/>
        <v>4628.1386207306814</v>
      </c>
      <c r="M265" s="88">
        <f t="shared" si="65"/>
        <v>28610.457527422932</v>
      </c>
      <c r="N265" s="88">
        <f t="shared" si="66"/>
        <v>184765.45752742293</v>
      </c>
      <c r="O265" s="88">
        <f t="shared" si="67"/>
        <v>22532.372869197919</v>
      </c>
      <c r="P265" s="89">
        <f t="shared" si="62"/>
        <v>0.94215546673076001</v>
      </c>
      <c r="Q265" s="195">
        <v>892.21966292139405</v>
      </c>
      <c r="R265" s="89">
        <f t="shared" si="68"/>
        <v>5.9302775196217433E-2</v>
      </c>
      <c r="S265" s="89">
        <f t="shared" si="68"/>
        <v>5.3101978463361371E-2</v>
      </c>
      <c r="T265" s="91">
        <v>8200</v>
      </c>
      <c r="U265" s="190">
        <v>147413</v>
      </c>
      <c r="V265" s="190">
        <v>18083.047105004909</v>
      </c>
      <c r="W265" s="197"/>
      <c r="X265" s="88">
        <v>0</v>
      </c>
      <c r="Y265" s="88">
        <f t="shared" si="69"/>
        <v>0</v>
      </c>
      <c r="Z265" s="1"/>
      <c r="AA265" s="1"/>
    </row>
    <row r="266" spans="2:27">
      <c r="B266" s="207">
        <v>4631</v>
      </c>
      <c r="C266" t="s">
        <v>280</v>
      </c>
      <c r="D266" s="1">
        <v>614710</v>
      </c>
      <c r="E266" s="85">
        <f t="shared" si="63"/>
        <v>20499.899953311546</v>
      </c>
      <c r="F266" s="86">
        <f t="shared" si="56"/>
        <v>0.85717083240925618</v>
      </c>
      <c r="G266" s="187">
        <f t="shared" si="57"/>
        <v>2050.7086751706634</v>
      </c>
      <c r="H266" s="187">
        <f t="shared" si="58"/>
        <v>61492.55033366751</v>
      </c>
      <c r="I266" s="187">
        <f t="shared" si="59"/>
        <v>359.12555609869469</v>
      </c>
      <c r="J266" s="87">
        <f t="shared" si="60"/>
        <v>10768.738925175458</v>
      </c>
      <c r="K266" s="187">
        <f t="shared" si="64"/>
        <v>54.594604234944541</v>
      </c>
      <c r="L266" s="87">
        <f t="shared" si="61"/>
        <v>1637.0738025890471</v>
      </c>
      <c r="M266" s="88">
        <f t="shared" si="65"/>
        <v>63129.624136256556</v>
      </c>
      <c r="N266" s="88">
        <f t="shared" si="66"/>
        <v>677839.62413625652</v>
      </c>
      <c r="O266" s="88">
        <f t="shared" si="67"/>
        <v>22605.203232717151</v>
      </c>
      <c r="P266" s="89">
        <f t="shared" si="62"/>
        <v>0.94520075297433326</v>
      </c>
      <c r="Q266" s="195">
        <v>2075.8919527269172</v>
      </c>
      <c r="R266" s="89">
        <f t="shared" si="68"/>
        <v>4.7702318985822931E-2</v>
      </c>
      <c r="S266" s="89">
        <f t="shared" si="68"/>
        <v>4.5396297740806467E-2</v>
      </c>
      <c r="T266" s="91">
        <v>29986</v>
      </c>
      <c r="U266" s="190">
        <v>586722</v>
      </c>
      <c r="V266" s="190">
        <v>19609.692513368984</v>
      </c>
      <c r="W266" s="197"/>
      <c r="X266" s="88">
        <v>0</v>
      </c>
      <c r="Y266" s="88">
        <f t="shared" si="69"/>
        <v>0</v>
      </c>
    </row>
    <row r="267" spans="2:27">
      <c r="B267" s="207">
        <v>4632</v>
      </c>
      <c r="C267" t="s">
        <v>281</v>
      </c>
      <c r="D267" s="1">
        <v>85833</v>
      </c>
      <c r="E267" s="85">
        <f t="shared" si="63"/>
        <v>29792.780284623394</v>
      </c>
      <c r="F267" s="86">
        <f t="shared" si="56"/>
        <v>1.2457378979662481</v>
      </c>
      <c r="G267" s="187">
        <f t="shared" si="57"/>
        <v>-3525.019523616445</v>
      </c>
      <c r="H267" s="187">
        <f t="shared" si="58"/>
        <v>-10155.581247538978</v>
      </c>
      <c r="I267" s="187">
        <f t="shared" si="59"/>
        <v>0</v>
      </c>
      <c r="J267" s="87">
        <f t="shared" si="60"/>
        <v>0</v>
      </c>
      <c r="K267" s="187">
        <f t="shared" si="64"/>
        <v>-304.53095186375015</v>
      </c>
      <c r="L267" s="87">
        <f t="shared" si="61"/>
        <v>-877.35367231946418</v>
      </c>
      <c r="M267" s="88">
        <f t="shared" si="65"/>
        <v>-11032.934919858442</v>
      </c>
      <c r="N267" s="88">
        <f t="shared" si="66"/>
        <v>74800.065080141561</v>
      </c>
      <c r="O267" s="88">
        <f t="shared" si="67"/>
        <v>25963.229809143202</v>
      </c>
      <c r="P267" s="89">
        <f t="shared" si="62"/>
        <v>1.0856113131391669</v>
      </c>
      <c r="Q267" s="195">
        <v>-3362.9782008462116</v>
      </c>
      <c r="R267" s="89">
        <f t="shared" si="68"/>
        <v>4.043783410305829E-2</v>
      </c>
      <c r="S267" s="89">
        <f t="shared" si="68"/>
        <v>3.1409390558255576E-2</v>
      </c>
      <c r="T267" s="91">
        <v>2881</v>
      </c>
      <c r="U267" s="190">
        <v>82497</v>
      </c>
      <c r="V267" s="190">
        <v>28885.504201680673</v>
      </c>
      <c r="W267" s="197"/>
      <c r="X267" s="88">
        <v>0</v>
      </c>
      <c r="Y267" s="88">
        <f t="shared" si="69"/>
        <v>0</v>
      </c>
    </row>
    <row r="268" spans="2:27">
      <c r="B268" s="207">
        <v>4633</v>
      </c>
      <c r="C268" t="s">
        <v>282</v>
      </c>
      <c r="D268" s="1">
        <v>10780</v>
      </c>
      <c r="E268" s="85">
        <f t="shared" si="63"/>
        <v>20770.712909441234</v>
      </c>
      <c r="F268" s="86">
        <f t="shared" si="56"/>
        <v>0.8684944470396484</v>
      </c>
      <c r="G268" s="187">
        <f t="shared" si="57"/>
        <v>1888.2209014928505</v>
      </c>
      <c r="H268" s="187">
        <f t="shared" si="58"/>
        <v>979.98664787478947</v>
      </c>
      <c r="I268" s="187">
        <f t="shared" si="59"/>
        <v>264.34102145330377</v>
      </c>
      <c r="J268" s="87">
        <f t="shared" si="60"/>
        <v>137.19299013426468</v>
      </c>
      <c r="K268" s="187">
        <f t="shared" si="64"/>
        <v>-40.189930410446379</v>
      </c>
      <c r="L268" s="87">
        <f t="shared" si="61"/>
        <v>-20.858573883021673</v>
      </c>
      <c r="M268" s="88">
        <f t="shared" si="65"/>
        <v>959.12807399176779</v>
      </c>
      <c r="N268" s="88">
        <f t="shared" si="66"/>
        <v>11739.128073991767</v>
      </c>
      <c r="O268" s="88">
        <f t="shared" si="67"/>
        <v>22618.743880523638</v>
      </c>
      <c r="P268" s="89">
        <f t="shared" si="62"/>
        <v>0.94576693370585296</v>
      </c>
      <c r="Q268" s="195">
        <v>-18.050267676073531</v>
      </c>
      <c r="R268" s="89">
        <f t="shared" si="68"/>
        <v>7.4454300807335796E-2</v>
      </c>
      <c r="S268" s="89">
        <f t="shared" si="68"/>
        <v>6.2032863803782819E-2</v>
      </c>
      <c r="T268" s="91">
        <v>519</v>
      </c>
      <c r="U268" s="190">
        <v>10033</v>
      </c>
      <c r="V268" s="190">
        <v>19557.504873294347</v>
      </c>
      <c r="W268" s="197"/>
      <c r="X268" s="88">
        <v>0</v>
      </c>
      <c r="Y268" s="88">
        <f t="shared" si="69"/>
        <v>0</v>
      </c>
    </row>
    <row r="269" spans="2:27">
      <c r="B269" s="207">
        <v>4634</v>
      </c>
      <c r="C269" t="s">
        <v>283</v>
      </c>
      <c r="D269" s="1">
        <v>48168</v>
      </c>
      <c r="E269" s="85">
        <f t="shared" si="63"/>
        <v>28434.474616292799</v>
      </c>
      <c r="F269" s="86">
        <f t="shared" si="56"/>
        <v>1.1889424988159674</v>
      </c>
      <c r="G269" s="187">
        <f t="shared" si="57"/>
        <v>-2710.036122618088</v>
      </c>
      <c r="H269" s="187">
        <f t="shared" si="58"/>
        <v>-4590.8011917150416</v>
      </c>
      <c r="I269" s="187">
        <f t="shared" si="59"/>
        <v>0</v>
      </c>
      <c r="J269" s="87">
        <f t="shared" si="60"/>
        <v>0</v>
      </c>
      <c r="K269" s="187">
        <f t="shared" si="64"/>
        <v>-304.53095186375015</v>
      </c>
      <c r="L269" s="87">
        <f t="shared" si="61"/>
        <v>-515.87543245719269</v>
      </c>
      <c r="M269" s="88">
        <f t="shared" si="65"/>
        <v>-5106.6766241722344</v>
      </c>
      <c r="N269" s="88">
        <f t="shared" si="66"/>
        <v>43061.323375827764</v>
      </c>
      <c r="O269" s="88">
        <f t="shared" si="67"/>
        <v>25419.907541810957</v>
      </c>
      <c r="P269" s="89">
        <f t="shared" si="62"/>
        <v>1.0628931534790544</v>
      </c>
      <c r="Q269" s="195">
        <v>-25.601413479173061</v>
      </c>
      <c r="R269" s="89">
        <f t="shared" si="68"/>
        <v>5.7986294148655769E-2</v>
      </c>
      <c r="S269" s="89">
        <f t="shared" si="68"/>
        <v>3.3004327344673477E-2</v>
      </c>
      <c r="T269" s="91">
        <v>1694</v>
      </c>
      <c r="U269" s="190">
        <v>45528</v>
      </c>
      <c r="V269" s="190">
        <v>27525.997581620311</v>
      </c>
      <c r="W269" s="197"/>
      <c r="X269" s="88">
        <v>0</v>
      </c>
      <c r="Y269" s="88">
        <f t="shared" si="69"/>
        <v>0</v>
      </c>
    </row>
    <row r="270" spans="2:27">
      <c r="B270" s="207">
        <v>4635</v>
      </c>
      <c r="C270" t="s">
        <v>284</v>
      </c>
      <c r="D270" s="1">
        <v>57154</v>
      </c>
      <c r="E270" s="85">
        <f t="shared" si="63"/>
        <v>25583.706356311548</v>
      </c>
      <c r="F270" s="86">
        <f t="shared" si="56"/>
        <v>1.0697421413518191</v>
      </c>
      <c r="G270" s="187">
        <f t="shared" si="57"/>
        <v>-999.57516662933767</v>
      </c>
      <c r="H270" s="187">
        <f t="shared" si="58"/>
        <v>-2233.0509222499404</v>
      </c>
      <c r="I270" s="187">
        <f t="shared" si="59"/>
        <v>0</v>
      </c>
      <c r="J270" s="87">
        <f t="shared" si="60"/>
        <v>0</v>
      </c>
      <c r="K270" s="187">
        <f t="shared" si="64"/>
        <v>-304.53095186375015</v>
      </c>
      <c r="L270" s="87">
        <f t="shared" si="61"/>
        <v>-680.32214646361786</v>
      </c>
      <c r="M270" s="88">
        <f t="shared" si="65"/>
        <v>-2913.3730687135585</v>
      </c>
      <c r="N270" s="88">
        <f t="shared" si="66"/>
        <v>54240.626931286439</v>
      </c>
      <c r="O270" s="88">
        <f t="shared" si="67"/>
        <v>24279.60023781846</v>
      </c>
      <c r="P270" s="89">
        <f t="shared" si="62"/>
        <v>1.0152130104933952</v>
      </c>
      <c r="Q270" s="195">
        <v>-718.51048271101945</v>
      </c>
      <c r="R270" s="89">
        <f t="shared" si="68"/>
        <v>-2.0564142989340919E-2</v>
      </c>
      <c r="S270" s="89">
        <f t="shared" si="68"/>
        <v>-2.3194677967883361E-2</v>
      </c>
      <c r="T270" s="91">
        <v>2234</v>
      </c>
      <c r="U270" s="190">
        <v>58354</v>
      </c>
      <c r="V270" s="190">
        <v>26191.202872531416</v>
      </c>
      <c r="W270" s="197"/>
      <c r="X270" s="88">
        <v>0</v>
      </c>
      <c r="Y270" s="88">
        <f t="shared" si="69"/>
        <v>0</v>
      </c>
    </row>
    <row r="271" spans="2:27">
      <c r="B271" s="207">
        <v>4636</v>
      </c>
      <c r="C271" t="s">
        <v>285</v>
      </c>
      <c r="D271" s="1">
        <v>19179</v>
      </c>
      <c r="E271" s="85">
        <f t="shared" si="63"/>
        <v>25572</v>
      </c>
      <c r="F271" s="86">
        <f t="shared" si="56"/>
        <v>1.0692526586125422</v>
      </c>
      <c r="G271" s="187">
        <f t="shared" si="57"/>
        <v>-992.55135284240896</v>
      </c>
      <c r="H271" s="187">
        <f t="shared" si="58"/>
        <v>-744.41351463180672</v>
      </c>
      <c r="I271" s="187">
        <f t="shared" si="59"/>
        <v>0</v>
      </c>
      <c r="J271" s="87">
        <f t="shared" si="60"/>
        <v>0</v>
      </c>
      <c r="K271" s="187">
        <f t="shared" si="64"/>
        <v>-304.53095186375015</v>
      </c>
      <c r="L271" s="87">
        <f t="shared" si="61"/>
        <v>-228.39821389781261</v>
      </c>
      <c r="M271" s="88">
        <f t="shared" si="65"/>
        <v>-972.81172852961936</v>
      </c>
      <c r="N271" s="88">
        <f t="shared" si="66"/>
        <v>18206.188271470382</v>
      </c>
      <c r="O271" s="88">
        <f t="shared" si="67"/>
        <v>24274.917695293843</v>
      </c>
      <c r="P271" s="89">
        <f t="shared" si="62"/>
        <v>1.0150172173976846</v>
      </c>
      <c r="Q271" s="195">
        <v>-209.37370726645588</v>
      </c>
      <c r="R271" s="89">
        <f t="shared" si="68"/>
        <v>9.5817620843332188E-2</v>
      </c>
      <c r="S271" s="89">
        <f t="shared" si="68"/>
        <v>0.10458416181007871</v>
      </c>
      <c r="T271" s="91">
        <v>750</v>
      </c>
      <c r="U271" s="190">
        <v>17502</v>
      </c>
      <c r="V271" s="190">
        <v>23150.793650793654</v>
      </c>
      <c r="W271" s="197"/>
      <c r="X271" s="88">
        <v>0</v>
      </c>
      <c r="Y271" s="88">
        <f t="shared" si="69"/>
        <v>0</v>
      </c>
    </row>
    <row r="272" spans="2:27">
      <c r="B272" s="207">
        <v>4637</v>
      </c>
      <c r="C272" t="s">
        <v>286</v>
      </c>
      <c r="D272" s="1">
        <v>26815</v>
      </c>
      <c r="E272" s="85">
        <f t="shared" si="63"/>
        <v>21147.476340694007</v>
      </c>
      <c r="F272" s="86">
        <f t="shared" si="56"/>
        <v>0.8842482128982051</v>
      </c>
      <c r="G272" s="187">
        <f t="shared" si="57"/>
        <v>1662.1628427411865</v>
      </c>
      <c r="H272" s="187">
        <f t="shared" si="58"/>
        <v>2107.6224845958245</v>
      </c>
      <c r="I272" s="187">
        <f t="shared" si="59"/>
        <v>132.47382051483308</v>
      </c>
      <c r="J272" s="87">
        <f t="shared" si="60"/>
        <v>167.97680441280835</v>
      </c>
      <c r="K272" s="187">
        <f t="shared" si="64"/>
        <v>-172.05713134891707</v>
      </c>
      <c r="L272" s="87">
        <f t="shared" si="61"/>
        <v>-218.16844255042685</v>
      </c>
      <c r="M272" s="88">
        <f t="shared" si="65"/>
        <v>1889.4540420453977</v>
      </c>
      <c r="N272" s="88">
        <f t="shared" si="66"/>
        <v>28704.4540420454</v>
      </c>
      <c r="O272" s="88">
        <f t="shared" si="67"/>
        <v>22637.582052086276</v>
      </c>
      <c r="P272" s="89">
        <f t="shared" si="62"/>
        <v>0.94655462199878082</v>
      </c>
      <c r="Q272" s="195">
        <v>-413.72656919703741</v>
      </c>
      <c r="R272" s="92">
        <f t="shared" si="68"/>
        <v>-2.3915259172976121E-2</v>
      </c>
      <c r="S272" s="92">
        <f t="shared" si="68"/>
        <v>-2.3915259172976131E-2</v>
      </c>
      <c r="T272" s="91">
        <v>1268</v>
      </c>
      <c r="U272" s="190">
        <v>27472</v>
      </c>
      <c r="V272" s="190">
        <v>21665.615141955837</v>
      </c>
      <c r="W272" s="197"/>
      <c r="X272" s="88">
        <v>0</v>
      </c>
      <c r="Y272" s="88">
        <f t="shared" si="69"/>
        <v>0</v>
      </c>
      <c r="Z272" s="1"/>
    </row>
    <row r="273" spans="2:28">
      <c r="B273" s="207">
        <v>4638</v>
      </c>
      <c r="C273" t="s">
        <v>287</v>
      </c>
      <c r="D273" s="1">
        <v>95442</v>
      </c>
      <c r="E273" s="85">
        <f t="shared" si="63"/>
        <v>24604.795050270688</v>
      </c>
      <c r="F273" s="86">
        <f t="shared" si="56"/>
        <v>1.0288105162724328</v>
      </c>
      <c r="G273" s="187">
        <f t="shared" si="57"/>
        <v>-412.22838300482181</v>
      </c>
      <c r="H273" s="187">
        <f t="shared" si="58"/>
        <v>-1599.0338976757037</v>
      </c>
      <c r="I273" s="187">
        <f t="shared" si="59"/>
        <v>0</v>
      </c>
      <c r="J273" s="87">
        <f t="shared" si="60"/>
        <v>0</v>
      </c>
      <c r="K273" s="187">
        <f t="shared" si="64"/>
        <v>-304.53095186375015</v>
      </c>
      <c r="L273" s="87">
        <f t="shared" si="61"/>
        <v>-1181.2755622794868</v>
      </c>
      <c r="M273" s="88">
        <f t="shared" si="65"/>
        <v>-2780.3094599551905</v>
      </c>
      <c r="N273" s="88">
        <f t="shared" si="66"/>
        <v>92661.690540044816</v>
      </c>
      <c r="O273" s="88">
        <f t="shared" si="67"/>
        <v>23888.035715402119</v>
      </c>
      <c r="P273" s="89">
        <f t="shared" si="62"/>
        <v>0.99884036046164082</v>
      </c>
      <c r="Q273" s="195">
        <v>169.58318601788369</v>
      </c>
      <c r="R273" s="92">
        <f t="shared" si="68"/>
        <v>2.7296407121176244E-2</v>
      </c>
      <c r="S273" s="92">
        <f t="shared" si="68"/>
        <v>4.5834883145533675E-2</v>
      </c>
      <c r="T273" s="91">
        <v>3879</v>
      </c>
      <c r="U273" s="190">
        <v>92906</v>
      </c>
      <c r="V273" s="190">
        <v>23526.462395543174</v>
      </c>
      <c r="W273" s="197"/>
      <c r="X273" s="88">
        <v>0</v>
      </c>
      <c r="Y273" s="88">
        <f t="shared" si="69"/>
        <v>0</v>
      </c>
      <c r="Z273" s="1"/>
    </row>
    <row r="274" spans="2:28">
      <c r="B274" s="207">
        <v>4639</v>
      </c>
      <c r="C274" t="s">
        <v>288</v>
      </c>
      <c r="D274" s="1">
        <v>64576</v>
      </c>
      <c r="E274" s="85">
        <f t="shared" si="63"/>
        <v>25313.994511956098</v>
      </c>
      <c r="F274" s="86">
        <f t="shared" si="56"/>
        <v>1.058464567965445</v>
      </c>
      <c r="G274" s="187">
        <f t="shared" si="57"/>
        <v>-837.74806001606771</v>
      </c>
      <c r="H274" s="187">
        <f t="shared" si="58"/>
        <v>-2137.0953011009888</v>
      </c>
      <c r="I274" s="187">
        <f t="shared" si="59"/>
        <v>0</v>
      </c>
      <c r="J274" s="87">
        <f t="shared" si="60"/>
        <v>0</v>
      </c>
      <c r="K274" s="187">
        <f t="shared" si="64"/>
        <v>-304.53095186375015</v>
      </c>
      <c r="L274" s="87">
        <f t="shared" si="61"/>
        <v>-776.8584582044266</v>
      </c>
      <c r="M274" s="88">
        <f t="shared" si="65"/>
        <v>-2913.9537593054156</v>
      </c>
      <c r="N274" s="88">
        <f t="shared" si="66"/>
        <v>61662.046240694588</v>
      </c>
      <c r="O274" s="88">
        <f t="shared" si="67"/>
        <v>24171.71550007628</v>
      </c>
      <c r="P274" s="89">
        <f t="shared" si="62"/>
        <v>1.0107019811388456</v>
      </c>
      <c r="Q274" s="195">
        <v>-88.333769648979342</v>
      </c>
      <c r="R274" s="92">
        <f t="shared" si="68"/>
        <v>4.0977528452139152E-2</v>
      </c>
      <c r="S274" s="92">
        <f t="shared" si="68"/>
        <v>4.5058193008987994E-2</v>
      </c>
      <c r="T274" s="91">
        <v>2551</v>
      </c>
      <c r="U274" s="190">
        <v>62034</v>
      </c>
      <c r="V274" s="190">
        <v>24222.569308863727</v>
      </c>
      <c r="W274" s="197"/>
      <c r="X274" s="88">
        <v>0</v>
      </c>
      <c r="Y274" s="88">
        <f t="shared" si="69"/>
        <v>0</v>
      </c>
      <c r="Z274" s="1"/>
      <c r="AA274" s="1"/>
    </row>
    <row r="275" spans="2:28">
      <c r="B275" s="207">
        <v>4640</v>
      </c>
      <c r="C275" t="s">
        <v>289</v>
      </c>
      <c r="D275" s="1">
        <v>248467</v>
      </c>
      <c r="E275" s="85">
        <f t="shared" si="63"/>
        <v>20169.413101712802</v>
      </c>
      <c r="F275" s="86">
        <f t="shared" si="56"/>
        <v>0.84335204839907141</v>
      </c>
      <c r="G275" s="187">
        <f t="shared" si="57"/>
        <v>2249.0007861299096</v>
      </c>
      <c r="H275" s="187">
        <f t="shared" si="58"/>
        <v>27705.440684334357</v>
      </c>
      <c r="I275" s="187">
        <f t="shared" si="59"/>
        <v>474.79595415825492</v>
      </c>
      <c r="J275" s="87">
        <f t="shared" si="60"/>
        <v>5849.0113592755424</v>
      </c>
      <c r="K275" s="187">
        <f t="shared" si="64"/>
        <v>170.26500229450477</v>
      </c>
      <c r="L275" s="87">
        <f t="shared" si="61"/>
        <v>2097.4945632660047</v>
      </c>
      <c r="M275" s="88">
        <f t="shared" si="65"/>
        <v>29802.935247600362</v>
      </c>
      <c r="N275" s="88">
        <f t="shared" si="66"/>
        <v>278269.93524760037</v>
      </c>
      <c r="O275" s="88">
        <f t="shared" si="67"/>
        <v>22588.678890137217</v>
      </c>
      <c r="P275" s="89">
        <f t="shared" si="62"/>
        <v>0.94450981377382415</v>
      </c>
      <c r="Q275" s="195">
        <v>3318.7097350644617</v>
      </c>
      <c r="R275" s="92">
        <f t="shared" si="68"/>
        <v>5.1498531515290012E-2</v>
      </c>
      <c r="S275" s="92">
        <f t="shared" si="68"/>
        <v>4.1170475478813855E-2</v>
      </c>
      <c r="T275" s="91">
        <v>12319</v>
      </c>
      <c r="U275" s="190">
        <v>236298</v>
      </c>
      <c r="V275" s="190">
        <v>19371.864240039351</v>
      </c>
      <c r="W275" s="197"/>
      <c r="X275" s="88">
        <v>0</v>
      </c>
      <c r="Y275" s="88">
        <f t="shared" si="69"/>
        <v>0</v>
      </c>
    </row>
    <row r="276" spans="2:28">
      <c r="B276" s="207">
        <v>4641</v>
      </c>
      <c r="C276" t="s">
        <v>290</v>
      </c>
      <c r="D276" s="1">
        <v>70259</v>
      </c>
      <c r="E276" s="85">
        <f t="shared" si="63"/>
        <v>39032.777777777781</v>
      </c>
      <c r="F276" s="86">
        <f t="shared" si="56"/>
        <v>1.6320937514438232</v>
      </c>
      <c r="G276" s="187">
        <f t="shared" si="57"/>
        <v>-9069.0180195090779</v>
      </c>
      <c r="H276" s="187">
        <f t="shared" si="58"/>
        <v>-16324.232435116339</v>
      </c>
      <c r="I276" s="187">
        <f t="shared" si="59"/>
        <v>0</v>
      </c>
      <c r="J276" s="87">
        <f t="shared" si="60"/>
        <v>0</v>
      </c>
      <c r="K276" s="187">
        <f t="shared" si="64"/>
        <v>-304.53095186375015</v>
      </c>
      <c r="L276" s="87">
        <f t="shared" si="61"/>
        <v>-548.15571335475033</v>
      </c>
      <c r="M276" s="88">
        <f t="shared" si="65"/>
        <v>-16872.388148471087</v>
      </c>
      <c r="N276" s="88">
        <f t="shared" si="66"/>
        <v>53386.611851528913</v>
      </c>
      <c r="O276" s="88">
        <f t="shared" si="67"/>
        <v>29659.22880640495</v>
      </c>
      <c r="P276" s="89">
        <f t="shared" si="62"/>
        <v>1.2401536545301968</v>
      </c>
      <c r="Q276" s="195">
        <v>-512.69689743950039</v>
      </c>
      <c r="R276" s="92">
        <f t="shared" si="68"/>
        <v>2.0850284784377542E-2</v>
      </c>
      <c r="S276" s="92">
        <f t="shared" si="68"/>
        <v>6.6718086068168906E-3</v>
      </c>
      <c r="T276" s="91">
        <v>1800</v>
      </c>
      <c r="U276" s="190">
        <v>68824</v>
      </c>
      <c r="V276" s="190">
        <v>38774.084507042251</v>
      </c>
      <c r="W276" s="197"/>
      <c r="X276" s="88">
        <v>0</v>
      </c>
      <c r="Y276" s="88">
        <f t="shared" si="69"/>
        <v>0</v>
      </c>
    </row>
    <row r="277" spans="2:28">
      <c r="B277" s="207">
        <v>4642</v>
      </c>
      <c r="C277" t="s">
        <v>291</v>
      </c>
      <c r="D277" s="1">
        <v>56846</v>
      </c>
      <c r="E277" s="85">
        <f t="shared" si="63"/>
        <v>26317.592592592595</v>
      </c>
      <c r="F277" s="86">
        <f t="shared" si="56"/>
        <v>1.1004284314058883</v>
      </c>
      <c r="G277" s="187">
        <f t="shared" si="57"/>
        <v>-1439.9069083979659</v>
      </c>
      <c r="H277" s="187">
        <f t="shared" si="58"/>
        <v>-3110.1989221396066</v>
      </c>
      <c r="I277" s="187">
        <f t="shared" si="59"/>
        <v>0</v>
      </c>
      <c r="J277" s="87">
        <f t="shared" si="60"/>
        <v>0</v>
      </c>
      <c r="K277" s="187">
        <f t="shared" si="64"/>
        <v>-304.53095186375015</v>
      </c>
      <c r="L277" s="87">
        <f t="shared" si="61"/>
        <v>-657.78685602570033</v>
      </c>
      <c r="M277" s="88">
        <f t="shared" si="65"/>
        <v>-3767.9857781653068</v>
      </c>
      <c r="N277" s="88">
        <f t="shared" si="66"/>
        <v>53078.014221834695</v>
      </c>
      <c r="O277" s="88">
        <f t="shared" si="67"/>
        <v>24573.154732330877</v>
      </c>
      <c r="P277" s="89">
        <f t="shared" si="62"/>
        <v>1.027487526515023</v>
      </c>
      <c r="Q277" s="195">
        <v>320.16372307260644</v>
      </c>
      <c r="R277" s="92">
        <f t="shared" si="68"/>
        <v>5.3835601201290273E-2</v>
      </c>
      <c r="S277" s="92">
        <f t="shared" si="68"/>
        <v>3.8711108776642141E-2</v>
      </c>
      <c r="T277" s="91">
        <v>2160</v>
      </c>
      <c r="U277" s="190">
        <v>53942</v>
      </c>
      <c r="V277" s="190">
        <v>25336.777829967123</v>
      </c>
      <c r="W277" s="197"/>
      <c r="X277" s="88">
        <v>0</v>
      </c>
      <c r="Y277" s="88">
        <f t="shared" si="69"/>
        <v>0</v>
      </c>
    </row>
    <row r="278" spans="2:28">
      <c r="B278" s="207">
        <v>4643</v>
      </c>
      <c r="C278" t="s">
        <v>292</v>
      </c>
      <c r="D278" s="1">
        <v>138747</v>
      </c>
      <c r="E278" s="85">
        <f t="shared" si="63"/>
        <v>26483.489215499139</v>
      </c>
      <c r="F278" s="86">
        <f t="shared" si="56"/>
        <v>1.1073651358129613</v>
      </c>
      <c r="G278" s="187">
        <f t="shared" si="57"/>
        <v>-1539.4448821418925</v>
      </c>
      <c r="H278" s="187">
        <f t="shared" si="58"/>
        <v>-8065.151737541375</v>
      </c>
      <c r="I278" s="187">
        <f t="shared" si="59"/>
        <v>0</v>
      </c>
      <c r="J278" s="87">
        <f t="shared" si="60"/>
        <v>0</v>
      </c>
      <c r="K278" s="187">
        <f t="shared" si="64"/>
        <v>-304.53095186375015</v>
      </c>
      <c r="L278" s="87">
        <f t="shared" si="61"/>
        <v>-1595.437656814187</v>
      </c>
      <c r="M278" s="88">
        <f t="shared" si="65"/>
        <v>-9660.589394355562</v>
      </c>
      <c r="N278" s="88">
        <f t="shared" si="66"/>
        <v>129086.41060564444</v>
      </c>
      <c r="O278" s="88">
        <f t="shared" si="67"/>
        <v>24639.5133814935</v>
      </c>
      <c r="P278" s="89">
        <f t="shared" si="62"/>
        <v>1.0302622082778523</v>
      </c>
      <c r="Q278" s="195">
        <v>-305.52113649195235</v>
      </c>
      <c r="R278" s="92">
        <f t="shared" si="68"/>
        <v>4.9372631770017925E-2</v>
      </c>
      <c r="S278" s="92">
        <f t="shared" si="68"/>
        <v>3.5952519853890537E-2</v>
      </c>
      <c r="T278" s="91">
        <v>5239</v>
      </c>
      <c r="U278" s="190">
        <v>132219</v>
      </c>
      <c r="V278" s="190">
        <v>25564.385150812064</v>
      </c>
      <c r="W278" s="197"/>
      <c r="X278" s="88">
        <v>0</v>
      </c>
      <c r="Y278" s="88">
        <f t="shared" si="69"/>
        <v>0</v>
      </c>
    </row>
    <row r="279" spans="2:28">
      <c r="B279" s="207">
        <v>4644</v>
      </c>
      <c r="C279" t="s">
        <v>293</v>
      </c>
      <c r="D279" s="1">
        <v>139925</v>
      </c>
      <c r="E279" s="85">
        <f t="shared" si="63"/>
        <v>26051.945633960157</v>
      </c>
      <c r="F279" s="86">
        <f t="shared" si="56"/>
        <v>1.0893208247748047</v>
      </c>
      <c r="G279" s="187">
        <f t="shared" si="57"/>
        <v>-1280.5187332185028</v>
      </c>
      <c r="H279" s="187">
        <f t="shared" si="58"/>
        <v>-6877.6661161165785</v>
      </c>
      <c r="I279" s="187">
        <f t="shared" si="59"/>
        <v>0</v>
      </c>
      <c r="J279" s="87">
        <f t="shared" si="60"/>
        <v>0</v>
      </c>
      <c r="K279" s="187">
        <f t="shared" si="64"/>
        <v>-304.53095186375015</v>
      </c>
      <c r="L279" s="87">
        <f t="shared" si="61"/>
        <v>-1635.635742460202</v>
      </c>
      <c r="M279" s="88">
        <f t="shared" si="65"/>
        <v>-8513.3018585767804</v>
      </c>
      <c r="N279" s="88">
        <f t="shared" si="66"/>
        <v>131411.69814142323</v>
      </c>
      <c r="O279" s="88">
        <f t="shared" si="67"/>
        <v>24466.895948877904</v>
      </c>
      <c r="P279" s="89">
        <f t="shared" si="62"/>
        <v>1.0230444838625896</v>
      </c>
      <c r="Q279" s="195">
        <v>2023.7410910291474</v>
      </c>
      <c r="R279" s="92">
        <f t="shared" si="68"/>
        <v>0.10892289647411259</v>
      </c>
      <c r="S279" s="92">
        <f t="shared" si="68"/>
        <v>9.4676819420172212E-2</v>
      </c>
      <c r="T279" s="91">
        <v>5371</v>
      </c>
      <c r="U279" s="190">
        <v>126181</v>
      </c>
      <c r="V279" s="190">
        <v>23798.755186721992</v>
      </c>
      <c r="W279" s="197"/>
      <c r="X279" s="88">
        <v>0</v>
      </c>
      <c r="Y279" s="88">
        <f t="shared" si="69"/>
        <v>0</v>
      </c>
    </row>
    <row r="280" spans="2:28">
      <c r="B280" s="207">
        <v>4645</v>
      </c>
      <c r="C280" t="s">
        <v>294</v>
      </c>
      <c r="D280" s="1">
        <v>61860</v>
      </c>
      <c r="E280" s="85">
        <f t="shared" si="63"/>
        <v>20716.67782987274</v>
      </c>
      <c r="F280" s="86">
        <f t="shared" si="56"/>
        <v>0.86623505581147109</v>
      </c>
      <c r="G280" s="187">
        <f t="shared" si="57"/>
        <v>1920.6419492339467</v>
      </c>
      <c r="H280" s="187">
        <f t="shared" si="58"/>
        <v>5735.0368604125651</v>
      </c>
      <c r="I280" s="187">
        <f t="shared" si="59"/>
        <v>283.2532993022765</v>
      </c>
      <c r="J280" s="87">
        <f t="shared" si="60"/>
        <v>845.7943517165977</v>
      </c>
      <c r="K280" s="187">
        <f t="shared" si="64"/>
        <v>-21.277652561473644</v>
      </c>
      <c r="L280" s="87">
        <f t="shared" si="61"/>
        <v>-63.535070548560306</v>
      </c>
      <c r="M280" s="88">
        <f t="shared" si="65"/>
        <v>5671.5017898640044</v>
      </c>
      <c r="N280" s="88">
        <f t="shared" si="66"/>
        <v>67531.501789864007</v>
      </c>
      <c r="O280" s="88">
        <f t="shared" si="67"/>
        <v>22616.042126545213</v>
      </c>
      <c r="P280" s="89">
        <f t="shared" si="62"/>
        <v>0.94565396414444414</v>
      </c>
      <c r="Q280" s="195">
        <v>800.03940408332255</v>
      </c>
      <c r="R280" s="92">
        <f t="shared" si="68"/>
        <v>7.8365564769709503E-3</v>
      </c>
      <c r="S280" s="92">
        <f t="shared" si="68"/>
        <v>-4.651706279106757E-3</v>
      </c>
      <c r="T280" s="91">
        <v>2986</v>
      </c>
      <c r="U280" s="190">
        <v>61379</v>
      </c>
      <c r="V280" s="190">
        <v>20813.49610037301</v>
      </c>
      <c r="W280" s="197"/>
      <c r="X280" s="88">
        <v>0</v>
      </c>
      <c r="Y280" s="88">
        <f t="shared" si="69"/>
        <v>0</v>
      </c>
    </row>
    <row r="281" spans="2:28">
      <c r="B281" s="207">
        <v>4646</v>
      </c>
      <c r="C281" t="s">
        <v>295</v>
      </c>
      <c r="D281" s="1">
        <v>64616</v>
      </c>
      <c r="E281" s="85">
        <f t="shared" si="63"/>
        <v>22522.133147438133</v>
      </c>
      <c r="F281" s="86">
        <f t="shared" si="56"/>
        <v>0.94172730899123591</v>
      </c>
      <c r="G281" s="187">
        <f t="shared" si="57"/>
        <v>837.36875869471112</v>
      </c>
      <c r="H281" s="187">
        <f t="shared" si="58"/>
        <v>2402.410968695126</v>
      </c>
      <c r="I281" s="187">
        <f t="shared" si="59"/>
        <v>0</v>
      </c>
      <c r="J281" s="87">
        <f t="shared" si="60"/>
        <v>0</v>
      </c>
      <c r="K281" s="187">
        <f t="shared" si="64"/>
        <v>-304.53095186375015</v>
      </c>
      <c r="L281" s="87">
        <f t="shared" si="61"/>
        <v>-873.69930089709919</v>
      </c>
      <c r="M281" s="88">
        <f t="shared" si="65"/>
        <v>1528.7116677980268</v>
      </c>
      <c r="N281" s="88">
        <f t="shared" si="66"/>
        <v>66144.711667798023</v>
      </c>
      <c r="O281" s="88">
        <f t="shared" si="67"/>
        <v>23054.970954269091</v>
      </c>
      <c r="P281" s="89">
        <f t="shared" si="62"/>
        <v>0.96400707754916182</v>
      </c>
      <c r="Q281" s="195">
        <v>878.57977847004872</v>
      </c>
      <c r="R281" s="92">
        <f t="shared" si="68"/>
        <v>0.12334625614992785</v>
      </c>
      <c r="S281" s="92">
        <f t="shared" si="68"/>
        <v>0.14057429214525627</v>
      </c>
      <c r="T281" s="91">
        <v>2869</v>
      </c>
      <c r="U281" s="190">
        <v>57521</v>
      </c>
      <c r="V281" s="190">
        <v>19746.309646412632</v>
      </c>
      <c r="W281" s="197"/>
      <c r="X281" s="88">
        <v>0</v>
      </c>
      <c r="Y281" s="88">
        <f t="shared" si="69"/>
        <v>0</v>
      </c>
      <c r="Z281" s="1"/>
      <c r="AA281" s="1"/>
    </row>
    <row r="282" spans="2:28">
      <c r="B282" s="207">
        <v>4647</v>
      </c>
      <c r="C282" t="s">
        <v>296</v>
      </c>
      <c r="D282" s="1">
        <v>493170</v>
      </c>
      <c r="E282" s="85">
        <f t="shared" si="63"/>
        <v>21967.483296213806</v>
      </c>
      <c r="F282" s="86">
        <f t="shared" si="56"/>
        <v>0.9185355043603638</v>
      </c>
      <c r="G282" s="187">
        <f t="shared" si="57"/>
        <v>1170.1586694293073</v>
      </c>
      <c r="H282" s="187">
        <f t="shared" si="58"/>
        <v>26270.062128687947</v>
      </c>
      <c r="I282" s="187">
        <f t="shared" si="59"/>
        <v>0</v>
      </c>
      <c r="J282" s="87">
        <f t="shared" si="60"/>
        <v>0</v>
      </c>
      <c r="K282" s="187">
        <f t="shared" si="64"/>
        <v>-304.53095186375015</v>
      </c>
      <c r="L282" s="87">
        <f t="shared" si="61"/>
        <v>-6836.719869341191</v>
      </c>
      <c r="M282" s="88">
        <f t="shared" si="65"/>
        <v>19433.342259346755</v>
      </c>
      <c r="N282" s="88">
        <f t="shared" si="66"/>
        <v>512603.34225934674</v>
      </c>
      <c r="O282" s="88">
        <f t="shared" si="67"/>
        <v>22833.111013779366</v>
      </c>
      <c r="P282" s="89">
        <f t="shared" si="62"/>
        <v>0.95473035569681319</v>
      </c>
      <c r="Q282" s="195">
        <v>1538.947029157418</v>
      </c>
      <c r="R282" s="92">
        <f t="shared" si="68"/>
        <v>2.3960301476236946E-2</v>
      </c>
      <c r="S282" s="92">
        <f t="shared" si="68"/>
        <v>1.3241786071029124E-2</v>
      </c>
      <c r="T282" s="91">
        <v>22450</v>
      </c>
      <c r="U282" s="190">
        <v>481630</v>
      </c>
      <c r="V282" s="190">
        <v>21680.396128741839</v>
      </c>
      <c r="W282" s="197"/>
      <c r="X282" s="88">
        <v>0</v>
      </c>
      <c r="Y282" s="88">
        <f t="shared" si="69"/>
        <v>0</v>
      </c>
    </row>
    <row r="283" spans="2:28">
      <c r="B283" s="207">
        <v>4648</v>
      </c>
      <c r="C283" t="s">
        <v>297</v>
      </c>
      <c r="D283" s="1">
        <v>83058</v>
      </c>
      <c r="E283" s="85">
        <f t="shared" si="63"/>
        <v>24486.438679245282</v>
      </c>
      <c r="F283" s="86">
        <f t="shared" si="56"/>
        <v>1.0238616321654936</v>
      </c>
      <c r="G283" s="187">
        <f t="shared" si="57"/>
        <v>-341.21456038957837</v>
      </c>
      <c r="H283" s="187">
        <f t="shared" si="58"/>
        <v>-1157.3997888414499</v>
      </c>
      <c r="I283" s="187">
        <f t="shared" si="59"/>
        <v>0</v>
      </c>
      <c r="J283" s="87">
        <f t="shared" si="60"/>
        <v>0</v>
      </c>
      <c r="K283" s="187">
        <f t="shared" si="64"/>
        <v>-304.53095186375015</v>
      </c>
      <c r="L283" s="87">
        <f t="shared" si="61"/>
        <v>-1032.9689887218406</v>
      </c>
      <c r="M283" s="88">
        <f t="shared" si="65"/>
        <v>-2190.3687775632907</v>
      </c>
      <c r="N283" s="88">
        <f t="shared" si="66"/>
        <v>80867.631222436714</v>
      </c>
      <c r="O283" s="88">
        <f t="shared" si="67"/>
        <v>23840.693166991954</v>
      </c>
      <c r="P283" s="89">
        <f t="shared" si="62"/>
        <v>0.99686080681886513</v>
      </c>
      <c r="Q283" s="195">
        <v>233.74451326957296</v>
      </c>
      <c r="R283" s="92">
        <f t="shared" si="68"/>
        <v>-8.8898965430831839E-3</v>
      </c>
      <c r="S283" s="92">
        <f t="shared" si="68"/>
        <v>1.7407246532129834E-2</v>
      </c>
      <c r="T283" s="91">
        <v>3392</v>
      </c>
      <c r="U283" s="190">
        <v>83803</v>
      </c>
      <c r="V283" s="190">
        <v>24067.489948305571</v>
      </c>
      <c r="W283" s="197"/>
      <c r="X283" s="88">
        <v>0</v>
      </c>
      <c r="Y283" s="88">
        <f t="shared" si="69"/>
        <v>0</v>
      </c>
      <c r="Z283" s="1"/>
      <c r="AA283" s="1"/>
    </row>
    <row r="284" spans="2:28">
      <c r="B284" s="207">
        <v>4649</v>
      </c>
      <c r="C284" t="s">
        <v>298</v>
      </c>
      <c r="D284" s="1">
        <v>188512</v>
      </c>
      <c r="E284" s="85">
        <f t="shared" si="63"/>
        <v>19616.233090530699</v>
      </c>
      <c r="F284" s="86">
        <f t="shared" si="56"/>
        <v>0.82022170280045648</v>
      </c>
      <c r="G284" s="187">
        <f t="shared" si="57"/>
        <v>2580.9087928391714</v>
      </c>
      <c r="H284" s="187">
        <f t="shared" si="58"/>
        <v>24802.533499184436</v>
      </c>
      <c r="I284" s="187">
        <f t="shared" si="59"/>
        <v>668.40895807199104</v>
      </c>
      <c r="J284" s="87">
        <f t="shared" si="60"/>
        <v>6423.4100870718339</v>
      </c>
      <c r="K284" s="187">
        <f t="shared" si="64"/>
        <v>363.87800620824089</v>
      </c>
      <c r="L284" s="87">
        <f t="shared" si="61"/>
        <v>3496.867639661195</v>
      </c>
      <c r="M284" s="88">
        <f t="shared" si="65"/>
        <v>28299.401138845631</v>
      </c>
      <c r="N284" s="88">
        <f t="shared" si="66"/>
        <v>216811.40113884563</v>
      </c>
      <c r="O284" s="88">
        <f t="shared" si="67"/>
        <v>22561.01988957811</v>
      </c>
      <c r="P284" s="89">
        <f t="shared" si="62"/>
        <v>0.94335329649389332</v>
      </c>
      <c r="Q284" s="195">
        <v>1464.6296293505329</v>
      </c>
      <c r="R284" s="92">
        <f t="shared" si="68"/>
        <v>3.5182998819362453E-2</v>
      </c>
      <c r="S284" s="92">
        <f t="shared" si="68"/>
        <v>2.7965802053400449E-2</v>
      </c>
      <c r="T284" s="91">
        <v>9610</v>
      </c>
      <c r="U284" s="190">
        <v>182105</v>
      </c>
      <c r="V284" s="190">
        <v>19082.57361416745</v>
      </c>
      <c r="W284" s="197"/>
      <c r="X284" s="88">
        <v>0</v>
      </c>
      <c r="Y284" s="88">
        <f t="shared" si="69"/>
        <v>0</v>
      </c>
    </row>
    <row r="285" spans="2:28">
      <c r="B285" s="207">
        <v>4650</v>
      </c>
      <c r="C285" t="s">
        <v>299</v>
      </c>
      <c r="D285" s="1">
        <v>124955</v>
      </c>
      <c r="E285" s="85">
        <f t="shared" si="63"/>
        <v>21085.892676341544</v>
      </c>
      <c r="F285" s="86">
        <f t="shared" si="56"/>
        <v>0.88167318955877239</v>
      </c>
      <c r="G285" s="187">
        <f t="shared" si="57"/>
        <v>1699.1130413526646</v>
      </c>
      <c r="H285" s="187">
        <f t="shared" si="58"/>
        <v>10068.94388305589</v>
      </c>
      <c r="I285" s="187">
        <f t="shared" si="59"/>
        <v>154.02810303819533</v>
      </c>
      <c r="J285" s="87">
        <f t="shared" si="60"/>
        <v>912.77053860434557</v>
      </c>
      <c r="K285" s="187">
        <f t="shared" si="64"/>
        <v>-150.50284882555482</v>
      </c>
      <c r="L285" s="87">
        <f t="shared" si="61"/>
        <v>-891.87988214023778</v>
      </c>
      <c r="M285" s="88">
        <f t="shared" si="65"/>
        <v>9177.0640009156523</v>
      </c>
      <c r="N285" s="88">
        <f t="shared" si="66"/>
        <v>134132.06400091565</v>
      </c>
      <c r="O285" s="88">
        <f t="shared" si="67"/>
        <v>22634.502868868654</v>
      </c>
      <c r="P285" s="89">
        <f t="shared" si="62"/>
        <v>0.94642587083180918</v>
      </c>
      <c r="Q285" s="195">
        <v>1199.2740149356596</v>
      </c>
      <c r="R285" s="92">
        <f t="shared" si="68"/>
        <v>0.13335812502267533</v>
      </c>
      <c r="S285" s="92">
        <f t="shared" si="68"/>
        <v>0.12685556406236956</v>
      </c>
      <c r="T285" s="91">
        <v>5926</v>
      </c>
      <c r="U285" s="190">
        <v>110252</v>
      </c>
      <c r="V285" s="190">
        <v>18712.15207060421</v>
      </c>
      <c r="W285" s="197"/>
      <c r="X285" s="88">
        <v>0</v>
      </c>
      <c r="Y285" s="88">
        <f t="shared" si="69"/>
        <v>0</v>
      </c>
    </row>
    <row r="286" spans="2:28" ht="27.95" customHeight="1">
      <c r="B286" s="207">
        <v>4651</v>
      </c>
      <c r="C286" t="s">
        <v>300</v>
      </c>
      <c r="D286" s="1">
        <v>150665</v>
      </c>
      <c r="E286" s="85">
        <f t="shared" si="63"/>
        <v>20721.358822720398</v>
      </c>
      <c r="F286" s="86">
        <f t="shared" si="56"/>
        <v>0.86643078410989527</v>
      </c>
      <c r="G286" s="187">
        <f t="shared" si="57"/>
        <v>1917.8333535253521</v>
      </c>
      <c r="H286" s="187">
        <f t="shared" si="58"/>
        <v>13944.566313482836</v>
      </c>
      <c r="I286" s="187">
        <f t="shared" si="59"/>
        <v>281.61495180559632</v>
      </c>
      <c r="J286" s="87">
        <f t="shared" si="60"/>
        <v>2047.6223145784909</v>
      </c>
      <c r="K286" s="187">
        <f t="shared" si="64"/>
        <v>-22.916000058153827</v>
      </c>
      <c r="L286" s="87">
        <f t="shared" si="61"/>
        <v>-166.62223642283649</v>
      </c>
      <c r="M286" s="88">
        <f t="shared" si="65"/>
        <v>13777.944077059999</v>
      </c>
      <c r="N286" s="88">
        <f t="shared" si="66"/>
        <v>164442.94407706</v>
      </c>
      <c r="O286" s="88">
        <f t="shared" si="67"/>
        <v>22616.276176187595</v>
      </c>
      <c r="P286" s="89">
        <f t="shared" si="62"/>
        <v>0.94566375055936525</v>
      </c>
      <c r="Q286" s="195">
        <v>412.69894745140482</v>
      </c>
      <c r="R286" s="92">
        <f t="shared" si="68"/>
        <v>0.106090416550428</v>
      </c>
      <c r="S286" s="92">
        <f t="shared" si="68"/>
        <v>0.10198308038664561</v>
      </c>
      <c r="T286" s="91">
        <v>7271</v>
      </c>
      <c r="U286" s="190">
        <v>136214</v>
      </c>
      <c r="V286" s="190">
        <v>18803.699613473222</v>
      </c>
      <c r="W286" s="197"/>
      <c r="X286" s="88">
        <v>0</v>
      </c>
      <c r="Y286" s="88">
        <f t="shared" si="69"/>
        <v>0</v>
      </c>
      <c r="Z286" s="1"/>
      <c r="AA286" s="1"/>
    </row>
    <row r="287" spans="2:28">
      <c r="B287" s="207">
        <v>5001</v>
      </c>
      <c r="C287" t="s">
        <v>301</v>
      </c>
      <c r="D287" s="1">
        <v>5180677</v>
      </c>
      <c r="E287" s="85">
        <f t="shared" si="63"/>
        <v>24145.023652506232</v>
      </c>
      <c r="F287" s="86">
        <f t="shared" si="56"/>
        <v>1.0095859038286017</v>
      </c>
      <c r="G287" s="187">
        <f t="shared" si="57"/>
        <v>-136.36554434614808</v>
      </c>
      <c r="H287" s="187">
        <f t="shared" si="58"/>
        <v>-29259.273022631267</v>
      </c>
      <c r="I287" s="187">
        <f t="shared" si="59"/>
        <v>0</v>
      </c>
      <c r="J287" s="87">
        <f t="shared" si="60"/>
        <v>0</v>
      </c>
      <c r="K287" s="187">
        <f t="shared" si="64"/>
        <v>-304.53095186375015</v>
      </c>
      <c r="L287" s="87">
        <f t="shared" si="61"/>
        <v>-65341.683686645556</v>
      </c>
      <c r="M287" s="88">
        <f t="shared" si="65"/>
        <v>-94600.956709276827</v>
      </c>
      <c r="N287" s="88">
        <f t="shared" si="66"/>
        <v>5086076.0432907231</v>
      </c>
      <c r="O287" s="88">
        <f t="shared" si="67"/>
        <v>23704.127156296334</v>
      </c>
      <c r="P287" s="89">
        <f t="shared" si="62"/>
        <v>0.99115051548410826</v>
      </c>
      <c r="Q287" s="195">
        <v>-4991.1859995028644</v>
      </c>
      <c r="R287" s="92">
        <f t="shared" si="68"/>
        <v>5.3197836876094862E-2</v>
      </c>
      <c r="S287" s="92">
        <f t="shared" si="68"/>
        <v>4.3847095239532584E-2</v>
      </c>
      <c r="T287" s="91">
        <v>214565</v>
      </c>
      <c r="U287" s="190">
        <v>4918997</v>
      </c>
      <c r="V287" s="190">
        <v>23130.805040910374</v>
      </c>
      <c r="W287" s="197"/>
      <c r="X287" s="88">
        <v>0</v>
      </c>
      <c r="Y287" s="88">
        <f t="shared" si="69"/>
        <v>0</v>
      </c>
      <c r="Z287" s="1"/>
      <c r="AA287" s="1"/>
      <c r="AB287" s="45"/>
    </row>
    <row r="288" spans="2:28">
      <c r="B288" s="207">
        <v>5006</v>
      </c>
      <c r="C288" t="s">
        <v>302</v>
      </c>
      <c r="D288" s="1">
        <v>426983</v>
      </c>
      <c r="E288" s="85">
        <f t="shared" si="63"/>
        <v>17767.268641810919</v>
      </c>
      <c r="F288" s="86">
        <f t="shared" si="56"/>
        <v>0.74291018424603383</v>
      </c>
      <c r="G288" s="187">
        <f t="shared" si="57"/>
        <v>3690.2874620710395</v>
      </c>
      <c r="H288" s="187">
        <f t="shared" si="58"/>
        <v>88684.988288491222</v>
      </c>
      <c r="I288" s="187">
        <f t="shared" si="59"/>
        <v>1315.5465151239141</v>
      </c>
      <c r="J288" s="87">
        <f t="shared" si="60"/>
        <v>31615.213851457906</v>
      </c>
      <c r="K288" s="187">
        <f t="shared" si="64"/>
        <v>1011.015563260164</v>
      </c>
      <c r="L288" s="87">
        <f t="shared" si="61"/>
        <v>24296.726016268261</v>
      </c>
      <c r="M288" s="88">
        <f t="shared" si="65"/>
        <v>112981.71430475949</v>
      </c>
      <c r="N288" s="88">
        <f t="shared" si="66"/>
        <v>539964.71430475952</v>
      </c>
      <c r="O288" s="88">
        <f t="shared" si="67"/>
        <v>22468.571667142125</v>
      </c>
      <c r="P288" s="89">
        <f t="shared" si="62"/>
        <v>0.93948772056617236</v>
      </c>
      <c r="Q288" s="195">
        <v>16317.562846259389</v>
      </c>
      <c r="R288" s="92">
        <f t="shared" si="68"/>
        <v>6.2609344864057739E-2</v>
      </c>
      <c r="S288" s="92">
        <f t="shared" si="68"/>
        <v>5.9204679436522127E-2</v>
      </c>
      <c r="T288" s="91">
        <v>24032</v>
      </c>
      <c r="U288" s="190">
        <v>401825</v>
      </c>
      <c r="V288" s="190">
        <v>16774.159883114175</v>
      </c>
      <c r="W288" s="197"/>
      <c r="X288" s="88">
        <v>0</v>
      </c>
      <c r="Y288" s="88">
        <f t="shared" si="69"/>
        <v>0</v>
      </c>
      <c r="Z288" s="1"/>
      <c r="AA288" s="1"/>
    </row>
    <row r="289" spans="2:25">
      <c r="B289" s="207">
        <v>5007</v>
      </c>
      <c r="C289" t="s">
        <v>303</v>
      </c>
      <c r="D289" s="1">
        <v>282620</v>
      </c>
      <c r="E289" s="85">
        <f t="shared" si="63"/>
        <v>18737.651660810185</v>
      </c>
      <c r="F289" s="86">
        <f t="shared" si="56"/>
        <v>0.78348521251669823</v>
      </c>
      <c r="G289" s="187">
        <f t="shared" si="57"/>
        <v>3108.0576506714801</v>
      </c>
      <c r="H289" s="187">
        <f t="shared" si="58"/>
        <v>46878.833545077934</v>
      </c>
      <c r="I289" s="187">
        <f t="shared" si="59"/>
        <v>975.91245847417099</v>
      </c>
      <c r="J289" s="87">
        <f t="shared" si="60"/>
        <v>14719.68761116592</v>
      </c>
      <c r="K289" s="187">
        <f t="shared" si="64"/>
        <v>671.38150661042084</v>
      </c>
      <c r="L289" s="87">
        <f t="shared" si="61"/>
        <v>10126.447264204977</v>
      </c>
      <c r="M289" s="88">
        <f t="shared" si="65"/>
        <v>57005.280809282907</v>
      </c>
      <c r="N289" s="88">
        <f t="shared" si="66"/>
        <v>339625.28080928291</v>
      </c>
      <c r="O289" s="88">
        <f t="shared" si="67"/>
        <v>22517.090818092081</v>
      </c>
      <c r="P289" s="89">
        <f t="shared" si="62"/>
        <v>0.94151647197970534</v>
      </c>
      <c r="Q289" s="195">
        <v>6602.2194848589206</v>
      </c>
      <c r="R289" s="89">
        <f t="shared" si="68"/>
        <v>6.303669962875337E-2</v>
      </c>
      <c r="S289" s="89">
        <f t="shared" si="68"/>
        <v>5.1760039021407224E-2</v>
      </c>
      <c r="T289" s="91">
        <v>15083</v>
      </c>
      <c r="U289" s="190">
        <v>265861</v>
      </c>
      <c r="V289" s="190">
        <v>17815.519667627155</v>
      </c>
      <c r="W289" s="197"/>
      <c r="X289" s="88">
        <v>0</v>
      </c>
      <c r="Y289" s="88">
        <f t="shared" si="69"/>
        <v>0</v>
      </c>
    </row>
    <row r="290" spans="2:25">
      <c r="B290" s="207">
        <v>5014</v>
      </c>
      <c r="C290" t="s">
        <v>304</v>
      </c>
      <c r="D290" s="1">
        <v>176873</v>
      </c>
      <c r="E290" s="85">
        <f t="shared" si="63"/>
        <v>32435.906840271407</v>
      </c>
      <c r="F290" s="86">
        <f t="shared" si="56"/>
        <v>1.3562560465927165</v>
      </c>
      <c r="G290" s="187">
        <f t="shared" si="57"/>
        <v>-5110.8954570052529</v>
      </c>
      <c r="H290" s="187">
        <f t="shared" si="58"/>
        <v>-27869.712927049644</v>
      </c>
      <c r="I290" s="187">
        <f t="shared" si="59"/>
        <v>0</v>
      </c>
      <c r="J290" s="87">
        <f t="shared" si="60"/>
        <v>0</v>
      </c>
      <c r="K290" s="187">
        <f t="shared" si="64"/>
        <v>-304.53095186375015</v>
      </c>
      <c r="L290" s="87">
        <f t="shared" si="61"/>
        <v>-1660.6072805130295</v>
      </c>
      <c r="M290" s="88">
        <f t="shared" si="65"/>
        <v>-29530.320207562672</v>
      </c>
      <c r="N290" s="88">
        <f t="shared" si="66"/>
        <v>147342.67979243732</v>
      </c>
      <c r="O290" s="88">
        <f t="shared" si="67"/>
        <v>27020.480431402408</v>
      </c>
      <c r="P290" s="89">
        <f t="shared" si="62"/>
        <v>1.1298185725897545</v>
      </c>
      <c r="Q290" s="195">
        <v>-6171.2384342986406</v>
      </c>
      <c r="R290" s="89">
        <f t="shared" si="68"/>
        <v>-0.45538661444477291</v>
      </c>
      <c r="S290" s="89">
        <f t="shared" si="68"/>
        <v>-0.46157880771534399</v>
      </c>
      <c r="T290" s="91">
        <v>5453</v>
      </c>
      <c r="U290" s="190">
        <v>324768</v>
      </c>
      <c r="V290" s="190">
        <v>60242.626599888703</v>
      </c>
      <c r="W290" s="197"/>
      <c r="X290" s="88">
        <v>0</v>
      </c>
      <c r="Y290" s="88">
        <f t="shared" si="69"/>
        <v>0</v>
      </c>
    </row>
    <row r="291" spans="2:25">
      <c r="B291" s="207">
        <v>5020</v>
      </c>
      <c r="C291" t="s">
        <v>305</v>
      </c>
      <c r="D291" s="1">
        <v>16121</v>
      </c>
      <c r="E291" s="85">
        <f t="shared" si="63"/>
        <v>17952.115812917593</v>
      </c>
      <c r="F291" s="86">
        <f t="shared" si="56"/>
        <v>0.75063927579705902</v>
      </c>
      <c r="G291" s="187">
        <f t="shared" si="57"/>
        <v>3579.3791594070353</v>
      </c>
      <c r="H291" s="187">
        <f t="shared" si="58"/>
        <v>3214.2824851475175</v>
      </c>
      <c r="I291" s="187">
        <f t="shared" si="59"/>
        <v>1250.850005236578</v>
      </c>
      <c r="J291" s="87">
        <f t="shared" si="60"/>
        <v>1123.2633047024469</v>
      </c>
      <c r="K291" s="187">
        <f t="shared" si="64"/>
        <v>946.31905337282785</v>
      </c>
      <c r="L291" s="87">
        <f t="shared" si="61"/>
        <v>849.79450992879947</v>
      </c>
      <c r="M291" s="88">
        <f t="shared" si="65"/>
        <v>4064.076995076317</v>
      </c>
      <c r="N291" s="88">
        <f t="shared" si="66"/>
        <v>20185.076995076317</v>
      </c>
      <c r="O291" s="88">
        <f t="shared" si="67"/>
        <v>22477.814025697458</v>
      </c>
      <c r="P291" s="89">
        <f t="shared" si="62"/>
        <v>0.93987417514372362</v>
      </c>
      <c r="Q291" s="195">
        <v>630.92400698822166</v>
      </c>
      <c r="R291" s="89">
        <f t="shared" si="68"/>
        <v>-1.2390806021931728E-3</v>
      </c>
      <c r="S291" s="89">
        <f t="shared" si="68"/>
        <v>5.434154939440306E-3</v>
      </c>
      <c r="T291" s="91">
        <v>898</v>
      </c>
      <c r="U291" s="190">
        <v>16141</v>
      </c>
      <c r="V291" s="190">
        <v>17855.088495575219</v>
      </c>
      <c r="W291" s="197"/>
      <c r="X291" s="88">
        <v>0</v>
      </c>
      <c r="Y291" s="88">
        <f t="shared" si="69"/>
        <v>0</v>
      </c>
    </row>
    <row r="292" spans="2:25">
      <c r="B292" s="207">
        <v>5021</v>
      </c>
      <c r="C292" t="s">
        <v>306</v>
      </c>
      <c r="D292" s="1">
        <v>141569</v>
      </c>
      <c r="E292" s="85">
        <f t="shared" si="63"/>
        <v>19159.426174042495</v>
      </c>
      <c r="F292" s="86">
        <f t="shared" si="56"/>
        <v>0.80112104544367535</v>
      </c>
      <c r="G292" s="187">
        <f t="shared" si="57"/>
        <v>2854.9929427320935</v>
      </c>
      <c r="H292" s="187">
        <f t="shared" si="58"/>
        <v>21095.542853847441</v>
      </c>
      <c r="I292" s="187">
        <f t="shared" si="59"/>
        <v>828.29137884286229</v>
      </c>
      <c r="J292" s="87">
        <f t="shared" si="60"/>
        <v>6120.244998269909</v>
      </c>
      <c r="K292" s="187">
        <f t="shared" si="64"/>
        <v>523.76042697911214</v>
      </c>
      <c r="L292" s="87">
        <f t="shared" si="61"/>
        <v>3870.0657949486595</v>
      </c>
      <c r="M292" s="88">
        <f t="shared" si="65"/>
        <v>24965.6086487961</v>
      </c>
      <c r="N292" s="88">
        <f t="shared" si="66"/>
        <v>166534.6086487961</v>
      </c>
      <c r="O292" s="88">
        <f t="shared" si="67"/>
        <v>22538.179543753704</v>
      </c>
      <c r="P292" s="89">
        <f t="shared" si="62"/>
        <v>0.94239826362605439</v>
      </c>
      <c r="Q292" s="195">
        <v>3334.9025474787995</v>
      </c>
      <c r="R292" s="89">
        <f t="shared" si="68"/>
        <v>1.4562445802905322E-2</v>
      </c>
      <c r="S292" s="89">
        <f t="shared" si="68"/>
        <v>-3.6994036072702124E-3</v>
      </c>
      <c r="T292" s="91">
        <v>7389</v>
      </c>
      <c r="U292" s="190">
        <v>139537</v>
      </c>
      <c r="V292" s="190">
        <v>19230.567805953695</v>
      </c>
      <c r="W292" s="197"/>
      <c r="X292" s="88">
        <v>0</v>
      </c>
      <c r="Y292" s="88">
        <f t="shared" si="69"/>
        <v>0</v>
      </c>
    </row>
    <row r="293" spans="2:25">
      <c r="B293" s="207">
        <v>5022</v>
      </c>
      <c r="C293" t="s">
        <v>307</v>
      </c>
      <c r="D293" s="1">
        <v>45693</v>
      </c>
      <c r="E293" s="85">
        <f t="shared" si="63"/>
        <v>18394.927536231884</v>
      </c>
      <c r="F293" s="86">
        <f t="shared" si="56"/>
        <v>0.76915474632805425</v>
      </c>
      <c r="G293" s="187">
        <f t="shared" si="57"/>
        <v>3313.6921254184604</v>
      </c>
      <c r="H293" s="187">
        <f t="shared" si="58"/>
        <v>8231.2112395394561</v>
      </c>
      <c r="I293" s="187">
        <f t="shared" si="59"/>
        <v>1095.8659020765763</v>
      </c>
      <c r="J293" s="87">
        <f t="shared" si="60"/>
        <v>2722.1309007582158</v>
      </c>
      <c r="K293" s="187">
        <f t="shared" si="64"/>
        <v>791.33495021282613</v>
      </c>
      <c r="L293" s="87">
        <f t="shared" si="61"/>
        <v>1965.6760163286601</v>
      </c>
      <c r="M293" s="88">
        <f t="shared" si="65"/>
        <v>10196.887255868116</v>
      </c>
      <c r="N293" s="88">
        <f t="shared" si="66"/>
        <v>55889.887255868118</v>
      </c>
      <c r="O293" s="88">
        <f t="shared" si="67"/>
        <v>22499.95461186317</v>
      </c>
      <c r="P293" s="89">
        <f t="shared" si="62"/>
        <v>0.94079994867027328</v>
      </c>
      <c r="Q293" s="195">
        <v>2247.3088344752114</v>
      </c>
      <c r="R293" s="89">
        <f t="shared" si="68"/>
        <v>4.2243561962546472E-2</v>
      </c>
      <c r="S293" s="89">
        <f t="shared" si="68"/>
        <v>4.0984813699306663E-2</v>
      </c>
      <c r="T293" s="91">
        <v>2484</v>
      </c>
      <c r="U293" s="190">
        <v>43841</v>
      </c>
      <c r="V293" s="190">
        <v>17670.697299476018</v>
      </c>
      <c r="W293" s="197"/>
      <c r="X293" s="88">
        <v>0</v>
      </c>
      <c r="Y293" s="88">
        <f t="shared" si="69"/>
        <v>0</v>
      </c>
    </row>
    <row r="294" spans="2:25">
      <c r="B294" s="207">
        <v>5025</v>
      </c>
      <c r="C294" t="s">
        <v>308</v>
      </c>
      <c r="D294" s="1">
        <v>111405</v>
      </c>
      <c r="E294" s="85">
        <f t="shared" si="63"/>
        <v>19596.306068601582</v>
      </c>
      <c r="F294" s="86">
        <f t="shared" si="56"/>
        <v>0.81938848595484648</v>
      </c>
      <c r="G294" s="187">
        <f t="shared" si="57"/>
        <v>2592.8650059966421</v>
      </c>
      <c r="H294" s="187">
        <f t="shared" si="58"/>
        <v>14740.437559090911</v>
      </c>
      <c r="I294" s="187">
        <f t="shared" si="59"/>
        <v>675.38341574718208</v>
      </c>
      <c r="J294" s="87">
        <f t="shared" si="60"/>
        <v>3839.5547185227301</v>
      </c>
      <c r="K294" s="187">
        <f t="shared" si="64"/>
        <v>370.85246388343194</v>
      </c>
      <c r="L294" s="87">
        <f t="shared" si="61"/>
        <v>2108.2962571773105</v>
      </c>
      <c r="M294" s="88">
        <f t="shared" si="65"/>
        <v>16848.733816268221</v>
      </c>
      <c r="N294" s="88">
        <f t="shared" si="66"/>
        <v>128253.73381626821</v>
      </c>
      <c r="O294" s="88">
        <f t="shared" si="67"/>
        <v>22560.023538481655</v>
      </c>
      <c r="P294" s="89">
        <f t="shared" si="62"/>
        <v>0.94331163565161291</v>
      </c>
      <c r="Q294" s="195">
        <v>1780.2641199644168</v>
      </c>
      <c r="R294" s="89">
        <f t="shared" si="68"/>
        <v>7.9244369096633571E-2</v>
      </c>
      <c r="S294" s="89">
        <f t="shared" si="68"/>
        <v>6.2728228355840604E-2</v>
      </c>
      <c r="T294" s="91">
        <v>5685</v>
      </c>
      <c r="U294" s="190">
        <v>103225</v>
      </c>
      <c r="V294" s="190">
        <v>18439.621293319044</v>
      </c>
      <c r="W294" s="197"/>
      <c r="X294" s="88">
        <v>0</v>
      </c>
      <c r="Y294" s="88">
        <f t="shared" si="69"/>
        <v>0</v>
      </c>
    </row>
    <row r="295" spans="2:25">
      <c r="B295" s="207">
        <v>5026</v>
      </c>
      <c r="C295" t="s">
        <v>309</v>
      </c>
      <c r="D295" s="1">
        <v>33485</v>
      </c>
      <c r="E295" s="85">
        <f t="shared" si="63"/>
        <v>16454.545454545452</v>
      </c>
      <c r="F295" s="86">
        <f t="shared" si="56"/>
        <v>0.68802074431149873</v>
      </c>
      <c r="G295" s="187">
        <f t="shared" si="57"/>
        <v>4477.9213744303197</v>
      </c>
      <c r="H295" s="187">
        <f t="shared" si="58"/>
        <v>9112.5699969657016</v>
      </c>
      <c r="I295" s="187">
        <f t="shared" si="59"/>
        <v>1774.9996306668272</v>
      </c>
      <c r="J295" s="87">
        <f t="shared" si="60"/>
        <v>3612.124248406993</v>
      </c>
      <c r="K295" s="187">
        <f t="shared" si="64"/>
        <v>1470.4686788030772</v>
      </c>
      <c r="L295" s="87">
        <f t="shared" si="61"/>
        <v>2992.4037613642622</v>
      </c>
      <c r="M295" s="88">
        <f t="shared" si="65"/>
        <v>12104.973758329965</v>
      </c>
      <c r="N295" s="88">
        <f t="shared" si="66"/>
        <v>45589.973758329965</v>
      </c>
      <c r="O295" s="88">
        <f t="shared" si="67"/>
        <v>22402.935507778853</v>
      </c>
      <c r="P295" s="89">
        <f t="shared" si="62"/>
        <v>0.93674324856944569</v>
      </c>
      <c r="Q295" s="195">
        <v>1301.9968309811065</v>
      </c>
      <c r="R295" s="89">
        <f t="shared" si="68"/>
        <v>5.2888092318334745E-2</v>
      </c>
      <c r="S295" s="89">
        <f t="shared" si="68"/>
        <v>3.3227282732046268E-2</v>
      </c>
      <c r="T295" s="91">
        <v>2035</v>
      </c>
      <c r="U295" s="190">
        <v>31803</v>
      </c>
      <c r="V295" s="190">
        <v>15925.388082123185</v>
      </c>
      <c r="W295" s="197"/>
      <c r="X295" s="88">
        <v>0</v>
      </c>
      <c r="Y295" s="88">
        <f t="shared" si="69"/>
        <v>0</v>
      </c>
    </row>
    <row r="296" spans="2:25">
      <c r="B296" s="207">
        <v>5027</v>
      </c>
      <c r="C296" t="s">
        <v>310</v>
      </c>
      <c r="D296" s="1">
        <v>102032</v>
      </c>
      <c r="E296" s="85">
        <f t="shared" si="63"/>
        <v>16617.589576547231</v>
      </c>
      <c r="F296" s="86">
        <f t="shared" si="56"/>
        <v>0.69483817591331121</v>
      </c>
      <c r="G296" s="187">
        <f t="shared" si="57"/>
        <v>4380.0949012292522</v>
      </c>
      <c r="H296" s="187">
        <f t="shared" si="58"/>
        <v>26893.782693547611</v>
      </c>
      <c r="I296" s="187">
        <f t="shared" si="59"/>
        <v>1717.9341879662049</v>
      </c>
      <c r="J296" s="87">
        <f t="shared" si="60"/>
        <v>10548.115914112499</v>
      </c>
      <c r="K296" s="187">
        <f t="shared" si="64"/>
        <v>1413.4032361024547</v>
      </c>
      <c r="L296" s="87">
        <f t="shared" si="61"/>
        <v>8678.295869669073</v>
      </c>
      <c r="M296" s="88">
        <f t="shared" si="65"/>
        <v>35572.078563216681</v>
      </c>
      <c r="N296" s="88">
        <f t="shared" si="66"/>
        <v>137604.07856321667</v>
      </c>
      <c r="O296" s="88">
        <f t="shared" si="67"/>
        <v>22411.087713878936</v>
      </c>
      <c r="P296" s="89">
        <f t="shared" si="62"/>
        <v>0.93708412014953602</v>
      </c>
      <c r="Q296" s="195">
        <v>4716.3093573582228</v>
      </c>
      <c r="R296" s="89">
        <f t="shared" si="68"/>
        <v>5.3690374149308606E-2</v>
      </c>
      <c r="S296" s="89">
        <f t="shared" si="68"/>
        <v>5.2489098478454302E-2</v>
      </c>
      <c r="T296" s="91">
        <v>6140</v>
      </c>
      <c r="U296" s="190">
        <v>96833</v>
      </c>
      <c r="V296" s="190">
        <v>15788.847219957606</v>
      </c>
      <c r="W296" s="197"/>
      <c r="X296" s="88">
        <v>0</v>
      </c>
      <c r="Y296" s="88">
        <f t="shared" si="69"/>
        <v>0</v>
      </c>
    </row>
    <row r="297" spans="2:25">
      <c r="B297" s="207">
        <v>5028</v>
      </c>
      <c r="C297" t="s">
        <v>311</v>
      </c>
      <c r="D297" s="1">
        <v>329304</v>
      </c>
      <c r="E297" s="85">
        <f t="shared" si="63"/>
        <v>18753.075170842825</v>
      </c>
      <c r="F297" s="86">
        <f t="shared" si="56"/>
        <v>0.78413012214862132</v>
      </c>
      <c r="G297" s="187">
        <f t="shared" si="57"/>
        <v>3098.8035446518957</v>
      </c>
      <c r="H297" s="187">
        <f t="shared" si="58"/>
        <v>54414.990244087283</v>
      </c>
      <c r="I297" s="187">
        <f t="shared" si="59"/>
        <v>970.51422996274675</v>
      </c>
      <c r="J297" s="87">
        <f t="shared" si="60"/>
        <v>17042.229878145834</v>
      </c>
      <c r="K297" s="187">
        <f t="shared" si="64"/>
        <v>665.98327809899661</v>
      </c>
      <c r="L297" s="87">
        <f t="shared" si="61"/>
        <v>11694.666363418381</v>
      </c>
      <c r="M297" s="88">
        <f t="shared" si="65"/>
        <v>66109.656607505662</v>
      </c>
      <c r="N297" s="88">
        <f t="shared" si="66"/>
        <v>395413.65660750563</v>
      </c>
      <c r="O297" s="88">
        <f t="shared" si="67"/>
        <v>22517.861993593717</v>
      </c>
      <c r="P297" s="89">
        <f t="shared" si="62"/>
        <v>0.94154871746130153</v>
      </c>
      <c r="Q297" s="195">
        <v>8284.6645464511821</v>
      </c>
      <c r="R297" s="89">
        <f t="shared" si="68"/>
        <v>5.8157805947847883E-2</v>
      </c>
      <c r="S297" s="89">
        <f t="shared" si="68"/>
        <v>4.4900703595426118E-2</v>
      </c>
      <c r="T297" s="91">
        <v>17560</v>
      </c>
      <c r="U297" s="190">
        <v>311205</v>
      </c>
      <c r="V297" s="190">
        <v>17947.231833910035</v>
      </c>
      <c r="W297" s="197"/>
      <c r="X297" s="88">
        <v>0</v>
      </c>
      <c r="Y297" s="88">
        <f t="shared" si="69"/>
        <v>0</v>
      </c>
    </row>
    <row r="298" spans="2:25">
      <c r="B298" s="207">
        <v>5029</v>
      </c>
      <c r="C298" t="s">
        <v>312</v>
      </c>
      <c r="D298" s="1">
        <v>156964</v>
      </c>
      <c r="E298" s="85">
        <f t="shared" si="63"/>
        <v>18501.1786892975</v>
      </c>
      <c r="F298" s="86">
        <f t="shared" si="56"/>
        <v>0.77359746992793132</v>
      </c>
      <c r="G298" s="187">
        <f t="shared" si="57"/>
        <v>3249.9414335790912</v>
      </c>
      <c r="H298" s="187">
        <f t="shared" si="58"/>
        <v>27572.503122485006</v>
      </c>
      <c r="I298" s="187">
        <f t="shared" si="59"/>
        <v>1058.6779985036108</v>
      </c>
      <c r="J298" s="87">
        <f t="shared" si="60"/>
        <v>8981.8241393046337</v>
      </c>
      <c r="K298" s="187">
        <f t="shared" si="64"/>
        <v>754.1470466398606</v>
      </c>
      <c r="L298" s="87">
        <f t="shared" si="61"/>
        <v>6398.1835436925776</v>
      </c>
      <c r="M298" s="88">
        <f t="shared" si="65"/>
        <v>33970.686666177586</v>
      </c>
      <c r="N298" s="88">
        <f t="shared" si="66"/>
        <v>190934.68666617759</v>
      </c>
      <c r="O298" s="88">
        <f t="shared" si="67"/>
        <v>22505.267169516454</v>
      </c>
      <c r="P298" s="89">
        <f t="shared" si="62"/>
        <v>0.94102208485026717</v>
      </c>
      <c r="Q298" s="195">
        <v>4203.9927341738003</v>
      </c>
      <c r="R298" s="89">
        <f t="shared" si="68"/>
        <v>6.6730096163648098E-2</v>
      </c>
      <c r="S298" s="89">
        <f t="shared" si="68"/>
        <v>6.1323519768664882E-2</v>
      </c>
      <c r="T298" s="91">
        <v>8484</v>
      </c>
      <c r="U298" s="190">
        <v>147145</v>
      </c>
      <c r="V298" s="190">
        <v>17432.176282430992</v>
      </c>
      <c r="W298" s="197"/>
      <c r="X298" s="88">
        <v>0</v>
      </c>
      <c r="Y298" s="88">
        <f t="shared" si="69"/>
        <v>0</v>
      </c>
    </row>
    <row r="299" spans="2:25">
      <c r="B299" s="207">
        <v>5031</v>
      </c>
      <c r="C299" t="s">
        <v>313</v>
      </c>
      <c r="D299" s="1">
        <v>322273</v>
      </c>
      <c r="E299" s="85">
        <f t="shared" si="63"/>
        <v>21800.243522965571</v>
      </c>
      <c r="F299" s="86">
        <f t="shared" si="56"/>
        <v>0.91154263825010906</v>
      </c>
      <c r="G299" s="187">
        <f t="shared" si="57"/>
        <v>1270.5025333782482</v>
      </c>
      <c r="H299" s="187">
        <f t="shared" si="58"/>
        <v>18781.838950930643</v>
      </c>
      <c r="I299" s="187">
        <f t="shared" si="59"/>
        <v>0</v>
      </c>
      <c r="J299" s="87">
        <f t="shared" si="60"/>
        <v>0</v>
      </c>
      <c r="K299" s="187">
        <f t="shared" si="64"/>
        <v>-304.53095186375015</v>
      </c>
      <c r="L299" s="87">
        <f t="shared" si="61"/>
        <v>-4501.8810614018184</v>
      </c>
      <c r="M299" s="88">
        <f t="shared" si="65"/>
        <v>14279.957889528825</v>
      </c>
      <c r="N299" s="88">
        <f t="shared" si="66"/>
        <v>336552.95788952883</v>
      </c>
      <c r="O299" s="88">
        <f t="shared" si="67"/>
        <v>22766.215104480067</v>
      </c>
      <c r="P299" s="89">
        <f t="shared" si="62"/>
        <v>0.95193320925271119</v>
      </c>
      <c r="Q299" s="195">
        <v>2585.0326473066216</v>
      </c>
      <c r="R299" s="89">
        <f t="shared" si="68"/>
        <v>4.2293561365606282E-2</v>
      </c>
      <c r="S299" s="89">
        <f t="shared" si="68"/>
        <v>3.3762307836198345E-2</v>
      </c>
      <c r="T299" s="91">
        <v>14783</v>
      </c>
      <c r="U299" s="190">
        <v>309196</v>
      </c>
      <c r="V299" s="190">
        <v>21088.255353976267</v>
      </c>
      <c r="W299" s="197"/>
      <c r="X299" s="88">
        <v>0</v>
      </c>
      <c r="Y299" s="88">
        <f t="shared" si="69"/>
        <v>0</v>
      </c>
    </row>
    <row r="300" spans="2:25">
      <c r="B300" s="207">
        <v>5032</v>
      </c>
      <c r="C300" t="s">
        <v>314</v>
      </c>
      <c r="D300" s="1">
        <v>77838</v>
      </c>
      <c r="E300" s="85">
        <f t="shared" si="63"/>
        <v>18462.523719165085</v>
      </c>
      <c r="F300" s="86">
        <f t="shared" si="56"/>
        <v>0.77198117360450436</v>
      </c>
      <c r="G300" s="187">
        <f t="shared" si="57"/>
        <v>3273.1344156585401</v>
      </c>
      <c r="H300" s="187">
        <f t="shared" si="58"/>
        <v>13799.534696416404</v>
      </c>
      <c r="I300" s="187">
        <f t="shared" si="59"/>
        <v>1072.207238049956</v>
      </c>
      <c r="J300" s="87">
        <f t="shared" si="60"/>
        <v>4520.425715618614</v>
      </c>
      <c r="K300" s="187">
        <f t="shared" si="64"/>
        <v>767.67628618620586</v>
      </c>
      <c r="L300" s="87">
        <f t="shared" si="61"/>
        <v>3236.5232225610439</v>
      </c>
      <c r="M300" s="88">
        <f t="shared" si="65"/>
        <v>17036.057918977447</v>
      </c>
      <c r="N300" s="88">
        <f t="shared" si="66"/>
        <v>94874.057918977443</v>
      </c>
      <c r="O300" s="88">
        <f t="shared" si="67"/>
        <v>22503.334421009829</v>
      </c>
      <c r="P300" s="89">
        <f t="shared" si="62"/>
        <v>0.94094127003409578</v>
      </c>
      <c r="Q300" s="195">
        <v>1886.1523535215438</v>
      </c>
      <c r="R300" s="89">
        <f t="shared" si="68"/>
        <v>4.6308120387670883E-2</v>
      </c>
      <c r="S300" s="89">
        <f t="shared" si="68"/>
        <v>2.8439480760556916E-2</v>
      </c>
      <c r="T300" s="91">
        <v>4216</v>
      </c>
      <c r="U300" s="190">
        <v>74393</v>
      </c>
      <c r="V300" s="190">
        <v>17951.978764478765</v>
      </c>
      <c r="W300" s="197"/>
      <c r="X300" s="88">
        <v>0</v>
      </c>
      <c r="Y300" s="88">
        <f t="shared" si="69"/>
        <v>0</v>
      </c>
    </row>
    <row r="301" spans="2:25">
      <c r="B301" s="207">
        <v>5033</v>
      </c>
      <c r="C301" t="s">
        <v>315</v>
      </c>
      <c r="D301" s="1">
        <v>29525</v>
      </c>
      <c r="E301" s="85">
        <f t="shared" si="63"/>
        <v>38195.342820181111</v>
      </c>
      <c r="F301" s="86">
        <f t="shared" si="56"/>
        <v>1.5970777356912298</v>
      </c>
      <c r="G301" s="187">
        <f t="shared" si="57"/>
        <v>-8566.557044951076</v>
      </c>
      <c r="H301" s="187">
        <f t="shared" si="58"/>
        <v>-6621.9485957471825</v>
      </c>
      <c r="I301" s="187">
        <f t="shared" si="59"/>
        <v>0</v>
      </c>
      <c r="J301" s="87">
        <f t="shared" si="60"/>
        <v>0</v>
      </c>
      <c r="K301" s="187">
        <f t="shared" si="64"/>
        <v>-304.53095186375015</v>
      </c>
      <c r="L301" s="87">
        <f t="shared" si="61"/>
        <v>-235.40242579067885</v>
      </c>
      <c r="M301" s="88">
        <f t="shared" si="65"/>
        <v>-6857.351021537861</v>
      </c>
      <c r="N301" s="88">
        <f t="shared" si="66"/>
        <v>22667.648978462137</v>
      </c>
      <c r="O301" s="88">
        <f t="shared" si="67"/>
        <v>29324.254823366286</v>
      </c>
      <c r="P301" s="89">
        <f t="shared" si="62"/>
        <v>1.2261472482291595</v>
      </c>
      <c r="Q301" s="195">
        <v>220.37349904403891</v>
      </c>
      <c r="R301" s="89">
        <f t="shared" si="68"/>
        <v>7.4652398631433359E-2</v>
      </c>
      <c r="S301" s="89">
        <f t="shared" si="68"/>
        <v>4.6847679391292849E-2</v>
      </c>
      <c r="T301" s="91">
        <v>773</v>
      </c>
      <c r="U301" s="190">
        <v>27474</v>
      </c>
      <c r="V301" s="190">
        <v>36486.055776892426</v>
      </c>
      <c r="W301" s="197"/>
      <c r="X301" s="88">
        <v>0</v>
      </c>
      <c r="Y301" s="88">
        <f t="shared" si="69"/>
        <v>0</v>
      </c>
    </row>
    <row r="302" spans="2:25">
      <c r="B302" s="207">
        <v>5034</v>
      </c>
      <c r="C302" t="s">
        <v>316</v>
      </c>
      <c r="D302" s="1">
        <v>44613</v>
      </c>
      <c r="E302" s="85">
        <f t="shared" si="63"/>
        <v>18179.706601466994</v>
      </c>
      <c r="F302" s="86">
        <f t="shared" si="56"/>
        <v>0.76015562397992209</v>
      </c>
      <c r="G302" s="187">
        <f t="shared" si="57"/>
        <v>3442.8246862773944</v>
      </c>
      <c r="H302" s="187">
        <f t="shared" si="58"/>
        <v>8448.6917801247255</v>
      </c>
      <c r="I302" s="187">
        <f t="shared" si="59"/>
        <v>1171.1932292442875</v>
      </c>
      <c r="J302" s="87">
        <f t="shared" si="60"/>
        <v>2874.1081845654817</v>
      </c>
      <c r="K302" s="187">
        <f t="shared" si="64"/>
        <v>866.66227738053738</v>
      </c>
      <c r="L302" s="87">
        <f t="shared" si="61"/>
        <v>2126.7892286918386</v>
      </c>
      <c r="M302" s="88">
        <f t="shared" si="65"/>
        <v>10575.481008816565</v>
      </c>
      <c r="N302" s="88">
        <f t="shared" si="66"/>
        <v>55188.481008816569</v>
      </c>
      <c r="O302" s="88">
        <f t="shared" si="67"/>
        <v>22489.193565124926</v>
      </c>
      <c r="P302" s="89">
        <f t="shared" si="62"/>
        <v>0.94034999255286666</v>
      </c>
      <c r="Q302" s="195">
        <v>2670.4926649767149</v>
      </c>
      <c r="R302" s="89">
        <f t="shared" si="68"/>
        <v>1.721464727073738E-2</v>
      </c>
      <c r="S302" s="89">
        <f t="shared" si="68"/>
        <v>5.608286177183861E-3</v>
      </c>
      <c r="T302" s="91">
        <v>2454</v>
      </c>
      <c r="U302" s="190">
        <v>43858</v>
      </c>
      <c r="V302" s="190">
        <v>18078.318219291014</v>
      </c>
      <c r="W302" s="197"/>
      <c r="X302" s="88">
        <v>0</v>
      </c>
      <c r="Y302" s="88">
        <f t="shared" si="69"/>
        <v>0</v>
      </c>
    </row>
    <row r="303" spans="2:25">
      <c r="B303" s="207">
        <v>5035</v>
      </c>
      <c r="C303" t="s">
        <v>317</v>
      </c>
      <c r="D303" s="1">
        <v>475395</v>
      </c>
      <c r="E303" s="85">
        <f t="shared" si="63"/>
        <v>19233.523485859932</v>
      </c>
      <c r="F303" s="86">
        <f t="shared" si="56"/>
        <v>0.80421930712273193</v>
      </c>
      <c r="G303" s="187">
        <f t="shared" si="57"/>
        <v>2810.5345556416314</v>
      </c>
      <c r="H303" s="187">
        <f t="shared" si="58"/>
        <v>69467.982611794199</v>
      </c>
      <c r="I303" s="187">
        <f t="shared" si="59"/>
        <v>802.35731970675931</v>
      </c>
      <c r="J303" s="87">
        <f t="shared" si="60"/>
        <v>19831.865871191971</v>
      </c>
      <c r="K303" s="187">
        <f t="shared" si="64"/>
        <v>497.82636784300917</v>
      </c>
      <c r="L303" s="87">
        <f t="shared" si="61"/>
        <v>12304.774333975658</v>
      </c>
      <c r="M303" s="88">
        <f t="shared" si="65"/>
        <v>81772.756945769856</v>
      </c>
      <c r="N303" s="88">
        <f t="shared" si="66"/>
        <v>557167.75694576988</v>
      </c>
      <c r="O303" s="88">
        <f t="shared" si="67"/>
        <v>22541.884409344577</v>
      </c>
      <c r="P303" s="89">
        <f t="shared" si="62"/>
        <v>0.94255317671000727</v>
      </c>
      <c r="Q303" s="195">
        <v>9869.0320498083311</v>
      </c>
      <c r="R303" s="89">
        <f t="shared" si="68"/>
        <v>7.1945576881448883E-2</v>
      </c>
      <c r="S303" s="89">
        <f t="shared" si="68"/>
        <v>6.4312675577442122E-2</v>
      </c>
      <c r="T303" s="91">
        <v>24717</v>
      </c>
      <c r="U303" s="190">
        <v>443488</v>
      </c>
      <c r="V303" s="190">
        <v>18071.309237602378</v>
      </c>
      <c r="W303" s="197"/>
      <c r="X303" s="88">
        <v>0</v>
      </c>
      <c r="Y303" s="88">
        <f t="shared" si="69"/>
        <v>0</v>
      </c>
    </row>
    <row r="304" spans="2:25">
      <c r="B304" s="207">
        <v>5036</v>
      </c>
      <c r="C304" t="s">
        <v>318</v>
      </c>
      <c r="D304" s="1">
        <v>44891</v>
      </c>
      <c r="E304" s="85">
        <f t="shared" si="63"/>
        <v>16972.022684310021</v>
      </c>
      <c r="F304" s="86">
        <f t="shared" si="56"/>
        <v>0.70965823467976163</v>
      </c>
      <c r="G304" s="187">
        <f t="shared" si="57"/>
        <v>4167.4350365715782</v>
      </c>
      <c r="H304" s="187">
        <f t="shared" si="58"/>
        <v>11022.865671731824</v>
      </c>
      <c r="I304" s="187">
        <f t="shared" si="59"/>
        <v>1593.8826002492283</v>
      </c>
      <c r="J304" s="87">
        <f t="shared" si="60"/>
        <v>4215.819477659209</v>
      </c>
      <c r="K304" s="187">
        <f t="shared" si="64"/>
        <v>1289.3516483854783</v>
      </c>
      <c r="L304" s="87">
        <f t="shared" si="61"/>
        <v>3410.33510997959</v>
      </c>
      <c r="M304" s="88">
        <f t="shared" si="65"/>
        <v>14433.200781711414</v>
      </c>
      <c r="N304" s="88">
        <f t="shared" si="66"/>
        <v>59324.200781711414</v>
      </c>
      <c r="O304" s="88">
        <f t="shared" si="67"/>
        <v>22428.809369267074</v>
      </c>
      <c r="P304" s="89">
        <f t="shared" si="62"/>
        <v>0.93782512308785848</v>
      </c>
      <c r="Q304" s="195">
        <v>2070.2756107837849</v>
      </c>
      <c r="R304" s="89">
        <f t="shared" si="68"/>
        <v>2.5564287672484694E-2</v>
      </c>
      <c r="S304" s="89">
        <f t="shared" si="68"/>
        <v>2.556428767248474E-2</v>
      </c>
      <c r="T304" s="91">
        <v>2645</v>
      </c>
      <c r="U304" s="190">
        <v>43772</v>
      </c>
      <c r="V304" s="190">
        <v>16548.960302457468</v>
      </c>
      <c r="W304" s="197"/>
      <c r="X304" s="88">
        <v>0</v>
      </c>
      <c r="Y304" s="88">
        <f t="shared" si="69"/>
        <v>0</v>
      </c>
    </row>
    <row r="305" spans="2:27">
      <c r="B305" s="207">
        <v>5037</v>
      </c>
      <c r="C305" t="s">
        <v>319</v>
      </c>
      <c r="D305" s="1">
        <v>378813</v>
      </c>
      <c r="E305" s="85">
        <f t="shared" si="63"/>
        <v>18412.219305920094</v>
      </c>
      <c r="F305" s="86">
        <f t="shared" si="56"/>
        <v>0.76987777427703097</v>
      </c>
      <c r="G305" s="187">
        <f t="shared" si="57"/>
        <v>3303.3170636055343</v>
      </c>
      <c r="H305" s="187">
        <f t="shared" si="58"/>
        <v>67962.445266620271</v>
      </c>
      <c r="I305" s="187">
        <f t="shared" si="59"/>
        <v>1089.8137826857026</v>
      </c>
      <c r="J305" s="87">
        <f t="shared" si="60"/>
        <v>22421.828764975646</v>
      </c>
      <c r="K305" s="187">
        <f t="shared" si="64"/>
        <v>785.28283082195242</v>
      </c>
      <c r="L305" s="87">
        <f t="shared" si="61"/>
        <v>16156.40896133085</v>
      </c>
      <c r="M305" s="88">
        <f t="shared" si="65"/>
        <v>84118.854227951117</v>
      </c>
      <c r="N305" s="88">
        <f t="shared" si="66"/>
        <v>462931.85422795115</v>
      </c>
      <c r="O305" s="88">
        <f t="shared" si="67"/>
        <v>22500.819200347581</v>
      </c>
      <c r="P305" s="89">
        <f t="shared" si="62"/>
        <v>0.94083610006772211</v>
      </c>
      <c r="Q305" s="195">
        <v>11519.9090420664</v>
      </c>
      <c r="R305" s="89">
        <f t="shared" si="68"/>
        <v>6.1451684310220182E-2</v>
      </c>
      <c r="S305" s="89">
        <f t="shared" si="68"/>
        <v>4.9585548051284116E-2</v>
      </c>
      <c r="T305" s="91">
        <v>20574</v>
      </c>
      <c r="U305" s="190">
        <v>356882</v>
      </c>
      <c r="V305" s="190">
        <v>17542.371215100276</v>
      </c>
      <c r="W305" s="197"/>
      <c r="X305" s="88">
        <v>0</v>
      </c>
      <c r="Y305" s="88">
        <f t="shared" si="69"/>
        <v>0</v>
      </c>
    </row>
    <row r="306" spans="2:27">
      <c r="B306" s="207">
        <v>5038</v>
      </c>
      <c r="C306" t="s">
        <v>320</v>
      </c>
      <c r="D306" s="1">
        <v>270110</v>
      </c>
      <c r="E306" s="85">
        <f t="shared" si="63"/>
        <v>17778.582241821892</v>
      </c>
      <c r="F306" s="86">
        <f t="shared" si="56"/>
        <v>0.74338324450296367</v>
      </c>
      <c r="G306" s="187">
        <f t="shared" si="57"/>
        <v>3683.4993020644556</v>
      </c>
      <c r="H306" s="187">
        <f t="shared" si="58"/>
        <v>55963.404896265274</v>
      </c>
      <c r="I306" s="187">
        <f t="shared" si="59"/>
        <v>1311.5867551200733</v>
      </c>
      <c r="J306" s="87">
        <f t="shared" si="60"/>
        <v>19926.937570539274</v>
      </c>
      <c r="K306" s="187">
        <f t="shared" si="64"/>
        <v>1007.0558032563232</v>
      </c>
      <c r="L306" s="87">
        <f t="shared" si="61"/>
        <v>15300.198818873318</v>
      </c>
      <c r="M306" s="88">
        <f t="shared" si="65"/>
        <v>71263.603715138597</v>
      </c>
      <c r="N306" s="88">
        <f t="shared" si="66"/>
        <v>341373.60371513863</v>
      </c>
      <c r="O306" s="88">
        <f t="shared" si="67"/>
        <v>22469.137347142674</v>
      </c>
      <c r="P306" s="89">
        <f t="shared" si="62"/>
        <v>0.93951137357901893</v>
      </c>
      <c r="Q306" s="195">
        <v>9072.5287730200944</v>
      </c>
      <c r="R306" s="89">
        <f t="shared" si="68"/>
        <v>7.9723063885579981E-2</v>
      </c>
      <c r="S306" s="89">
        <f t="shared" si="68"/>
        <v>6.6149240071840323E-2</v>
      </c>
      <c r="T306" s="91">
        <v>15193</v>
      </c>
      <c r="U306" s="190">
        <v>250166</v>
      </c>
      <c r="V306" s="190">
        <v>16675.509932009067</v>
      </c>
      <c r="W306" s="197"/>
      <c r="X306" s="88">
        <v>0</v>
      </c>
      <c r="Y306" s="88">
        <f t="shared" si="69"/>
        <v>0</v>
      </c>
    </row>
    <row r="307" spans="2:27">
      <c r="B307" s="207">
        <v>5041</v>
      </c>
      <c r="C307" t="s">
        <v>321</v>
      </c>
      <c r="D307" s="1">
        <v>36346</v>
      </c>
      <c r="E307" s="85">
        <f t="shared" si="63"/>
        <v>17192.999053926207</v>
      </c>
      <c r="F307" s="86">
        <f t="shared" si="56"/>
        <v>0.71889801141613952</v>
      </c>
      <c r="G307" s="187">
        <f t="shared" si="57"/>
        <v>4034.8492148018668</v>
      </c>
      <c r="H307" s="187">
        <f t="shared" si="58"/>
        <v>8529.6712400911474</v>
      </c>
      <c r="I307" s="187">
        <f t="shared" si="59"/>
        <v>1516.540870883563</v>
      </c>
      <c r="J307" s="87">
        <f t="shared" si="60"/>
        <v>3205.9674010478525</v>
      </c>
      <c r="K307" s="187">
        <f t="shared" si="64"/>
        <v>1212.009919019813</v>
      </c>
      <c r="L307" s="87">
        <f t="shared" si="61"/>
        <v>2562.1889688078845</v>
      </c>
      <c r="M307" s="88">
        <f t="shared" si="65"/>
        <v>11091.860208899032</v>
      </c>
      <c r="N307" s="88">
        <f t="shared" si="66"/>
        <v>47437.86020889903</v>
      </c>
      <c r="O307" s="88">
        <f t="shared" si="67"/>
        <v>22439.858187747883</v>
      </c>
      <c r="P307" s="89">
        <f t="shared" si="62"/>
        <v>0.9382871119246774</v>
      </c>
      <c r="Q307" s="195">
        <v>2138.659410660468</v>
      </c>
      <c r="R307" s="89">
        <f t="shared" si="68"/>
        <v>7.1363301400147378E-2</v>
      </c>
      <c r="S307" s="89">
        <f t="shared" si="68"/>
        <v>2.4231424848485516E-2</v>
      </c>
      <c r="T307" s="91">
        <v>2114</v>
      </c>
      <c r="U307" s="190">
        <v>33925</v>
      </c>
      <c r="V307" s="190">
        <v>16786.244433448785</v>
      </c>
      <c r="W307" s="197"/>
      <c r="X307" s="88">
        <v>0</v>
      </c>
      <c r="Y307" s="88">
        <f t="shared" si="69"/>
        <v>0</v>
      </c>
    </row>
    <row r="308" spans="2:27">
      <c r="B308" s="207">
        <v>5042</v>
      </c>
      <c r="C308" t="s">
        <v>322</v>
      </c>
      <c r="D308" s="1">
        <v>25180</v>
      </c>
      <c r="E308" s="85">
        <f t="shared" si="63"/>
        <v>19354.342813220603</v>
      </c>
      <c r="F308" s="86">
        <f t="shared" si="56"/>
        <v>0.80927117584602992</v>
      </c>
      <c r="G308" s="187">
        <f t="shared" si="57"/>
        <v>2738.0429592252294</v>
      </c>
      <c r="H308" s="187">
        <f t="shared" si="58"/>
        <v>3562.1938899520237</v>
      </c>
      <c r="I308" s="187">
        <f t="shared" si="59"/>
        <v>760.07055513052467</v>
      </c>
      <c r="J308" s="87">
        <f t="shared" si="60"/>
        <v>988.85179222481258</v>
      </c>
      <c r="K308" s="187">
        <f t="shared" si="64"/>
        <v>455.53960326677452</v>
      </c>
      <c r="L308" s="87">
        <f t="shared" si="61"/>
        <v>592.65702385007364</v>
      </c>
      <c r="M308" s="88">
        <f t="shared" si="65"/>
        <v>4154.8509138020972</v>
      </c>
      <c r="N308" s="88">
        <f t="shared" si="66"/>
        <v>29334.850913802096</v>
      </c>
      <c r="O308" s="88">
        <f t="shared" si="67"/>
        <v>22547.925375712603</v>
      </c>
      <c r="P308" s="89">
        <f t="shared" si="62"/>
        <v>0.94280577014617184</v>
      </c>
      <c r="Q308" s="195">
        <v>407.83121725130468</v>
      </c>
      <c r="R308" s="89">
        <f t="shared" si="68"/>
        <v>4.5898234683281414E-2</v>
      </c>
      <c r="S308" s="89">
        <f t="shared" si="68"/>
        <v>4.1074722455687648E-2</v>
      </c>
      <c r="T308" s="91">
        <v>1301</v>
      </c>
      <c r="U308" s="190">
        <v>24075</v>
      </c>
      <c r="V308" s="190">
        <v>18590.733590733591</v>
      </c>
      <c r="W308" s="197"/>
      <c r="X308" s="88">
        <v>0</v>
      </c>
      <c r="Y308" s="88">
        <f t="shared" si="69"/>
        <v>0</v>
      </c>
    </row>
    <row r="309" spans="2:27">
      <c r="B309" s="207">
        <v>5043</v>
      </c>
      <c r="C309" s="212" t="s">
        <v>323</v>
      </c>
      <c r="D309" s="1">
        <v>9569</v>
      </c>
      <c r="E309" s="85">
        <f t="shared" si="63"/>
        <v>22621.749408983451</v>
      </c>
      <c r="F309" s="86">
        <f t="shared" si="56"/>
        <v>0.94589260511583995</v>
      </c>
      <c r="G309" s="187">
        <f t="shared" si="57"/>
        <v>777.59900176752046</v>
      </c>
      <c r="H309" s="187">
        <f t="shared" si="58"/>
        <v>328.92437774766114</v>
      </c>
      <c r="I309" s="187">
        <f t="shared" si="59"/>
        <v>0</v>
      </c>
      <c r="J309" s="87">
        <f t="shared" si="60"/>
        <v>0</v>
      </c>
      <c r="K309" s="187">
        <f t="shared" si="64"/>
        <v>-304.53095186375015</v>
      </c>
      <c r="L309" s="87">
        <f t="shared" si="61"/>
        <v>-128.81659263836633</v>
      </c>
      <c r="M309" s="88">
        <f t="shared" si="65"/>
        <v>200.10778510929481</v>
      </c>
      <c r="N309" s="88">
        <f t="shared" si="66"/>
        <v>9769.1077851092941</v>
      </c>
      <c r="O309" s="88">
        <f t="shared" si="67"/>
        <v>23094.817458887221</v>
      </c>
      <c r="P309" s="89">
        <f t="shared" si="62"/>
        <v>0.96567319599900359</v>
      </c>
      <c r="Q309" s="195">
        <v>273.28122910171845</v>
      </c>
      <c r="R309" s="89">
        <f t="shared" si="68"/>
        <v>2.1129015046419806E-2</v>
      </c>
      <c r="S309" s="89">
        <f t="shared" si="68"/>
        <v>3.5613114550624332E-2</v>
      </c>
      <c r="T309" s="91">
        <v>423</v>
      </c>
      <c r="U309" s="190">
        <v>9371</v>
      </c>
      <c r="V309" s="190">
        <v>21843.822843822843</v>
      </c>
      <c r="W309" s="197"/>
      <c r="X309" s="88">
        <v>0</v>
      </c>
      <c r="Y309" s="88">
        <f t="shared" si="69"/>
        <v>0</v>
      </c>
    </row>
    <row r="310" spans="2:27">
      <c r="B310" s="207">
        <v>5044</v>
      </c>
      <c r="C310" s="212" t="s">
        <v>324</v>
      </c>
      <c r="D310" s="1">
        <v>24247</v>
      </c>
      <c r="E310" s="85">
        <f t="shared" si="63"/>
        <v>29934.567901234568</v>
      </c>
      <c r="F310" s="86">
        <f t="shared" si="56"/>
        <v>1.2516665224782078</v>
      </c>
      <c r="G310" s="187">
        <f t="shared" si="57"/>
        <v>-3610.0920935831496</v>
      </c>
      <c r="H310" s="187">
        <f t="shared" si="58"/>
        <v>-2924.1745958023512</v>
      </c>
      <c r="I310" s="187">
        <f t="shared" si="59"/>
        <v>0</v>
      </c>
      <c r="J310" s="87">
        <f t="shared" si="60"/>
        <v>0</v>
      </c>
      <c r="K310" s="187">
        <f t="shared" si="64"/>
        <v>-304.53095186375015</v>
      </c>
      <c r="L310" s="87">
        <f t="shared" si="61"/>
        <v>-246.67007100963761</v>
      </c>
      <c r="M310" s="88">
        <f t="shared" si="65"/>
        <v>-3170.8446668119886</v>
      </c>
      <c r="N310" s="88">
        <f t="shared" si="66"/>
        <v>21076.155333188013</v>
      </c>
      <c r="O310" s="88">
        <f t="shared" si="67"/>
        <v>26019.944855787671</v>
      </c>
      <c r="P310" s="89">
        <f t="shared" si="62"/>
        <v>1.0879827629439509</v>
      </c>
      <c r="Q310" s="195">
        <v>176.23639615222692</v>
      </c>
      <c r="R310" s="89">
        <f t="shared" si="68"/>
        <v>6.3045289140251662E-2</v>
      </c>
      <c r="S310" s="89">
        <f t="shared" si="68"/>
        <v>6.8294895506376269E-2</v>
      </c>
      <c r="T310" s="91">
        <v>810</v>
      </c>
      <c r="U310" s="190">
        <v>22809</v>
      </c>
      <c r="V310" s="190">
        <v>28020.884520884523</v>
      </c>
      <c r="W310" s="197"/>
      <c r="X310" s="88">
        <v>0</v>
      </c>
      <c r="Y310" s="88">
        <f t="shared" si="69"/>
        <v>0</v>
      </c>
    </row>
    <row r="311" spans="2:27">
      <c r="B311" s="207">
        <v>5045</v>
      </c>
      <c r="C311" t="s">
        <v>325</v>
      </c>
      <c r="D311" s="1">
        <v>44279</v>
      </c>
      <c r="E311" s="85">
        <f t="shared" si="63"/>
        <v>19069.336778639106</v>
      </c>
      <c r="F311" s="86">
        <f t="shared" si="56"/>
        <v>0.79735410013052532</v>
      </c>
      <c r="G311" s="187">
        <f t="shared" si="57"/>
        <v>2909.0465799741273</v>
      </c>
      <c r="H311" s="187">
        <f t="shared" si="58"/>
        <v>6754.8061586999229</v>
      </c>
      <c r="I311" s="187">
        <f t="shared" si="59"/>
        <v>859.82266723404837</v>
      </c>
      <c r="J311" s="87">
        <f t="shared" si="60"/>
        <v>1996.5082333174605</v>
      </c>
      <c r="K311" s="187">
        <f t="shared" si="64"/>
        <v>555.29171537029822</v>
      </c>
      <c r="L311" s="87">
        <f t="shared" si="61"/>
        <v>1289.3873630898324</v>
      </c>
      <c r="M311" s="88">
        <f t="shared" si="65"/>
        <v>8044.1935217897553</v>
      </c>
      <c r="N311" s="88">
        <f t="shared" si="66"/>
        <v>52323.193521789755</v>
      </c>
      <c r="O311" s="88">
        <f t="shared" si="67"/>
        <v>22533.67507398353</v>
      </c>
      <c r="P311" s="89">
        <f t="shared" si="62"/>
        <v>0.94220991636039675</v>
      </c>
      <c r="Q311" s="195">
        <v>1520.811519183344</v>
      </c>
      <c r="R311" s="89">
        <f t="shared" si="68"/>
        <v>6.7349644449801127E-2</v>
      </c>
      <c r="S311" s="89">
        <f t="shared" si="68"/>
        <v>5.5398270308675182E-2</v>
      </c>
      <c r="T311" s="91">
        <v>2322</v>
      </c>
      <c r="U311" s="190">
        <v>41485</v>
      </c>
      <c r="V311" s="190">
        <v>18068.379790940766</v>
      </c>
      <c r="W311" s="197"/>
      <c r="X311" s="88">
        <v>0</v>
      </c>
      <c r="Y311" s="88">
        <f t="shared" si="69"/>
        <v>0</v>
      </c>
    </row>
    <row r="312" spans="2:27">
      <c r="B312" s="207">
        <v>5046</v>
      </c>
      <c r="C312" t="s">
        <v>326</v>
      </c>
      <c r="D312" s="1">
        <v>19005</v>
      </c>
      <c r="E312" s="85">
        <f t="shared" si="63"/>
        <v>15552.373158756138</v>
      </c>
      <c r="F312" s="86">
        <f t="shared" si="56"/>
        <v>0.65029783934515639</v>
      </c>
      <c r="G312" s="187">
        <f t="shared" si="57"/>
        <v>5019.2247519039083</v>
      </c>
      <c r="H312" s="187">
        <f t="shared" si="58"/>
        <v>6133.4926468265767</v>
      </c>
      <c r="I312" s="187">
        <f t="shared" si="59"/>
        <v>2090.7599341930872</v>
      </c>
      <c r="J312" s="87">
        <f t="shared" si="60"/>
        <v>2554.9086395839527</v>
      </c>
      <c r="K312" s="187">
        <f t="shared" si="64"/>
        <v>1786.2289823293372</v>
      </c>
      <c r="L312" s="87">
        <f t="shared" si="61"/>
        <v>2182.7718164064504</v>
      </c>
      <c r="M312" s="88">
        <f t="shared" si="65"/>
        <v>8316.2644632330266</v>
      </c>
      <c r="N312" s="88">
        <f t="shared" si="66"/>
        <v>27321.264463233027</v>
      </c>
      <c r="O312" s="88">
        <f t="shared" si="67"/>
        <v>22357.826892989382</v>
      </c>
      <c r="P312" s="89">
        <f t="shared" si="62"/>
        <v>0.93485710332112837</v>
      </c>
      <c r="Q312" s="195">
        <v>1010.4186375719464</v>
      </c>
      <c r="R312" s="89">
        <f t="shared" si="68"/>
        <v>9.8936047183994444E-2</v>
      </c>
      <c r="S312" s="89">
        <f t="shared" si="68"/>
        <v>9.3540289178181121E-2</v>
      </c>
      <c r="T312" s="91">
        <v>1222</v>
      </c>
      <c r="U312" s="190">
        <v>17294</v>
      </c>
      <c r="V312" s="190">
        <v>14222.03947368421</v>
      </c>
      <c r="W312" s="197"/>
      <c r="X312" s="88">
        <v>0</v>
      </c>
      <c r="Y312" s="88">
        <f t="shared" si="69"/>
        <v>0</v>
      </c>
    </row>
    <row r="313" spans="2:27">
      <c r="B313" s="207">
        <v>5047</v>
      </c>
      <c r="C313" t="s">
        <v>327</v>
      </c>
      <c r="D313" s="1">
        <v>71404</v>
      </c>
      <c r="E313" s="85">
        <f t="shared" si="63"/>
        <v>18196.738022426096</v>
      </c>
      <c r="F313" s="86">
        <f t="shared" si="56"/>
        <v>0.7608677658593398</v>
      </c>
      <c r="G313" s="187">
        <f t="shared" si="57"/>
        <v>3432.6058337019335</v>
      </c>
      <c r="H313" s="187">
        <f t="shared" si="58"/>
        <v>13469.545291446388</v>
      </c>
      <c r="I313" s="187">
        <f t="shared" si="59"/>
        <v>1165.232231908602</v>
      </c>
      <c r="J313" s="87">
        <f t="shared" si="60"/>
        <v>4572.3712780093538</v>
      </c>
      <c r="K313" s="187">
        <f t="shared" si="64"/>
        <v>860.70128004485184</v>
      </c>
      <c r="L313" s="87">
        <f t="shared" si="61"/>
        <v>3377.3918228959988</v>
      </c>
      <c r="M313" s="88">
        <f t="shared" si="65"/>
        <v>16846.937114342385</v>
      </c>
      <c r="N313" s="88">
        <f t="shared" si="66"/>
        <v>88250.937114342378</v>
      </c>
      <c r="O313" s="88">
        <f t="shared" si="67"/>
        <v>22490.045136172877</v>
      </c>
      <c r="P313" s="89">
        <f t="shared" si="62"/>
        <v>0.94038559964683743</v>
      </c>
      <c r="Q313" s="195">
        <v>1963.3349704028733</v>
      </c>
      <c r="R313" s="89">
        <f t="shared" si="68"/>
        <v>8.4606738159613573E-2</v>
      </c>
      <c r="S313" s="89">
        <f t="shared" si="68"/>
        <v>7.0510167403716448E-2</v>
      </c>
      <c r="T313" s="91">
        <v>3924</v>
      </c>
      <c r="U313" s="190">
        <v>65834</v>
      </c>
      <c r="V313" s="190">
        <v>16998.192615543507</v>
      </c>
      <c r="W313" s="197"/>
      <c r="X313" s="88">
        <v>0</v>
      </c>
      <c r="Y313" s="88">
        <f t="shared" si="69"/>
        <v>0</v>
      </c>
    </row>
    <row r="314" spans="2:27">
      <c r="B314" s="207">
        <v>5049</v>
      </c>
      <c r="C314" t="s">
        <v>328</v>
      </c>
      <c r="D314" s="1">
        <v>25790</v>
      </c>
      <c r="E314" s="85">
        <f t="shared" si="63"/>
        <v>23109.318996415768</v>
      </c>
      <c r="F314" s="86">
        <f t="shared" si="56"/>
        <v>0.96627955481162542</v>
      </c>
      <c r="G314" s="187">
        <f t="shared" si="57"/>
        <v>485.05724930813011</v>
      </c>
      <c r="H314" s="187">
        <f t="shared" si="58"/>
        <v>541.32389022787322</v>
      </c>
      <c r="I314" s="187">
        <f t="shared" si="59"/>
        <v>0</v>
      </c>
      <c r="J314" s="87">
        <f t="shared" si="60"/>
        <v>0</v>
      </c>
      <c r="K314" s="187">
        <f t="shared" si="64"/>
        <v>-304.53095186375015</v>
      </c>
      <c r="L314" s="87">
        <f t="shared" si="61"/>
        <v>-339.85654227994519</v>
      </c>
      <c r="M314" s="88">
        <f t="shared" si="65"/>
        <v>201.46734794792803</v>
      </c>
      <c r="N314" s="88">
        <f t="shared" si="66"/>
        <v>25991.467347947928</v>
      </c>
      <c r="O314" s="88">
        <f t="shared" si="67"/>
        <v>23289.845293860151</v>
      </c>
      <c r="P314" s="89">
        <f t="shared" si="62"/>
        <v>0.97382797587731795</v>
      </c>
      <c r="Q314" s="195">
        <v>305.70792358751385</v>
      </c>
      <c r="R314" s="89">
        <f t="shared" si="68"/>
        <v>1.7919166403536468E-2</v>
      </c>
      <c r="S314" s="89">
        <f t="shared" si="68"/>
        <v>1.0622254816414097E-2</v>
      </c>
      <c r="T314" s="91">
        <v>1116</v>
      </c>
      <c r="U314" s="190">
        <v>25336</v>
      </c>
      <c r="V314" s="190">
        <v>22866.425992779787</v>
      </c>
      <c r="W314" s="197"/>
      <c r="X314" s="88">
        <v>0</v>
      </c>
      <c r="Y314" s="88">
        <f t="shared" si="69"/>
        <v>0</v>
      </c>
    </row>
    <row r="315" spans="2:27">
      <c r="B315" s="207">
        <v>5052</v>
      </c>
      <c r="C315" t="s">
        <v>329</v>
      </c>
      <c r="D315" s="1">
        <v>11478</v>
      </c>
      <c r="E315" s="85">
        <f t="shared" si="63"/>
        <v>19003.311258278147</v>
      </c>
      <c r="F315" s="86">
        <f t="shared" si="56"/>
        <v>0.79459334762066181</v>
      </c>
      <c r="G315" s="187">
        <f t="shared" si="57"/>
        <v>2948.6618921907029</v>
      </c>
      <c r="H315" s="187">
        <f t="shared" si="58"/>
        <v>1780.9917828831844</v>
      </c>
      <c r="I315" s="187">
        <f t="shared" si="59"/>
        <v>882.93159936038421</v>
      </c>
      <c r="J315" s="87">
        <f t="shared" si="60"/>
        <v>533.29068601367203</v>
      </c>
      <c r="K315" s="187">
        <f t="shared" si="64"/>
        <v>578.40064749663406</v>
      </c>
      <c r="L315" s="87">
        <f t="shared" si="61"/>
        <v>349.35399108796696</v>
      </c>
      <c r="M315" s="88">
        <f t="shared" si="65"/>
        <v>2130.3457739711512</v>
      </c>
      <c r="N315" s="88">
        <f t="shared" si="66"/>
        <v>13608.345773971152</v>
      </c>
      <c r="O315" s="88">
        <f t="shared" si="67"/>
        <v>22530.373797965483</v>
      </c>
      <c r="P315" s="89">
        <f t="shared" si="62"/>
        <v>0.94207187873490361</v>
      </c>
      <c r="Q315" s="195">
        <v>387.79554590298994</v>
      </c>
      <c r="R315" s="89">
        <f t="shared" si="68"/>
        <v>0.1591597657038982</v>
      </c>
      <c r="S315" s="89">
        <f t="shared" si="68"/>
        <v>0.11693871463521324</v>
      </c>
      <c r="T315" s="91">
        <v>604</v>
      </c>
      <c r="U315" s="190">
        <v>9902</v>
      </c>
      <c r="V315" s="190">
        <v>17013.745704467354</v>
      </c>
      <c r="W315" s="197"/>
      <c r="X315" s="88">
        <v>0</v>
      </c>
      <c r="Y315" s="88">
        <f t="shared" si="69"/>
        <v>0</v>
      </c>
    </row>
    <row r="316" spans="2:27">
      <c r="B316" s="207">
        <v>5053</v>
      </c>
      <c r="C316" t="s">
        <v>330</v>
      </c>
      <c r="D316" s="1">
        <v>129195</v>
      </c>
      <c r="E316" s="85">
        <f t="shared" si="63"/>
        <v>18621.360622657827</v>
      </c>
      <c r="F316" s="86">
        <f t="shared" si="56"/>
        <v>0.77862268703111936</v>
      </c>
      <c r="G316" s="187">
        <f t="shared" si="57"/>
        <v>3177.8322735628949</v>
      </c>
      <c r="H316" s="187">
        <f t="shared" si="58"/>
        <v>22047.800313979365</v>
      </c>
      <c r="I316" s="187">
        <f t="shared" si="59"/>
        <v>1016.6143218274963</v>
      </c>
      <c r="J316" s="87">
        <f t="shared" si="60"/>
        <v>7053.2701648391694</v>
      </c>
      <c r="K316" s="187">
        <f t="shared" si="64"/>
        <v>712.08336996374612</v>
      </c>
      <c r="L316" s="87">
        <f t="shared" si="61"/>
        <v>4940.4344208084713</v>
      </c>
      <c r="M316" s="88">
        <f t="shared" si="65"/>
        <v>26988.234734787839</v>
      </c>
      <c r="N316" s="88">
        <f t="shared" si="66"/>
        <v>156183.23473478784</v>
      </c>
      <c r="O316" s="88">
        <f t="shared" si="67"/>
        <v>22511.276266184468</v>
      </c>
      <c r="P316" s="89">
        <f t="shared" si="62"/>
        <v>0.94127334570542653</v>
      </c>
      <c r="Q316" s="195">
        <v>3981.6294660181193</v>
      </c>
      <c r="R316" s="92">
        <f t="shared" si="68"/>
        <v>5.2385064025284284E-2</v>
      </c>
      <c r="S316" s="92">
        <f t="shared" si="68"/>
        <v>3.7671695444936495E-2</v>
      </c>
      <c r="T316" s="91">
        <v>6938</v>
      </c>
      <c r="U316" s="190">
        <v>122764</v>
      </c>
      <c r="V316" s="190">
        <v>17945.329630171029</v>
      </c>
      <c r="W316" s="197"/>
      <c r="X316" s="88">
        <v>0</v>
      </c>
      <c r="Y316" s="88">
        <f t="shared" si="69"/>
        <v>0</v>
      </c>
      <c r="Z316" s="1"/>
    </row>
    <row r="317" spans="2:27">
      <c r="B317" s="207">
        <v>5054</v>
      </c>
      <c r="C317" t="s">
        <v>331</v>
      </c>
      <c r="D317" s="1">
        <v>168596</v>
      </c>
      <c r="E317" s="85">
        <f t="shared" si="63"/>
        <v>16820.911902623964</v>
      </c>
      <c r="F317" s="86">
        <f t="shared" si="56"/>
        <v>0.70333977679368176</v>
      </c>
      <c r="G317" s="187">
        <f t="shared" si="57"/>
        <v>4258.1015055832122</v>
      </c>
      <c r="H317" s="187">
        <f t="shared" si="58"/>
        <v>42678.951390460534</v>
      </c>
      <c r="I317" s="187">
        <f t="shared" si="59"/>
        <v>1646.7713738393481</v>
      </c>
      <c r="J317" s="87">
        <f t="shared" si="60"/>
        <v>16505.589479991788</v>
      </c>
      <c r="K317" s="187">
        <f t="shared" si="64"/>
        <v>1342.2404219755981</v>
      </c>
      <c r="L317" s="87">
        <f t="shared" si="61"/>
        <v>13453.27574946142</v>
      </c>
      <c r="M317" s="88">
        <f t="shared" si="65"/>
        <v>56132.227139921953</v>
      </c>
      <c r="N317" s="88">
        <f t="shared" si="66"/>
        <v>224728.22713992195</v>
      </c>
      <c r="O317" s="88">
        <f t="shared" si="67"/>
        <v>22421.253830182774</v>
      </c>
      <c r="P317" s="89">
        <f t="shared" si="62"/>
        <v>0.93750920019355455</v>
      </c>
      <c r="Q317" s="195">
        <v>5990.4422294464894</v>
      </c>
      <c r="R317" s="92">
        <f t="shared" si="68"/>
        <v>5.9119891949618371E-2</v>
      </c>
      <c r="S317" s="92">
        <f t="shared" si="68"/>
        <v>5.4259120221624386E-2</v>
      </c>
      <c r="T317" s="91">
        <v>10023</v>
      </c>
      <c r="U317" s="190">
        <v>159185</v>
      </c>
      <c r="V317" s="190">
        <v>15955.196952991882</v>
      </c>
      <c r="W317" s="197"/>
      <c r="X317" s="88">
        <v>0</v>
      </c>
      <c r="Y317" s="88">
        <f t="shared" si="69"/>
        <v>0</v>
      </c>
      <c r="Z317" s="1"/>
      <c r="AA317" s="1"/>
    </row>
    <row r="318" spans="2:27">
      <c r="B318" s="207">
        <v>5055</v>
      </c>
      <c r="C318" t="s">
        <v>332</v>
      </c>
      <c r="D318" s="1">
        <v>122623</v>
      </c>
      <c r="E318" s="85">
        <f t="shared" si="63"/>
        <v>20125.225668800264</v>
      </c>
      <c r="F318" s="86">
        <f t="shared" si="56"/>
        <v>0.84150442091123334</v>
      </c>
      <c r="G318" s="187">
        <f t="shared" si="57"/>
        <v>2275.5132458774328</v>
      </c>
      <c r="H318" s="187">
        <f t="shared" si="58"/>
        <v>13864.702207131199</v>
      </c>
      <c r="I318" s="187">
        <f t="shared" si="59"/>
        <v>490.2615556776434</v>
      </c>
      <c r="J318" s="87">
        <f t="shared" si="60"/>
        <v>2987.1636587438811</v>
      </c>
      <c r="K318" s="187">
        <f t="shared" si="64"/>
        <v>185.73060381389325</v>
      </c>
      <c r="L318" s="87">
        <f t="shared" si="61"/>
        <v>1131.6565690380517</v>
      </c>
      <c r="M318" s="88">
        <f t="shared" si="65"/>
        <v>14996.358776169251</v>
      </c>
      <c r="N318" s="88">
        <f t="shared" si="66"/>
        <v>137619.35877616925</v>
      </c>
      <c r="O318" s="88">
        <f t="shared" si="67"/>
        <v>22586.469518491587</v>
      </c>
      <c r="P318" s="89">
        <f t="shared" si="62"/>
        <v>0.9444174323994321</v>
      </c>
      <c r="Q318" s="195">
        <v>1141.4740251438925</v>
      </c>
      <c r="R318" s="92">
        <f t="shared" si="68"/>
        <v>5.178151750639013E-2</v>
      </c>
      <c r="S318" s="92">
        <f t="shared" si="68"/>
        <v>1.5013182822513484E-2</v>
      </c>
      <c r="T318" s="91">
        <v>6093</v>
      </c>
      <c r="U318" s="190">
        <v>116586</v>
      </c>
      <c r="V318" s="190">
        <v>19827.551020408162</v>
      </c>
      <c r="W318" s="197"/>
      <c r="X318" s="88">
        <v>0</v>
      </c>
      <c r="Y318" s="88">
        <f t="shared" si="69"/>
        <v>0</v>
      </c>
      <c r="Z318" s="1"/>
      <c r="AA318" s="1"/>
    </row>
    <row r="319" spans="2:27">
      <c r="B319" s="207">
        <v>5056</v>
      </c>
      <c r="C319" t="s">
        <v>333</v>
      </c>
      <c r="D319" s="1">
        <v>108906</v>
      </c>
      <c r="E319" s="85">
        <f t="shared" si="63"/>
        <v>20459.5153109149</v>
      </c>
      <c r="F319" s="86">
        <f t="shared" si="56"/>
        <v>0.85548221258093882</v>
      </c>
      <c r="G319" s="187">
        <f t="shared" si="57"/>
        <v>2074.9394606086512</v>
      </c>
      <c r="H319" s="187">
        <f t="shared" si="58"/>
        <v>11044.90274881985</v>
      </c>
      <c r="I319" s="187">
        <f t="shared" si="59"/>
        <v>373.26018093752077</v>
      </c>
      <c r="J319" s="87">
        <f t="shared" si="60"/>
        <v>1986.8639431304232</v>
      </c>
      <c r="K319" s="187">
        <f t="shared" si="64"/>
        <v>68.729229073770625</v>
      </c>
      <c r="L319" s="87">
        <f t="shared" si="61"/>
        <v>365.845686359681</v>
      </c>
      <c r="M319" s="88">
        <f t="shared" si="65"/>
        <v>11410.74843517953</v>
      </c>
      <c r="N319" s="88">
        <f t="shared" si="66"/>
        <v>120316.74843517953</v>
      </c>
      <c r="O319" s="88">
        <f t="shared" si="67"/>
        <v>22603.184000597321</v>
      </c>
      <c r="P319" s="89">
        <f t="shared" si="62"/>
        <v>0.94511632198291751</v>
      </c>
      <c r="Q319" s="195">
        <v>1569.6590080159131</v>
      </c>
      <c r="R319" s="92">
        <f t="shared" si="68"/>
        <v>7.8031735347396131E-2</v>
      </c>
      <c r="S319" s="92">
        <f t="shared" si="68"/>
        <v>6.9525755094796055E-2</v>
      </c>
      <c r="T319" s="91">
        <v>5323</v>
      </c>
      <c r="U319" s="190">
        <v>101023</v>
      </c>
      <c r="V319" s="190">
        <v>19129.520924067412</v>
      </c>
      <c r="W319" s="197"/>
      <c r="X319" s="88">
        <v>0</v>
      </c>
      <c r="Y319" s="88">
        <f t="shared" si="69"/>
        <v>0</v>
      </c>
      <c r="Z319" s="1"/>
      <c r="AA319" s="1"/>
    </row>
    <row r="320" spans="2:27">
      <c r="B320" s="207">
        <v>5057</v>
      </c>
      <c r="C320" t="s">
        <v>334</v>
      </c>
      <c r="D320" s="1">
        <v>201254</v>
      </c>
      <c r="E320" s="85">
        <f t="shared" si="63"/>
        <v>19126.972058544001</v>
      </c>
      <c r="F320" s="86">
        <f t="shared" si="56"/>
        <v>0.79976402803089242</v>
      </c>
      <c r="G320" s="187">
        <f t="shared" si="57"/>
        <v>2874.4654120311902</v>
      </c>
      <c r="H320" s="187">
        <f t="shared" si="58"/>
        <v>30245.125065392185</v>
      </c>
      <c r="I320" s="187">
        <f t="shared" si="59"/>
        <v>839.65031926733536</v>
      </c>
      <c r="J320" s="87">
        <f t="shared" si="60"/>
        <v>8834.8006593309019</v>
      </c>
      <c r="K320" s="187">
        <f t="shared" si="64"/>
        <v>535.11936740358522</v>
      </c>
      <c r="L320" s="87">
        <f t="shared" si="61"/>
        <v>5630.5259838205238</v>
      </c>
      <c r="M320" s="88">
        <f t="shared" si="65"/>
        <v>35875.651049212713</v>
      </c>
      <c r="N320" s="88">
        <f t="shared" si="66"/>
        <v>237129.65104921273</v>
      </c>
      <c r="O320" s="88">
        <f t="shared" si="67"/>
        <v>22536.55683797878</v>
      </c>
      <c r="P320" s="89">
        <f t="shared" si="62"/>
        <v>0.94233041275541529</v>
      </c>
      <c r="Q320" s="195">
        <v>4193.331182104761</v>
      </c>
      <c r="R320" s="92">
        <f t="shared" si="68"/>
        <v>8.5734940279021593E-2</v>
      </c>
      <c r="S320" s="92">
        <f t="shared" si="68"/>
        <v>8.0575583976612117E-2</v>
      </c>
      <c r="T320" s="91">
        <v>10522</v>
      </c>
      <c r="U320" s="190">
        <v>185362</v>
      </c>
      <c r="V320" s="190">
        <v>17700.725744843392</v>
      </c>
      <c r="W320" s="197"/>
      <c r="X320" s="88">
        <v>0</v>
      </c>
      <c r="Y320" s="88">
        <f t="shared" si="69"/>
        <v>0</v>
      </c>
      <c r="Z320" s="1"/>
      <c r="AA320" s="1"/>
    </row>
    <row r="321" spans="2:27">
      <c r="B321" s="207">
        <v>5058</v>
      </c>
      <c r="C321" t="s">
        <v>335</v>
      </c>
      <c r="D321" s="1">
        <v>83489</v>
      </c>
      <c r="E321" s="85">
        <f t="shared" si="63"/>
        <v>19241.53030652224</v>
      </c>
      <c r="F321" s="86">
        <f t="shared" si="56"/>
        <v>0.80455409964111946</v>
      </c>
      <c r="G321" s="187">
        <f t="shared" si="57"/>
        <v>2805.7304632442469</v>
      </c>
      <c r="H321" s="187">
        <f t="shared" si="58"/>
        <v>12174.064480016787</v>
      </c>
      <c r="I321" s="187">
        <f t="shared" si="59"/>
        <v>799.55493247495178</v>
      </c>
      <c r="J321" s="87">
        <f t="shared" si="60"/>
        <v>3469.2688520088159</v>
      </c>
      <c r="K321" s="187">
        <f t="shared" si="64"/>
        <v>495.02398061120164</v>
      </c>
      <c r="L321" s="87">
        <f t="shared" si="61"/>
        <v>2147.9090518720036</v>
      </c>
      <c r="M321" s="88">
        <f t="shared" si="65"/>
        <v>14321.973531888791</v>
      </c>
      <c r="N321" s="88">
        <f t="shared" si="66"/>
        <v>97810.973531888798</v>
      </c>
      <c r="O321" s="88">
        <f t="shared" si="67"/>
        <v>22542.28475037769</v>
      </c>
      <c r="P321" s="89">
        <f t="shared" si="62"/>
        <v>0.94256991633592657</v>
      </c>
      <c r="Q321" s="195">
        <v>1840.0086484653621</v>
      </c>
      <c r="R321" s="92">
        <f t="shared" si="68"/>
        <v>5.5887188567092447E-2</v>
      </c>
      <c r="S321" s="92">
        <f t="shared" si="68"/>
        <v>3.4715908224769991E-2</v>
      </c>
      <c r="T321" s="91">
        <v>4339</v>
      </c>
      <c r="U321" s="190">
        <v>79070</v>
      </c>
      <c r="V321" s="190">
        <v>18595.954844778928</v>
      </c>
      <c r="W321" s="197"/>
      <c r="X321" s="88">
        <v>0</v>
      </c>
      <c r="Y321" s="88">
        <f t="shared" si="69"/>
        <v>0</v>
      </c>
      <c r="Z321" s="1"/>
      <c r="AA321" s="1"/>
    </row>
    <row r="322" spans="2:27">
      <c r="B322" s="207">
        <v>5059</v>
      </c>
      <c r="C322" t="s">
        <v>336</v>
      </c>
      <c r="D322" s="1">
        <v>349623</v>
      </c>
      <c r="E322" s="85">
        <f t="shared" si="63"/>
        <v>18603.895067312296</v>
      </c>
      <c r="F322" s="86">
        <f t="shared" si="56"/>
        <v>0.77789239251026243</v>
      </c>
      <c r="G322" s="187">
        <f t="shared" si="57"/>
        <v>3188.3116067702131</v>
      </c>
      <c r="H322" s="187">
        <f t="shared" si="58"/>
        <v>59917.940026032615</v>
      </c>
      <c r="I322" s="187">
        <f t="shared" si="59"/>
        <v>1022.7272661984319</v>
      </c>
      <c r="J322" s="87">
        <f t="shared" si="60"/>
        <v>19220.113513667133</v>
      </c>
      <c r="K322" s="187">
        <f t="shared" si="64"/>
        <v>718.1963143346818</v>
      </c>
      <c r="L322" s="87">
        <f t="shared" si="61"/>
        <v>13497.063335291674</v>
      </c>
      <c r="M322" s="88">
        <f t="shared" si="65"/>
        <v>73415.003361324285</v>
      </c>
      <c r="N322" s="88">
        <f t="shared" si="66"/>
        <v>423038.00336132431</v>
      </c>
      <c r="O322" s="88">
        <f t="shared" si="67"/>
        <v>22510.402988417194</v>
      </c>
      <c r="P322" s="89">
        <f t="shared" si="62"/>
        <v>0.94123683097938382</v>
      </c>
      <c r="Q322" s="195">
        <v>8978.6691128392486</v>
      </c>
      <c r="R322" s="92">
        <f t="shared" si="68"/>
        <v>4.8379406817016454E-2</v>
      </c>
      <c r="S322" s="92">
        <f t="shared" si="68"/>
        <v>4.2633486585964747E-2</v>
      </c>
      <c r="T322" s="91">
        <v>18793</v>
      </c>
      <c r="U322" s="190">
        <v>333489</v>
      </c>
      <c r="V322" s="190">
        <v>17843.178170144463</v>
      </c>
      <c r="W322" s="197"/>
      <c r="X322" s="88">
        <v>0</v>
      </c>
      <c r="Y322" s="88">
        <f t="shared" si="69"/>
        <v>0</v>
      </c>
      <c r="Z322" s="1"/>
      <c r="AA322" s="1"/>
    </row>
    <row r="323" spans="2:27">
      <c r="B323" s="207">
        <v>5060</v>
      </c>
      <c r="C323" t="s">
        <v>337</v>
      </c>
      <c r="D323" s="1">
        <v>256427</v>
      </c>
      <c r="E323" s="85">
        <f t="shared" si="63"/>
        <v>25725.020064205455</v>
      </c>
      <c r="F323" s="86">
        <f t="shared" si="56"/>
        <v>1.075650950121722</v>
      </c>
      <c r="G323" s="187">
        <f t="shared" si="57"/>
        <v>-1084.363391365682</v>
      </c>
      <c r="H323" s="187">
        <f t="shared" si="58"/>
        <v>-10808.934285133118</v>
      </c>
      <c r="I323" s="187">
        <f t="shared" si="59"/>
        <v>0</v>
      </c>
      <c r="J323" s="87">
        <f t="shared" si="60"/>
        <v>0</v>
      </c>
      <c r="K323" s="187">
        <f t="shared" si="64"/>
        <v>-304.53095186375015</v>
      </c>
      <c r="L323" s="87">
        <f t="shared" si="61"/>
        <v>-3035.5645281778616</v>
      </c>
      <c r="M323" s="88">
        <f t="shared" si="65"/>
        <v>-13844.49881331098</v>
      </c>
      <c r="N323" s="88">
        <f t="shared" si="66"/>
        <v>242582.50118668901</v>
      </c>
      <c r="O323" s="88">
        <f t="shared" si="67"/>
        <v>24336.125720976026</v>
      </c>
      <c r="P323" s="89">
        <f t="shared" si="62"/>
        <v>1.0175765340013565</v>
      </c>
      <c r="Q323" s="195">
        <v>-542.22815204269318</v>
      </c>
      <c r="R323" s="89">
        <f t="shared" si="68"/>
        <v>1.8040121802582944E-2</v>
      </c>
      <c r="S323" s="89">
        <f t="shared" si="68"/>
        <v>1.0073916997145355E-2</v>
      </c>
      <c r="T323" s="91">
        <v>9968</v>
      </c>
      <c r="U323" s="190">
        <v>251883</v>
      </c>
      <c r="V323" s="190">
        <v>25468.452982810919</v>
      </c>
      <c r="W323" s="197"/>
      <c r="X323" s="88">
        <v>0</v>
      </c>
      <c r="Y323" s="88">
        <f t="shared" si="69"/>
        <v>0</v>
      </c>
    </row>
    <row r="324" spans="2:27" ht="28.5" customHeight="1">
      <c r="B324" s="207">
        <v>5061</v>
      </c>
      <c r="C324" t="s">
        <v>338</v>
      </c>
      <c r="D324" s="1">
        <v>36048</v>
      </c>
      <c r="E324" s="85">
        <f t="shared" si="63"/>
        <v>18410.623084780385</v>
      </c>
      <c r="F324" s="86">
        <f t="shared" si="56"/>
        <v>0.7698110308194458</v>
      </c>
      <c r="G324" s="187">
        <f t="shared" si="57"/>
        <v>3304.2747962893595</v>
      </c>
      <c r="H324" s="187">
        <f t="shared" si="58"/>
        <v>6469.7700511345656</v>
      </c>
      <c r="I324" s="187">
        <f t="shared" si="59"/>
        <v>1090.3724600846008</v>
      </c>
      <c r="J324" s="87">
        <f t="shared" si="60"/>
        <v>2134.9492768456485</v>
      </c>
      <c r="K324" s="187">
        <f t="shared" si="64"/>
        <v>785.84150822085064</v>
      </c>
      <c r="L324" s="87">
        <f t="shared" si="61"/>
        <v>1538.6776730964257</v>
      </c>
      <c r="M324" s="88">
        <f t="shared" si="65"/>
        <v>8008.4477242309913</v>
      </c>
      <c r="N324" s="88">
        <f t="shared" si="66"/>
        <v>44056.447724230995</v>
      </c>
      <c r="O324" s="88">
        <f t="shared" si="67"/>
        <v>22500.7393892906</v>
      </c>
      <c r="P324" s="89">
        <f t="shared" si="62"/>
        <v>0.94083276289484308</v>
      </c>
      <c r="Q324" s="195">
        <v>1645.3953292683091</v>
      </c>
      <c r="R324" s="89">
        <f t="shared" si="68"/>
        <v>4.2391995835984041E-2</v>
      </c>
      <c r="S324" s="89">
        <f t="shared" si="68"/>
        <v>4.1859619944341425E-2</v>
      </c>
      <c r="T324" s="91">
        <v>1958</v>
      </c>
      <c r="U324" s="190">
        <v>34582</v>
      </c>
      <c r="V324" s="190">
        <v>17670.924885028104</v>
      </c>
      <c r="W324" s="197"/>
      <c r="X324" s="88">
        <v>0</v>
      </c>
      <c r="Y324" s="88">
        <f t="shared" si="69"/>
        <v>0</v>
      </c>
    </row>
    <row r="325" spans="2:27">
      <c r="B325" s="207">
        <v>5501</v>
      </c>
      <c r="C325" t="s">
        <v>339</v>
      </c>
      <c r="D325" s="1">
        <v>1784161</v>
      </c>
      <c r="E325" s="85">
        <f t="shared" si="63"/>
        <v>22657.451266747095</v>
      </c>
      <c r="F325" s="86">
        <f t="shared" si="56"/>
        <v>0.94738542172506812</v>
      </c>
      <c r="G325" s="187">
        <f t="shared" si="57"/>
        <v>756.17788710933382</v>
      </c>
      <c r="H325" s="187">
        <f t="shared" si="58"/>
        <v>59545.227720424497</v>
      </c>
      <c r="I325" s="187">
        <f t="shared" si="59"/>
        <v>0</v>
      </c>
      <c r="J325" s="87">
        <f t="shared" si="60"/>
        <v>0</v>
      </c>
      <c r="K325" s="187">
        <f t="shared" si="64"/>
        <v>-304.53095186375015</v>
      </c>
      <c r="L325" s="87">
        <f t="shared" si="61"/>
        <v>-23980.289804511009</v>
      </c>
      <c r="M325" s="88">
        <f t="shared" si="65"/>
        <v>35564.937915913484</v>
      </c>
      <c r="N325" s="88">
        <f t="shared" si="66"/>
        <v>1819725.9379159135</v>
      </c>
      <c r="O325" s="88">
        <f t="shared" si="67"/>
        <v>23109.098201992681</v>
      </c>
      <c r="P325" s="89">
        <f t="shared" si="62"/>
        <v>0.96627032264269497</v>
      </c>
      <c r="Q325" s="195">
        <v>2171.0765617371217</v>
      </c>
      <c r="R325" s="89">
        <f t="shared" si="68"/>
        <v>3.2252670799547564E-2</v>
      </c>
      <c r="S325" s="89">
        <f t="shared" si="68"/>
        <v>2.2381742345524445E-2</v>
      </c>
      <c r="T325" s="91">
        <v>78745</v>
      </c>
      <c r="U325" s="190">
        <v>1728415</v>
      </c>
      <c r="V325" s="190">
        <v>22161.43963483434</v>
      </c>
      <c r="W325" s="197"/>
      <c r="X325" s="88">
        <v>0</v>
      </c>
      <c r="Y325" s="88">
        <f t="shared" si="69"/>
        <v>0</v>
      </c>
    </row>
    <row r="326" spans="2:27">
      <c r="B326" s="207">
        <v>5503</v>
      </c>
      <c r="C326" t="s">
        <v>340</v>
      </c>
      <c r="D326" s="1">
        <v>520405</v>
      </c>
      <c r="E326" s="85">
        <f t="shared" si="63"/>
        <v>20769.675925925927</v>
      </c>
      <c r="F326" s="86">
        <f t="shared" si="56"/>
        <v>0.8684510872171598</v>
      </c>
      <c r="G326" s="187">
        <f t="shared" si="57"/>
        <v>1888.8430916020347</v>
      </c>
      <c r="H326" s="187">
        <f t="shared" si="58"/>
        <v>47326.852503180584</v>
      </c>
      <c r="I326" s="187">
        <f t="shared" si="59"/>
        <v>264.70396568366124</v>
      </c>
      <c r="J326" s="87">
        <f t="shared" si="60"/>
        <v>6632.4225641698158</v>
      </c>
      <c r="K326" s="187">
        <f t="shared" si="64"/>
        <v>-39.826986180088909</v>
      </c>
      <c r="L326" s="87">
        <f t="shared" si="61"/>
        <v>-997.90496572830773</v>
      </c>
      <c r="M326" s="88">
        <f t="shared" si="65"/>
        <v>46328.947537452274</v>
      </c>
      <c r="N326" s="88">
        <f t="shared" si="66"/>
        <v>566733.94753745222</v>
      </c>
      <c r="O326" s="88">
        <f t="shared" si="67"/>
        <v>22618.692031347869</v>
      </c>
      <c r="P326" s="89">
        <f t="shared" si="62"/>
        <v>0.94576476571472845</v>
      </c>
      <c r="Q326" s="195">
        <v>1562.9347651413191</v>
      </c>
      <c r="R326" s="89">
        <f t="shared" si="68"/>
        <v>4.4534811136512802E-2</v>
      </c>
      <c r="S326" s="89">
        <f t="shared" si="68"/>
        <v>3.8156545407590163E-2</v>
      </c>
      <c r="T326" s="91">
        <v>25056</v>
      </c>
      <c r="U326" s="190">
        <v>498217</v>
      </c>
      <c r="V326" s="190">
        <v>20006.304461309883</v>
      </c>
      <c r="W326" s="197"/>
      <c r="X326" s="88">
        <v>0</v>
      </c>
      <c r="Y326" s="88">
        <f t="shared" si="69"/>
        <v>0</v>
      </c>
    </row>
    <row r="327" spans="2:27">
      <c r="B327" s="207">
        <v>5510</v>
      </c>
      <c r="C327" t="s">
        <v>345</v>
      </c>
      <c r="D327" s="1">
        <v>48652</v>
      </c>
      <c r="E327" s="85">
        <f t="shared" si="63"/>
        <v>17100.878734622143</v>
      </c>
      <c r="F327" s="86">
        <f t="shared" ref="F327:F362" si="70">E327/E$365</f>
        <v>0.71504614623828455</v>
      </c>
      <c r="G327" s="187">
        <f t="shared" ref="G327:G363" si="71">($E$365+$Y$365-E327-Y327)*0.6</f>
        <v>4090.1214063843049</v>
      </c>
      <c r="H327" s="187">
        <f t="shared" ref="H327:H362" si="72">G327*T327/1000</f>
        <v>11636.395401163347</v>
      </c>
      <c r="I327" s="187">
        <f t="shared" ref="I327:I362" si="73">IF(E327+Y327&lt;(E$365+Y$365)*0.9,((E$365+Y$365)*0.9-E327-Y327)*0.35,0)</f>
        <v>1548.7829826399854</v>
      </c>
      <c r="J327" s="87">
        <f t="shared" ref="J327:J363" si="74">I327*T327/1000</f>
        <v>4406.2875856107585</v>
      </c>
      <c r="K327" s="187">
        <f t="shared" si="64"/>
        <v>1244.2520307762352</v>
      </c>
      <c r="L327" s="87">
        <f t="shared" ref="L327:L362" si="75">K327*T327/1000</f>
        <v>3539.8970275583893</v>
      </c>
      <c r="M327" s="88">
        <f t="shared" si="65"/>
        <v>15176.292428721736</v>
      </c>
      <c r="N327" s="88">
        <f t="shared" si="66"/>
        <v>63828.292428721732</v>
      </c>
      <c r="O327" s="88">
        <f t="shared" si="67"/>
        <v>22435.252171782682</v>
      </c>
      <c r="P327" s="89">
        <f t="shared" ref="P327:P362" si="76">O327/O$365</f>
        <v>0.93809451866578475</v>
      </c>
      <c r="Q327" s="195">
        <v>1621.8334074404083</v>
      </c>
      <c r="R327" s="89">
        <f t="shared" si="68"/>
        <v>7.3924464163521178E-2</v>
      </c>
      <c r="S327" s="89">
        <f t="shared" si="68"/>
        <v>8.1851498872636694E-2</v>
      </c>
      <c r="T327" s="91">
        <v>2845</v>
      </c>
      <c r="U327" s="190">
        <v>45303</v>
      </c>
      <c r="V327" s="190">
        <v>15807.048150732729</v>
      </c>
      <c r="W327" s="197"/>
      <c r="X327" s="88">
        <v>0</v>
      </c>
      <c r="Y327" s="88">
        <f t="shared" si="69"/>
        <v>0</v>
      </c>
    </row>
    <row r="328" spans="2:27">
      <c r="B328" s="207">
        <v>5512</v>
      </c>
      <c r="C328" t="s">
        <v>346</v>
      </c>
      <c r="D328" s="1">
        <v>79749</v>
      </c>
      <c r="E328" s="85">
        <f t="shared" ref="E328:E362" si="77">D328/T328*1000</f>
        <v>18628.591450595657</v>
      </c>
      <c r="F328" s="86">
        <f t="shared" si="70"/>
        <v>0.77892503264337087</v>
      </c>
      <c r="G328" s="187">
        <f t="shared" si="71"/>
        <v>3173.4937768001969</v>
      </c>
      <c r="H328" s="187">
        <f t="shared" si="72"/>
        <v>13585.726858481643</v>
      </c>
      <c r="I328" s="187">
        <f t="shared" si="73"/>
        <v>1014.0835320492556</v>
      </c>
      <c r="J328" s="87">
        <f t="shared" si="74"/>
        <v>4341.2916007028634</v>
      </c>
      <c r="K328" s="187">
        <f t="shared" ref="K328:K362" si="78">I328+J$367</f>
        <v>709.55258018550546</v>
      </c>
      <c r="L328" s="87">
        <f t="shared" si="75"/>
        <v>3037.5945957741492</v>
      </c>
      <c r="M328" s="88">
        <f t="shared" ref="M328:M362" si="79">+H328+L328</f>
        <v>16623.321454255791</v>
      </c>
      <c r="N328" s="88">
        <f t="shared" ref="N328:N362" si="80">D328+M328</f>
        <v>96372.321454255783</v>
      </c>
      <c r="O328" s="88">
        <f t="shared" ref="O328:O362" si="81">N328/T328*1000</f>
        <v>22511.637807581355</v>
      </c>
      <c r="P328" s="89">
        <f t="shared" si="76"/>
        <v>0.94128846298603897</v>
      </c>
      <c r="Q328" s="195">
        <v>714.33738743493086</v>
      </c>
      <c r="R328" s="89">
        <f t="shared" ref="R328:S362" si="82">(D328-U328)/U328</f>
        <v>4.9922982740234607E-2</v>
      </c>
      <c r="S328" s="89">
        <f t="shared" si="82"/>
        <v>3.1529097268261454E-2</v>
      </c>
      <c r="T328" s="91">
        <v>4281</v>
      </c>
      <c r="U328" s="190">
        <v>75957</v>
      </c>
      <c r="V328" s="190">
        <v>18059.201141226818</v>
      </c>
      <c r="W328" s="197"/>
      <c r="X328" s="88">
        <v>0</v>
      </c>
      <c r="Y328" s="88">
        <f t="shared" ref="Y328:Y362" si="83">X328*1000/T328</f>
        <v>0</v>
      </c>
    </row>
    <row r="329" spans="2:27">
      <c r="B329" s="207">
        <v>5514</v>
      </c>
      <c r="C329" t="s">
        <v>347</v>
      </c>
      <c r="D329" s="1">
        <v>28227</v>
      </c>
      <c r="E329" s="85">
        <f t="shared" si="77"/>
        <v>21530.892448512586</v>
      </c>
      <c r="F329" s="86">
        <f t="shared" si="70"/>
        <v>0.90028014988553062</v>
      </c>
      <c r="G329" s="187">
        <f t="shared" si="71"/>
        <v>1432.1131780500393</v>
      </c>
      <c r="H329" s="187">
        <f t="shared" si="72"/>
        <v>1877.5003764236014</v>
      </c>
      <c r="I329" s="187">
        <f t="shared" si="73"/>
        <v>0</v>
      </c>
      <c r="J329" s="87">
        <f t="shared" si="74"/>
        <v>0</v>
      </c>
      <c r="K329" s="187">
        <f t="shared" si="78"/>
        <v>-304.53095186375015</v>
      </c>
      <c r="L329" s="87">
        <f t="shared" si="75"/>
        <v>-399.24007789337645</v>
      </c>
      <c r="M329" s="88">
        <f t="shared" si="79"/>
        <v>1478.2602985302251</v>
      </c>
      <c r="N329" s="88">
        <f t="shared" si="80"/>
        <v>29705.260298530226</v>
      </c>
      <c r="O329" s="88">
        <f t="shared" si="81"/>
        <v>22658.474674698875</v>
      </c>
      <c r="P329" s="89">
        <f t="shared" si="76"/>
        <v>0.94742821390687992</v>
      </c>
      <c r="Q329" s="195">
        <v>318.59075969823652</v>
      </c>
      <c r="R329" s="89">
        <f>(D329-U329)/U329</f>
        <v>-6.3364663639243852E-3</v>
      </c>
      <c r="S329" s="89">
        <f t="shared" si="82"/>
        <v>-3.0590648725750749E-2</v>
      </c>
      <c r="T329" s="91">
        <v>1311</v>
      </c>
      <c r="U329" s="190">
        <v>28407</v>
      </c>
      <c r="V329" s="190">
        <v>22210.320562939796</v>
      </c>
      <c r="W329" s="197"/>
      <c r="X329" s="88">
        <v>0</v>
      </c>
      <c r="Y329" s="88">
        <f t="shared" si="83"/>
        <v>0</v>
      </c>
    </row>
    <row r="330" spans="2:27">
      <c r="B330" s="207">
        <v>5516</v>
      </c>
      <c r="C330" t="s">
        <v>348</v>
      </c>
      <c r="D330" s="1">
        <v>23224</v>
      </c>
      <c r="E330" s="85">
        <f t="shared" si="77"/>
        <v>21704.672897196262</v>
      </c>
      <c r="F330" s="86">
        <f t="shared" si="70"/>
        <v>0.907546503974765</v>
      </c>
      <c r="G330" s="187">
        <f t="shared" si="71"/>
        <v>1327.8449088398338</v>
      </c>
      <c r="H330" s="187">
        <f t="shared" si="72"/>
        <v>1420.7940524586222</v>
      </c>
      <c r="I330" s="187">
        <f t="shared" si="73"/>
        <v>0</v>
      </c>
      <c r="J330" s="87">
        <f t="shared" si="74"/>
        <v>0</v>
      </c>
      <c r="K330" s="187">
        <f t="shared" si="78"/>
        <v>-304.53095186375015</v>
      </c>
      <c r="L330" s="87">
        <f t="shared" si="75"/>
        <v>-325.84811849421271</v>
      </c>
      <c r="M330" s="88">
        <f t="shared" si="79"/>
        <v>1094.9459339644095</v>
      </c>
      <c r="N330" s="88">
        <f t="shared" si="80"/>
        <v>24318.945933964409</v>
      </c>
      <c r="O330" s="88">
        <f t="shared" si="81"/>
        <v>22727.986854172348</v>
      </c>
      <c r="P330" s="89">
        <f t="shared" si="76"/>
        <v>0.95033475554257374</v>
      </c>
      <c r="Q330" s="195">
        <v>144.61351096652174</v>
      </c>
      <c r="R330" s="89">
        <f t="shared" si="82"/>
        <v>-7.793703100805971E-2</v>
      </c>
      <c r="S330" s="89">
        <f t="shared" si="82"/>
        <v>-7.018136117541722E-2</v>
      </c>
      <c r="T330" s="91">
        <v>1070</v>
      </c>
      <c r="U330" s="190">
        <v>25187</v>
      </c>
      <c r="V330" s="190">
        <v>23342.910101946247</v>
      </c>
      <c r="W330" s="197"/>
      <c r="X330" s="88">
        <v>0</v>
      </c>
      <c r="Y330" s="88">
        <f t="shared" si="83"/>
        <v>0</v>
      </c>
    </row>
    <row r="331" spans="2:27">
      <c r="B331" s="207">
        <v>5518</v>
      </c>
      <c r="C331" t="s">
        <v>349</v>
      </c>
      <c r="D331" s="1">
        <v>14625</v>
      </c>
      <c r="E331" s="85">
        <f t="shared" si="77"/>
        <v>14832.65720081136</v>
      </c>
      <c r="F331" s="86">
        <f t="shared" si="70"/>
        <v>0.62020405702549719</v>
      </c>
      <c r="G331" s="187">
        <f t="shared" si="71"/>
        <v>5451.0543266707746</v>
      </c>
      <c r="H331" s="187">
        <f t="shared" si="72"/>
        <v>5374.7395660973834</v>
      </c>
      <c r="I331" s="187">
        <f t="shared" si="73"/>
        <v>2342.6605194737595</v>
      </c>
      <c r="J331" s="87">
        <f t="shared" si="74"/>
        <v>2309.8632722011271</v>
      </c>
      <c r="K331" s="187">
        <f t="shared" si="78"/>
        <v>2038.1295676100094</v>
      </c>
      <c r="L331" s="87">
        <f t="shared" si="75"/>
        <v>2009.5957536634694</v>
      </c>
      <c r="M331" s="88">
        <f t="shared" si="79"/>
        <v>7384.3353197608531</v>
      </c>
      <c r="N331" s="88">
        <f t="shared" si="80"/>
        <v>22009.335319760852</v>
      </c>
      <c r="O331" s="88">
        <f t="shared" si="81"/>
        <v>22321.841095092142</v>
      </c>
      <c r="P331" s="89">
        <f t="shared" si="76"/>
        <v>0.93335241420514536</v>
      </c>
      <c r="Q331" s="195">
        <v>733.96143751713134</v>
      </c>
      <c r="R331" s="89">
        <f t="shared" si="82"/>
        <v>0.10829039102758412</v>
      </c>
      <c r="S331" s="89">
        <f t="shared" si="82"/>
        <v>0.10491831073033993</v>
      </c>
      <c r="T331" s="91">
        <v>986</v>
      </c>
      <c r="U331" s="190">
        <v>13196</v>
      </c>
      <c r="V331" s="190">
        <v>13424.211597151578</v>
      </c>
      <c r="W331" s="197"/>
      <c r="X331" s="88">
        <v>0</v>
      </c>
      <c r="Y331" s="88">
        <f t="shared" si="83"/>
        <v>0</v>
      </c>
    </row>
    <row r="332" spans="2:27">
      <c r="B332" s="207">
        <v>5520</v>
      </c>
      <c r="C332" t="s">
        <v>350</v>
      </c>
      <c r="D332" s="1">
        <v>96542</v>
      </c>
      <c r="E332" s="85">
        <f t="shared" si="77"/>
        <v>24220.270948319117</v>
      </c>
      <c r="F332" s="86">
        <f t="shared" si="70"/>
        <v>1.0127322502661635</v>
      </c>
      <c r="G332" s="187">
        <f t="shared" si="71"/>
        <v>-181.51392183387944</v>
      </c>
      <c r="H332" s="187">
        <f t="shared" si="72"/>
        <v>-723.51449242984336</v>
      </c>
      <c r="I332" s="187">
        <f t="shared" si="73"/>
        <v>0</v>
      </c>
      <c r="J332" s="87">
        <f t="shared" si="74"/>
        <v>0</v>
      </c>
      <c r="K332" s="187">
        <f t="shared" si="78"/>
        <v>-304.53095186375015</v>
      </c>
      <c r="L332" s="87">
        <f t="shared" si="75"/>
        <v>-1213.8603741289082</v>
      </c>
      <c r="M332" s="88">
        <f t="shared" si="79"/>
        <v>-1937.3748665587516</v>
      </c>
      <c r="N332" s="88">
        <f t="shared" si="80"/>
        <v>94604.625133441252</v>
      </c>
      <c r="O332" s="88">
        <f t="shared" si="81"/>
        <v>23734.226074621489</v>
      </c>
      <c r="P332" s="89">
        <f t="shared" si="76"/>
        <v>0.99240905405913304</v>
      </c>
      <c r="Q332" s="195">
        <v>830.42453711453572</v>
      </c>
      <c r="R332" s="89">
        <f t="shared" si="82"/>
        <v>7.1415095386595934E-2</v>
      </c>
      <c r="S332" s="89">
        <f t="shared" si="82"/>
        <v>6.1469696859424869E-2</v>
      </c>
      <c r="T332" s="91">
        <v>3986</v>
      </c>
      <c r="U332" s="190">
        <v>90107</v>
      </c>
      <c r="V332" s="190">
        <v>22817.675360850848</v>
      </c>
      <c r="W332" s="197"/>
      <c r="X332" s="88">
        <v>0</v>
      </c>
      <c r="Y332" s="88">
        <f t="shared" si="83"/>
        <v>0</v>
      </c>
    </row>
    <row r="333" spans="2:27">
      <c r="B333" s="207">
        <v>5522</v>
      </c>
      <c r="C333" t="s">
        <v>351</v>
      </c>
      <c r="D333" s="1">
        <v>36605</v>
      </c>
      <c r="E333" s="85">
        <f t="shared" si="77"/>
        <v>17692.121797970034</v>
      </c>
      <c r="F333" s="86">
        <f t="shared" si="70"/>
        <v>0.73976803804850499</v>
      </c>
      <c r="G333" s="187">
        <f t="shared" si="71"/>
        <v>3735.3755683755703</v>
      </c>
      <c r="H333" s="187">
        <f t="shared" si="72"/>
        <v>7728.4920509690546</v>
      </c>
      <c r="I333" s="187">
        <f t="shared" si="73"/>
        <v>1341.8479104682237</v>
      </c>
      <c r="J333" s="87">
        <f t="shared" si="74"/>
        <v>2776.2833267587548</v>
      </c>
      <c r="K333" s="187">
        <f t="shared" si="78"/>
        <v>1037.3169586044737</v>
      </c>
      <c r="L333" s="87">
        <f t="shared" si="75"/>
        <v>2146.2087873526561</v>
      </c>
      <c r="M333" s="88">
        <f t="shared" si="79"/>
        <v>9874.7008383217108</v>
      </c>
      <c r="N333" s="88">
        <f t="shared" si="80"/>
        <v>46479.700838321711</v>
      </c>
      <c r="O333" s="88">
        <f t="shared" si="81"/>
        <v>22464.814324950075</v>
      </c>
      <c r="P333" s="89">
        <f t="shared" si="76"/>
        <v>0.93933061325629574</v>
      </c>
      <c r="Q333" s="195">
        <v>1328.4851564127275</v>
      </c>
      <c r="R333" s="89">
        <f t="shared" si="82"/>
        <v>4.2818073044270981E-2</v>
      </c>
      <c r="S333" s="89">
        <f t="shared" si="82"/>
        <v>3.2233646009988882E-2</v>
      </c>
      <c r="T333" s="91">
        <v>2069</v>
      </c>
      <c r="U333" s="190">
        <v>35102</v>
      </c>
      <c r="V333" s="190">
        <v>17139.6484375</v>
      </c>
      <c r="W333" s="197"/>
      <c r="X333" s="88">
        <v>0</v>
      </c>
      <c r="Y333" s="88">
        <f t="shared" si="83"/>
        <v>0</v>
      </c>
    </row>
    <row r="334" spans="2:27">
      <c r="B334" s="207">
        <v>5524</v>
      </c>
      <c r="C334" t="s">
        <v>352</v>
      </c>
      <c r="D334" s="1">
        <v>143893</v>
      </c>
      <c r="E334" s="85">
        <f t="shared" si="77"/>
        <v>21431.784331248138</v>
      </c>
      <c r="F334" s="86">
        <f t="shared" si="70"/>
        <v>0.8961361010088259</v>
      </c>
      <c r="G334" s="187">
        <f t="shared" si="71"/>
        <v>1491.5780484087081</v>
      </c>
      <c r="H334" s="187">
        <f t="shared" si="72"/>
        <v>10014.455017016066</v>
      </c>
      <c r="I334" s="187">
        <f t="shared" si="73"/>
        <v>32.966023820887308</v>
      </c>
      <c r="J334" s="87">
        <f t="shared" si="74"/>
        <v>221.33388393343736</v>
      </c>
      <c r="K334" s="187">
        <f t="shared" si="78"/>
        <v>-271.56492804286285</v>
      </c>
      <c r="L334" s="87">
        <f t="shared" si="75"/>
        <v>-1823.286926879781</v>
      </c>
      <c r="M334" s="88">
        <f t="shared" si="79"/>
        <v>8191.1680901362843</v>
      </c>
      <c r="N334" s="88">
        <f t="shared" si="80"/>
        <v>152084.16809013629</v>
      </c>
      <c r="O334" s="88">
        <f t="shared" si="81"/>
        <v>22651.797451613984</v>
      </c>
      <c r="P334" s="89">
        <f t="shared" si="76"/>
        <v>0.94714901640431193</v>
      </c>
      <c r="Q334" s="195">
        <v>1188.6387337626966</v>
      </c>
      <c r="R334" s="89">
        <f t="shared" si="82"/>
        <v>6.1776403656997811E-2</v>
      </c>
      <c r="S334" s="89">
        <f t="shared" si="82"/>
        <v>7.2530171224569354E-2</v>
      </c>
      <c r="T334" s="91">
        <v>6714</v>
      </c>
      <c r="U334" s="190">
        <v>135521</v>
      </c>
      <c r="V334" s="190">
        <v>19982.453553524036</v>
      </c>
      <c r="W334" s="197"/>
      <c r="X334" s="88">
        <v>0</v>
      </c>
      <c r="Y334" s="88">
        <f t="shared" si="83"/>
        <v>0</v>
      </c>
    </row>
    <row r="335" spans="2:27">
      <c r="B335" s="207">
        <v>5526</v>
      </c>
      <c r="C335" t="s">
        <v>353</v>
      </c>
      <c r="D335" s="1">
        <v>66856</v>
      </c>
      <c r="E335" s="85">
        <f t="shared" si="77"/>
        <v>19183.931133428981</v>
      </c>
      <c r="F335" s="86">
        <f t="shared" si="70"/>
        <v>0.8021456814898662</v>
      </c>
      <c r="G335" s="187">
        <f t="shared" si="71"/>
        <v>2840.2899671002019</v>
      </c>
      <c r="H335" s="187">
        <f t="shared" si="72"/>
        <v>9898.4105353442046</v>
      </c>
      <c r="I335" s="187">
        <f t="shared" si="73"/>
        <v>819.71464305759218</v>
      </c>
      <c r="J335" s="87">
        <f t="shared" si="74"/>
        <v>2856.7055310557089</v>
      </c>
      <c r="K335" s="187">
        <f t="shared" si="78"/>
        <v>515.18369119384204</v>
      </c>
      <c r="L335" s="87">
        <f t="shared" si="75"/>
        <v>1795.4151638105395</v>
      </c>
      <c r="M335" s="88">
        <f t="shared" si="79"/>
        <v>11693.825699154744</v>
      </c>
      <c r="N335" s="88">
        <f t="shared" si="80"/>
        <v>78549.825699154739</v>
      </c>
      <c r="O335" s="88">
        <f t="shared" si="81"/>
        <v>22539.404791723024</v>
      </c>
      <c r="P335" s="89">
        <f t="shared" si="76"/>
        <v>0.94244949542836376</v>
      </c>
      <c r="Q335" s="195">
        <v>520.07835674159469</v>
      </c>
      <c r="R335" s="89">
        <f t="shared" si="82"/>
        <v>7.0329635144005254E-2</v>
      </c>
      <c r="S335" s="89">
        <f t="shared" si="82"/>
        <v>5.2823526333902367E-2</v>
      </c>
      <c r="T335" s="91">
        <v>3485</v>
      </c>
      <c r="U335" s="190">
        <v>62463</v>
      </c>
      <c r="V335" s="190">
        <v>18221.411901983665</v>
      </c>
      <c r="W335" s="197"/>
      <c r="X335" s="88">
        <v>0</v>
      </c>
      <c r="Y335" s="88">
        <f t="shared" si="83"/>
        <v>0</v>
      </c>
    </row>
    <row r="336" spans="2:27">
      <c r="B336" s="207">
        <v>5528</v>
      </c>
      <c r="C336" t="s">
        <v>354</v>
      </c>
      <c r="D336" s="1">
        <v>18886</v>
      </c>
      <c r="E336" s="85">
        <f t="shared" si="77"/>
        <v>17601.118359739052</v>
      </c>
      <c r="F336" s="86">
        <f t="shared" si="70"/>
        <v>0.73596287348291134</v>
      </c>
      <c r="G336" s="187">
        <f t="shared" si="71"/>
        <v>3789.9776313141597</v>
      </c>
      <c r="H336" s="187">
        <f t="shared" si="72"/>
        <v>4066.6459984000935</v>
      </c>
      <c r="I336" s="187">
        <f t="shared" si="73"/>
        <v>1373.6991138490675</v>
      </c>
      <c r="J336" s="87">
        <f t="shared" si="74"/>
        <v>1473.9791491600495</v>
      </c>
      <c r="K336" s="187">
        <f t="shared" si="78"/>
        <v>1069.1681619853175</v>
      </c>
      <c r="L336" s="87">
        <f t="shared" si="75"/>
        <v>1147.2174378102457</v>
      </c>
      <c r="M336" s="88">
        <f t="shared" si="79"/>
        <v>5213.8634362103394</v>
      </c>
      <c r="N336" s="88">
        <f t="shared" si="80"/>
        <v>24099.86343621034</v>
      </c>
      <c r="O336" s="88">
        <f t="shared" si="81"/>
        <v>22460.264153038526</v>
      </c>
      <c r="P336" s="89">
        <f t="shared" si="76"/>
        <v>0.93914035502801596</v>
      </c>
      <c r="Q336" s="195">
        <v>387.56832906276122</v>
      </c>
      <c r="R336" s="89">
        <f t="shared" si="82"/>
        <v>9.4967532467532464E-2</v>
      </c>
      <c r="S336" s="89">
        <f t="shared" si="82"/>
        <v>7.7619491412595096E-2</v>
      </c>
      <c r="T336" s="91">
        <v>1073</v>
      </c>
      <c r="U336" s="190">
        <v>17248</v>
      </c>
      <c r="V336" s="190">
        <v>16333.333333333332</v>
      </c>
      <c r="W336" s="197"/>
      <c r="X336" s="88">
        <v>0</v>
      </c>
      <c r="Y336" s="88">
        <f t="shared" si="83"/>
        <v>0</v>
      </c>
    </row>
    <row r="337" spans="2:25">
      <c r="B337" s="207">
        <v>5530</v>
      </c>
      <c r="C337" t="s">
        <v>355</v>
      </c>
      <c r="D337" s="1">
        <v>305396</v>
      </c>
      <c r="E337" s="85">
        <f t="shared" si="77"/>
        <v>20504.632738015305</v>
      </c>
      <c r="F337" s="86">
        <f t="shared" si="70"/>
        <v>0.85736872630207395</v>
      </c>
      <c r="G337" s="187">
        <f t="shared" si="71"/>
        <v>2047.8690043484078</v>
      </c>
      <c r="H337" s="187">
        <f t="shared" si="72"/>
        <v>30500.960950765184</v>
      </c>
      <c r="I337" s="187">
        <f t="shared" si="73"/>
        <v>357.46908145237882</v>
      </c>
      <c r="J337" s="87">
        <f t="shared" si="74"/>
        <v>5324.1444991517301</v>
      </c>
      <c r="K337" s="187">
        <f t="shared" si="78"/>
        <v>52.938129588628669</v>
      </c>
      <c r="L337" s="87">
        <f t="shared" si="75"/>
        <v>788.46050209303542</v>
      </c>
      <c r="M337" s="88">
        <f t="shared" si="79"/>
        <v>31289.42145285822</v>
      </c>
      <c r="N337" s="88">
        <f t="shared" si="80"/>
        <v>336685.42145285819</v>
      </c>
      <c r="O337" s="88">
        <f t="shared" si="81"/>
        <v>22605.439871952341</v>
      </c>
      <c r="P337" s="89">
        <f t="shared" si="76"/>
        <v>0.94521064766897422</v>
      </c>
      <c r="Q337" s="195">
        <v>1809.4476170184898</v>
      </c>
      <c r="R337" s="89">
        <f t="shared" si="82"/>
        <v>1.4715899085281776E-2</v>
      </c>
      <c r="S337" s="89">
        <f t="shared" si="82"/>
        <v>1.1786344656607941E-2</v>
      </c>
      <c r="T337" s="91">
        <v>14894</v>
      </c>
      <c r="U337" s="190">
        <v>300967</v>
      </c>
      <c r="V337" s="190">
        <v>20265.773348596053</v>
      </c>
      <c r="W337" s="197"/>
      <c r="X337" s="88">
        <v>0</v>
      </c>
      <c r="Y337" s="88">
        <f t="shared" si="83"/>
        <v>0</v>
      </c>
    </row>
    <row r="338" spans="2:25">
      <c r="B338" s="207">
        <v>5532</v>
      </c>
      <c r="C338" t="s">
        <v>356</v>
      </c>
      <c r="D338" s="1">
        <v>95542</v>
      </c>
      <c r="E338" s="85">
        <f t="shared" si="77"/>
        <v>17149.883324358285</v>
      </c>
      <c r="F338" s="86">
        <f t="shared" si="70"/>
        <v>0.71709519550543555</v>
      </c>
      <c r="G338" s="187">
        <f t="shared" si="71"/>
        <v>4060.71865254262</v>
      </c>
      <c r="H338" s="187">
        <f t="shared" si="72"/>
        <v>22622.263613314939</v>
      </c>
      <c r="I338" s="187">
        <f t="shared" si="73"/>
        <v>1531.6313762323359</v>
      </c>
      <c r="J338" s="87">
        <f t="shared" si="74"/>
        <v>8532.7183969903435</v>
      </c>
      <c r="K338" s="187">
        <f t="shared" si="78"/>
        <v>1227.1004243685857</v>
      </c>
      <c r="L338" s="87">
        <f t="shared" si="75"/>
        <v>6836.17646415739</v>
      </c>
      <c r="M338" s="88">
        <f t="shared" si="79"/>
        <v>29458.440077472329</v>
      </c>
      <c r="N338" s="88">
        <f t="shared" si="80"/>
        <v>125000.44007747233</v>
      </c>
      <c r="O338" s="88">
        <f t="shared" si="81"/>
        <v>22437.702401269489</v>
      </c>
      <c r="P338" s="89">
        <f t="shared" si="76"/>
        <v>0.93819697112914224</v>
      </c>
      <c r="Q338" s="195">
        <v>3177.0826758701369</v>
      </c>
      <c r="R338" s="89">
        <f t="shared" si="82"/>
        <v>5.9670371109780171E-2</v>
      </c>
      <c r="S338" s="89">
        <f t="shared" si="82"/>
        <v>4.9398929709685346E-2</v>
      </c>
      <c r="T338" s="91">
        <v>5571</v>
      </c>
      <c r="U338" s="190">
        <v>90162</v>
      </c>
      <c r="V338" s="190">
        <v>16342.577487765091</v>
      </c>
      <c r="W338" s="197"/>
      <c r="X338" s="88">
        <v>0</v>
      </c>
      <c r="Y338" s="88">
        <f t="shared" si="83"/>
        <v>0</v>
      </c>
    </row>
    <row r="339" spans="2:25">
      <c r="B339" s="207">
        <v>5534</v>
      </c>
      <c r="C339" t="s">
        <v>357</v>
      </c>
      <c r="D339" s="1">
        <v>43754</v>
      </c>
      <c r="E339" s="85">
        <f t="shared" si="77"/>
        <v>19559.231113097896</v>
      </c>
      <c r="F339" s="86">
        <f t="shared" si="70"/>
        <v>0.81783825543942901</v>
      </c>
      <c r="G339" s="187">
        <f t="shared" si="71"/>
        <v>2615.1099792988534</v>
      </c>
      <c r="H339" s="187">
        <f t="shared" si="72"/>
        <v>5850.001023691535</v>
      </c>
      <c r="I339" s="187">
        <f t="shared" si="73"/>
        <v>688.35965017347201</v>
      </c>
      <c r="J339" s="87">
        <f t="shared" si="74"/>
        <v>1539.860537438057</v>
      </c>
      <c r="K339" s="187">
        <f t="shared" si="78"/>
        <v>383.82869830972186</v>
      </c>
      <c r="L339" s="87">
        <f t="shared" si="75"/>
        <v>858.62479811884782</v>
      </c>
      <c r="M339" s="88">
        <f t="shared" si="79"/>
        <v>6708.6258218103831</v>
      </c>
      <c r="N339" s="88">
        <f t="shared" si="80"/>
        <v>50462.625821810383</v>
      </c>
      <c r="O339" s="88">
        <f t="shared" si="81"/>
        <v>22558.169790706477</v>
      </c>
      <c r="P339" s="89">
        <f t="shared" si="76"/>
        <v>0.94323412412584229</v>
      </c>
      <c r="Q339" s="195">
        <v>571.56570560429464</v>
      </c>
      <c r="R339" s="89">
        <f t="shared" si="82"/>
        <v>7.0067744381129393E-2</v>
      </c>
      <c r="S339" s="89">
        <f t="shared" si="82"/>
        <v>3.8496679951466821E-2</v>
      </c>
      <c r="T339" s="91">
        <v>2237</v>
      </c>
      <c r="U339" s="190">
        <v>40889</v>
      </c>
      <c r="V339" s="190">
        <v>18834.177798249657</v>
      </c>
      <c r="W339" s="197"/>
      <c r="X339" s="88">
        <v>0</v>
      </c>
      <c r="Y339" s="88">
        <f t="shared" si="83"/>
        <v>0</v>
      </c>
    </row>
    <row r="340" spans="2:25">
      <c r="B340" s="207">
        <v>5536</v>
      </c>
      <c r="C340" t="s">
        <v>358</v>
      </c>
      <c r="D340" s="1">
        <v>47800</v>
      </c>
      <c r="E340" s="85">
        <f t="shared" si="77"/>
        <v>17426.175720014584</v>
      </c>
      <c r="F340" s="86">
        <f t="shared" si="70"/>
        <v>0.72864792421691404</v>
      </c>
      <c r="G340" s="187">
        <f t="shared" si="71"/>
        <v>3894.9432151488404</v>
      </c>
      <c r="H340" s="187">
        <f t="shared" si="72"/>
        <v>10683.82923915327</v>
      </c>
      <c r="I340" s="187">
        <f t="shared" si="73"/>
        <v>1434.9290377526313</v>
      </c>
      <c r="J340" s="87">
        <f t="shared" si="74"/>
        <v>3936.010350555468</v>
      </c>
      <c r="K340" s="187">
        <f t="shared" si="78"/>
        <v>1130.3980858888813</v>
      </c>
      <c r="L340" s="87">
        <f t="shared" si="75"/>
        <v>3100.6819495932014</v>
      </c>
      <c r="M340" s="88">
        <f t="shared" si="79"/>
        <v>13784.511188746472</v>
      </c>
      <c r="N340" s="88">
        <f t="shared" si="80"/>
        <v>61584.511188746474</v>
      </c>
      <c r="O340" s="88">
        <f t="shared" si="81"/>
        <v>22451.517021052303</v>
      </c>
      <c r="P340" s="89">
        <f t="shared" si="76"/>
        <v>0.93877460756471609</v>
      </c>
      <c r="Q340" s="195">
        <v>1460.6684311455338</v>
      </c>
      <c r="R340" s="89">
        <f t="shared" si="82"/>
        <v>0.10374766204077862</v>
      </c>
      <c r="S340" s="89">
        <f t="shared" si="82"/>
        <v>9.2078437761091411E-2</v>
      </c>
      <c r="T340" s="91">
        <v>2743</v>
      </c>
      <c r="U340" s="190">
        <v>43307</v>
      </c>
      <c r="V340" s="190">
        <v>15956.890198968311</v>
      </c>
      <c r="W340" s="197"/>
      <c r="X340" s="88">
        <v>0</v>
      </c>
      <c r="Y340" s="88">
        <f t="shared" si="83"/>
        <v>0</v>
      </c>
    </row>
    <row r="341" spans="2:25">
      <c r="B341" s="207">
        <v>5538</v>
      </c>
      <c r="C341" t="s">
        <v>359</v>
      </c>
      <c r="D341" s="1">
        <v>35256</v>
      </c>
      <c r="E341" s="85">
        <f t="shared" si="77"/>
        <v>19318.356164383564</v>
      </c>
      <c r="F341" s="86">
        <f t="shared" si="70"/>
        <v>0.80776645114934764</v>
      </c>
      <c r="G341" s="187">
        <f t="shared" si="71"/>
        <v>2759.6349485274527</v>
      </c>
      <c r="H341" s="187">
        <f t="shared" si="72"/>
        <v>5036.3337810626008</v>
      </c>
      <c r="I341" s="187">
        <f t="shared" si="73"/>
        <v>772.66588222348832</v>
      </c>
      <c r="J341" s="87">
        <f t="shared" si="74"/>
        <v>1410.1152350578661</v>
      </c>
      <c r="K341" s="187">
        <f t="shared" si="78"/>
        <v>468.13493035973818</v>
      </c>
      <c r="L341" s="87">
        <f t="shared" si="75"/>
        <v>854.34624790652208</v>
      </c>
      <c r="M341" s="88">
        <f t="shared" si="79"/>
        <v>5890.6800289691228</v>
      </c>
      <c r="N341" s="88">
        <f t="shared" si="80"/>
        <v>41146.680028969124</v>
      </c>
      <c r="O341" s="88">
        <f t="shared" si="81"/>
        <v>22546.126043270753</v>
      </c>
      <c r="P341" s="89">
        <f t="shared" si="76"/>
        <v>0.94273053391133788</v>
      </c>
      <c r="Q341" s="195">
        <v>1131.1836444916498</v>
      </c>
      <c r="R341" s="89">
        <f t="shared" si="82"/>
        <v>5.3078048926192542E-2</v>
      </c>
      <c r="S341" s="89">
        <f t="shared" si="82"/>
        <v>5.9425368673144921E-2</v>
      </c>
      <c r="T341" s="91">
        <v>1825</v>
      </c>
      <c r="U341" s="190">
        <v>33479</v>
      </c>
      <c r="V341" s="190">
        <v>18234.749455337693</v>
      </c>
      <c r="W341" s="197"/>
      <c r="X341" s="88">
        <v>0</v>
      </c>
      <c r="Y341" s="88">
        <f t="shared" si="83"/>
        <v>0</v>
      </c>
    </row>
    <row r="342" spans="2:25">
      <c r="B342" s="207">
        <v>5540</v>
      </c>
      <c r="C342" t="s">
        <v>360</v>
      </c>
      <c r="D342" s="1">
        <v>34606</v>
      </c>
      <c r="E342" s="85">
        <f t="shared" si="77"/>
        <v>17530.901722391085</v>
      </c>
      <c r="F342" s="86">
        <f t="shared" si="70"/>
        <v>0.7330268760574794</v>
      </c>
      <c r="G342" s="187">
        <f t="shared" si="71"/>
        <v>3832.1076137229397</v>
      </c>
      <c r="H342" s="187">
        <f t="shared" si="72"/>
        <v>7564.5804294890822</v>
      </c>
      <c r="I342" s="187">
        <f t="shared" si="73"/>
        <v>1398.2749369208559</v>
      </c>
      <c r="J342" s="87">
        <f t="shared" si="74"/>
        <v>2760.1947254817696</v>
      </c>
      <c r="K342" s="187">
        <f t="shared" si="78"/>
        <v>1093.7439850571059</v>
      </c>
      <c r="L342" s="87">
        <f t="shared" si="75"/>
        <v>2159.050626502727</v>
      </c>
      <c r="M342" s="88">
        <f t="shared" si="79"/>
        <v>9723.6310559918093</v>
      </c>
      <c r="N342" s="88">
        <f t="shared" si="80"/>
        <v>44329.631055991806</v>
      </c>
      <c r="O342" s="88">
        <f t="shared" si="81"/>
        <v>22456.753321171127</v>
      </c>
      <c r="P342" s="89">
        <f t="shared" si="76"/>
        <v>0.93899355515674432</v>
      </c>
      <c r="Q342" s="195">
        <v>1475.683953000831</v>
      </c>
      <c r="R342" s="89">
        <f t="shared" si="82"/>
        <v>3.5425767458560228E-2</v>
      </c>
      <c r="S342" s="89">
        <f t="shared" si="82"/>
        <v>4.9063594182938486E-2</v>
      </c>
      <c r="T342" s="91">
        <v>1974</v>
      </c>
      <c r="U342" s="190">
        <v>33422</v>
      </c>
      <c r="V342" s="190">
        <v>16711</v>
      </c>
      <c r="W342" s="197"/>
      <c r="X342" s="88">
        <v>0</v>
      </c>
      <c r="Y342" s="88">
        <f t="shared" si="83"/>
        <v>0</v>
      </c>
    </row>
    <row r="343" spans="2:25">
      <c r="B343" s="207">
        <v>5542</v>
      </c>
      <c r="C343" t="s">
        <v>361</v>
      </c>
      <c r="D343" s="1">
        <v>50463</v>
      </c>
      <c r="E343" s="85">
        <f t="shared" si="77"/>
        <v>18061.202576950611</v>
      </c>
      <c r="F343" s="86">
        <f t="shared" si="70"/>
        <v>0.75520056597622942</v>
      </c>
      <c r="G343" s="187">
        <f t="shared" si="71"/>
        <v>3513.9271009872245</v>
      </c>
      <c r="H343" s="187">
        <f t="shared" si="72"/>
        <v>9817.9123201583043</v>
      </c>
      <c r="I343" s="187">
        <f t="shared" si="73"/>
        <v>1212.6696378250217</v>
      </c>
      <c r="J343" s="87">
        <f t="shared" si="74"/>
        <v>3388.1989680831107</v>
      </c>
      <c r="K343" s="187">
        <f t="shared" si="78"/>
        <v>908.13868596127156</v>
      </c>
      <c r="L343" s="87">
        <f t="shared" si="75"/>
        <v>2537.339488575793</v>
      </c>
      <c r="M343" s="88">
        <f t="shared" si="79"/>
        <v>12355.251808734098</v>
      </c>
      <c r="N343" s="88">
        <f t="shared" si="80"/>
        <v>62818.251808734101</v>
      </c>
      <c r="O343" s="88">
        <f t="shared" si="81"/>
        <v>22483.268363899107</v>
      </c>
      <c r="P343" s="89">
        <f t="shared" si="76"/>
        <v>0.94010223965268203</v>
      </c>
      <c r="Q343" s="195">
        <v>1690.8759192929647</v>
      </c>
      <c r="R343" s="89">
        <f t="shared" si="82"/>
        <v>5.4586111053060542E-2</v>
      </c>
      <c r="S343" s="89">
        <f t="shared" si="82"/>
        <v>5.3076324208317663E-2</v>
      </c>
      <c r="T343" s="91">
        <v>2794</v>
      </c>
      <c r="U343" s="190">
        <v>47851</v>
      </c>
      <c r="V343" s="190">
        <v>17150.896057347669</v>
      </c>
      <c r="W343" s="197"/>
      <c r="X343" s="88">
        <v>0</v>
      </c>
      <c r="Y343" s="88">
        <f t="shared" si="83"/>
        <v>0</v>
      </c>
    </row>
    <row r="344" spans="2:25">
      <c r="B344" s="207">
        <v>5544</v>
      </c>
      <c r="C344" t="s">
        <v>362</v>
      </c>
      <c r="D344" s="1">
        <v>85983</v>
      </c>
      <c r="E344" s="85">
        <f t="shared" si="77"/>
        <v>17935.544430538172</v>
      </c>
      <c r="F344" s="86">
        <f t="shared" si="70"/>
        <v>0.74994636970187367</v>
      </c>
      <c r="G344" s="187">
        <f t="shared" si="71"/>
        <v>3589.321988834688</v>
      </c>
      <c r="H344" s="187">
        <f t="shared" si="72"/>
        <v>17207.209614473497</v>
      </c>
      <c r="I344" s="187">
        <f t="shared" si="73"/>
        <v>1256.6499890693756</v>
      </c>
      <c r="J344" s="87">
        <f t="shared" si="74"/>
        <v>6024.3800475985863</v>
      </c>
      <c r="K344" s="187">
        <f t="shared" si="78"/>
        <v>952.11903720562543</v>
      </c>
      <c r="L344" s="87">
        <f t="shared" si="75"/>
        <v>4564.4586643637676</v>
      </c>
      <c r="M344" s="88">
        <f t="shared" si="79"/>
        <v>21771.668278837264</v>
      </c>
      <c r="N344" s="88">
        <f t="shared" si="80"/>
        <v>107754.66827883726</v>
      </c>
      <c r="O344" s="88">
        <f t="shared" si="81"/>
        <v>22476.985456578484</v>
      </c>
      <c r="P344" s="89">
        <f t="shared" si="76"/>
        <v>0.93983952983896424</v>
      </c>
      <c r="Q344" s="195">
        <v>2734.5038858591761</v>
      </c>
      <c r="R344" s="89">
        <f t="shared" si="82"/>
        <v>2.7263712500448022E-2</v>
      </c>
      <c r="S344" s="89">
        <f t="shared" si="82"/>
        <v>2.2549527753887747E-2</v>
      </c>
      <c r="T344" s="91">
        <v>4794</v>
      </c>
      <c r="U344" s="190">
        <v>83701</v>
      </c>
      <c r="V344" s="190">
        <v>17540.025146689019</v>
      </c>
      <c r="W344" s="197"/>
      <c r="X344" s="88">
        <v>0</v>
      </c>
      <c r="Y344" s="88">
        <f t="shared" si="83"/>
        <v>0</v>
      </c>
    </row>
    <row r="345" spans="2:25">
      <c r="B345" s="207">
        <v>5546</v>
      </c>
      <c r="C345" t="s">
        <v>363</v>
      </c>
      <c r="D345" s="1">
        <v>21681</v>
      </c>
      <c r="E345" s="85">
        <f t="shared" si="77"/>
        <v>18738.980121002594</v>
      </c>
      <c r="F345" s="86">
        <f t="shared" si="70"/>
        <v>0.78354075997456596</v>
      </c>
      <c r="G345" s="187">
        <f t="shared" si="71"/>
        <v>3107.2605745560345</v>
      </c>
      <c r="H345" s="187">
        <f t="shared" si="72"/>
        <v>3595.1004847613317</v>
      </c>
      <c r="I345" s="187">
        <f t="shared" si="73"/>
        <v>975.44749740682755</v>
      </c>
      <c r="J345" s="87">
        <f t="shared" si="74"/>
        <v>1128.5927544996994</v>
      </c>
      <c r="K345" s="187">
        <f t="shared" si="78"/>
        <v>670.9165455430774</v>
      </c>
      <c r="L345" s="87">
        <f t="shared" si="75"/>
        <v>776.25044319334052</v>
      </c>
      <c r="M345" s="88">
        <f t="shared" si="79"/>
        <v>4371.3509279546724</v>
      </c>
      <c r="N345" s="88">
        <f t="shared" si="80"/>
        <v>26052.350927954671</v>
      </c>
      <c r="O345" s="88">
        <f t="shared" si="81"/>
        <v>22517.157241101704</v>
      </c>
      <c r="P345" s="89">
        <f t="shared" si="76"/>
        <v>0.94151924935259879</v>
      </c>
      <c r="Q345" s="195">
        <v>741.08360365854151</v>
      </c>
      <c r="R345" s="89">
        <f t="shared" si="82"/>
        <v>7.25204056393767E-2</v>
      </c>
      <c r="S345" s="89">
        <f t="shared" si="82"/>
        <v>3.6368032415577532E-2</v>
      </c>
      <c r="T345" s="91">
        <v>1157</v>
      </c>
      <c r="U345" s="190">
        <v>20215</v>
      </c>
      <c r="V345" s="190">
        <v>18081.39534883721</v>
      </c>
      <c r="W345" s="197"/>
      <c r="X345" s="88">
        <v>0</v>
      </c>
      <c r="Y345" s="88">
        <f t="shared" si="83"/>
        <v>0</v>
      </c>
    </row>
    <row r="346" spans="2:25">
      <c r="B346" s="207">
        <v>5601</v>
      </c>
      <c r="C346" t="s">
        <v>341</v>
      </c>
      <c r="D346" s="1">
        <v>434891</v>
      </c>
      <c r="E346" s="85">
        <f t="shared" si="77"/>
        <v>20033.674221485169</v>
      </c>
      <c r="F346" s="86">
        <f t="shared" si="70"/>
        <v>0.83767634221416265</v>
      </c>
      <c r="G346" s="187">
        <f t="shared" si="71"/>
        <v>2330.4441142664896</v>
      </c>
      <c r="H346" s="187">
        <f t="shared" si="72"/>
        <v>50589.280832496959</v>
      </c>
      <c r="I346" s="187">
        <f t="shared" si="73"/>
        <v>522.30456223792646</v>
      </c>
      <c r="J346" s="87">
        <f t="shared" si="74"/>
        <v>11338.187437060908</v>
      </c>
      <c r="K346" s="187">
        <f t="shared" si="78"/>
        <v>217.77361037417631</v>
      </c>
      <c r="L346" s="87">
        <f t="shared" si="75"/>
        <v>4727.4295340026201</v>
      </c>
      <c r="M346" s="88">
        <f t="shared" si="79"/>
        <v>55316.710366499581</v>
      </c>
      <c r="N346" s="88">
        <f t="shared" si="80"/>
        <v>490207.71036649961</v>
      </c>
      <c r="O346" s="88">
        <f t="shared" si="81"/>
        <v>22581.891946125834</v>
      </c>
      <c r="P346" s="89">
        <f t="shared" si="76"/>
        <v>0.94422602846457859</v>
      </c>
      <c r="Q346" s="195">
        <v>4340.8902491094341</v>
      </c>
      <c r="R346" s="89">
        <f t="shared" si="82"/>
        <v>2.3590856454239906E-2</v>
      </c>
      <c r="S346" s="89">
        <f t="shared" si="82"/>
        <v>5.1541499463346047E-3</v>
      </c>
      <c r="T346" s="91">
        <v>21708</v>
      </c>
      <c r="U346" s="190">
        <v>424868</v>
      </c>
      <c r="V346" s="190">
        <v>19930.947131397479</v>
      </c>
      <c r="W346" s="197"/>
      <c r="X346" s="88">
        <v>0</v>
      </c>
      <c r="Y346" s="88">
        <f t="shared" si="83"/>
        <v>0</v>
      </c>
    </row>
    <row r="347" spans="2:25">
      <c r="B347" s="207">
        <v>5603</v>
      </c>
      <c r="C347" t="s">
        <v>344</v>
      </c>
      <c r="D347" s="1">
        <v>249045</v>
      </c>
      <c r="E347" s="85">
        <f t="shared" si="77"/>
        <v>21965.514200035279</v>
      </c>
      <c r="F347" s="86">
        <f t="shared" si="70"/>
        <v>0.91845316972388824</v>
      </c>
      <c r="G347" s="187">
        <f t="shared" si="71"/>
        <v>1171.3401271364237</v>
      </c>
      <c r="H347" s="187">
        <f t="shared" si="72"/>
        <v>13280.654361472773</v>
      </c>
      <c r="I347" s="187">
        <f t="shared" si="73"/>
        <v>0</v>
      </c>
      <c r="J347" s="87">
        <f t="shared" si="74"/>
        <v>0</v>
      </c>
      <c r="K347" s="187">
        <f t="shared" si="78"/>
        <v>-304.53095186375015</v>
      </c>
      <c r="L347" s="87">
        <f t="shared" si="75"/>
        <v>-3452.7719322311991</v>
      </c>
      <c r="M347" s="88">
        <f t="shared" si="79"/>
        <v>9827.8824292415738</v>
      </c>
      <c r="N347" s="88">
        <f t="shared" si="80"/>
        <v>258872.88242924158</v>
      </c>
      <c r="O347" s="88">
        <f t="shared" si="81"/>
        <v>22832.323375307955</v>
      </c>
      <c r="P347" s="89">
        <f t="shared" si="76"/>
        <v>0.95469742184222306</v>
      </c>
      <c r="Q347" s="195">
        <v>-743.61754730944085</v>
      </c>
      <c r="R347" s="89">
        <f t="shared" si="82"/>
        <v>1.3074022397500723E-2</v>
      </c>
      <c r="S347" s="89">
        <f t="shared" si="82"/>
        <v>1.0572163813347303E-2</v>
      </c>
      <c r="T347" s="91">
        <v>11338</v>
      </c>
      <c r="U347" s="190">
        <v>245831</v>
      </c>
      <c r="V347" s="190">
        <v>21735.720601237845</v>
      </c>
      <c r="W347" s="197"/>
      <c r="X347" s="88">
        <v>0</v>
      </c>
      <c r="Y347" s="88">
        <f t="shared" si="83"/>
        <v>0</v>
      </c>
    </row>
    <row r="348" spans="2:25">
      <c r="B348" s="207">
        <v>5605</v>
      </c>
      <c r="C348" t="s">
        <v>377</v>
      </c>
      <c r="D348" s="1">
        <v>196503</v>
      </c>
      <c r="E348" s="85">
        <f t="shared" si="77"/>
        <v>19527.27814766968</v>
      </c>
      <c r="F348" s="86">
        <f t="shared" si="70"/>
        <v>0.81650219282271241</v>
      </c>
      <c r="G348" s="187">
        <f t="shared" si="71"/>
        <v>2634.2817585557827</v>
      </c>
      <c r="H348" s="187">
        <f t="shared" si="72"/>
        <v>26508.777336346844</v>
      </c>
      <c r="I348" s="187">
        <f t="shared" si="73"/>
        <v>699.54318807334766</v>
      </c>
      <c r="J348" s="87">
        <f t="shared" si="74"/>
        <v>7039.5031015820978</v>
      </c>
      <c r="K348" s="187">
        <f t="shared" si="78"/>
        <v>395.01223620959752</v>
      </c>
      <c r="L348" s="87">
        <f t="shared" si="75"/>
        <v>3975.0081329771797</v>
      </c>
      <c r="M348" s="88">
        <f t="shared" si="79"/>
        <v>30483.785469324022</v>
      </c>
      <c r="N348" s="88">
        <f t="shared" si="80"/>
        <v>226986.78546932404</v>
      </c>
      <c r="O348" s="88">
        <f t="shared" si="81"/>
        <v>22556.572142435063</v>
      </c>
      <c r="P348" s="89">
        <f t="shared" si="76"/>
        <v>0.94316732099500633</v>
      </c>
      <c r="Q348" s="195">
        <v>2202.2137887778081</v>
      </c>
      <c r="R348" s="89">
        <f t="shared" si="82"/>
        <v>5.9921033043140552E-2</v>
      </c>
      <c r="S348" s="89">
        <f t="shared" si="82"/>
        <v>3.7486055398482994E-2</v>
      </c>
      <c r="T348" s="91">
        <v>10063</v>
      </c>
      <c r="U348" s="190">
        <v>185394</v>
      </c>
      <c r="V348" s="190">
        <v>18821.725888324872</v>
      </c>
      <c r="W348" s="197"/>
      <c r="X348" s="88">
        <v>0</v>
      </c>
      <c r="Y348" s="88">
        <f t="shared" si="83"/>
        <v>0</v>
      </c>
    </row>
    <row r="349" spans="2:25">
      <c r="B349" s="207">
        <v>5607</v>
      </c>
      <c r="C349" t="s">
        <v>343</v>
      </c>
      <c r="D349" s="1">
        <v>108932</v>
      </c>
      <c r="E349" s="85">
        <f t="shared" si="77"/>
        <v>18758.739452385053</v>
      </c>
      <c r="F349" s="86">
        <f t="shared" si="70"/>
        <v>0.78436696510568982</v>
      </c>
      <c r="G349" s="187">
        <f t="shared" si="71"/>
        <v>3095.4049757265593</v>
      </c>
      <c r="H349" s="187">
        <f t="shared" si="72"/>
        <v>17975.01669404413</v>
      </c>
      <c r="I349" s="187">
        <f t="shared" si="73"/>
        <v>968.53173142296725</v>
      </c>
      <c r="J349" s="87">
        <f t="shared" si="74"/>
        <v>5624.2637643731714</v>
      </c>
      <c r="K349" s="187">
        <f t="shared" si="78"/>
        <v>664.00077955921711</v>
      </c>
      <c r="L349" s="87">
        <f t="shared" si="75"/>
        <v>3855.852526900374</v>
      </c>
      <c r="M349" s="88">
        <f t="shared" si="79"/>
        <v>21830.869220944503</v>
      </c>
      <c r="N349" s="88">
        <f t="shared" si="80"/>
        <v>130762.8692209445</v>
      </c>
      <c r="O349" s="88">
        <f t="shared" si="81"/>
        <v>22518.145207670826</v>
      </c>
      <c r="P349" s="89">
        <f t="shared" si="76"/>
        <v>0.94156055960915497</v>
      </c>
      <c r="Q349" s="195">
        <v>2040.889875924946</v>
      </c>
      <c r="R349" s="89">
        <f t="shared" si="82"/>
        <v>3.7724345539762984E-2</v>
      </c>
      <c r="S349" s="89">
        <f t="shared" si="82"/>
        <v>-5.1794995627797095E-4</v>
      </c>
      <c r="T349" s="91">
        <v>5807</v>
      </c>
      <c r="U349" s="190">
        <v>104972</v>
      </c>
      <c r="V349" s="190">
        <v>18768.460575719651</v>
      </c>
      <c r="W349" s="197"/>
      <c r="X349" s="88">
        <v>0</v>
      </c>
      <c r="Y349" s="88">
        <f t="shared" si="83"/>
        <v>0</v>
      </c>
    </row>
    <row r="350" spans="2:25">
      <c r="B350" s="207">
        <v>5610</v>
      </c>
      <c r="C350" t="s">
        <v>370</v>
      </c>
      <c r="D350" s="1">
        <v>43978</v>
      </c>
      <c r="E350" s="85">
        <f t="shared" si="77"/>
        <v>17145.419103313841</v>
      </c>
      <c r="F350" s="86">
        <f t="shared" si="70"/>
        <v>0.71690853117646625</v>
      </c>
      <c r="G350" s="187">
        <f t="shared" si="71"/>
        <v>4063.3971851692859</v>
      </c>
      <c r="H350" s="187">
        <f t="shared" si="72"/>
        <v>10422.613779959218</v>
      </c>
      <c r="I350" s="187">
        <f t="shared" si="73"/>
        <v>1533.1938535978911</v>
      </c>
      <c r="J350" s="87">
        <f t="shared" si="74"/>
        <v>3932.6422344785906</v>
      </c>
      <c r="K350" s="187">
        <f t="shared" si="78"/>
        <v>1228.6629017341411</v>
      </c>
      <c r="L350" s="87">
        <f t="shared" si="75"/>
        <v>3151.5203429480716</v>
      </c>
      <c r="M350" s="88">
        <f t="shared" si="79"/>
        <v>13574.13412290729</v>
      </c>
      <c r="N350" s="88">
        <f t="shared" si="80"/>
        <v>57552.134122907286</v>
      </c>
      <c r="O350" s="88">
        <f t="shared" si="81"/>
        <v>22437.479190217266</v>
      </c>
      <c r="P350" s="89">
        <f t="shared" si="76"/>
        <v>0.93818763791269377</v>
      </c>
      <c r="Q350" s="195">
        <v>1996.3824921211362</v>
      </c>
      <c r="R350" s="89">
        <f t="shared" si="82"/>
        <v>6.0324042819944065E-2</v>
      </c>
      <c r="S350" s="89">
        <f t="shared" si="82"/>
        <v>5.1229645571585915E-2</v>
      </c>
      <c r="T350" s="91">
        <v>2565</v>
      </c>
      <c r="U350" s="190">
        <v>41476</v>
      </c>
      <c r="V350" s="190">
        <v>16309.870232009438</v>
      </c>
      <c r="W350" s="197"/>
      <c r="X350" s="88">
        <v>0</v>
      </c>
      <c r="Y350" s="88">
        <f t="shared" si="83"/>
        <v>0</v>
      </c>
    </row>
    <row r="351" spans="2:25">
      <c r="B351" s="207">
        <v>5612</v>
      </c>
      <c r="C351" t="s">
        <v>364</v>
      </c>
      <c r="D351" s="1">
        <v>42509</v>
      </c>
      <c r="E351" s="85">
        <f t="shared" si="77"/>
        <v>14925.912921348316</v>
      </c>
      <c r="F351" s="86">
        <f t="shared" si="70"/>
        <v>0.6241033972067489</v>
      </c>
      <c r="G351" s="187">
        <f t="shared" si="71"/>
        <v>5395.1008943486013</v>
      </c>
      <c r="H351" s="187">
        <f t="shared" si="72"/>
        <v>15365.247347104816</v>
      </c>
      <c r="I351" s="187">
        <f t="shared" si="73"/>
        <v>2310.0210172858251</v>
      </c>
      <c r="J351" s="87">
        <f t="shared" si="74"/>
        <v>6578.9398572300297</v>
      </c>
      <c r="K351" s="187">
        <f t="shared" si="78"/>
        <v>2005.4900654220751</v>
      </c>
      <c r="L351" s="87">
        <f t="shared" si="75"/>
        <v>5711.6357063220703</v>
      </c>
      <c r="M351" s="88">
        <f t="shared" si="79"/>
        <v>21076.883053426885</v>
      </c>
      <c r="N351" s="88">
        <f t="shared" si="80"/>
        <v>63585.883053426885</v>
      </c>
      <c r="O351" s="88">
        <f t="shared" si="81"/>
        <v>22326.503881118992</v>
      </c>
      <c r="P351" s="89">
        <f t="shared" si="76"/>
        <v>0.93354738121420799</v>
      </c>
      <c r="Q351" s="195">
        <v>3694.9750243902563</v>
      </c>
      <c r="R351" s="89">
        <f t="shared" si="82"/>
        <v>9.8764474772539287E-2</v>
      </c>
      <c r="S351" s="89">
        <f t="shared" si="82"/>
        <v>9.8378672639543432E-2</v>
      </c>
      <c r="T351" s="91">
        <v>2848</v>
      </c>
      <c r="U351" s="190">
        <v>38688</v>
      </c>
      <c r="V351" s="190">
        <v>13589.04109589041</v>
      </c>
      <c r="W351" s="197"/>
      <c r="X351" s="88">
        <v>0</v>
      </c>
      <c r="Y351" s="88">
        <f t="shared" si="83"/>
        <v>0</v>
      </c>
    </row>
    <row r="352" spans="2:25">
      <c r="B352" s="207">
        <v>5614</v>
      </c>
      <c r="C352" t="s">
        <v>365</v>
      </c>
      <c r="D352" s="1">
        <v>15407</v>
      </c>
      <c r="E352" s="85">
        <f t="shared" si="77"/>
        <v>17832.175925925927</v>
      </c>
      <c r="F352" s="86">
        <f t="shared" si="70"/>
        <v>0.74562417947922999</v>
      </c>
      <c r="G352" s="187">
        <f t="shared" si="71"/>
        <v>3651.3430916020347</v>
      </c>
      <c r="H352" s="187">
        <f t="shared" si="72"/>
        <v>3154.7604311441578</v>
      </c>
      <c r="I352" s="187">
        <f t="shared" si="73"/>
        <v>1292.8289656836612</v>
      </c>
      <c r="J352" s="87">
        <f t="shared" si="74"/>
        <v>1117.0042263506832</v>
      </c>
      <c r="K352" s="187">
        <f t="shared" si="78"/>
        <v>988.29801381991103</v>
      </c>
      <c r="L352" s="87">
        <f t="shared" si="75"/>
        <v>853.88948394040312</v>
      </c>
      <c r="M352" s="88">
        <f t="shared" si="79"/>
        <v>4008.6499150845611</v>
      </c>
      <c r="N352" s="88">
        <f t="shared" si="80"/>
        <v>19415.649915084563</v>
      </c>
      <c r="O352" s="88">
        <f t="shared" si="81"/>
        <v>22471.817031347877</v>
      </c>
      <c r="P352" s="89">
        <f t="shared" si="76"/>
        <v>0.93962342032783219</v>
      </c>
      <c r="Q352" s="195">
        <v>370.73568155659495</v>
      </c>
      <c r="R352" s="89">
        <f t="shared" si="82"/>
        <v>6.0284908127451658E-2</v>
      </c>
      <c r="S352" s="89">
        <f t="shared" si="82"/>
        <v>5.7830544914193878E-2</v>
      </c>
      <c r="T352" s="91">
        <v>864</v>
      </c>
      <c r="U352" s="190">
        <v>14531</v>
      </c>
      <c r="V352" s="190">
        <v>16857.308584686773</v>
      </c>
      <c r="W352" s="197"/>
      <c r="X352" s="88">
        <v>0</v>
      </c>
      <c r="Y352" s="88">
        <f t="shared" si="83"/>
        <v>0</v>
      </c>
    </row>
    <row r="353" spans="2:28">
      <c r="B353" s="207">
        <v>5616</v>
      </c>
      <c r="C353" t="s">
        <v>366</v>
      </c>
      <c r="D353" s="1">
        <v>16826</v>
      </c>
      <c r="E353" s="85">
        <f t="shared" si="77"/>
        <v>17186.925434116445</v>
      </c>
      <c r="F353" s="86">
        <f t="shared" si="70"/>
        <v>0.71864405262805131</v>
      </c>
      <c r="G353" s="187">
        <f t="shared" si="71"/>
        <v>4038.4933866877236</v>
      </c>
      <c r="H353" s="187">
        <f t="shared" si="72"/>
        <v>3953.6850255672816</v>
      </c>
      <c r="I353" s="187">
        <f t="shared" si="73"/>
        <v>1518.6666378169798</v>
      </c>
      <c r="J353" s="87">
        <f t="shared" si="74"/>
        <v>1486.7746384228233</v>
      </c>
      <c r="K353" s="187">
        <f t="shared" si="78"/>
        <v>1214.1356859532298</v>
      </c>
      <c r="L353" s="87">
        <f t="shared" si="75"/>
        <v>1188.6388365482119</v>
      </c>
      <c r="M353" s="88">
        <f t="shared" si="79"/>
        <v>5142.3238621154933</v>
      </c>
      <c r="N353" s="88">
        <f t="shared" si="80"/>
        <v>21968.323862115492</v>
      </c>
      <c r="O353" s="88">
        <f t="shared" si="81"/>
        <v>22439.554506757395</v>
      </c>
      <c r="P353" s="89">
        <f t="shared" si="76"/>
        <v>0.938274413985273</v>
      </c>
      <c r="Q353" s="195">
        <v>644.09766463415326</v>
      </c>
      <c r="R353" s="89">
        <f t="shared" si="82"/>
        <v>3.6211356078334769E-2</v>
      </c>
      <c r="S353" s="89">
        <f t="shared" si="82"/>
        <v>2.6685408984662595E-2</v>
      </c>
      <c r="T353" s="91">
        <v>979</v>
      </c>
      <c r="U353" s="190">
        <v>16238</v>
      </c>
      <c r="V353" s="190">
        <v>16740.206185567011</v>
      </c>
      <c r="W353" s="197"/>
      <c r="X353" s="88">
        <v>0</v>
      </c>
      <c r="Y353" s="88">
        <f t="shared" si="83"/>
        <v>0</v>
      </c>
    </row>
    <row r="354" spans="2:28">
      <c r="B354" s="207">
        <v>5618</v>
      </c>
      <c r="C354" t="s">
        <v>367</v>
      </c>
      <c r="D354" s="1">
        <v>23111</v>
      </c>
      <c r="E354" s="85">
        <f t="shared" si="77"/>
        <v>20764.60017969452</v>
      </c>
      <c r="F354" s="86">
        <f t="shared" si="70"/>
        <v>0.86823885293152026</v>
      </c>
      <c r="G354" s="187">
        <f t="shared" si="71"/>
        <v>1891.8885393408789</v>
      </c>
      <c r="H354" s="187">
        <f t="shared" si="72"/>
        <v>2105.6719442863982</v>
      </c>
      <c r="I354" s="187">
        <f t="shared" si="73"/>
        <v>266.48047686465361</v>
      </c>
      <c r="J354" s="87">
        <f t="shared" si="74"/>
        <v>296.59277075035948</v>
      </c>
      <c r="K354" s="187">
        <f t="shared" si="78"/>
        <v>-38.050474999096537</v>
      </c>
      <c r="L354" s="87">
        <f t="shared" si="75"/>
        <v>-42.350178673994442</v>
      </c>
      <c r="M354" s="88">
        <f t="shared" si="79"/>
        <v>2063.3217656124039</v>
      </c>
      <c r="N354" s="88">
        <f t="shared" si="80"/>
        <v>25174.321765612403</v>
      </c>
      <c r="O354" s="88">
        <f t="shared" si="81"/>
        <v>22618.438244036301</v>
      </c>
      <c r="P354" s="89">
        <f t="shared" si="76"/>
        <v>0.94575415400044649</v>
      </c>
      <c r="Q354" s="195">
        <v>341.38988839408557</v>
      </c>
      <c r="R354" s="89">
        <f t="shared" si="82"/>
        <v>-9.0783330451322847E-4</v>
      </c>
      <c r="S354" s="89">
        <f t="shared" si="82"/>
        <v>4.478108294923241E-3</v>
      </c>
      <c r="T354" s="91">
        <v>1113</v>
      </c>
      <c r="U354" s="190">
        <v>23132</v>
      </c>
      <c r="V354" s="190">
        <v>20672.028596961576</v>
      </c>
      <c r="W354" s="197"/>
      <c r="X354" s="88">
        <v>0</v>
      </c>
      <c r="Y354" s="88">
        <f t="shared" si="83"/>
        <v>0</v>
      </c>
    </row>
    <row r="355" spans="2:28">
      <c r="B355" s="207">
        <v>5620</v>
      </c>
      <c r="C355" t="s">
        <v>368</v>
      </c>
      <c r="D355" s="1">
        <v>60535</v>
      </c>
      <c r="E355" s="85">
        <f t="shared" si="77"/>
        <v>20513.385293120977</v>
      </c>
      <c r="F355" s="86">
        <f t="shared" si="70"/>
        <v>0.85773470052452006</v>
      </c>
      <c r="G355" s="187">
        <f t="shared" si="71"/>
        <v>2042.617471285005</v>
      </c>
      <c r="H355" s="187">
        <f t="shared" si="72"/>
        <v>6027.7641577620498</v>
      </c>
      <c r="I355" s="187">
        <f t="shared" si="73"/>
        <v>354.40568716539383</v>
      </c>
      <c r="J355" s="87">
        <f t="shared" si="74"/>
        <v>1045.8511828250771</v>
      </c>
      <c r="K355" s="187">
        <f t="shared" si="78"/>
        <v>49.874735301643682</v>
      </c>
      <c r="L355" s="87">
        <f t="shared" si="75"/>
        <v>147.18034387515053</v>
      </c>
      <c r="M355" s="88">
        <f t="shared" si="79"/>
        <v>6174.9445016372001</v>
      </c>
      <c r="N355" s="88">
        <f t="shared" si="80"/>
        <v>66709.944501637205</v>
      </c>
      <c r="O355" s="88">
        <f t="shared" si="81"/>
        <v>22605.877499707629</v>
      </c>
      <c r="P355" s="89">
        <f t="shared" si="76"/>
        <v>0.94522894638009669</v>
      </c>
      <c r="Q355" s="195">
        <v>544.52053966841686</v>
      </c>
      <c r="R355" s="89">
        <f t="shared" si="82"/>
        <v>2.5495510757242081E-2</v>
      </c>
      <c r="S355" s="89">
        <f t="shared" si="82"/>
        <v>1.889286260258688E-2</v>
      </c>
      <c r="T355" s="91">
        <v>2951</v>
      </c>
      <c r="U355" s="190">
        <v>59030</v>
      </c>
      <c r="V355" s="190">
        <v>20133.015006821282</v>
      </c>
      <c r="W355" s="197"/>
      <c r="X355" s="88">
        <v>0</v>
      </c>
      <c r="Y355" s="88">
        <f t="shared" si="83"/>
        <v>0</v>
      </c>
    </row>
    <row r="356" spans="2:28">
      <c r="B356" s="207">
        <v>5622</v>
      </c>
      <c r="C356" t="s">
        <v>369</v>
      </c>
      <c r="D356" s="1">
        <v>75786</v>
      </c>
      <c r="E356" s="85">
        <f t="shared" si="77"/>
        <v>19487.271792234507</v>
      </c>
      <c r="F356" s="86">
        <f t="shared" si="70"/>
        <v>0.81482939046425573</v>
      </c>
      <c r="G356" s="187">
        <f t="shared" si="71"/>
        <v>2658.2855718168867</v>
      </c>
      <c r="H356" s="187">
        <f t="shared" si="72"/>
        <v>10338.072588795872</v>
      </c>
      <c r="I356" s="187">
        <f t="shared" si="73"/>
        <v>713.54541247565805</v>
      </c>
      <c r="J356" s="87">
        <f t="shared" si="74"/>
        <v>2774.9781091178343</v>
      </c>
      <c r="K356" s="187">
        <f t="shared" si="78"/>
        <v>409.01446061190791</v>
      </c>
      <c r="L356" s="87">
        <f t="shared" si="75"/>
        <v>1590.65723731971</v>
      </c>
      <c r="M356" s="88">
        <f t="shared" si="79"/>
        <v>11928.729826115583</v>
      </c>
      <c r="N356" s="88">
        <f t="shared" si="80"/>
        <v>87714.729826115581</v>
      </c>
      <c r="O356" s="88">
        <f t="shared" si="81"/>
        <v>22554.571824663301</v>
      </c>
      <c r="P356" s="89">
        <f t="shared" si="76"/>
        <v>0.94308368087708327</v>
      </c>
      <c r="Q356" s="195">
        <v>961.11610598796324</v>
      </c>
      <c r="R356" s="89">
        <f t="shared" si="82"/>
        <v>7.2650842851683578E-2</v>
      </c>
      <c r="S356" s="89">
        <f t="shared" si="82"/>
        <v>6.5479610680394415E-2</v>
      </c>
      <c r="T356" s="91">
        <v>3889</v>
      </c>
      <c r="U356" s="190">
        <v>70653</v>
      </c>
      <c r="V356" s="190">
        <v>18289.671239968935</v>
      </c>
      <c r="W356" s="197"/>
      <c r="X356" s="88">
        <v>0</v>
      </c>
      <c r="Y356" s="88">
        <f t="shared" si="83"/>
        <v>0</v>
      </c>
    </row>
    <row r="357" spans="2:28">
      <c r="B357" s="207">
        <v>5624</v>
      </c>
      <c r="C357" t="s">
        <v>371</v>
      </c>
      <c r="D357" s="1">
        <v>24742</v>
      </c>
      <c r="E357" s="85">
        <f t="shared" si="77"/>
        <v>20363.786008230451</v>
      </c>
      <c r="F357" s="86">
        <f t="shared" si="70"/>
        <v>0.85147944348182769</v>
      </c>
      <c r="G357" s="187">
        <f t="shared" si="71"/>
        <v>2132.3770422193206</v>
      </c>
      <c r="H357" s="187">
        <f t="shared" si="72"/>
        <v>2590.8381062964745</v>
      </c>
      <c r="I357" s="187">
        <f t="shared" si="73"/>
        <v>406.76543687707795</v>
      </c>
      <c r="J357" s="87">
        <f t="shared" si="74"/>
        <v>494.22000580564969</v>
      </c>
      <c r="K357" s="187">
        <f t="shared" si="78"/>
        <v>102.2344850133278</v>
      </c>
      <c r="L357" s="87">
        <f t="shared" si="75"/>
        <v>124.21489929119328</v>
      </c>
      <c r="M357" s="88">
        <f t="shared" si="79"/>
        <v>2715.0530055876679</v>
      </c>
      <c r="N357" s="88">
        <f t="shared" si="80"/>
        <v>27457.053005587666</v>
      </c>
      <c r="O357" s="88">
        <f t="shared" si="81"/>
        <v>22598.3975354631</v>
      </c>
      <c r="P357" s="89">
        <f t="shared" si="76"/>
        <v>0.94491618352796203</v>
      </c>
      <c r="Q357" s="195">
        <v>857.85486468896556</v>
      </c>
      <c r="R357" s="89">
        <f t="shared" si="82"/>
        <v>-4.2973736123467297E-2</v>
      </c>
      <c r="S357" s="89">
        <f t="shared" si="82"/>
        <v>-3.4309300812651017E-2</v>
      </c>
      <c r="T357" s="91">
        <v>1215</v>
      </c>
      <c r="U357" s="190">
        <v>25853</v>
      </c>
      <c r="V357" s="190">
        <v>21087.275693311582</v>
      </c>
      <c r="W357" s="197"/>
      <c r="X357" s="88">
        <v>0</v>
      </c>
      <c r="Y357" s="88">
        <f t="shared" si="83"/>
        <v>0</v>
      </c>
    </row>
    <row r="358" spans="2:28">
      <c r="B358" s="207">
        <v>5626</v>
      </c>
      <c r="C358" t="s">
        <v>372</v>
      </c>
      <c r="D358" s="1">
        <v>17983</v>
      </c>
      <c r="E358" s="85">
        <f t="shared" si="77"/>
        <v>16806.542056074766</v>
      </c>
      <c r="F358" s="86">
        <f t="shared" si="70"/>
        <v>0.70273892443068375</v>
      </c>
      <c r="G358" s="187">
        <f t="shared" si="71"/>
        <v>4266.723413512731</v>
      </c>
      <c r="H358" s="187">
        <f t="shared" si="72"/>
        <v>4565.3940524586224</v>
      </c>
      <c r="I358" s="187">
        <f t="shared" si="73"/>
        <v>1651.8008201315674</v>
      </c>
      <c r="J358" s="87">
        <f t="shared" si="74"/>
        <v>1767.4268775407772</v>
      </c>
      <c r="K358" s="187">
        <f t="shared" si="78"/>
        <v>1347.2698682678174</v>
      </c>
      <c r="L358" s="87">
        <f t="shared" si="75"/>
        <v>1441.5787590465645</v>
      </c>
      <c r="M358" s="88">
        <f t="shared" si="79"/>
        <v>6006.9728115051867</v>
      </c>
      <c r="N358" s="88">
        <f t="shared" si="80"/>
        <v>23989.972811505188</v>
      </c>
      <c r="O358" s="88">
        <f t="shared" si="81"/>
        <v>22420.535337855315</v>
      </c>
      <c r="P358" s="89">
        <f t="shared" si="76"/>
        <v>0.93747915757540479</v>
      </c>
      <c r="Q358" s="195">
        <v>552.62671211291399</v>
      </c>
      <c r="R358" s="89">
        <f t="shared" si="82"/>
        <v>2.8011204481792718E-2</v>
      </c>
      <c r="S358" s="89">
        <f t="shared" si="82"/>
        <v>1.2639074321317343E-2</v>
      </c>
      <c r="T358" s="91">
        <v>1070</v>
      </c>
      <c r="U358" s="190">
        <v>17493</v>
      </c>
      <c r="V358" s="190">
        <v>16596.774193548386</v>
      </c>
      <c r="W358" s="197"/>
      <c r="X358" s="88">
        <v>0</v>
      </c>
      <c r="Y358" s="88">
        <f t="shared" si="83"/>
        <v>0</v>
      </c>
    </row>
    <row r="359" spans="2:28">
      <c r="B359" s="207">
        <v>5628</v>
      </c>
      <c r="C359" t="s">
        <v>374</v>
      </c>
      <c r="D359" s="1">
        <v>51605</v>
      </c>
      <c r="E359" s="85">
        <f t="shared" si="77"/>
        <v>18384.396152475954</v>
      </c>
      <c r="F359" s="86">
        <f t="shared" si="70"/>
        <v>0.76871439320432911</v>
      </c>
      <c r="G359" s="187">
        <f t="shared" si="71"/>
        <v>3320.0109556720186</v>
      </c>
      <c r="H359" s="187">
        <f t="shared" si="72"/>
        <v>9319.2707525713558</v>
      </c>
      <c r="I359" s="187">
        <f t="shared" si="73"/>
        <v>1099.5518863911516</v>
      </c>
      <c r="J359" s="87">
        <f t="shared" si="74"/>
        <v>3086.4421450999625</v>
      </c>
      <c r="K359" s="187">
        <f t="shared" si="78"/>
        <v>795.02093452740144</v>
      </c>
      <c r="L359" s="87">
        <f t="shared" si="75"/>
        <v>2231.6237632184161</v>
      </c>
      <c r="M359" s="88">
        <f t="shared" si="79"/>
        <v>11550.894515789772</v>
      </c>
      <c r="N359" s="88">
        <f t="shared" si="80"/>
        <v>63155.894515789769</v>
      </c>
      <c r="O359" s="88">
        <f t="shared" si="81"/>
        <v>22499.428042675372</v>
      </c>
      <c r="P359" s="89">
        <f t="shared" si="76"/>
        <v>0.94077793101408691</v>
      </c>
      <c r="Q359" s="195">
        <v>1367.9729260756503</v>
      </c>
      <c r="R359" s="89">
        <f t="shared" si="82"/>
        <v>5.4239019407558736E-2</v>
      </c>
      <c r="S359" s="89">
        <f t="shared" si="82"/>
        <v>5.3112294413535634E-2</v>
      </c>
      <c r="T359" s="91">
        <v>2807</v>
      </c>
      <c r="U359" s="190">
        <v>48950</v>
      </c>
      <c r="V359" s="190">
        <v>17457.203994293868</v>
      </c>
      <c r="W359" s="197"/>
      <c r="X359" s="88">
        <v>0</v>
      </c>
      <c r="Y359" s="88">
        <f t="shared" si="83"/>
        <v>0</v>
      </c>
    </row>
    <row r="360" spans="2:28">
      <c r="B360" s="207">
        <v>5630</v>
      </c>
      <c r="C360" t="s">
        <v>373</v>
      </c>
      <c r="D360" s="1">
        <v>16268</v>
      </c>
      <c r="E360" s="85">
        <f t="shared" si="77"/>
        <v>18237.66816143498</v>
      </c>
      <c r="F360" s="86">
        <f t="shared" si="70"/>
        <v>0.76257919476410396</v>
      </c>
      <c r="G360" s="187">
        <f t="shared" si="71"/>
        <v>3408.0477502966028</v>
      </c>
      <c r="H360" s="187">
        <f t="shared" si="72"/>
        <v>3039.9785932645696</v>
      </c>
      <c r="I360" s="187">
        <f t="shared" si="73"/>
        <v>1150.9066832554927</v>
      </c>
      <c r="J360" s="87">
        <f t="shared" si="74"/>
        <v>1026.6087614638996</v>
      </c>
      <c r="K360" s="187">
        <f t="shared" si="78"/>
        <v>846.37573139174253</v>
      </c>
      <c r="L360" s="87">
        <f t="shared" si="75"/>
        <v>754.96715240143442</v>
      </c>
      <c r="M360" s="88">
        <f t="shared" si="79"/>
        <v>3794.9457456660039</v>
      </c>
      <c r="N360" s="88">
        <f t="shared" si="80"/>
        <v>20062.945745666002</v>
      </c>
      <c r="O360" s="88">
        <f t="shared" si="81"/>
        <v>22492.09164312332</v>
      </c>
      <c r="P360" s="89">
        <f t="shared" si="76"/>
        <v>0.94047117109207556</v>
      </c>
      <c r="Q360" s="195">
        <v>406.24077308851975</v>
      </c>
      <c r="R360" s="89">
        <f t="shared" si="82"/>
        <v>-6.6505996442302179E-2</v>
      </c>
      <c r="S360" s="89">
        <f t="shared" si="82"/>
        <v>-4.9761709382971128E-2</v>
      </c>
      <c r="T360" s="91">
        <v>892</v>
      </c>
      <c r="U360" s="190">
        <v>17427</v>
      </c>
      <c r="V360" s="190">
        <v>19192.731277533039</v>
      </c>
      <c r="W360" s="197"/>
      <c r="X360" s="88">
        <v>0</v>
      </c>
      <c r="Y360" s="88">
        <f t="shared" si="83"/>
        <v>0</v>
      </c>
    </row>
    <row r="361" spans="2:28">
      <c r="B361" s="207">
        <v>5632</v>
      </c>
      <c r="C361" t="s">
        <v>376</v>
      </c>
      <c r="D361" s="1">
        <v>38884</v>
      </c>
      <c r="E361" s="85">
        <f t="shared" si="77"/>
        <v>18402.271651680076</v>
      </c>
      <c r="F361" s="86">
        <f t="shared" si="70"/>
        <v>0.76946182887803605</v>
      </c>
      <c r="G361" s="187">
        <f t="shared" si="71"/>
        <v>3309.2856561495455</v>
      </c>
      <c r="H361" s="187">
        <f t="shared" si="72"/>
        <v>6992.5205914439894</v>
      </c>
      <c r="I361" s="187">
        <f t="shared" si="73"/>
        <v>1093.2954616697091</v>
      </c>
      <c r="J361" s="87">
        <f t="shared" si="74"/>
        <v>2310.1333105080953</v>
      </c>
      <c r="K361" s="187">
        <f t="shared" si="78"/>
        <v>788.76450980595894</v>
      </c>
      <c r="L361" s="87">
        <f t="shared" si="75"/>
        <v>1666.6594092199912</v>
      </c>
      <c r="M361" s="88">
        <f t="shared" si="79"/>
        <v>8659.1800006639805</v>
      </c>
      <c r="N361" s="88">
        <f t="shared" si="80"/>
        <v>47543.180000663982</v>
      </c>
      <c r="O361" s="88">
        <f t="shared" si="81"/>
        <v>22500.32181763558</v>
      </c>
      <c r="P361" s="89">
        <f t="shared" si="76"/>
        <v>0.94081530279777237</v>
      </c>
      <c r="Q361" s="195">
        <v>526.42887167718436</v>
      </c>
      <c r="R361" s="89">
        <f t="shared" si="82"/>
        <v>-3.7524752475247523E-2</v>
      </c>
      <c r="S361" s="89">
        <f t="shared" si="82"/>
        <v>-3.5702745381021798E-2</v>
      </c>
      <c r="T361" s="91">
        <v>2113</v>
      </c>
      <c r="U361" s="190">
        <v>40400</v>
      </c>
      <c r="V361" s="190">
        <v>19083.608880491262</v>
      </c>
      <c r="W361" s="197"/>
      <c r="X361" s="88">
        <v>0</v>
      </c>
      <c r="Y361" s="88">
        <f t="shared" si="83"/>
        <v>0</v>
      </c>
    </row>
    <row r="362" spans="2:28">
      <c r="B362" s="207">
        <v>5634</v>
      </c>
      <c r="C362" t="s">
        <v>342</v>
      </c>
      <c r="D362" s="1">
        <v>32555</v>
      </c>
      <c r="E362" s="85">
        <f t="shared" si="77"/>
        <v>16508.62068965517</v>
      </c>
      <c r="F362" s="86">
        <f t="shared" si="70"/>
        <v>0.69028181458000193</v>
      </c>
      <c r="G362" s="187">
        <f t="shared" si="71"/>
        <v>4445.4762333644885</v>
      </c>
      <c r="H362" s="187">
        <f t="shared" si="72"/>
        <v>8766.4791321947705</v>
      </c>
      <c r="I362" s="187">
        <f t="shared" si="73"/>
        <v>1756.073298378426</v>
      </c>
      <c r="J362" s="87">
        <f t="shared" si="74"/>
        <v>3462.976544402256</v>
      </c>
      <c r="K362" s="187">
        <f t="shared" si="78"/>
        <v>1451.542346514676</v>
      </c>
      <c r="L362" s="87">
        <f t="shared" si="75"/>
        <v>2862.4415073269411</v>
      </c>
      <c r="M362" s="88">
        <f t="shared" si="79"/>
        <v>11628.920639521712</v>
      </c>
      <c r="N362" s="88">
        <f t="shared" si="80"/>
        <v>44183.920639521712</v>
      </c>
      <c r="O362" s="88">
        <f t="shared" si="81"/>
        <v>22405.639269534338</v>
      </c>
      <c r="P362" s="89">
        <f t="shared" si="76"/>
        <v>0.93685630208287085</v>
      </c>
      <c r="Q362" s="195">
        <v>1726.8320817435033</v>
      </c>
      <c r="R362" s="89">
        <f t="shared" si="82"/>
        <v>3.6874289401714653E-4</v>
      </c>
      <c r="S362" s="89">
        <f t="shared" si="82"/>
        <v>-1.9415425956321061E-2</v>
      </c>
      <c r="T362" s="91">
        <v>1972</v>
      </c>
      <c r="U362" s="190">
        <v>32543</v>
      </c>
      <c r="V362" s="190">
        <v>16835.488877392654</v>
      </c>
      <c r="W362" s="197"/>
      <c r="X362" s="88">
        <v>0</v>
      </c>
      <c r="Y362" s="88">
        <f t="shared" si="83"/>
        <v>0</v>
      </c>
    </row>
    <row r="363" spans="2:28">
      <c r="B363" s="207">
        <v>5636</v>
      </c>
      <c r="C363" t="s">
        <v>375</v>
      </c>
      <c r="D363" s="1">
        <v>16251</v>
      </c>
      <c r="E363" s="85">
        <f t="shared" ref="E363" si="84">D363/T363*1000</f>
        <v>18918.509895227009</v>
      </c>
      <c r="F363" s="86">
        <f t="shared" ref="F363" si="85">E363/E$365</f>
        <v>0.79104751300090592</v>
      </c>
      <c r="G363" s="187">
        <f t="shared" si="71"/>
        <v>2999.5427100213856</v>
      </c>
      <c r="H363" s="187">
        <f t="shared" ref="H363" si="86">G363*T363/1000</f>
        <v>2576.6071879083702</v>
      </c>
      <c r="I363" s="187">
        <f t="shared" ref="I363" si="87">IF(E363+Y363&lt;(E$365+Y$365)*0.9,((E$365+Y$365)*0.9-E363-Y363)*0.35,0)</f>
        <v>912.61207642828242</v>
      </c>
      <c r="J363" s="87">
        <f t="shared" si="74"/>
        <v>783.93377365189463</v>
      </c>
      <c r="K363" s="187">
        <f t="shared" ref="K363" si="88">I363+J$367</f>
        <v>608.08112456453227</v>
      </c>
      <c r="L363" s="87">
        <f t="shared" ref="L363" si="89">K363*T363/1000</f>
        <v>522.34168600093324</v>
      </c>
      <c r="M363" s="88">
        <f t="shared" ref="M363" si="90">+H363+L363</f>
        <v>3098.9488739093035</v>
      </c>
      <c r="N363" s="88">
        <f t="shared" ref="N363" si="91">D363+M363</f>
        <v>19349.948873909303</v>
      </c>
      <c r="O363" s="88">
        <f t="shared" ref="O363" si="92">N363/T363*1000</f>
        <v>22526.133729812926</v>
      </c>
      <c r="P363" s="89">
        <f t="shared" ref="P363" si="93">O363/O$365</f>
        <v>0.94189458700391582</v>
      </c>
      <c r="Q363" s="195">
        <v>562.16334088116764</v>
      </c>
      <c r="R363" s="89">
        <f t="shared" ref="R363" si="94">(D363-U363)/U363</f>
        <v>0.13089770354906055</v>
      </c>
      <c r="S363" s="89">
        <f t="shared" ref="S363" si="95">(E363-V363)/V363</f>
        <v>0.1374803444311857</v>
      </c>
      <c r="T363" s="91">
        <v>859</v>
      </c>
      <c r="U363" s="190">
        <v>14370</v>
      </c>
      <c r="V363" s="190">
        <v>16631.944444444442</v>
      </c>
      <c r="W363" s="197"/>
      <c r="X363" s="88">
        <v>0</v>
      </c>
      <c r="Y363" s="88">
        <f t="shared" ref="Y363" si="96">X363*1000/T363</f>
        <v>0</v>
      </c>
    </row>
    <row r="364" spans="2:28">
      <c r="B364" s="85"/>
      <c r="C364" s="85"/>
      <c r="D364" s="85"/>
      <c r="E364" s="85"/>
      <c r="F364" s="86"/>
      <c r="G364" s="187"/>
      <c r="H364" s="187"/>
      <c r="I364" s="187"/>
      <c r="J364" s="87"/>
      <c r="K364" s="187"/>
      <c r="L364" s="87"/>
      <c r="M364" s="88"/>
      <c r="N364" s="88"/>
      <c r="O364" s="88"/>
      <c r="P364" s="89"/>
      <c r="Q364" s="90"/>
      <c r="R364" s="89"/>
      <c r="S364" s="89"/>
      <c r="T364" s="91"/>
      <c r="U364" s="1"/>
      <c r="V364" s="125"/>
      <c r="X364" s="88"/>
      <c r="Y364" s="88"/>
    </row>
    <row r="365" spans="2:28" ht="23.25" customHeight="1">
      <c r="B365" s="204"/>
      <c r="C365" s="213" t="s">
        <v>379</v>
      </c>
      <c r="D365" s="166">
        <f>SUM(D7:D363)</f>
        <v>132737375</v>
      </c>
      <c r="E365" s="214">
        <f>D365/T365*1000</f>
        <v>23915.769387173768</v>
      </c>
      <c r="F365" s="215">
        <f>E365/E$365</f>
        <v>1</v>
      </c>
      <c r="G365" s="216">
        <f>($E$365-E365)*0.6</f>
        <v>0</v>
      </c>
      <c r="H365" s="166">
        <f>SUM(H7:H363)</f>
        <v>2.1955202100798488E-9</v>
      </c>
      <c r="I365" s="217">
        <f>IF(E365&lt;E$365*0.9,(E$365*0.9-E365)*0.35,0)</f>
        <v>0</v>
      </c>
      <c r="J365" s="166">
        <f>SUM(J7:J363)</f>
        <v>1690208.6026270415</v>
      </c>
      <c r="K365" s="94"/>
      <c r="L365" s="166">
        <f>SUM(L7:L363)</f>
        <v>-5.7627858041087165E-10</v>
      </c>
      <c r="M365" s="166">
        <f>SUM(M7:M363)</f>
        <v>3.0217961466405541E-9</v>
      </c>
      <c r="N365" s="166">
        <f>SUM(N7:N363)</f>
        <v>132737374.99999999</v>
      </c>
      <c r="O365" s="218">
        <f t="shared" ref="O365" si="97">N365/T365*1000</f>
        <v>23915.769387173765</v>
      </c>
      <c r="P365" s="219">
        <f>O365/O$365</f>
        <v>1</v>
      </c>
      <c r="Q365" s="166">
        <f>SUM(Q7:Q363)</f>
        <v>-3.3604390370956025</v>
      </c>
      <c r="R365" s="219">
        <f>(D365-U365)/U365</f>
        <v>3.7858250748447113E-2</v>
      </c>
      <c r="S365" s="219">
        <f>(E365-V365)/V365</f>
        <v>2.6427870694153147E-2</v>
      </c>
      <c r="T365" s="166">
        <f>SUM(T7:T363)</f>
        <v>5550203</v>
      </c>
      <c r="U365" s="166">
        <f>SUM(U7:U363)</f>
        <v>127895476</v>
      </c>
      <c r="V365" s="166">
        <v>23300</v>
      </c>
      <c r="W365" s="205"/>
      <c r="X365" s="95">
        <f>SUM(X7:X362)</f>
        <v>10980.289000000004</v>
      </c>
      <c r="Y365" s="96">
        <f>X365*1000/T365</f>
        <v>1.9783580888843171</v>
      </c>
      <c r="Z365" s="1"/>
      <c r="AA365" s="45"/>
      <c r="AB365" s="1"/>
    </row>
    <row r="367" spans="2:28" ht="19.5" customHeight="1">
      <c r="B367" s="189" t="s">
        <v>417</v>
      </c>
      <c r="C367" s="101" t="s">
        <v>418</v>
      </c>
      <c r="D367" s="97"/>
      <c r="E367" s="97"/>
      <c r="F367" s="97"/>
      <c r="G367" s="97"/>
      <c r="H367" s="97"/>
      <c r="I367" s="97"/>
      <c r="J367" s="98">
        <f>-J365*1000/$T$365</f>
        <v>-304.53095186375015</v>
      </c>
      <c r="S367" s="99"/>
    </row>
    <row r="368" spans="2:28" ht="20.25" customHeight="1">
      <c r="B368" s="100"/>
      <c r="C368" s="101" t="s">
        <v>415</v>
      </c>
      <c r="D368" s="101"/>
      <c r="E368" s="101"/>
      <c r="F368" s="101"/>
      <c r="G368" s="101"/>
      <c r="H368" s="101"/>
      <c r="I368" s="101"/>
      <c r="J368" s="102">
        <f>J365/D365</f>
        <v>1.2733479192480954E-2</v>
      </c>
    </row>
    <row r="369" spans="2:10" ht="21.75" customHeight="1">
      <c r="B369" s="100" t="s">
        <v>416</v>
      </c>
      <c r="C369" s="101" t="s">
        <v>446</v>
      </c>
      <c r="D369" s="165"/>
      <c r="E369" s="103"/>
      <c r="F369" s="103"/>
      <c r="G369" s="103"/>
      <c r="H369" s="103"/>
      <c r="I369" s="103"/>
      <c r="J369" s="103"/>
    </row>
    <row r="371" spans="2:10">
      <c r="C371" s="231" t="s">
        <v>445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J35" sqref="J35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8"/>
      <c r="B1" s="2"/>
      <c r="C1" s="262" t="s">
        <v>440</v>
      </c>
      <c r="D1" s="262"/>
      <c r="E1" s="262"/>
      <c r="F1" s="263" t="s">
        <v>383</v>
      </c>
      <c r="G1" s="263"/>
      <c r="H1" s="263" t="s">
        <v>441</v>
      </c>
      <c r="I1" s="263"/>
      <c r="J1" s="263"/>
      <c r="K1" s="4" t="s">
        <v>384</v>
      </c>
      <c r="L1" s="49" t="s">
        <v>5</v>
      </c>
      <c r="M1" s="44"/>
      <c r="N1" s="264" t="s">
        <v>385</v>
      </c>
      <c r="O1" s="265"/>
      <c r="Q1" s="120"/>
    </row>
    <row r="2" spans="1:20">
      <c r="A2" s="108"/>
      <c r="B2" s="109"/>
      <c r="C2" s="266" t="s">
        <v>448</v>
      </c>
      <c r="D2" s="266"/>
      <c r="E2" s="266"/>
      <c r="F2" s="267" t="str">
        <f>C2</f>
        <v>Jan-juli</v>
      </c>
      <c r="G2" s="267"/>
      <c r="H2" s="267" t="str">
        <f>C2</f>
        <v>Jan-juli</v>
      </c>
      <c r="I2" s="268"/>
      <c r="J2" s="268"/>
      <c r="K2" s="105" t="s">
        <v>386</v>
      </c>
      <c r="L2" s="106" t="s">
        <v>11</v>
      </c>
      <c r="M2" s="107"/>
      <c r="N2" s="269" t="str">
        <f>C2</f>
        <v>Jan-juli</v>
      </c>
      <c r="O2" s="270"/>
      <c r="P2" s="26"/>
      <c r="Q2" s="252" t="str">
        <f>C2</f>
        <v>Jan-juli</v>
      </c>
      <c r="R2" s="253"/>
      <c r="S2" s="254"/>
      <c r="T2" s="254"/>
    </row>
    <row r="3" spans="1:20">
      <c r="C3" s="255"/>
      <c r="D3" s="256"/>
      <c r="E3" s="46" t="s">
        <v>13</v>
      </c>
      <c r="F3" s="3"/>
      <c r="G3" s="3"/>
      <c r="H3" s="257"/>
      <c r="I3" s="257"/>
      <c r="J3" s="47" t="s">
        <v>19</v>
      </c>
      <c r="K3" s="104" t="str">
        <f>RIGHT(C2,3)</f>
        <v>uli</v>
      </c>
      <c r="L3" s="193" t="s">
        <v>439</v>
      </c>
      <c r="M3" s="44"/>
      <c r="N3" s="117" t="s">
        <v>387</v>
      </c>
      <c r="O3" s="50" t="s">
        <v>387</v>
      </c>
      <c r="Q3" s="258" t="s">
        <v>421</v>
      </c>
      <c r="R3" s="259"/>
      <c r="S3" s="260"/>
      <c r="T3" s="261"/>
    </row>
    <row r="4" spans="1:20">
      <c r="A4" s="48" t="s">
        <v>381</v>
      </c>
      <c r="B4" s="2" t="s">
        <v>382</v>
      </c>
      <c r="C4" s="110" t="s">
        <v>20</v>
      </c>
      <c r="D4" s="110" t="s">
        <v>21</v>
      </c>
      <c r="E4" s="110" t="s">
        <v>22</v>
      </c>
      <c r="F4" s="110" t="s">
        <v>21</v>
      </c>
      <c r="G4" s="110" t="s">
        <v>20</v>
      </c>
      <c r="H4" s="110" t="s">
        <v>20</v>
      </c>
      <c r="I4" s="110" t="s">
        <v>21</v>
      </c>
      <c r="J4" s="110" t="s">
        <v>24</v>
      </c>
      <c r="K4" s="111" t="s">
        <v>388</v>
      </c>
      <c r="L4" s="112"/>
      <c r="M4" s="113"/>
      <c r="N4" s="118" t="s">
        <v>25</v>
      </c>
      <c r="O4" s="114" t="s">
        <v>414</v>
      </c>
      <c r="P4" s="115"/>
      <c r="Q4" s="122" t="s">
        <v>25</v>
      </c>
      <c r="R4" s="116" t="s">
        <v>389</v>
      </c>
      <c r="S4" s="21"/>
      <c r="T4" s="21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1"/>
      <c r="M5" s="29"/>
      <c r="N5" s="119"/>
      <c r="O5" s="6"/>
      <c r="Q5" s="123"/>
      <c r="R5" s="8"/>
      <c r="S5" s="22"/>
      <c r="T5" s="22"/>
    </row>
    <row r="6" spans="1:20">
      <c r="A6" s="9"/>
      <c r="B6" s="10"/>
      <c r="C6" s="233"/>
      <c r="D6" s="11"/>
      <c r="E6" s="11"/>
      <c r="F6" s="11"/>
      <c r="G6" s="11"/>
      <c r="H6" s="11"/>
      <c r="I6" s="11"/>
      <c r="J6" s="11"/>
      <c r="K6" s="234"/>
      <c r="L6" s="12"/>
      <c r="N6" s="120"/>
      <c r="Q6" s="124"/>
      <c r="R6" s="23"/>
      <c r="S6" s="23"/>
      <c r="T6" s="23"/>
    </row>
    <row r="7" spans="1:20">
      <c r="A7" s="19">
        <v>3</v>
      </c>
      <c r="B7" t="s">
        <v>26</v>
      </c>
      <c r="C7" s="194">
        <v>4309906</v>
      </c>
      <c r="D7" s="52">
        <f t="shared" ref="D7:D21" si="0">C7*1000/L7</f>
        <v>6005.0800462582383</v>
      </c>
      <c r="E7" s="37">
        <f>D7/D$23</f>
        <v>1.2925745419290993</v>
      </c>
      <c r="F7" s="53">
        <f t="shared" ref="F7:F10" si="1">($D$23-D7)*0.875</f>
        <v>-1189.344831528646</v>
      </c>
      <c r="G7" s="52">
        <f t="shared" ref="G7:G10" si="2">(F7*L7)/1000</f>
        <v>-853604.6790364245</v>
      </c>
      <c r="H7" s="52">
        <f>G7+C7</f>
        <v>3456301.3209635755</v>
      </c>
      <c r="I7" s="54">
        <f t="shared" ref="I7:I10" si="3">H7*1000/L7</f>
        <v>4815.7352147295915</v>
      </c>
      <c r="J7" s="37">
        <f>I7/I$23</f>
        <v>1.0365718177411372</v>
      </c>
      <c r="K7" s="235">
        <v>-82284.893741995096</v>
      </c>
      <c r="L7" s="63">
        <v>717710</v>
      </c>
      <c r="N7" s="121">
        <f>(C7-Q7)/Q7</f>
        <v>-1.5086867348046413E-2</v>
      </c>
      <c r="O7" s="27">
        <f>(D7-R7)/R7</f>
        <v>-2.698882161856014E-2</v>
      </c>
      <c r="Q7" s="1">
        <v>4375925</v>
      </c>
      <c r="R7" s="24">
        <v>6171.6454853554897</v>
      </c>
      <c r="S7" s="24"/>
      <c r="T7" s="1"/>
    </row>
    <row r="8" spans="1:20">
      <c r="A8" s="19">
        <v>11</v>
      </c>
      <c r="B8" t="s">
        <v>391</v>
      </c>
      <c r="C8" s="194">
        <v>2517713</v>
      </c>
      <c r="D8" s="52">
        <f t="shared" si="0"/>
        <v>5041.3041606513198</v>
      </c>
      <c r="E8" s="37">
        <f t="shared" ref="E8:E21" si="4">D8/D$23</f>
        <v>1.0851248219812524</v>
      </c>
      <c r="F8" s="53">
        <f t="shared" si="1"/>
        <v>-346.04093162259221</v>
      </c>
      <c r="G8" s="52">
        <f t="shared" si="2"/>
        <v>-172818.72394816013</v>
      </c>
      <c r="H8" s="52">
        <f t="shared" ref="H8:H10" si="5">G8+C8</f>
        <v>2344894.2760518398</v>
      </c>
      <c r="I8" s="54">
        <f t="shared" si="3"/>
        <v>4695.2632290287274</v>
      </c>
      <c r="J8" s="37">
        <f t="shared" ref="J8:J21" si="6">I8/I$23</f>
        <v>1.0106406027476564</v>
      </c>
      <c r="K8" s="235">
        <v>-33282.165936723613</v>
      </c>
      <c r="L8" s="63">
        <v>499417</v>
      </c>
      <c r="N8" s="121">
        <f>(C8-Q8)/Q8</f>
        <v>3.6800311652073078E-2</v>
      </c>
      <c r="O8" s="27">
        <f t="shared" ref="O8:O10" si="7">(D8-R8)/R8</f>
        <v>2.2129069378691989E-2</v>
      </c>
      <c r="Q8" s="1">
        <v>2428349</v>
      </c>
      <c r="R8" s="24">
        <v>4932.1600487458109</v>
      </c>
      <c r="S8" s="24"/>
      <c r="T8" s="1"/>
    </row>
    <row r="9" spans="1:20">
      <c r="A9" s="20">
        <v>15</v>
      </c>
      <c r="B9" t="s">
        <v>392</v>
      </c>
      <c r="C9" s="194">
        <v>1158052</v>
      </c>
      <c r="D9" s="52">
        <f t="shared" si="0"/>
        <v>4279.1917937803</v>
      </c>
      <c r="E9" s="37">
        <f t="shared" si="4"/>
        <v>0.92108253846154864</v>
      </c>
      <c r="F9" s="53">
        <f t="shared" si="1"/>
        <v>320.80738938955005</v>
      </c>
      <c r="G9" s="52">
        <f t="shared" si="2"/>
        <v>86818.178946157583</v>
      </c>
      <c r="H9" s="52">
        <f t="shared" si="5"/>
        <v>1244870.1789461577</v>
      </c>
      <c r="I9" s="54">
        <f t="shared" si="3"/>
        <v>4599.9991831698508</v>
      </c>
      <c r="J9" s="37">
        <f t="shared" si="6"/>
        <v>0.99013531730769377</v>
      </c>
      <c r="K9" s="235">
        <v>4104.7830658852472</v>
      </c>
      <c r="L9" s="63">
        <v>270624</v>
      </c>
      <c r="N9" s="121">
        <f t="shared" ref="N9:N10" si="8">(C9-Q9)/Q9</f>
        <v>3.2297516535629602E-2</v>
      </c>
      <c r="O9" s="27">
        <f t="shared" si="7"/>
        <v>2.3680542099312047E-2</v>
      </c>
      <c r="Q9" s="1">
        <v>1121820</v>
      </c>
      <c r="R9" s="24">
        <v>4180.2023363702419</v>
      </c>
      <c r="S9" s="24"/>
      <c r="T9" s="1"/>
    </row>
    <row r="10" spans="1:20">
      <c r="A10" s="20">
        <v>18</v>
      </c>
      <c r="B10" t="s">
        <v>393</v>
      </c>
      <c r="C10" s="194">
        <v>1021059</v>
      </c>
      <c r="D10" s="52">
        <f t="shared" si="0"/>
        <v>4200.488725980229</v>
      </c>
      <c r="E10" s="37">
        <f t="shared" si="4"/>
        <v>0.90414195132091935</v>
      </c>
      <c r="F10" s="53">
        <f t="shared" si="1"/>
        <v>389.67257371461221</v>
      </c>
      <c r="G10" s="52">
        <f t="shared" si="2"/>
        <v>94721.99889112165</v>
      </c>
      <c r="H10" s="52">
        <f t="shared" si="5"/>
        <v>1115780.9988911217</v>
      </c>
      <c r="I10" s="54">
        <f t="shared" si="3"/>
        <v>4590.1612996948406</v>
      </c>
      <c r="J10" s="37">
        <f t="shared" si="6"/>
        <v>0.98801774391511477</v>
      </c>
      <c r="K10" s="235">
        <v>8648.346619529053</v>
      </c>
      <c r="L10" s="63">
        <v>243081</v>
      </c>
      <c r="N10" s="121">
        <f t="shared" si="8"/>
        <v>3.1306056982174889E-2</v>
      </c>
      <c r="O10" s="27">
        <f t="shared" si="7"/>
        <v>2.2833497646836586E-2</v>
      </c>
      <c r="Q10" s="1">
        <v>990064</v>
      </c>
      <c r="R10" s="24">
        <v>4106.7179904099812</v>
      </c>
      <c r="S10" s="24"/>
      <c r="T10" s="1"/>
    </row>
    <row r="11" spans="1:20">
      <c r="A11" s="20">
        <v>31</v>
      </c>
      <c r="B11" t="s">
        <v>428</v>
      </c>
      <c r="C11" s="194">
        <v>1224006</v>
      </c>
      <c r="D11" s="52">
        <f t="shared" si="0"/>
        <v>3921.1858325431199</v>
      </c>
      <c r="E11" s="37">
        <f t="shared" si="4"/>
        <v>0.84402288433714212</v>
      </c>
      <c r="F11" s="53">
        <f t="shared" ref="F11:F21" si="9">($D$23-D11)*0.875</f>
        <v>634.06260547208262</v>
      </c>
      <c r="G11" s="52">
        <f t="shared" ref="G11:G21" si="10">(F11*L11)/1000</f>
        <v>197923.91042332153</v>
      </c>
      <c r="H11" s="52">
        <f t="shared" ref="H11:H21" si="11">G11+C11</f>
        <v>1421929.9104233216</v>
      </c>
      <c r="I11" s="54">
        <f t="shared" ref="I11:I21" si="12">H11*1000/L11</f>
        <v>4555.2484380152036</v>
      </c>
      <c r="J11" s="37">
        <f t="shared" si="6"/>
        <v>0.98050286054214297</v>
      </c>
      <c r="K11" s="235">
        <v>29396.542696073564</v>
      </c>
      <c r="L11" s="63">
        <v>312152</v>
      </c>
      <c r="N11" s="121">
        <f t="shared" ref="N11:N21" si="13">(C11-Q11)/Q11</f>
        <v>2.5042228350485678E-2</v>
      </c>
      <c r="O11" s="27">
        <f t="shared" ref="O11:O21" si="14">(D11-R11)/R11</f>
        <v>1.5220406593789206E-2</v>
      </c>
      <c r="Q11" s="1">
        <v>1194103</v>
      </c>
      <c r="R11" s="24">
        <v>3862.3985560921333</v>
      </c>
      <c r="S11" s="24"/>
      <c r="T11" s="1"/>
    </row>
    <row r="12" spans="1:20">
      <c r="A12" s="20">
        <v>32</v>
      </c>
      <c r="B12" t="s">
        <v>429</v>
      </c>
      <c r="C12" s="194">
        <v>3767680</v>
      </c>
      <c r="D12" s="52">
        <f t="shared" si="0"/>
        <v>5169.6823421418412</v>
      </c>
      <c r="E12" s="37">
        <f t="shared" si="4"/>
        <v>1.1127578206849413</v>
      </c>
      <c r="F12" s="53">
        <f t="shared" si="9"/>
        <v>-458.37184042679849</v>
      </c>
      <c r="G12" s="52">
        <f t="shared" si="10"/>
        <v>-334062.77241857199</v>
      </c>
      <c r="H12" s="52">
        <f t="shared" si="11"/>
        <v>3433617.2275814279</v>
      </c>
      <c r="I12" s="54">
        <f t="shared" si="12"/>
        <v>4711.3105017150428</v>
      </c>
      <c r="J12" s="37">
        <f t="shared" si="6"/>
        <v>1.0140947275856176</v>
      </c>
      <c r="K12" s="235">
        <v>-44125.314919810335</v>
      </c>
      <c r="L12" s="63">
        <v>728803</v>
      </c>
      <c r="N12" s="121">
        <f t="shared" si="13"/>
        <v>1.1210955501060278E-2</v>
      </c>
      <c r="O12" s="27">
        <f t="shared" si="14"/>
        <v>-6.52540074907866E-3</v>
      </c>
      <c r="Q12" s="1">
        <v>3725909</v>
      </c>
      <c r="R12" s="24">
        <v>5203.6381665316612</v>
      </c>
      <c r="S12" s="24"/>
      <c r="T12" s="1"/>
    </row>
    <row r="13" spans="1:20">
      <c r="A13" s="20">
        <v>33</v>
      </c>
      <c r="B13" t="s">
        <v>430</v>
      </c>
      <c r="C13" s="194">
        <v>1186363</v>
      </c>
      <c r="D13" s="52">
        <f t="shared" si="0"/>
        <v>4396.8845781801874</v>
      </c>
      <c r="E13" s="37">
        <f t="shared" si="4"/>
        <v>0.94641553913967191</v>
      </c>
      <c r="F13" s="53">
        <f t="shared" si="9"/>
        <v>217.82620303964859</v>
      </c>
      <c r="G13" s="52">
        <f t="shared" si="10"/>
        <v>58773.648277954941</v>
      </c>
      <c r="H13" s="52">
        <f t="shared" si="11"/>
        <v>1245136.6482779549</v>
      </c>
      <c r="I13" s="54">
        <f t="shared" si="12"/>
        <v>4614.7107812198356</v>
      </c>
      <c r="J13" s="37">
        <f t="shared" si="6"/>
        <v>0.99330194239245895</v>
      </c>
      <c r="K13" s="235">
        <v>8873.6496076810072</v>
      </c>
      <c r="L13" s="63">
        <v>269819</v>
      </c>
      <c r="N13" s="121">
        <f t="shared" si="13"/>
        <v>1.1265425389998014E-2</v>
      </c>
      <c r="O13" s="27">
        <f t="shared" si="14"/>
        <v>9.2485890412783366E-4</v>
      </c>
      <c r="Q13" s="1">
        <v>1173147</v>
      </c>
      <c r="R13" s="24">
        <v>4392.8218377892608</v>
      </c>
      <c r="S13" s="24"/>
      <c r="T13" s="1"/>
    </row>
    <row r="14" spans="1:20">
      <c r="A14" s="20">
        <v>34</v>
      </c>
      <c r="B14" t="s">
        <v>394</v>
      </c>
      <c r="C14" s="194">
        <v>1441112</v>
      </c>
      <c r="D14" s="52">
        <f t="shared" si="0"/>
        <v>3829.6483694034609</v>
      </c>
      <c r="E14" s="37">
        <f t="shared" si="4"/>
        <v>0.82431973407508674</v>
      </c>
      <c r="F14" s="53">
        <f t="shared" si="9"/>
        <v>714.1578857192842</v>
      </c>
      <c r="G14" s="52">
        <f t="shared" si="10"/>
        <v>268740.46902770957</v>
      </c>
      <c r="H14" s="52">
        <f t="shared" si="11"/>
        <v>1709852.4690277097</v>
      </c>
      <c r="I14" s="54">
        <f t="shared" si="12"/>
        <v>4543.8062551227458</v>
      </c>
      <c r="J14" s="37">
        <f t="shared" si="6"/>
        <v>0.97803996675938598</v>
      </c>
      <c r="K14" s="235">
        <v>35522.869386399019</v>
      </c>
      <c r="L14" s="63">
        <v>376304</v>
      </c>
      <c r="N14" s="121">
        <f t="shared" si="13"/>
        <v>3.8722377069444834E-2</v>
      </c>
      <c r="O14" s="27">
        <f t="shared" si="14"/>
        <v>3.1335739986028628E-2</v>
      </c>
      <c r="Q14" s="1">
        <v>1387389</v>
      </c>
      <c r="R14" s="24">
        <v>3713.2896892095882</v>
      </c>
      <c r="S14" s="24"/>
      <c r="T14" s="1"/>
    </row>
    <row r="15" spans="1:20">
      <c r="A15" s="20">
        <v>39</v>
      </c>
      <c r="B15" t="s">
        <v>431</v>
      </c>
      <c r="C15" s="194">
        <v>1079924</v>
      </c>
      <c r="D15" s="52">
        <f t="shared" si="0"/>
        <v>4211.3464778186808</v>
      </c>
      <c r="E15" s="37">
        <f t="shared" si="4"/>
        <v>0.9064790481624031</v>
      </c>
      <c r="F15" s="53">
        <f t="shared" si="9"/>
        <v>380.17204085596688</v>
      </c>
      <c r="G15" s="52">
        <f t="shared" si="10"/>
        <v>97488.276780777305</v>
      </c>
      <c r="H15" s="52">
        <f t="shared" si="11"/>
        <v>1177412.2767807774</v>
      </c>
      <c r="I15" s="54">
        <f t="shared" si="12"/>
        <v>4591.5185186746485</v>
      </c>
      <c r="J15" s="37">
        <f t="shared" si="6"/>
        <v>0.9883098810203006</v>
      </c>
      <c r="K15" s="235">
        <v>11784.239849943435</v>
      </c>
      <c r="L15" s="63">
        <v>256432</v>
      </c>
      <c r="N15" s="121">
        <f t="shared" si="13"/>
        <v>1.0437241349627469E-2</v>
      </c>
      <c r="O15" s="27">
        <f t="shared" si="14"/>
        <v>-8.9920629872720838E-4</v>
      </c>
      <c r="Q15" s="1">
        <v>1068769</v>
      </c>
      <c r="R15" s="24">
        <v>4215.1367553390783</v>
      </c>
      <c r="S15" s="24"/>
      <c r="T15" s="1"/>
    </row>
    <row r="16" spans="1:20">
      <c r="A16" s="20">
        <v>40</v>
      </c>
      <c r="B16" t="s">
        <v>432</v>
      </c>
      <c r="C16" s="194">
        <v>728398</v>
      </c>
      <c r="D16" s="52">
        <f t="shared" si="0"/>
        <v>4113.0818270626169</v>
      </c>
      <c r="E16" s="37">
        <f t="shared" si="4"/>
        <v>0.88532789198123196</v>
      </c>
      <c r="F16" s="53">
        <f t="shared" si="9"/>
        <v>466.15361026752282</v>
      </c>
      <c r="G16" s="52">
        <f t="shared" si="10"/>
        <v>82552.541303106409</v>
      </c>
      <c r="H16" s="52">
        <f t="shared" si="11"/>
        <v>810950.54130310635</v>
      </c>
      <c r="I16" s="54">
        <f t="shared" si="12"/>
        <v>4579.2354373301387</v>
      </c>
      <c r="J16" s="37">
        <f t="shared" si="6"/>
        <v>0.9856659864976538</v>
      </c>
      <c r="K16" s="235">
        <v>9863.8020357092901</v>
      </c>
      <c r="L16" s="63">
        <v>177093</v>
      </c>
      <c r="N16" s="121">
        <f t="shared" si="13"/>
        <v>2.9063639934108099E-2</v>
      </c>
      <c r="O16" s="27">
        <f t="shared" si="14"/>
        <v>2.007423069163063E-2</v>
      </c>
      <c r="Q16" s="1">
        <v>707826</v>
      </c>
      <c r="R16" s="24">
        <v>4032.1397240609299</v>
      </c>
      <c r="S16" s="24"/>
      <c r="T16" s="1"/>
    </row>
    <row r="17" spans="1:20">
      <c r="A17" s="20">
        <v>42</v>
      </c>
      <c r="B17" t="s">
        <v>395</v>
      </c>
      <c r="C17" s="194">
        <v>1260498</v>
      </c>
      <c r="D17" s="52">
        <f t="shared" si="0"/>
        <v>3940.9035485383774</v>
      </c>
      <c r="E17" s="37">
        <f t="shared" si="4"/>
        <v>0.84826706052199397</v>
      </c>
      <c r="F17" s="53">
        <f t="shared" si="9"/>
        <v>616.80960397623232</v>
      </c>
      <c r="G17" s="52">
        <f t="shared" si="10"/>
        <v>197286.5518317979</v>
      </c>
      <c r="H17" s="52">
        <f t="shared" si="11"/>
        <v>1457784.5518317979</v>
      </c>
      <c r="I17" s="54">
        <f t="shared" si="12"/>
        <v>4557.7131525146096</v>
      </c>
      <c r="J17" s="37">
        <f t="shared" si="6"/>
        <v>0.98103338256524919</v>
      </c>
      <c r="K17" s="235">
        <v>28576.618455397082</v>
      </c>
      <c r="L17" s="63">
        <v>319850</v>
      </c>
      <c r="N17" s="121">
        <f t="shared" si="13"/>
        <v>3.4099495214257057E-2</v>
      </c>
      <c r="O17" s="27">
        <f t="shared" si="14"/>
        <v>2.1817037867629143E-2</v>
      </c>
      <c r="Q17" s="1">
        <v>1218933</v>
      </c>
      <c r="R17" s="24">
        <v>3856.7604595460857</v>
      </c>
      <c r="S17" s="24"/>
      <c r="T17" s="1"/>
    </row>
    <row r="18" spans="1:20">
      <c r="A18" s="20">
        <v>46</v>
      </c>
      <c r="B18" t="s">
        <v>396</v>
      </c>
      <c r="C18" s="194">
        <v>3031250</v>
      </c>
      <c r="D18" s="52">
        <f t="shared" si="0"/>
        <v>4654.1603779523693</v>
      </c>
      <c r="E18" s="37">
        <f t="shared" si="4"/>
        <v>1.0017933436782112</v>
      </c>
      <c r="F18" s="53">
        <f t="shared" si="9"/>
        <v>-7.2901217610105959</v>
      </c>
      <c r="G18" s="52">
        <f t="shared" si="10"/>
        <v>-4748.0490128244401</v>
      </c>
      <c r="H18" s="52">
        <f t="shared" si="11"/>
        <v>3026501.9509871756</v>
      </c>
      <c r="I18" s="54">
        <f t="shared" si="12"/>
        <v>4646.8702561913578</v>
      </c>
      <c r="J18" s="37">
        <f t="shared" si="6"/>
        <v>1.0002241679597763</v>
      </c>
      <c r="K18" s="235">
        <v>-9139.5075218647489</v>
      </c>
      <c r="L18" s="63">
        <v>651299</v>
      </c>
      <c r="N18" s="121">
        <f t="shared" si="13"/>
        <v>3.4633293535150399E-2</v>
      </c>
      <c r="O18" s="27">
        <f t="shared" si="14"/>
        <v>2.6541123890689064E-2</v>
      </c>
      <c r="Q18" s="1">
        <v>2929782</v>
      </c>
      <c r="R18" s="24">
        <v>4533.8275005609676</v>
      </c>
      <c r="S18" s="24"/>
      <c r="T18" s="1"/>
    </row>
    <row r="19" spans="1:20">
      <c r="A19" s="20">
        <v>50</v>
      </c>
      <c r="B19" t="s">
        <v>397</v>
      </c>
      <c r="C19" s="194">
        <v>2041681</v>
      </c>
      <c r="D19" s="52">
        <f t="shared" si="0"/>
        <v>4227.4679266848325</v>
      </c>
      <c r="E19" s="37">
        <f t="shared" si="4"/>
        <v>0.90994913918914688</v>
      </c>
      <c r="F19" s="53">
        <f t="shared" si="9"/>
        <v>366.06577309808415</v>
      </c>
      <c r="G19" s="52">
        <f t="shared" si="10"/>
        <v>176793.66151235835</v>
      </c>
      <c r="H19" s="52">
        <f t="shared" si="11"/>
        <v>2218474.6615123581</v>
      </c>
      <c r="I19" s="54">
        <f t="shared" si="12"/>
        <v>4593.5336997829163</v>
      </c>
      <c r="J19" s="37">
        <f t="shared" si="6"/>
        <v>0.98874364239864332</v>
      </c>
      <c r="K19" s="235">
        <v>24283.651944645273</v>
      </c>
      <c r="L19" s="63">
        <v>482956</v>
      </c>
      <c r="N19" s="121">
        <f t="shared" si="13"/>
        <v>2.4266158165986141E-2</v>
      </c>
      <c r="O19" s="27">
        <f t="shared" si="14"/>
        <v>1.4752127932315579E-2</v>
      </c>
      <c r="Q19" s="1">
        <v>1993311</v>
      </c>
      <c r="R19" s="24">
        <v>4166.010408176061</v>
      </c>
      <c r="S19" s="24"/>
      <c r="T19" s="1"/>
    </row>
    <row r="20" spans="1:20">
      <c r="A20" s="20">
        <v>55</v>
      </c>
      <c r="B20" t="s">
        <v>433</v>
      </c>
      <c r="C20" s="194">
        <v>717278</v>
      </c>
      <c r="D20" s="52">
        <f t="shared" si="0"/>
        <v>4228.9841400860796</v>
      </c>
      <c r="E20" s="37">
        <f t="shared" si="4"/>
        <v>0.91027549934213192</v>
      </c>
      <c r="F20" s="53">
        <f t="shared" si="9"/>
        <v>364.73908637199293</v>
      </c>
      <c r="G20" s="52">
        <f t="shared" si="10"/>
        <v>61863.396439553726</v>
      </c>
      <c r="H20" s="52">
        <f t="shared" si="11"/>
        <v>779141.3964395537</v>
      </c>
      <c r="I20" s="54">
        <f t="shared" si="12"/>
        <v>4593.7232264580725</v>
      </c>
      <c r="J20" s="37">
        <f t="shared" si="6"/>
        <v>0.98878443741776645</v>
      </c>
      <c r="K20" s="235">
        <v>4517.2277590117665</v>
      </c>
      <c r="L20" s="63">
        <v>169610</v>
      </c>
      <c r="N20" s="121">
        <f t="shared" si="13"/>
        <v>2.5943301770746916E-2</v>
      </c>
      <c r="O20" s="27">
        <f t="shared" si="14"/>
        <v>1.8261278344953377E-2</v>
      </c>
      <c r="Q20" s="1">
        <v>699140</v>
      </c>
      <c r="R20" s="24">
        <v>4153.1424498039678</v>
      </c>
      <c r="S20" s="24"/>
      <c r="T20" s="1"/>
    </row>
    <row r="21" spans="1:20">
      <c r="A21" s="20">
        <v>56</v>
      </c>
      <c r="B21" t="s">
        <v>434</v>
      </c>
      <c r="C21" s="194">
        <v>300373</v>
      </c>
      <c r="D21" s="52">
        <f t="shared" si="0"/>
        <v>4002.1451507601296</v>
      </c>
      <c r="E21" s="37">
        <f t="shared" si="4"/>
        <v>0.86144912226455295</v>
      </c>
      <c r="F21" s="53">
        <f t="shared" si="9"/>
        <v>563.2232020321992</v>
      </c>
      <c r="G21" s="52">
        <f t="shared" si="10"/>
        <v>42271.590982122645</v>
      </c>
      <c r="H21" s="52">
        <f t="shared" si="11"/>
        <v>342644.59098212264</v>
      </c>
      <c r="I21" s="54">
        <f t="shared" si="12"/>
        <v>4565.3683527923286</v>
      </c>
      <c r="J21" s="37">
        <f t="shared" si="6"/>
        <v>0.98268114028306908</v>
      </c>
      <c r="K21" s="235">
        <v>3260.1507001185164</v>
      </c>
      <c r="L21" s="63">
        <v>75053</v>
      </c>
      <c r="N21" s="121">
        <f t="shared" si="13"/>
        <v>1.9260460744425629E-2</v>
      </c>
      <c r="O21" s="27">
        <f t="shared" si="14"/>
        <v>6.481170195606724E-3</v>
      </c>
      <c r="Q21" s="1">
        <v>294697</v>
      </c>
      <c r="R21" s="24">
        <v>3976.3735967184803</v>
      </c>
      <c r="S21" s="24"/>
      <c r="T21" s="1"/>
    </row>
    <row r="22" spans="1:20">
      <c r="A22" s="13"/>
      <c r="B22" s="9"/>
      <c r="C22" s="55"/>
      <c r="D22" s="52"/>
      <c r="E22" s="37"/>
      <c r="F22" s="56"/>
      <c r="G22" s="52"/>
      <c r="H22" s="52"/>
      <c r="I22" s="54"/>
      <c r="J22" s="37"/>
      <c r="K22" s="57"/>
      <c r="L22" s="14"/>
      <c r="N22" s="121"/>
      <c r="O22" s="27"/>
      <c r="Q22" s="15"/>
      <c r="R22" s="15"/>
      <c r="S22" s="15"/>
      <c r="T22" s="25"/>
    </row>
    <row r="23" spans="1:20">
      <c r="A23" s="16" t="s">
        <v>379</v>
      </c>
      <c r="B23" s="17"/>
      <c r="C23" s="58">
        <f>SUM(C7:C21)</f>
        <v>25785293</v>
      </c>
      <c r="D23" s="58">
        <f>C23*1000/L23</f>
        <v>4645.8288102255001</v>
      </c>
      <c r="E23" s="59">
        <f>D23/D$23</f>
        <v>1</v>
      </c>
      <c r="F23" s="60"/>
      <c r="G23" s="58">
        <f>SUM(G7:G21)</f>
        <v>3.2014213502407074E-10</v>
      </c>
      <c r="H23" s="58">
        <f>SUM(H7:H22)</f>
        <v>25785293</v>
      </c>
      <c r="I23" s="61">
        <f>H23*1000/L23</f>
        <v>4645.8288102255001</v>
      </c>
      <c r="J23" s="59">
        <f>I23/I$23</f>
        <v>1</v>
      </c>
      <c r="K23" s="62">
        <f>SUM(K7:K21)</f>
        <v>-5.3114490583539009E-10</v>
      </c>
      <c r="L23" s="18">
        <f>SUM(L7:L21)</f>
        <v>5550203</v>
      </c>
      <c r="N23" s="229">
        <f>(C23-Q23)/Q23</f>
        <v>1.8812513917883657E-2</v>
      </c>
      <c r="O23" s="127">
        <f>(D23-R23)/R23</f>
        <v>7.574963995918821E-3</v>
      </c>
      <c r="Q23" s="126">
        <f>SUM(Q7:Q21)</f>
        <v>25309164</v>
      </c>
      <c r="R23" s="240">
        <v>4610.9013981458138</v>
      </c>
      <c r="S23" s="15"/>
      <c r="T23" s="24"/>
    </row>
    <row r="25" spans="1:20">
      <c r="A25" s="64" t="s">
        <v>417</v>
      </c>
      <c r="B25" s="172" t="str">
        <f>komm!C369</f>
        <v>Utbetales/trekkes ved 8. termin rammetilskudd i september</v>
      </c>
      <c r="C25" s="65"/>
      <c r="D25" s="65"/>
      <c r="E25" s="65"/>
      <c r="O25" s="66"/>
      <c r="Q25" s="4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B1:T63"/>
  <sheetViews>
    <sheetView tabSelected="1" zoomScale="85" zoomScaleNormal="85" workbookViewId="0">
      <selection activeCell="I19" sqref="I19:I20"/>
    </sheetView>
  </sheetViews>
  <sheetFormatPr baseColWidth="10" defaultColWidth="11.5703125" defaultRowHeight="15"/>
  <cols>
    <col min="1" max="1" width="11.5703125" style="29"/>
    <col min="2" max="2" width="23" style="29" customWidth="1"/>
    <col min="3" max="3" width="12.85546875" style="29" customWidth="1"/>
    <col min="4" max="5" width="13.85546875" style="29" customWidth="1"/>
    <col min="6" max="6" width="14.85546875" style="29" customWidth="1"/>
    <col min="7" max="7" width="11.5703125" style="29" bestFit="1" customWidth="1"/>
    <col min="8" max="8" width="12.140625" style="29" customWidth="1"/>
    <col min="9" max="9" width="15.28515625" style="29" customWidth="1"/>
    <col min="10" max="10" width="14.85546875" style="29" customWidth="1"/>
    <col min="11" max="13" width="14.5703125" style="29" customWidth="1"/>
    <col min="14" max="14" width="13.85546875" style="29" customWidth="1"/>
    <col min="15" max="15" width="11.5703125" style="29" bestFit="1" customWidth="1"/>
    <col min="16" max="16" width="12.42578125" style="29" bestFit="1" customWidth="1"/>
    <col min="17" max="17" width="12.5703125" style="29" bestFit="1" customWidth="1"/>
    <col min="18" max="18" width="13.85546875" style="29" bestFit="1" customWidth="1"/>
    <col min="19" max="19" width="12.28515625" style="29" customWidth="1"/>
    <col min="20" max="16384" width="11.5703125" style="29"/>
  </cols>
  <sheetData>
    <row r="1" spans="2:18">
      <c r="B1" s="133" t="s">
        <v>398</v>
      </c>
      <c r="C1" s="272"/>
      <c r="D1" s="272"/>
      <c r="E1" s="129"/>
      <c r="F1" s="129"/>
      <c r="G1" s="272"/>
      <c r="H1" s="272"/>
      <c r="I1" s="129"/>
      <c r="J1" s="129"/>
      <c r="K1" s="272"/>
      <c r="L1" s="272"/>
      <c r="M1" s="156"/>
    </row>
    <row r="2" spans="2:18">
      <c r="B2" s="134"/>
      <c r="C2" s="132" t="s">
        <v>444</v>
      </c>
      <c r="D2" s="132">
        <v>2023</v>
      </c>
      <c r="E2" s="132">
        <v>-2024</v>
      </c>
      <c r="F2" s="132"/>
      <c r="G2" s="132" t="s">
        <v>444</v>
      </c>
      <c r="H2" s="132">
        <v>2023</v>
      </c>
      <c r="I2" s="132">
        <v>-2024</v>
      </c>
      <c r="J2" s="132"/>
      <c r="K2" s="132" t="str">
        <f>G2</f>
        <v>2022 -</v>
      </c>
      <c r="L2" s="132">
        <f>H2</f>
        <v>2023</v>
      </c>
      <c r="M2" s="132">
        <f>I2</f>
        <v>-2024</v>
      </c>
    </row>
    <row r="3" spans="2:18">
      <c r="B3" s="7" t="s">
        <v>390</v>
      </c>
      <c r="C3" s="28">
        <v>25046985</v>
      </c>
      <c r="D3" s="28">
        <v>25063955</v>
      </c>
      <c r="E3" s="28">
        <v>25701680.805999998</v>
      </c>
      <c r="F3" s="7"/>
      <c r="G3" s="28">
        <v>5183875</v>
      </c>
      <c r="H3" s="28">
        <v>4993742</v>
      </c>
      <c r="I3" s="28">
        <v>5090096.4759999998</v>
      </c>
      <c r="J3" s="7"/>
      <c r="K3" s="28">
        <f t="shared" ref="K3:K14" si="0">C3+G3</f>
        <v>30230860</v>
      </c>
      <c r="L3" s="28">
        <f t="shared" ref="L3:L14" si="1">D3+H3</f>
        <v>30057697</v>
      </c>
      <c r="M3" s="28">
        <f t="shared" ref="M3:M14" si="2">E3+I3</f>
        <v>30791777.281999998</v>
      </c>
      <c r="P3" s="162"/>
      <c r="Q3" s="162"/>
      <c r="R3" s="162"/>
    </row>
    <row r="4" spans="2:18">
      <c r="B4" s="7" t="s">
        <v>399</v>
      </c>
      <c r="C4" s="28">
        <v>26348339</v>
      </c>
      <c r="D4" s="28">
        <v>26304885</v>
      </c>
      <c r="E4" s="28">
        <v>26869918</v>
      </c>
      <c r="F4" s="7"/>
      <c r="G4" s="28">
        <v>5437205</v>
      </c>
      <c r="H4" s="28">
        <v>5229541</v>
      </c>
      <c r="I4" s="28">
        <v>5310162</v>
      </c>
      <c r="J4" s="28"/>
      <c r="K4" s="28">
        <f t="shared" si="0"/>
        <v>31785544</v>
      </c>
      <c r="L4" s="28">
        <f t="shared" si="1"/>
        <v>31534426</v>
      </c>
      <c r="M4" s="28">
        <f t="shared" si="2"/>
        <v>32180080</v>
      </c>
      <c r="P4" s="162"/>
      <c r="Q4" s="162"/>
    </row>
    <row r="5" spans="2:18">
      <c r="B5" s="7" t="s">
        <v>400</v>
      </c>
      <c r="C5" s="28">
        <v>58238448</v>
      </c>
      <c r="D5" s="28">
        <v>60452989</v>
      </c>
      <c r="E5" s="28">
        <v>61849967</v>
      </c>
      <c r="F5" s="28"/>
      <c r="G5" s="28">
        <v>11795438</v>
      </c>
      <c r="H5" s="28">
        <v>11982449</v>
      </c>
      <c r="I5" s="28">
        <v>12068811</v>
      </c>
      <c r="J5" s="28"/>
      <c r="K5" s="28">
        <f t="shared" si="0"/>
        <v>70033886</v>
      </c>
      <c r="L5" s="28">
        <f t="shared" si="1"/>
        <v>72435438</v>
      </c>
      <c r="M5" s="28">
        <f t="shared" si="2"/>
        <v>73918778</v>
      </c>
      <c r="N5" s="162"/>
      <c r="P5" s="162"/>
    </row>
    <row r="6" spans="2:18">
      <c r="B6" s="7" t="s">
        <v>401</v>
      </c>
      <c r="C6" s="28">
        <v>60397398</v>
      </c>
      <c r="D6" s="28">
        <v>62209675</v>
      </c>
      <c r="E6" s="28">
        <v>63631848</v>
      </c>
      <c r="F6" s="28"/>
      <c r="G6" s="28">
        <v>12221762</v>
      </c>
      <c r="H6" s="28">
        <v>12319395</v>
      </c>
      <c r="I6" s="28">
        <v>12407989</v>
      </c>
      <c r="J6" s="28"/>
      <c r="K6" s="28">
        <f t="shared" si="0"/>
        <v>72619160</v>
      </c>
      <c r="L6" s="28">
        <f t="shared" si="1"/>
        <v>74529070</v>
      </c>
      <c r="M6" s="28">
        <f t="shared" si="2"/>
        <v>76039837</v>
      </c>
      <c r="O6" s="162"/>
      <c r="P6" s="162"/>
    </row>
    <row r="7" spans="2:18">
      <c r="B7" s="7" t="s">
        <v>402</v>
      </c>
      <c r="C7" s="28">
        <v>97791092</v>
      </c>
      <c r="D7" s="28">
        <v>99697151</v>
      </c>
      <c r="E7" s="28">
        <v>104018526</v>
      </c>
      <c r="F7" s="28"/>
      <c r="G7" s="28">
        <v>19699908</v>
      </c>
      <c r="H7" s="28">
        <v>19731661</v>
      </c>
      <c r="I7" s="241">
        <v>20231818</v>
      </c>
      <c r="J7" s="28"/>
      <c r="K7" s="28">
        <f t="shared" si="0"/>
        <v>117491000</v>
      </c>
      <c r="L7" s="28">
        <f t="shared" si="1"/>
        <v>119428812</v>
      </c>
      <c r="M7" s="28">
        <f t="shared" si="2"/>
        <v>124250344</v>
      </c>
      <c r="O7" s="162"/>
      <c r="P7" s="162"/>
      <c r="Q7" s="162"/>
    </row>
    <row r="8" spans="2:18">
      <c r="B8" s="7" t="s">
        <v>403</v>
      </c>
      <c r="C8" s="28">
        <v>102840296</v>
      </c>
      <c r="D8" s="28">
        <v>104847661</v>
      </c>
      <c r="E8" s="28">
        <v>109061725.594</v>
      </c>
      <c r="F8" s="28"/>
      <c r="G8" s="28">
        <v>20707889</v>
      </c>
      <c r="H8" s="28">
        <v>20742396</v>
      </c>
      <c r="I8" s="28">
        <v>21201261</v>
      </c>
      <c r="J8" s="28"/>
      <c r="K8" s="28">
        <f t="shared" si="0"/>
        <v>123548185</v>
      </c>
      <c r="L8" s="28">
        <f t="shared" si="1"/>
        <v>125590057</v>
      </c>
      <c r="M8" s="28">
        <f t="shared" si="2"/>
        <v>130262986.594</v>
      </c>
      <c r="O8" s="162"/>
      <c r="P8" s="162"/>
      <c r="Q8" s="162"/>
      <c r="R8" s="162"/>
    </row>
    <row r="9" spans="2:18">
      <c r="B9" s="7" t="s">
        <v>404</v>
      </c>
      <c r="C9" s="28">
        <v>124903414</v>
      </c>
      <c r="D9" s="28">
        <v>127895476</v>
      </c>
      <c r="E9" s="28">
        <v>132737375</v>
      </c>
      <c r="F9" s="28"/>
      <c r="G9" s="28">
        <v>25114257</v>
      </c>
      <c r="H9" s="28">
        <v>25309163</v>
      </c>
      <c r="I9" s="28">
        <v>25785293</v>
      </c>
      <c r="J9" s="28"/>
      <c r="K9" s="28">
        <f t="shared" si="0"/>
        <v>150017671</v>
      </c>
      <c r="L9" s="28">
        <f t="shared" si="1"/>
        <v>153204639</v>
      </c>
      <c r="M9" s="28">
        <f t="shared" si="2"/>
        <v>158522668</v>
      </c>
      <c r="O9" s="162"/>
      <c r="P9" s="162"/>
      <c r="Q9" s="162"/>
      <c r="R9" s="162"/>
    </row>
    <row r="10" spans="2:18">
      <c r="B10" s="7" t="s">
        <v>405</v>
      </c>
      <c r="C10" s="28">
        <v>129404724</v>
      </c>
      <c r="D10" s="28">
        <v>130669635</v>
      </c>
      <c r="E10" s="28"/>
      <c r="F10" s="28"/>
      <c r="G10" s="28">
        <v>26034503</v>
      </c>
      <c r="H10" s="28">
        <v>25857833</v>
      </c>
      <c r="I10" s="28"/>
      <c r="J10" s="28"/>
      <c r="K10" s="28">
        <f t="shared" si="0"/>
        <v>155439227</v>
      </c>
      <c r="L10" s="28">
        <f t="shared" si="1"/>
        <v>156527468</v>
      </c>
      <c r="M10" s="28">
        <f t="shared" si="2"/>
        <v>0</v>
      </c>
      <c r="O10" s="162"/>
      <c r="P10" s="162"/>
      <c r="Q10" s="162"/>
    </row>
    <row r="11" spans="2:18">
      <c r="B11" s="7" t="s">
        <v>406</v>
      </c>
      <c r="C11" s="28">
        <v>165668406</v>
      </c>
      <c r="D11" s="28">
        <v>167176502</v>
      </c>
      <c r="E11" s="28"/>
      <c r="F11" s="28"/>
      <c r="G11" s="28">
        <v>33286461</v>
      </c>
      <c r="H11" s="28">
        <v>33077457</v>
      </c>
      <c r="I11" s="28"/>
      <c r="J11" s="28"/>
      <c r="K11" s="28">
        <f t="shared" si="0"/>
        <v>198954867</v>
      </c>
      <c r="L11" s="28">
        <f t="shared" si="1"/>
        <v>200253959</v>
      </c>
      <c r="M11" s="28">
        <f t="shared" si="2"/>
        <v>0</v>
      </c>
    </row>
    <row r="12" spans="2:18" ht="15.75" thickBot="1">
      <c r="B12" s="7" t="s">
        <v>407</v>
      </c>
      <c r="C12" s="28">
        <v>167290401</v>
      </c>
      <c r="D12" s="28">
        <v>168506575</v>
      </c>
      <c r="E12" s="28"/>
      <c r="F12" s="28"/>
      <c r="G12" s="28">
        <v>33623340</v>
      </c>
      <c r="H12" s="28">
        <v>33339082</v>
      </c>
      <c r="I12" s="28"/>
      <c r="J12" s="28"/>
      <c r="K12" s="28">
        <f t="shared" si="0"/>
        <v>200913741</v>
      </c>
      <c r="L12" s="28">
        <f t="shared" si="1"/>
        <v>201845657</v>
      </c>
      <c r="M12" s="28">
        <f t="shared" si="2"/>
        <v>0</v>
      </c>
    </row>
    <row r="13" spans="2:18">
      <c r="B13" s="7" t="s">
        <v>408</v>
      </c>
      <c r="C13" s="28">
        <v>216186638</v>
      </c>
      <c r="D13" s="28">
        <v>205956451.00000006</v>
      </c>
      <c r="E13" s="28"/>
      <c r="F13" s="30" t="s">
        <v>21</v>
      </c>
      <c r="G13" s="28">
        <v>43645701</v>
      </c>
      <c r="H13" s="28">
        <v>40808867</v>
      </c>
      <c r="I13" s="28"/>
      <c r="J13" s="30" t="s">
        <v>21</v>
      </c>
      <c r="K13" s="28">
        <f t="shared" si="0"/>
        <v>259832339</v>
      </c>
      <c r="L13" s="28">
        <f t="shared" si="1"/>
        <v>246765318.00000006</v>
      </c>
      <c r="M13" s="28">
        <f t="shared" si="2"/>
        <v>0</v>
      </c>
      <c r="N13" s="31"/>
      <c r="O13" s="135"/>
    </row>
    <row r="14" spans="2:18">
      <c r="B14" s="38" t="s">
        <v>409</v>
      </c>
      <c r="C14" s="28">
        <v>220842958</v>
      </c>
      <c r="D14" s="28">
        <v>210494834</v>
      </c>
      <c r="E14" s="28"/>
      <c r="F14" s="198">
        <f>E14*1000/$O$15</f>
        <v>0</v>
      </c>
      <c r="G14" s="28">
        <v>44561358</v>
      </c>
      <c r="H14" s="28">
        <v>41690857.868000008</v>
      </c>
      <c r="I14" s="28"/>
      <c r="J14" s="198">
        <f>I14*1000/$O$15</f>
        <v>0</v>
      </c>
      <c r="K14" s="28">
        <f t="shared" si="0"/>
        <v>265404316</v>
      </c>
      <c r="L14" s="28">
        <f t="shared" si="1"/>
        <v>252185691.868</v>
      </c>
      <c r="M14" s="28">
        <f t="shared" si="2"/>
        <v>0</v>
      </c>
      <c r="O14" s="191" t="s">
        <v>425</v>
      </c>
      <c r="P14" s="191"/>
    </row>
    <row r="15" spans="2:18">
      <c r="B15" s="130" t="s">
        <v>423</v>
      </c>
      <c r="C15" s="133"/>
      <c r="D15" s="199"/>
      <c r="E15" s="199">
        <v>220250000</v>
      </c>
      <c r="F15" s="200">
        <f>E15*1000/$O$15</f>
        <v>39683.233207866448</v>
      </c>
      <c r="G15" s="133"/>
      <c r="H15" s="201"/>
      <c r="I15" s="202">
        <v>43250000</v>
      </c>
      <c r="J15" s="200">
        <f>I15*1000/$O$15</f>
        <v>7792.5077695356367</v>
      </c>
      <c r="K15" s="133"/>
      <c r="L15" s="203"/>
      <c r="M15" s="203">
        <f>E15+I15</f>
        <v>263500000</v>
      </c>
      <c r="N15" s="32"/>
      <c r="O15" s="192">
        <v>5550203</v>
      </c>
      <c r="P15" s="191"/>
    </row>
    <row r="16" spans="2:18">
      <c r="B16" s="7" t="s">
        <v>422</v>
      </c>
      <c r="C16" s="38"/>
      <c r="D16" s="167"/>
      <c r="E16" s="167">
        <v>220400000</v>
      </c>
      <c r="F16" s="41">
        <f>E16*1000/$O$15</f>
        <v>39710.259246373513</v>
      </c>
      <c r="G16" s="38"/>
      <c r="H16" s="168"/>
      <c r="I16" s="168">
        <v>43100000</v>
      </c>
      <c r="J16" s="41">
        <f>I16*1000/$O$15</f>
        <v>7765.4817310285771</v>
      </c>
      <c r="K16" s="38"/>
      <c r="L16" s="42"/>
      <c r="M16" s="42">
        <f>E16+I16</f>
        <v>263500000</v>
      </c>
      <c r="N16" s="32"/>
      <c r="O16" s="136"/>
    </row>
    <row r="17" spans="2:20">
      <c r="B17" s="40" t="s">
        <v>423</v>
      </c>
      <c r="C17" s="43"/>
      <c r="D17" s="38"/>
      <c r="E17" s="38"/>
      <c r="F17" s="41">
        <f>E17*1000/$O$15</f>
        <v>0</v>
      </c>
      <c r="G17" s="43"/>
      <c r="H17" s="38"/>
      <c r="I17" s="38"/>
      <c r="J17" s="41">
        <f>I17*1000/$O$15</f>
        <v>0</v>
      </c>
      <c r="K17" s="43"/>
      <c r="L17" s="38"/>
      <c r="M17" s="38">
        <f>E17+I17</f>
        <v>0</v>
      </c>
      <c r="N17" s="33"/>
      <c r="O17" s="146"/>
    </row>
    <row r="18" spans="2:20" ht="15.75" thickBot="1">
      <c r="B18" s="40"/>
      <c r="C18" s="196"/>
      <c r="D18" s="196"/>
      <c r="E18" s="169"/>
      <c r="F18" s="170">
        <f>E18*1000/$O$15</f>
        <v>0</v>
      </c>
      <c r="G18" s="43"/>
      <c r="H18" s="38"/>
      <c r="I18" s="38"/>
      <c r="J18" s="170">
        <f>I18*1000/$O$15</f>
        <v>0</v>
      </c>
      <c r="K18" s="43"/>
      <c r="L18" s="38"/>
      <c r="M18" s="38">
        <f>E18+I18</f>
        <v>0</v>
      </c>
      <c r="N18" s="33"/>
      <c r="O18" s="146"/>
    </row>
    <row r="19" spans="2:20">
      <c r="B19" s="137"/>
      <c r="C19" s="138"/>
      <c r="D19" s="139"/>
      <c r="E19" s="139"/>
      <c r="F19" s="140"/>
      <c r="G19" s="138"/>
      <c r="H19" s="139"/>
      <c r="I19" s="139"/>
      <c r="J19" s="140"/>
      <c r="K19" s="138"/>
      <c r="L19" s="141"/>
      <c r="M19" s="141"/>
      <c r="N19" s="33"/>
      <c r="O19" s="32"/>
      <c r="P19" s="145"/>
      <c r="Q19" s="145"/>
    </row>
    <row r="20" spans="2:20">
      <c r="B20" s="158"/>
      <c r="C20" s="158"/>
      <c r="D20" s="158"/>
      <c r="E20" s="158"/>
      <c r="F20" s="140"/>
      <c r="G20" s="138"/>
      <c r="H20" s="142"/>
      <c r="I20" s="142"/>
      <c r="J20" s="140"/>
      <c r="K20" s="138"/>
      <c r="L20" s="141"/>
      <c r="M20" s="141"/>
      <c r="N20" s="143"/>
      <c r="O20" s="32"/>
      <c r="P20" s="145"/>
    </row>
    <row r="21" spans="2:20">
      <c r="B21" s="159"/>
      <c r="C21" s="160"/>
      <c r="D21" s="161"/>
      <c r="E21" s="161"/>
      <c r="F21" s="140"/>
      <c r="G21" s="138"/>
      <c r="H21" s="142"/>
      <c r="I21" s="142"/>
      <c r="J21" s="140"/>
      <c r="K21" s="138"/>
      <c r="L21" s="141"/>
      <c r="M21" s="141"/>
      <c r="N21" s="33"/>
      <c r="O21" s="32"/>
    </row>
    <row r="22" spans="2:20">
      <c r="B22" s="34" t="s">
        <v>410</v>
      </c>
      <c r="C22" s="272"/>
      <c r="D22" s="272"/>
      <c r="E22" s="272"/>
      <c r="F22" s="35"/>
      <c r="G22" s="272"/>
      <c r="H22" s="272"/>
      <c r="I22" s="129"/>
      <c r="J22" s="35"/>
      <c r="K22" s="272"/>
      <c r="L22" s="272"/>
      <c r="M22" s="272"/>
    </row>
    <row r="23" spans="2:20">
      <c r="B23" s="36" t="s">
        <v>411</v>
      </c>
      <c r="C23" s="132" t="str">
        <f t="shared" ref="C23:L23" si="3">C2</f>
        <v>2022 -</v>
      </c>
      <c r="D23" s="132">
        <f>D2</f>
        <v>2023</v>
      </c>
      <c r="E23" s="132">
        <f>E2</f>
        <v>-2024</v>
      </c>
      <c r="F23" s="132"/>
      <c r="G23" s="132" t="str">
        <f t="shared" si="3"/>
        <v>2022 -</v>
      </c>
      <c r="H23" s="132">
        <f t="shared" si="3"/>
        <v>2023</v>
      </c>
      <c r="I23" s="132">
        <f t="shared" si="3"/>
        <v>-2024</v>
      </c>
      <c r="J23" s="132"/>
      <c r="K23" s="132" t="str">
        <f t="shared" si="3"/>
        <v>2022 -</v>
      </c>
      <c r="L23" s="132">
        <f t="shared" si="3"/>
        <v>2023</v>
      </c>
      <c r="M23" s="132">
        <f t="shared" ref="M23" si="4">M2</f>
        <v>-2024</v>
      </c>
      <c r="P23"/>
      <c r="R23" s="44"/>
      <c r="S23" s="44"/>
      <c r="T23" s="44"/>
    </row>
    <row r="24" spans="2:20">
      <c r="B24" s="7" t="s">
        <v>390</v>
      </c>
      <c r="C24" s="37">
        <v>0.19071798478692495</v>
      </c>
      <c r="D24" s="37">
        <f>(D3-C3)/C3</f>
        <v>6.775266564019582E-4</v>
      </c>
      <c r="E24" s="37">
        <f>(E3-D3)/D3</f>
        <v>2.5443941548729958E-2</v>
      </c>
      <c r="F24" s="7"/>
      <c r="G24" s="37">
        <v>0.21789441089515518</v>
      </c>
      <c r="H24" s="37">
        <f>(H3-G3)/G3</f>
        <v>-3.6677774830604519E-2</v>
      </c>
      <c r="I24" s="37">
        <f>(I3-H3)/H3</f>
        <v>1.9295044878169475E-2</v>
      </c>
      <c r="J24" s="7"/>
      <c r="K24" s="37">
        <v>0.19529161023657679</v>
      </c>
      <c r="L24" s="37">
        <f>(L3-K3)/K3</f>
        <v>-5.7280209693009064E-3</v>
      </c>
      <c r="M24" s="37">
        <f>(M3-L3)/L3</f>
        <v>2.4422372811862391E-2</v>
      </c>
      <c r="O24" s="144"/>
      <c r="P24"/>
      <c r="R24" s="171"/>
      <c r="S24" s="31"/>
      <c r="T24" s="145"/>
    </row>
    <row r="25" spans="2:20">
      <c r="B25" s="7" t="s">
        <v>399</v>
      </c>
      <c r="C25" s="37">
        <v>0.18706135092763768</v>
      </c>
      <c r="D25" s="37">
        <f t="shared" ref="D25:D30" si="5">(D4-C4)/C4</f>
        <v>-1.6492121192155603E-3</v>
      </c>
      <c r="E25" s="37">
        <f t="shared" ref="E25:E30" si="6">(E4-D4)/D4</f>
        <v>2.1480154731716182E-2</v>
      </c>
      <c r="F25" s="7"/>
      <c r="G25" s="37">
        <v>0.21441677471374504</v>
      </c>
      <c r="H25" s="37">
        <f t="shared" ref="H25:H30" si="7">(H4-G4)/G4</f>
        <v>-3.8193152548046283E-2</v>
      </c>
      <c r="I25" s="37">
        <f>(I4-H4)/H4</f>
        <v>1.5416458155696647E-2</v>
      </c>
      <c r="J25" s="7"/>
      <c r="K25" s="37">
        <v>0.1916530304678177</v>
      </c>
      <c r="L25" s="37">
        <f t="shared" ref="L25:L29" si="8">(L4-K4)/K4</f>
        <v>-7.9003838977869945E-3</v>
      </c>
      <c r="M25" s="37">
        <f>(M4-L4)/L4</f>
        <v>2.0474575944398037E-2</v>
      </c>
      <c r="O25" s="144"/>
      <c r="P25"/>
      <c r="R25" s="171"/>
      <c r="S25" s="31"/>
      <c r="T25" s="145"/>
    </row>
    <row r="26" spans="2:20">
      <c r="B26" s="7" t="s">
        <v>400</v>
      </c>
      <c r="C26" s="37">
        <v>8.88802359492845E-2</v>
      </c>
      <c r="D26" s="37">
        <f t="shared" si="5"/>
        <v>3.8025412353021495E-2</v>
      </c>
      <c r="E26" s="37">
        <f t="shared" si="6"/>
        <v>2.3108501715274989E-2</v>
      </c>
      <c r="F26" s="7"/>
      <c r="G26" s="37">
        <v>7.772182725496124E-2</v>
      </c>
      <c r="H26" s="37">
        <f t="shared" si="7"/>
        <v>1.5854519348921167E-2</v>
      </c>
      <c r="I26" s="37">
        <f>(I5-H5)/H5</f>
        <v>7.2073747194751261E-3</v>
      </c>
      <c r="J26" s="7"/>
      <c r="K26" s="37">
        <v>8.6984731203032878E-2</v>
      </c>
      <c r="L26" s="37">
        <f t="shared" si="8"/>
        <v>3.4291285792708973E-2</v>
      </c>
      <c r="M26" s="37">
        <f>(M5-L5)/L5</f>
        <v>2.0478098027101044E-2</v>
      </c>
      <c r="O26" s="144"/>
      <c r="P26"/>
      <c r="R26" s="171"/>
      <c r="S26" s="171"/>
      <c r="T26" s="145"/>
    </row>
    <row r="27" spans="2:20">
      <c r="B27" s="7" t="s">
        <v>401</v>
      </c>
      <c r="C27" s="37">
        <v>9.3784666680478412E-2</v>
      </c>
      <c r="D27" s="37">
        <f t="shared" si="5"/>
        <v>3.0005878730073769E-2</v>
      </c>
      <c r="E27" s="37">
        <f t="shared" si="6"/>
        <v>2.2860961739472198E-2</v>
      </c>
      <c r="F27" s="7"/>
      <c r="G27" s="37">
        <v>8.3334625997186745E-2</v>
      </c>
      <c r="H27" s="37">
        <f t="shared" si="7"/>
        <v>7.9884553471095254E-3</v>
      </c>
      <c r="I27" s="37">
        <f>(I6-H6)/H6</f>
        <v>7.1914245788855706E-3</v>
      </c>
      <c r="J27" s="7"/>
      <c r="K27" s="37">
        <v>9.201184396934145E-2</v>
      </c>
      <c r="L27" s="37">
        <f t="shared" si="8"/>
        <v>2.6300359299116102E-2</v>
      </c>
      <c r="M27" s="37">
        <f>(M6-L6)/L6</f>
        <v>2.027084196810721E-2</v>
      </c>
      <c r="O27" s="144"/>
      <c r="R27" s="171"/>
    </row>
    <row r="28" spans="2:20">
      <c r="B28" s="7" t="s">
        <v>402</v>
      </c>
      <c r="C28" s="37">
        <v>0.12414225621717354</v>
      </c>
      <c r="D28" s="37">
        <f t="shared" si="5"/>
        <v>1.949113115538172E-2</v>
      </c>
      <c r="E28" s="37">
        <f t="shared" si="6"/>
        <v>4.334501995949714E-2</v>
      </c>
      <c r="F28" s="7"/>
      <c r="G28" s="37">
        <v>0.10399978749305865</v>
      </c>
      <c r="H28" s="37">
        <f t="shared" si="7"/>
        <v>1.6118349385184946E-3</v>
      </c>
      <c r="I28" s="37">
        <f>(I7-H7)/H7</f>
        <v>2.534794207137453E-2</v>
      </c>
      <c r="J28" s="7"/>
      <c r="K28" s="37">
        <v>0.12071380458122613</v>
      </c>
      <c r="L28" s="37">
        <f t="shared" si="8"/>
        <v>1.6493280336366191E-2</v>
      </c>
      <c r="M28" s="37">
        <f>(M7-L7)/L7</f>
        <v>4.0371598103144488E-2</v>
      </c>
      <c r="O28" s="144"/>
      <c r="R28" s="171"/>
    </row>
    <row r="29" spans="2:20">
      <c r="B29" s="7" t="s">
        <v>403</v>
      </c>
      <c r="C29" s="37">
        <v>0.13394565487367316</v>
      </c>
      <c r="D29" s="37">
        <f t="shared" si="5"/>
        <v>1.951924564666753E-2</v>
      </c>
      <c r="E29" s="37">
        <f t="shared" si="6"/>
        <v>4.0192261360985408E-2</v>
      </c>
      <c r="F29" s="7"/>
      <c r="G29" s="37">
        <v>0.11344475619176839</v>
      </c>
      <c r="H29" s="37">
        <f t="shared" si="7"/>
        <v>1.6663697588875429E-3</v>
      </c>
      <c r="I29" s="37">
        <f>(I8-H8)/H8</f>
        <v>2.2122082714070256E-2</v>
      </c>
      <c r="J29" s="7"/>
      <c r="K29" s="37">
        <v>0.13045700221438322</v>
      </c>
      <c r="L29" s="37">
        <f t="shared" si="8"/>
        <v>1.6526928339740482E-2</v>
      </c>
      <c r="M29" s="37">
        <f>(M8-L8)/L8</f>
        <v>3.7207798974085958E-2</v>
      </c>
      <c r="O29" s="144"/>
    </row>
    <row r="30" spans="2:20">
      <c r="B30" s="7" t="s">
        <v>404</v>
      </c>
      <c r="C30" s="37">
        <v>0.10559415528621811</v>
      </c>
      <c r="D30" s="37">
        <f t="shared" si="5"/>
        <v>2.3955005745479464E-2</v>
      </c>
      <c r="E30" s="37">
        <f t="shared" si="6"/>
        <v>3.7858250748447113E-2</v>
      </c>
      <c r="F30" s="7"/>
      <c r="G30" s="37">
        <v>8.2000718368055961E-2</v>
      </c>
      <c r="H30" s="37">
        <f t="shared" si="7"/>
        <v>7.7607711030431839E-3</v>
      </c>
      <c r="I30" s="37">
        <f>(I9-H9)/H9</f>
        <v>1.8812554172573784E-2</v>
      </c>
      <c r="J30" s="7"/>
      <c r="K30" s="37">
        <v>0.10157296296468447</v>
      </c>
      <c r="L30" s="37">
        <f t="shared" ref="L30:L35" si="9">(L9-K9)/K9</f>
        <v>2.1243950654319915E-2</v>
      </c>
      <c r="M30" s="37">
        <f>(M9-L9)/L9</f>
        <v>3.4711931927857619E-2</v>
      </c>
      <c r="O30" s="144"/>
    </row>
    <row r="31" spans="2:20">
      <c r="B31" s="7" t="s">
        <v>405</v>
      </c>
      <c r="C31" s="37">
        <v>0.11626707417611175</v>
      </c>
      <c r="D31" s="37">
        <f>(D10-C10)/C10</f>
        <v>9.774844077562423E-3</v>
      </c>
      <c r="E31" s="37"/>
      <c r="F31" s="7"/>
      <c r="G31" s="37">
        <v>9.3629953338264668E-2</v>
      </c>
      <c r="H31" s="37">
        <f>(H10-G10)/G10</f>
        <v>-6.7859947240014526E-3</v>
      </c>
      <c r="I31" s="37"/>
      <c r="J31" s="7"/>
      <c r="K31" s="37">
        <v>0.11241047480797835</v>
      </c>
      <c r="L31" s="37">
        <f t="shared" si="9"/>
        <v>7.0010705856122148E-3</v>
      </c>
      <c r="M31" s="37"/>
      <c r="O31" s="144"/>
    </row>
    <row r="32" spans="2:20">
      <c r="B32" s="7" t="s">
        <v>406</v>
      </c>
      <c r="C32" s="37">
        <v>0.10022929644670268</v>
      </c>
      <c r="D32" s="37">
        <f>(D11-C11)/C11</f>
        <v>9.10309959763843E-3</v>
      </c>
      <c r="E32" s="37"/>
      <c r="F32" s="7"/>
      <c r="G32" s="37">
        <v>7.5351622284985556E-2</v>
      </c>
      <c r="H32" s="37">
        <f>(H11-G11)/G11</f>
        <v>-6.2789492700951292E-3</v>
      </c>
      <c r="I32" s="37"/>
      <c r="J32" s="7"/>
      <c r="K32" s="37">
        <v>9.5987226461542535E-2</v>
      </c>
      <c r="L32" s="37">
        <f t="shared" si="9"/>
        <v>6.5295814050128267E-3</v>
      </c>
      <c r="M32" s="37"/>
      <c r="O32" s="144"/>
    </row>
    <row r="33" spans="2:19">
      <c r="B33" s="7" t="s">
        <v>407</v>
      </c>
      <c r="C33" s="37">
        <v>9.7573038196394943E-2</v>
      </c>
      <c r="D33" s="37">
        <f>(D12-C12)/C12</f>
        <v>7.2698373172050681E-3</v>
      </c>
      <c r="E33" s="37"/>
      <c r="F33" s="7"/>
      <c r="G33" s="37">
        <v>7.3429833028006611E-2</v>
      </c>
      <c r="H33" s="37">
        <f>(H12-G12)/G12</f>
        <v>-8.4541868832781041E-3</v>
      </c>
      <c r="I33" s="37"/>
      <c r="J33" s="7"/>
      <c r="K33" s="37">
        <v>9.3457238038095261E-2</v>
      </c>
      <c r="L33" s="37">
        <f t="shared" si="9"/>
        <v>4.638388570943985E-3</v>
      </c>
      <c r="M33" s="37"/>
      <c r="O33" s="144"/>
    </row>
    <row r="34" spans="2:19">
      <c r="B34" s="38" t="s">
        <v>408</v>
      </c>
      <c r="C34" s="39">
        <v>0.13610393658121803</v>
      </c>
      <c r="D34" s="39">
        <f>(D13-C13)/C13</f>
        <v>-4.7321088364397156E-2</v>
      </c>
      <c r="E34" s="39"/>
      <c r="F34" s="38"/>
      <c r="G34" s="39">
        <v>0.11056539758734973</v>
      </c>
      <c r="H34" s="39">
        <f>(H13-G13)/G13</f>
        <v>-6.4996871054952235E-2</v>
      </c>
      <c r="I34" s="39"/>
      <c r="J34" s="38"/>
      <c r="K34" s="39">
        <v>0.13173230159837249</v>
      </c>
      <c r="L34" s="39">
        <f t="shared" si="9"/>
        <v>-5.0290202714143063E-2</v>
      </c>
      <c r="M34" s="39"/>
      <c r="O34" s="144"/>
    </row>
    <row r="35" spans="2:19">
      <c r="B35" s="238" t="s">
        <v>409</v>
      </c>
      <c r="C35" s="239">
        <v>0.12700596682061102</v>
      </c>
      <c r="D35" s="239">
        <f>(D14-C14)/C14</f>
        <v>-4.6857387229888491E-2</v>
      </c>
      <c r="E35" s="239"/>
      <c r="F35" s="238"/>
      <c r="G35" s="239">
        <v>0.10162638708359681</v>
      </c>
      <c r="H35" s="239">
        <f>(H14-G14)/G14</f>
        <v>-6.4416801031961179E-2</v>
      </c>
      <c r="I35" s="239"/>
      <c r="J35" s="238"/>
      <c r="K35" s="239">
        <v>0.12266336426832546</v>
      </c>
      <c r="L35" s="239">
        <f t="shared" si="9"/>
        <v>-4.9805611043642561E-2</v>
      </c>
      <c r="M35" s="239"/>
      <c r="O35" s="144"/>
    </row>
    <row r="36" spans="2:19">
      <c r="B36" s="237" t="str">
        <f>B15</f>
        <v>Anslag NB2024</v>
      </c>
      <c r="D36" s="39"/>
      <c r="E36" s="39">
        <f>(E15-D$14)/D$14</f>
        <v>4.6343968707564576E-2</v>
      </c>
      <c r="H36" s="39"/>
      <c r="I36" s="39">
        <f>(I15-H$14)/H$14</f>
        <v>3.7397698481918693E-2</v>
      </c>
      <c r="L36" s="39"/>
      <c r="M36" s="39">
        <f>(M15-L$14)/L$14</f>
        <v>4.4864988367072693E-2</v>
      </c>
      <c r="P36" s="31"/>
      <c r="Q36" s="145"/>
      <c r="R36" s="145"/>
      <c r="S36" s="145"/>
    </row>
    <row r="37" spans="2:19">
      <c r="B37" s="130" t="str">
        <f>B16</f>
        <v>Anslag RNB2024</v>
      </c>
      <c r="D37" s="39"/>
      <c r="E37" s="39">
        <f>(E16-D$14)/D$14</f>
        <v>4.7056575269680968E-2</v>
      </c>
      <c r="H37" s="39"/>
      <c r="I37" s="39">
        <f>(I16-H$14)/H$14</f>
        <v>3.3799787388917819E-2</v>
      </c>
      <c r="L37" s="39"/>
      <c r="M37" s="39">
        <f>(M16-L$14)/L$14</f>
        <v>4.4864988367072693E-2</v>
      </c>
      <c r="P37" s="31"/>
      <c r="Q37" s="145"/>
      <c r="R37" s="145"/>
      <c r="S37" s="145"/>
    </row>
    <row r="38" spans="2:19">
      <c r="B38" s="7" t="str">
        <f>B17</f>
        <v>Anslag NB2024</v>
      </c>
      <c r="D38" s="39"/>
      <c r="E38" s="39"/>
      <c r="H38" s="39"/>
      <c r="I38" s="39"/>
      <c r="L38" s="37"/>
      <c r="M38" s="37"/>
      <c r="P38" s="31"/>
      <c r="Q38" s="145"/>
      <c r="R38" s="145"/>
      <c r="S38" s="145"/>
    </row>
    <row r="39" spans="2:19">
      <c r="B39" s="7">
        <f>B18</f>
        <v>0</v>
      </c>
      <c r="D39" s="39"/>
      <c r="E39" s="39"/>
      <c r="H39" s="39"/>
      <c r="I39" s="39"/>
      <c r="L39" s="37"/>
      <c r="M39" s="37"/>
    </row>
    <row r="40" spans="2:19">
      <c r="B40" s="137"/>
      <c r="D40" s="146"/>
      <c r="E40" s="146"/>
      <c r="G40" s="147"/>
      <c r="H40" s="146"/>
      <c r="I40" s="146"/>
      <c r="L40" s="146"/>
      <c r="M40" s="146"/>
    </row>
    <row r="41" spans="2:19">
      <c r="B41" s="142"/>
      <c r="C41" s="148"/>
      <c r="D41" s="149"/>
      <c r="E41" s="149"/>
      <c r="F41" s="148"/>
      <c r="G41" s="148"/>
      <c r="H41" s="149"/>
      <c r="I41" s="149"/>
      <c r="J41" s="148"/>
      <c r="K41" s="148"/>
      <c r="L41" s="149"/>
      <c r="M41" s="149"/>
    </row>
    <row r="42" spans="2:19">
      <c r="B42" s="7" t="s">
        <v>412</v>
      </c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</row>
    <row r="43" spans="2:19">
      <c r="B43" s="164"/>
      <c r="C43" s="132" t="str">
        <f>C23</f>
        <v>2022 -</v>
      </c>
      <c r="D43" s="132">
        <f>D23</f>
        <v>2023</v>
      </c>
      <c r="E43" s="132">
        <f>E23</f>
        <v>-2024</v>
      </c>
      <c r="F43" s="206" t="s">
        <v>424</v>
      </c>
      <c r="G43" s="132" t="str">
        <f>G23</f>
        <v>2022 -</v>
      </c>
      <c r="H43" s="132">
        <f>H23</f>
        <v>2023</v>
      </c>
      <c r="I43" s="132">
        <f>I23</f>
        <v>-2024</v>
      </c>
      <c r="J43" s="150" t="str">
        <f>F43</f>
        <v>endring 23-24</v>
      </c>
      <c r="K43" s="132" t="str">
        <f>K23</f>
        <v>2022 -</v>
      </c>
      <c r="L43" s="132">
        <f>L23</f>
        <v>2023</v>
      </c>
      <c r="M43" s="132">
        <f>M23</f>
        <v>-2024</v>
      </c>
      <c r="N43" s="150" t="str">
        <f>J43</f>
        <v>endring 23-24</v>
      </c>
    </row>
    <row r="44" spans="2:19">
      <c r="B44" s="31" t="str">
        <f>B3</f>
        <v>Januar</v>
      </c>
      <c r="C44" s="31">
        <v>21035195</v>
      </c>
      <c r="D44" s="31">
        <f>D3</f>
        <v>25063955</v>
      </c>
      <c r="E44" s="31">
        <f>E3</f>
        <v>25701680.805999998</v>
      </c>
      <c r="F44" s="151">
        <f t="shared" ref="F44:F50" si="10">(E44-D44)/D44</f>
        <v>2.5443941548729958E-2</v>
      </c>
      <c r="G44" s="31">
        <v>4256424</v>
      </c>
      <c r="H44" s="31">
        <f>H3</f>
        <v>4993742</v>
      </c>
      <c r="I44" s="31">
        <f>I3</f>
        <v>5090096.4759999998</v>
      </c>
      <c r="J44" s="151">
        <f t="shared" ref="J44:J50" si="11">(I44-H44)/H44</f>
        <v>1.9295044878169475E-2</v>
      </c>
      <c r="K44" s="31">
        <f t="shared" ref="K44:K56" si="12">C44+G44</f>
        <v>25291619</v>
      </c>
      <c r="L44" s="31">
        <f t="shared" ref="L44:M56" si="13">D44+H44</f>
        <v>30057697</v>
      </c>
      <c r="M44" s="31">
        <f t="shared" ref="M44:M56" si="14">E44+I44</f>
        <v>30791777.281999998</v>
      </c>
      <c r="N44" s="151">
        <f t="shared" ref="N44:N50" si="15">(M44-L44)/L44</f>
        <v>2.4422372811862391E-2</v>
      </c>
      <c r="P44" s="145"/>
    </row>
    <row r="45" spans="2:19">
      <c r="B45" s="31" t="str">
        <f t="shared" ref="B45:B55" si="16">B4</f>
        <v>Februar</v>
      </c>
      <c r="C45" s="31">
        <v>1161079</v>
      </c>
      <c r="D45" s="31">
        <f>D4-D3</f>
        <v>1240930</v>
      </c>
      <c r="E45" s="31">
        <f>E4-E3</f>
        <v>1168237.194000002</v>
      </c>
      <c r="F45" s="151">
        <f t="shared" si="10"/>
        <v>-5.8579296173029906E-2</v>
      </c>
      <c r="G45" s="31">
        <v>220791</v>
      </c>
      <c r="H45" s="31">
        <f>H4-H3</f>
        <v>235799</v>
      </c>
      <c r="I45" s="31">
        <f>I4-I3</f>
        <v>220065.52400000021</v>
      </c>
      <c r="J45" s="151">
        <f t="shared" si="11"/>
        <v>-6.6724099762932795E-2</v>
      </c>
      <c r="K45" s="31">
        <f t="shared" si="12"/>
        <v>1381870</v>
      </c>
      <c r="L45" s="31">
        <f t="shared" si="13"/>
        <v>1476729</v>
      </c>
      <c r="M45" s="31">
        <f t="shared" si="13"/>
        <v>1388302.7180000022</v>
      </c>
      <c r="N45" s="151">
        <f t="shared" si="15"/>
        <v>-5.9879830354789401E-2</v>
      </c>
      <c r="P45" s="145"/>
    </row>
    <row r="46" spans="2:19">
      <c r="B46" s="31" t="str">
        <f t="shared" si="16"/>
        <v>Mars</v>
      </c>
      <c r="C46" s="31">
        <v>31288440</v>
      </c>
      <c r="D46" s="31">
        <f t="shared" ref="D46:E55" si="17">D5-D4</f>
        <v>34148104</v>
      </c>
      <c r="E46" s="31">
        <f>E5-E4</f>
        <v>34980049</v>
      </c>
      <c r="F46" s="151">
        <f t="shared" si="10"/>
        <v>2.4362846030924586E-2</v>
      </c>
      <c r="G46" s="31">
        <v>6467574</v>
      </c>
      <c r="H46" s="31">
        <f t="shared" ref="H46:I50" si="18">H5-H4</f>
        <v>6752908</v>
      </c>
      <c r="I46" s="31">
        <f>I5-I4</f>
        <v>6758649</v>
      </c>
      <c r="J46" s="151">
        <f t="shared" si="11"/>
        <v>8.5015226032992012E-4</v>
      </c>
      <c r="K46" s="31">
        <f t="shared" si="12"/>
        <v>37756014</v>
      </c>
      <c r="L46" s="31">
        <f t="shared" si="13"/>
        <v>40901012</v>
      </c>
      <c r="M46" s="31">
        <f t="shared" si="14"/>
        <v>41738698</v>
      </c>
      <c r="N46" s="151">
        <f t="shared" si="15"/>
        <v>2.0480813530970823E-2</v>
      </c>
      <c r="P46" s="145"/>
    </row>
    <row r="47" spans="2:19">
      <c r="B47" s="31" t="str">
        <f t="shared" si="16"/>
        <v>April</v>
      </c>
      <c r="C47" s="31">
        <v>1734014</v>
      </c>
      <c r="D47" s="31">
        <f t="shared" si="17"/>
        <v>1756686</v>
      </c>
      <c r="E47" s="31">
        <f t="shared" si="17"/>
        <v>1781881</v>
      </c>
      <c r="F47" s="151">
        <f t="shared" si="10"/>
        <v>1.4342346896371918E-2</v>
      </c>
      <c r="G47" s="31">
        <v>336824</v>
      </c>
      <c r="H47" s="31">
        <f t="shared" si="18"/>
        <v>336946</v>
      </c>
      <c r="I47" s="31">
        <f>I6-I5</f>
        <v>339178</v>
      </c>
      <c r="J47" s="151">
        <f t="shared" si="11"/>
        <v>6.6242068462008747E-3</v>
      </c>
      <c r="K47" s="31">
        <f t="shared" si="12"/>
        <v>2070838</v>
      </c>
      <c r="L47" s="31">
        <f t="shared" si="13"/>
        <v>2093632</v>
      </c>
      <c r="M47" s="31">
        <f t="shared" si="14"/>
        <v>2121059</v>
      </c>
      <c r="N47" s="151">
        <f t="shared" si="15"/>
        <v>1.3100200990431939E-2</v>
      </c>
      <c r="P47" s="145"/>
    </row>
    <row r="48" spans="2:19">
      <c r="B48" s="31" t="str">
        <f t="shared" si="16"/>
        <v>Mai</v>
      </c>
      <c r="C48" s="31">
        <v>31773013</v>
      </c>
      <c r="D48" s="31">
        <f t="shared" si="17"/>
        <v>37487476</v>
      </c>
      <c r="E48" s="31">
        <f t="shared" si="17"/>
        <v>40386678</v>
      </c>
      <c r="F48" s="151">
        <f t="shared" si="10"/>
        <v>7.7337882123619098E-2</v>
      </c>
      <c r="G48" s="31">
        <v>6562510</v>
      </c>
      <c r="H48" s="31">
        <f t="shared" si="18"/>
        <v>7412266</v>
      </c>
      <c r="I48" s="31">
        <f>I7-I6</f>
        <v>7823829</v>
      </c>
      <c r="J48" s="151">
        <f t="shared" si="11"/>
        <v>5.5524585868882738E-2</v>
      </c>
      <c r="K48" s="31">
        <f t="shared" si="12"/>
        <v>38335523</v>
      </c>
      <c r="L48" s="31">
        <f t="shared" si="13"/>
        <v>44899742</v>
      </c>
      <c r="M48" s="31">
        <f t="shared" si="14"/>
        <v>48210507</v>
      </c>
      <c r="N48" s="151">
        <f t="shared" si="15"/>
        <v>7.3736837953322767E-2</v>
      </c>
      <c r="O48" s="151"/>
      <c r="P48" s="145"/>
      <c r="Q48" s="152"/>
    </row>
    <row r="49" spans="2:17">
      <c r="B49" s="31" t="str">
        <f t="shared" si="16"/>
        <v>Juni</v>
      </c>
      <c r="C49" s="31">
        <v>3700697</v>
      </c>
      <c r="D49" s="31">
        <f t="shared" si="17"/>
        <v>5150510</v>
      </c>
      <c r="E49" s="31">
        <f t="shared" si="17"/>
        <v>5043199.5939999968</v>
      </c>
      <c r="F49" s="151">
        <f t="shared" si="10"/>
        <v>-2.0834908776024747E-2</v>
      </c>
      <c r="G49" s="31">
        <v>753916</v>
      </c>
      <c r="H49" s="31">
        <f t="shared" si="18"/>
        <v>1010735</v>
      </c>
      <c r="I49" s="31">
        <f t="shared" si="18"/>
        <v>969443</v>
      </c>
      <c r="J49" s="151">
        <f t="shared" si="11"/>
        <v>-4.0853438339426257E-2</v>
      </c>
      <c r="K49" s="31">
        <f t="shared" si="12"/>
        <v>4454613</v>
      </c>
      <c r="L49" s="31">
        <f t="shared" si="13"/>
        <v>6161245</v>
      </c>
      <c r="M49" s="31">
        <f t="shared" si="14"/>
        <v>6012642.5939999968</v>
      </c>
      <c r="N49" s="151">
        <f t="shared" si="15"/>
        <v>-2.4118892529026718E-2</v>
      </c>
      <c r="P49" s="145"/>
    </row>
    <row r="50" spans="2:17">
      <c r="B50" s="31" t="str">
        <f t="shared" si="16"/>
        <v>Juli</v>
      </c>
      <c r="C50" s="31">
        <v>22281580</v>
      </c>
      <c r="D50" s="31">
        <f t="shared" si="17"/>
        <v>23047815</v>
      </c>
      <c r="E50" s="31">
        <f>E9-E8</f>
        <v>23675649.406000003</v>
      </c>
      <c r="F50" s="151">
        <f t="shared" si="10"/>
        <v>2.7240517419981167E-2</v>
      </c>
      <c r="G50" s="31">
        <v>4612904</v>
      </c>
      <c r="H50" s="31">
        <f t="shared" si="18"/>
        <v>4566767</v>
      </c>
      <c r="I50" s="31">
        <f t="shared" si="18"/>
        <v>4584032</v>
      </c>
      <c r="J50" s="151">
        <f t="shared" si="11"/>
        <v>3.7805738720631029E-3</v>
      </c>
      <c r="K50" s="31">
        <f t="shared" si="12"/>
        <v>26894484</v>
      </c>
      <c r="L50" s="31">
        <f t="shared" si="13"/>
        <v>27614582</v>
      </c>
      <c r="M50" s="31">
        <f t="shared" si="14"/>
        <v>28259681.406000003</v>
      </c>
      <c r="N50" s="151">
        <f t="shared" si="15"/>
        <v>2.3360824581737404E-2</v>
      </c>
      <c r="P50" s="171"/>
      <c r="Q50" s="273"/>
    </row>
    <row r="51" spans="2:17">
      <c r="B51" s="31" t="str">
        <f t="shared" si="16"/>
        <v>August</v>
      </c>
      <c r="C51" s="31">
        <v>2952293</v>
      </c>
      <c r="D51" s="31">
        <f t="shared" si="17"/>
        <v>2774159</v>
      </c>
      <c r="E51" s="31">
        <f t="shared" si="17"/>
        <v>-132737375</v>
      </c>
      <c r="F51" s="151"/>
      <c r="G51" s="31">
        <v>594644</v>
      </c>
      <c r="H51" s="31">
        <f t="shared" ref="H51:I55" si="19">H10-H9</f>
        <v>548670</v>
      </c>
      <c r="I51" s="31">
        <f t="shared" si="19"/>
        <v>-25785293</v>
      </c>
      <c r="J51" s="151"/>
      <c r="K51" s="31">
        <f t="shared" si="12"/>
        <v>3546937</v>
      </c>
      <c r="L51" s="31">
        <f t="shared" si="13"/>
        <v>3322829</v>
      </c>
      <c r="M51" s="31">
        <f t="shared" si="14"/>
        <v>-158522668</v>
      </c>
      <c r="N51" s="151"/>
      <c r="P51" s="171"/>
    </row>
    <row r="52" spans="2:17">
      <c r="B52" s="31" t="str">
        <f t="shared" si="16"/>
        <v>September</v>
      </c>
      <c r="C52" s="31">
        <v>34649943</v>
      </c>
      <c r="D52" s="31">
        <f t="shared" si="17"/>
        <v>36506867</v>
      </c>
      <c r="E52" s="31">
        <f t="shared" si="17"/>
        <v>0</v>
      </c>
      <c r="F52" s="151"/>
      <c r="G52" s="31">
        <v>7148438</v>
      </c>
      <c r="H52" s="31">
        <f t="shared" si="19"/>
        <v>7219624</v>
      </c>
      <c r="I52" s="31">
        <f t="shared" si="19"/>
        <v>0</v>
      </c>
      <c r="J52" s="151"/>
      <c r="K52" s="31">
        <f t="shared" si="12"/>
        <v>41798381</v>
      </c>
      <c r="L52" s="31">
        <f t="shared" si="13"/>
        <v>43726491</v>
      </c>
      <c r="M52" s="31">
        <f t="shared" si="14"/>
        <v>0</v>
      </c>
      <c r="N52" s="151"/>
      <c r="P52" s="145"/>
    </row>
    <row r="53" spans="2:17">
      <c r="B53" s="31" t="str">
        <f t="shared" si="16"/>
        <v>Oktober</v>
      </c>
      <c r="C53" s="31">
        <v>1842218</v>
      </c>
      <c r="D53" s="31">
        <f t="shared" si="17"/>
        <v>1330073</v>
      </c>
      <c r="E53" s="31">
        <f t="shared" si="17"/>
        <v>0</v>
      </c>
      <c r="F53" s="151"/>
      <c r="G53" s="31">
        <v>369252</v>
      </c>
      <c r="H53" s="31">
        <f t="shared" si="19"/>
        <v>261625</v>
      </c>
      <c r="I53" s="31">
        <f t="shared" si="19"/>
        <v>0</v>
      </c>
      <c r="J53" s="151"/>
      <c r="K53" s="31">
        <f t="shared" si="12"/>
        <v>2211470</v>
      </c>
      <c r="L53" s="31">
        <f t="shared" si="13"/>
        <v>1591698</v>
      </c>
      <c r="M53" s="31">
        <f t="shared" si="14"/>
        <v>0</v>
      </c>
      <c r="N53" s="151"/>
      <c r="P53" s="145"/>
      <c r="Q53" s="31"/>
    </row>
    <row r="54" spans="2:17">
      <c r="B54" s="31" t="str">
        <f t="shared" si="16"/>
        <v>November</v>
      </c>
      <c r="C54" s="31">
        <v>37869257</v>
      </c>
      <c r="D54" s="31">
        <f t="shared" si="17"/>
        <v>37449876.00000006</v>
      </c>
      <c r="E54" s="31">
        <f t="shared" si="17"/>
        <v>0</v>
      </c>
      <c r="F54" s="151"/>
      <c r="G54" s="31">
        <v>7977156</v>
      </c>
      <c r="H54" s="31">
        <f t="shared" si="19"/>
        <v>7469785</v>
      </c>
      <c r="I54" s="31">
        <f t="shared" si="19"/>
        <v>0</v>
      </c>
      <c r="J54" s="151"/>
      <c r="K54" s="31">
        <f t="shared" si="12"/>
        <v>45846413</v>
      </c>
      <c r="L54" s="31">
        <f t="shared" si="13"/>
        <v>44919661.00000006</v>
      </c>
      <c r="M54" s="31">
        <f t="shared" si="14"/>
        <v>0</v>
      </c>
      <c r="N54" s="151"/>
      <c r="P54" s="145"/>
    </row>
    <row r="55" spans="2:17">
      <c r="B55" s="31" t="str">
        <f t="shared" si="16"/>
        <v>Desember</v>
      </c>
      <c r="C55" s="31">
        <v>5667718</v>
      </c>
      <c r="D55" s="31">
        <f t="shared" si="17"/>
        <v>4538382.9999999404</v>
      </c>
      <c r="E55" s="31">
        <f t="shared" si="17"/>
        <v>0</v>
      </c>
      <c r="F55" s="151"/>
      <c r="G55" s="31">
        <v>1150085</v>
      </c>
      <c r="H55" s="31">
        <f t="shared" si="19"/>
        <v>881990.86800000817</v>
      </c>
      <c r="I55" s="31">
        <f t="shared" si="19"/>
        <v>0</v>
      </c>
      <c r="J55" s="151"/>
      <c r="K55" s="31">
        <f t="shared" si="12"/>
        <v>6817803</v>
      </c>
      <c r="L55" s="31">
        <f t="shared" si="13"/>
        <v>5420373.8679999486</v>
      </c>
      <c r="M55" s="31">
        <f t="shared" si="14"/>
        <v>0</v>
      </c>
      <c r="N55" s="151"/>
      <c r="P55" s="145"/>
    </row>
    <row r="56" spans="2:17">
      <c r="B56" s="153" t="s">
        <v>413</v>
      </c>
      <c r="C56" s="153">
        <f>SUM(C44:C55)</f>
        <v>195955447</v>
      </c>
      <c r="D56" s="153">
        <f>SUM(D44:D55)</f>
        <v>210494834</v>
      </c>
      <c r="E56" s="153">
        <f>SUM(E44:E55)</f>
        <v>0</v>
      </c>
      <c r="F56" s="154"/>
      <c r="G56" s="153">
        <f>SUM(G44:G55)</f>
        <v>40450518</v>
      </c>
      <c r="H56" s="153">
        <f>SUM(H44:H55)</f>
        <v>41690857.868000008</v>
      </c>
      <c r="I56" s="153">
        <f>SUM(I44:I55)</f>
        <v>0</v>
      </c>
      <c r="J56" s="154"/>
      <c r="K56" s="153">
        <f t="shared" si="12"/>
        <v>236405965</v>
      </c>
      <c r="L56" s="153">
        <f t="shared" si="13"/>
        <v>252185691.868</v>
      </c>
      <c r="M56" s="153">
        <f t="shared" si="14"/>
        <v>0</v>
      </c>
      <c r="N56" s="154"/>
    </row>
    <row r="57" spans="2:17">
      <c r="B57" s="35"/>
      <c r="C57" s="131"/>
      <c r="D57" s="35"/>
      <c r="E57" s="35"/>
      <c r="F57" s="155"/>
      <c r="G57" s="131"/>
      <c r="H57" s="35"/>
      <c r="I57" s="35"/>
      <c r="J57" s="155"/>
      <c r="K57" s="131"/>
      <c r="L57" s="35"/>
      <c r="M57" s="35"/>
      <c r="N57" s="155"/>
    </row>
    <row r="58" spans="2:17">
      <c r="B58" s="31"/>
      <c r="D58" s="31"/>
      <c r="E58" s="31"/>
      <c r="H58" s="31"/>
      <c r="I58" s="31"/>
      <c r="L58" s="31"/>
      <c r="M58" s="31"/>
    </row>
    <row r="59" spans="2:17">
      <c r="B59" s="31"/>
      <c r="F59" s="156"/>
      <c r="G59" s="156"/>
      <c r="H59" s="156"/>
      <c r="I59" s="156"/>
      <c r="J59" s="156"/>
      <c r="K59" s="156"/>
      <c r="L59" s="157"/>
      <c r="M59" s="157"/>
    </row>
    <row r="60" spans="2:17">
      <c r="B60" s="31"/>
      <c r="F60" s="145"/>
      <c r="H60" s="31"/>
      <c r="I60" s="31"/>
      <c r="J60" s="145"/>
      <c r="L60" s="145"/>
      <c r="M60" s="145"/>
    </row>
    <row r="61" spans="2:17">
      <c r="B61" s="31"/>
      <c r="F61" s="145"/>
      <c r="J61" s="145"/>
      <c r="L61" s="145"/>
      <c r="M61" s="145"/>
    </row>
    <row r="62" spans="2:17">
      <c r="B62" s="31"/>
      <c r="F62" s="145"/>
      <c r="J62" s="145"/>
      <c r="L62" s="145"/>
      <c r="M62" s="145"/>
    </row>
    <row r="63" spans="2:17">
      <c r="B63" s="31"/>
      <c r="F63" s="145"/>
      <c r="J63" s="145"/>
      <c r="L63" s="145"/>
      <c r="M63" s="145"/>
    </row>
  </sheetData>
  <sheetProtection sheet="1" objects="1" scenarios="1"/>
  <mergeCells count="9">
    <mergeCell ref="C42:F42"/>
    <mergeCell ref="G42:J42"/>
    <mergeCell ref="K42:N42"/>
    <mergeCell ref="C1:D1"/>
    <mergeCell ref="G1:H1"/>
    <mergeCell ref="K1:L1"/>
    <mergeCell ref="G22:H22"/>
    <mergeCell ref="C22:E22"/>
    <mergeCell ref="K22:M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Anita Ekle Kildahl</cp:lastModifiedBy>
  <dcterms:created xsi:type="dcterms:W3CDTF">2019-11-19T09:55:59Z</dcterms:created>
  <dcterms:modified xsi:type="dcterms:W3CDTF">2024-08-15T11:00:13Z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03f36b60-9bc9-481a-9b89-f361ef18a744</vt:lpwstr>
  </property>
</Properties>
</file>