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2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3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4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L:\UTKO\Kommuneøkonomi\Skatt oppdatering\2023\Nett2023\"/>
    </mc:Choice>
  </mc:AlternateContent>
  <xr:revisionPtr revIDLastSave="0" documentId="13_ncr:1_{B8AA46DD-C6D7-475B-9795-229A84880C79}" xr6:coauthVersionLast="47" xr6:coauthVersionMax="47" xr10:uidLastSave="{00000000-0000-0000-0000-000000000000}"/>
  <bookViews>
    <workbookView xWindow="0" yWindow="0" windowWidth="25800" windowHeight="21000" activeTab="2" xr2:uid="{00000000-000D-0000-FFFF-FFFF00000000}"/>
  </bookViews>
  <sheets>
    <sheet name="komm" sheetId="1" r:id="rId1"/>
    <sheet name="fylk" sheetId="3" r:id="rId2"/>
    <sheet name="tabellalle" sheetId="4" r:id="rId3"/>
    <sheet name="fig_komm" sheetId="5" r:id="rId4"/>
    <sheet name="fig_fylk" sheetId="6" r:id="rId5"/>
  </sheets>
  <externalReferences>
    <externalReference r:id="rId6"/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4" i="4" l="1"/>
  <c r="D54" i="4" l="1"/>
  <c r="E54" i="4" s="1"/>
  <c r="I54" i="4"/>
  <c r="H54" i="4"/>
  <c r="D34" i="4"/>
  <c r="H34" i="4"/>
  <c r="N19" i="3"/>
  <c r="Q19" i="3"/>
  <c r="K19" i="3"/>
  <c r="K17" i="3"/>
  <c r="K16" i="3"/>
  <c r="K15" i="3"/>
  <c r="K14" i="3"/>
  <c r="K13" i="3"/>
  <c r="K12" i="3"/>
  <c r="K11" i="3"/>
  <c r="K10" i="3"/>
  <c r="K9" i="3"/>
  <c r="K8" i="3"/>
  <c r="K7" i="3"/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V7" i="1"/>
  <c r="U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7" i="1"/>
  <c r="L39" i="4"/>
  <c r="H39" i="4"/>
  <c r="D38" i="4"/>
  <c r="D39" i="4"/>
  <c r="B21" i="3"/>
  <c r="L53" i="4" l="1"/>
  <c r="L54" i="4"/>
  <c r="E53" i="4"/>
  <c r="D53" i="4"/>
  <c r="L33" i="4"/>
  <c r="D33" i="4"/>
  <c r="Y92" i="1"/>
  <c r="I53" i="4"/>
  <c r="H53" i="4"/>
  <c r="H33" i="4"/>
  <c r="L51" i="4"/>
  <c r="E52" i="4"/>
  <c r="D52" i="4"/>
  <c r="L32" i="4"/>
  <c r="D32" i="4"/>
  <c r="I51" i="4"/>
  <c r="I52" i="4"/>
  <c r="H52" i="4"/>
  <c r="H32" i="4"/>
  <c r="U364" i="1" l="1"/>
  <c r="D31" i="4"/>
  <c r="H51" i="4" l="1"/>
  <c r="D51" i="4"/>
  <c r="E51" i="4" s="1"/>
  <c r="H31" i="4"/>
  <c r="D36" i="4"/>
  <c r="D30" i="4"/>
  <c r="L30" i="4" l="1"/>
  <c r="H30" i="4"/>
  <c r="H50" i="4"/>
  <c r="I50" i="4"/>
  <c r="D50" i="4"/>
  <c r="E50" i="4"/>
  <c r="R38" i="1"/>
  <c r="R39" i="1"/>
  <c r="R76" i="1"/>
  <c r="R93" i="1"/>
  <c r="R101" i="1"/>
  <c r="R124" i="1"/>
  <c r="R135" i="1"/>
  <c r="R142" i="1"/>
  <c r="R151" i="1"/>
  <c r="R165" i="1"/>
  <c r="R171" i="1"/>
  <c r="R179" i="1"/>
  <c r="R187" i="1"/>
  <c r="R195" i="1"/>
  <c r="R196" i="1"/>
  <c r="R203" i="1"/>
  <c r="R211" i="1"/>
  <c r="R229" i="1"/>
  <c r="R239" i="1"/>
  <c r="R253" i="1"/>
  <c r="R262" i="1"/>
  <c r="R267" i="1"/>
  <c r="R271" i="1"/>
  <c r="R283" i="1"/>
  <c r="R307" i="1"/>
  <c r="R331" i="1"/>
  <c r="R332" i="1"/>
  <c r="R340" i="1"/>
  <c r="R347" i="1"/>
  <c r="R349" i="1"/>
  <c r="Q364" i="1"/>
  <c r="E13" i="1"/>
  <c r="R14" i="1"/>
  <c r="E15" i="1"/>
  <c r="E21" i="1"/>
  <c r="E23" i="1"/>
  <c r="E31" i="1"/>
  <c r="E38" i="1"/>
  <c r="E39" i="1"/>
  <c r="R45" i="1"/>
  <c r="R54" i="1"/>
  <c r="R55" i="1"/>
  <c r="E86" i="1"/>
  <c r="E95" i="1"/>
  <c r="R108" i="1"/>
  <c r="E118" i="1"/>
  <c r="S118" i="1" s="1"/>
  <c r="E119" i="1"/>
  <c r="E150" i="1"/>
  <c r="E165" i="1"/>
  <c r="E173" i="1"/>
  <c r="E183" i="1"/>
  <c r="E188" i="1"/>
  <c r="E196" i="1"/>
  <c r="E253" i="1"/>
  <c r="R318" i="1"/>
  <c r="R325" i="1"/>
  <c r="R355" i="1"/>
  <c r="E362" i="1"/>
  <c r="S362" i="1" s="1"/>
  <c r="L8" i="4"/>
  <c r="L29" i="4"/>
  <c r="D49" i="4"/>
  <c r="H49" i="4"/>
  <c r="L49" i="4"/>
  <c r="M49" i="4"/>
  <c r="I49" i="4"/>
  <c r="E49" i="4"/>
  <c r="H29" i="4"/>
  <c r="D29" i="4"/>
  <c r="K3" i="3"/>
  <c r="C19" i="3"/>
  <c r="D19" i="3" s="1"/>
  <c r="D28" i="4"/>
  <c r="E48" i="4"/>
  <c r="H28" i="4"/>
  <c r="I48" i="4"/>
  <c r="H37" i="4"/>
  <c r="H36" i="4"/>
  <c r="L38" i="4"/>
  <c r="H38" i="4"/>
  <c r="D37" i="4"/>
  <c r="A38" i="4"/>
  <c r="I46" i="4"/>
  <c r="I47" i="4"/>
  <c r="H46" i="4"/>
  <c r="E46" i="4"/>
  <c r="E47" i="4"/>
  <c r="D47" i="4"/>
  <c r="D46" i="4"/>
  <c r="D45" i="4"/>
  <c r="C46" i="4"/>
  <c r="L26" i="4"/>
  <c r="L27" i="4"/>
  <c r="H26" i="4"/>
  <c r="H27" i="4"/>
  <c r="D27" i="4"/>
  <c r="D26" i="4"/>
  <c r="D24" i="4"/>
  <c r="L25" i="4"/>
  <c r="H25" i="4"/>
  <c r="D25" i="4"/>
  <c r="M45" i="4"/>
  <c r="L50" i="4"/>
  <c r="M50" i="4" s="1"/>
  <c r="M44" i="4"/>
  <c r="I45" i="4"/>
  <c r="E45" i="4"/>
  <c r="L24" i="4"/>
  <c r="H24" i="4"/>
  <c r="H45" i="4"/>
  <c r="G46" i="4"/>
  <c r="G45" i="4"/>
  <c r="G44" i="4"/>
  <c r="D3" i="4"/>
  <c r="X364" i="1"/>
  <c r="I43" i="4"/>
  <c r="H44" i="4"/>
  <c r="L46" i="4"/>
  <c r="M46" i="4"/>
  <c r="H47" i="4"/>
  <c r="H48" i="4"/>
  <c r="H55" i="4"/>
  <c r="D44" i="4"/>
  <c r="D48" i="4"/>
  <c r="L48" i="4"/>
  <c r="M51" i="4"/>
  <c r="D55" i="4"/>
  <c r="D56" i="4" s="1"/>
  <c r="L55" i="4"/>
  <c r="M55" i="4" s="1"/>
  <c r="C44" i="4"/>
  <c r="L15" i="4"/>
  <c r="L16" i="4"/>
  <c r="L17" i="4"/>
  <c r="L18" i="4"/>
  <c r="D23" i="4"/>
  <c r="D43" i="4"/>
  <c r="C24" i="4"/>
  <c r="I16" i="4"/>
  <c r="I17" i="4"/>
  <c r="I18" i="4"/>
  <c r="I15" i="4"/>
  <c r="I14" i="4"/>
  <c r="E16" i="4"/>
  <c r="E17" i="4"/>
  <c r="E18" i="4"/>
  <c r="E15" i="4"/>
  <c r="E14" i="4"/>
  <c r="A37" i="4"/>
  <c r="H2" i="4"/>
  <c r="H23" i="4"/>
  <c r="H43" i="4"/>
  <c r="L3" i="4"/>
  <c r="L4" i="4"/>
  <c r="L5" i="4"/>
  <c r="L6" i="4"/>
  <c r="L7" i="4"/>
  <c r="L28" i="4"/>
  <c r="L9" i="4"/>
  <c r="L10" i="4"/>
  <c r="L31" i="4" s="1"/>
  <c r="L11" i="4"/>
  <c r="L12" i="4"/>
  <c r="L13" i="4"/>
  <c r="L14" i="4"/>
  <c r="G55" i="4"/>
  <c r="C55" i="4"/>
  <c r="G35" i="4"/>
  <c r="C35" i="4"/>
  <c r="G54" i="4"/>
  <c r="C54" i="4"/>
  <c r="G34" i="4"/>
  <c r="C34" i="4"/>
  <c r="L47" i="4"/>
  <c r="M47" i="4"/>
  <c r="M48" i="4"/>
  <c r="L2" i="4"/>
  <c r="L23" i="4"/>
  <c r="L43" i="4"/>
  <c r="E44" i="4"/>
  <c r="L45" i="4"/>
  <c r="L44" i="4"/>
  <c r="K55" i="4"/>
  <c r="E7" i="1"/>
  <c r="S7" i="1" s="1"/>
  <c r="E210" i="1"/>
  <c r="S210" i="1" s="1"/>
  <c r="E218" i="1"/>
  <c r="S218" i="1" s="1"/>
  <c r="E226" i="1"/>
  <c r="E234" i="1"/>
  <c r="S234" i="1" s="1"/>
  <c r="E242" i="1"/>
  <c r="S242" i="1" s="1"/>
  <c r="E250" i="1"/>
  <c r="S250" i="1" s="1"/>
  <c r="E257" i="1"/>
  <c r="S257" i="1" s="1"/>
  <c r="E258" i="1"/>
  <c r="S258" i="1" s="1"/>
  <c r="E265" i="1"/>
  <c r="S265" i="1" s="1"/>
  <c r="E266" i="1"/>
  <c r="S266" i="1" s="1"/>
  <c r="E273" i="1"/>
  <c r="S273" i="1" s="1"/>
  <c r="E274" i="1"/>
  <c r="S274" i="1" s="1"/>
  <c r="E281" i="1"/>
  <c r="S281" i="1" s="1"/>
  <c r="E282" i="1"/>
  <c r="E289" i="1"/>
  <c r="S289" i="1" s="1"/>
  <c r="E290" i="1"/>
  <c r="S290" i="1" s="1"/>
  <c r="E297" i="1"/>
  <c r="S297" i="1" s="1"/>
  <c r="E298" i="1"/>
  <c r="S298" i="1" s="1"/>
  <c r="E305" i="1"/>
  <c r="S305" i="1" s="1"/>
  <c r="E306" i="1"/>
  <c r="S306" i="1" s="1"/>
  <c r="E313" i="1"/>
  <c r="S313" i="1" s="1"/>
  <c r="E314" i="1"/>
  <c r="E321" i="1"/>
  <c r="S321" i="1" s="1"/>
  <c r="E322" i="1"/>
  <c r="S322" i="1" s="1"/>
  <c r="E329" i="1"/>
  <c r="E330" i="1"/>
  <c r="S330" i="1" s="1"/>
  <c r="E337" i="1"/>
  <c r="S337" i="1" s="1"/>
  <c r="E338" i="1"/>
  <c r="S338" i="1" s="1"/>
  <c r="E345" i="1"/>
  <c r="S345" i="1" s="1"/>
  <c r="E346" i="1"/>
  <c r="S346" i="1" s="1"/>
  <c r="E353" i="1"/>
  <c r="S353" i="1" s="1"/>
  <c r="E354" i="1"/>
  <c r="R360" i="1"/>
  <c r="E361" i="1"/>
  <c r="T364" i="1"/>
  <c r="E35" i="1"/>
  <c r="Y362" i="1"/>
  <c r="Y361" i="1"/>
  <c r="Y360" i="1"/>
  <c r="E360" i="1"/>
  <c r="S360" i="1" s="1"/>
  <c r="Y359" i="1"/>
  <c r="Y358" i="1"/>
  <c r="Y357" i="1"/>
  <c r="Y356" i="1"/>
  <c r="Y355" i="1"/>
  <c r="Y354" i="1"/>
  <c r="Y353" i="1"/>
  <c r="R353" i="1"/>
  <c r="Y352" i="1"/>
  <c r="R352" i="1"/>
  <c r="E352" i="1"/>
  <c r="S352" i="1" s="1"/>
  <c r="Y351" i="1"/>
  <c r="Y350" i="1"/>
  <c r="Y349" i="1"/>
  <c r="E349" i="1"/>
  <c r="Y348" i="1"/>
  <c r="Y347" i="1"/>
  <c r="E347" i="1"/>
  <c r="S347" i="1" s="1"/>
  <c r="Y346" i="1"/>
  <c r="Y345" i="1"/>
  <c r="Y344" i="1"/>
  <c r="R344" i="1"/>
  <c r="E344" i="1"/>
  <c r="S344" i="1" s="1"/>
  <c r="Y343" i="1"/>
  <c r="Y342" i="1"/>
  <c r="Y341" i="1"/>
  <c r="Y340" i="1"/>
  <c r="E340" i="1"/>
  <c r="Y339" i="1"/>
  <c r="R339" i="1"/>
  <c r="E339" i="1"/>
  <c r="S339" i="1" s="1"/>
  <c r="Y338" i="1"/>
  <c r="Y337" i="1"/>
  <c r="R337" i="1"/>
  <c r="Y336" i="1"/>
  <c r="R336" i="1"/>
  <c r="E336" i="1"/>
  <c r="Y335" i="1"/>
  <c r="Y334" i="1"/>
  <c r="Y333" i="1"/>
  <c r="Y332" i="1"/>
  <c r="Y331" i="1"/>
  <c r="E331" i="1"/>
  <c r="S331" i="1" s="1"/>
  <c r="Y330" i="1"/>
  <c r="Y329" i="1"/>
  <c r="Y328" i="1"/>
  <c r="R328" i="1"/>
  <c r="E328" i="1"/>
  <c r="Y327" i="1"/>
  <c r="Y326" i="1"/>
  <c r="Y325" i="1"/>
  <c r="E325" i="1"/>
  <c r="Y324" i="1"/>
  <c r="Y323" i="1"/>
  <c r="R323" i="1"/>
  <c r="E323" i="1"/>
  <c r="S323" i="1" s="1"/>
  <c r="Y322" i="1"/>
  <c r="Y321" i="1"/>
  <c r="R321" i="1"/>
  <c r="Y320" i="1"/>
  <c r="R320" i="1"/>
  <c r="E320" i="1"/>
  <c r="S320" i="1" s="1"/>
  <c r="Y319" i="1"/>
  <c r="Y318" i="1"/>
  <c r="Y317" i="1"/>
  <c r="Y316" i="1"/>
  <c r="Y315" i="1"/>
  <c r="R315" i="1"/>
  <c r="E315" i="1"/>
  <c r="Y314" i="1"/>
  <c r="Y313" i="1"/>
  <c r="Y312" i="1"/>
  <c r="R312" i="1"/>
  <c r="E312" i="1"/>
  <c r="S312" i="1" s="1"/>
  <c r="Y311" i="1"/>
  <c r="Y310" i="1"/>
  <c r="Y309" i="1"/>
  <c r="Y308" i="1"/>
  <c r="Y307" i="1"/>
  <c r="E307" i="1"/>
  <c r="S307" i="1" s="1"/>
  <c r="Y306" i="1"/>
  <c r="Y305" i="1"/>
  <c r="R305" i="1"/>
  <c r="Y304" i="1"/>
  <c r="R304" i="1"/>
  <c r="E304" i="1"/>
  <c r="S304" i="1" s="1"/>
  <c r="Y303" i="1"/>
  <c r="Y302" i="1"/>
  <c r="Y301" i="1"/>
  <c r="Y300" i="1"/>
  <c r="Y299" i="1"/>
  <c r="R299" i="1"/>
  <c r="E299" i="1"/>
  <c r="Y298" i="1"/>
  <c r="R298" i="1"/>
  <c r="Y297" i="1"/>
  <c r="Y296" i="1"/>
  <c r="R296" i="1"/>
  <c r="E296" i="1"/>
  <c r="S296" i="1" s="1"/>
  <c r="Y295" i="1"/>
  <c r="Y294" i="1"/>
  <c r="Y293" i="1"/>
  <c r="Y292" i="1"/>
  <c r="Y291" i="1"/>
  <c r="R291" i="1"/>
  <c r="E291" i="1"/>
  <c r="S291" i="1" s="1"/>
  <c r="Y290" i="1"/>
  <c r="Y289" i="1"/>
  <c r="R289" i="1"/>
  <c r="Y288" i="1"/>
  <c r="R288" i="1"/>
  <c r="E288" i="1"/>
  <c r="S288" i="1" s="1"/>
  <c r="Y287" i="1"/>
  <c r="Y286" i="1"/>
  <c r="Y285" i="1"/>
  <c r="Y284" i="1"/>
  <c r="Y283" i="1"/>
  <c r="E283" i="1"/>
  <c r="S283" i="1" s="1"/>
  <c r="Y282" i="1"/>
  <c r="R282" i="1"/>
  <c r="Y281" i="1"/>
  <c r="Y280" i="1"/>
  <c r="R280" i="1"/>
  <c r="E280" i="1"/>
  <c r="S280" i="1" s="1"/>
  <c r="Y279" i="1"/>
  <c r="Y278" i="1"/>
  <c r="Y277" i="1"/>
  <c r="Y276" i="1"/>
  <c r="Y275" i="1"/>
  <c r="R275" i="1"/>
  <c r="E275" i="1"/>
  <c r="Y274" i="1"/>
  <c r="Y273" i="1"/>
  <c r="R273" i="1"/>
  <c r="Y272" i="1"/>
  <c r="R272" i="1"/>
  <c r="E272" i="1"/>
  <c r="S272" i="1" s="1"/>
  <c r="Y271" i="1"/>
  <c r="Y270" i="1"/>
  <c r="Y269" i="1"/>
  <c r="Y268" i="1"/>
  <c r="Y267" i="1"/>
  <c r="E267" i="1"/>
  <c r="S267" i="1" s="1"/>
  <c r="Y266" i="1"/>
  <c r="R266" i="1"/>
  <c r="Y265" i="1"/>
  <c r="Y264" i="1"/>
  <c r="R264" i="1"/>
  <c r="E264" i="1"/>
  <c r="S264" i="1" s="1"/>
  <c r="Y263" i="1"/>
  <c r="Y262" i="1"/>
  <c r="Y261" i="1"/>
  <c r="Y260" i="1"/>
  <c r="Y259" i="1"/>
  <c r="R259" i="1"/>
  <c r="E259" i="1"/>
  <c r="Y258" i="1"/>
  <c r="Y257" i="1"/>
  <c r="R257" i="1"/>
  <c r="Y256" i="1"/>
  <c r="R256" i="1"/>
  <c r="E256" i="1"/>
  <c r="S256" i="1" s="1"/>
  <c r="Y255" i="1"/>
  <c r="Y254" i="1"/>
  <c r="Y253" i="1"/>
  <c r="Y252" i="1"/>
  <c r="Y251" i="1"/>
  <c r="R251" i="1"/>
  <c r="E251" i="1"/>
  <c r="S251" i="1" s="1"/>
  <c r="Y250" i="1"/>
  <c r="R250" i="1"/>
  <c r="Y249" i="1"/>
  <c r="R249" i="1"/>
  <c r="E249" i="1"/>
  <c r="S249" i="1" s="1"/>
  <c r="Y248" i="1"/>
  <c r="R248" i="1"/>
  <c r="E248" i="1"/>
  <c r="Y247" i="1"/>
  <c r="Y246" i="1"/>
  <c r="Y245" i="1"/>
  <c r="Y244" i="1"/>
  <c r="Y243" i="1"/>
  <c r="R243" i="1"/>
  <c r="E243" i="1"/>
  <c r="Y242" i="1"/>
  <c r="R242" i="1"/>
  <c r="Y241" i="1"/>
  <c r="R241" i="1"/>
  <c r="E241" i="1"/>
  <c r="S241" i="1" s="1"/>
  <c r="Y240" i="1"/>
  <c r="R240" i="1"/>
  <c r="E240" i="1"/>
  <c r="S240" i="1" s="1"/>
  <c r="Y239" i="1"/>
  <c r="Y238" i="1"/>
  <c r="Y237" i="1"/>
  <c r="Y236" i="1"/>
  <c r="Y235" i="1"/>
  <c r="R235" i="1"/>
  <c r="E235" i="1"/>
  <c r="S235" i="1" s="1"/>
  <c r="Y234" i="1"/>
  <c r="R234" i="1"/>
  <c r="Y233" i="1"/>
  <c r="R233" i="1"/>
  <c r="E233" i="1"/>
  <c r="Y232" i="1"/>
  <c r="R232" i="1"/>
  <c r="E232" i="1"/>
  <c r="S232" i="1" s="1"/>
  <c r="Y231" i="1"/>
  <c r="Y230" i="1"/>
  <c r="Y229" i="1"/>
  <c r="E229" i="1"/>
  <c r="Y228" i="1"/>
  <c r="Y227" i="1"/>
  <c r="R227" i="1"/>
  <c r="E227" i="1"/>
  <c r="S227" i="1" s="1"/>
  <c r="Y226" i="1"/>
  <c r="R226" i="1"/>
  <c r="Y225" i="1"/>
  <c r="R225" i="1"/>
  <c r="E225" i="1"/>
  <c r="S225" i="1" s="1"/>
  <c r="Y224" i="1"/>
  <c r="R224" i="1"/>
  <c r="E224" i="1"/>
  <c r="S224" i="1" s="1"/>
  <c r="Y223" i="1"/>
  <c r="Y222" i="1"/>
  <c r="Y221" i="1"/>
  <c r="Y220" i="1"/>
  <c r="Y219" i="1"/>
  <c r="R219" i="1"/>
  <c r="E219" i="1"/>
  <c r="S219" i="1" s="1"/>
  <c r="Y218" i="1"/>
  <c r="R218" i="1"/>
  <c r="Y217" i="1"/>
  <c r="R217" i="1"/>
  <c r="E217" i="1"/>
  <c r="S217" i="1" s="1"/>
  <c r="Y216" i="1"/>
  <c r="R216" i="1"/>
  <c r="E216" i="1"/>
  <c r="S216" i="1" s="1"/>
  <c r="Y215" i="1"/>
  <c r="Y214" i="1"/>
  <c r="Y213" i="1"/>
  <c r="Y212" i="1"/>
  <c r="Y211" i="1"/>
  <c r="E211" i="1"/>
  <c r="Y210" i="1"/>
  <c r="R210" i="1"/>
  <c r="Y209" i="1"/>
  <c r="R209" i="1"/>
  <c r="E209" i="1"/>
  <c r="Y208" i="1"/>
  <c r="R208" i="1"/>
  <c r="E208" i="1"/>
  <c r="S208" i="1" s="1"/>
  <c r="Y207" i="1"/>
  <c r="Y206" i="1"/>
  <c r="Y205" i="1"/>
  <c r="Y204" i="1"/>
  <c r="Y203" i="1"/>
  <c r="E203" i="1"/>
  <c r="S203" i="1" s="1"/>
  <c r="Y202" i="1"/>
  <c r="R202" i="1"/>
  <c r="E202" i="1"/>
  <c r="S202" i="1" s="1"/>
  <c r="Y201" i="1"/>
  <c r="R201" i="1"/>
  <c r="E201" i="1"/>
  <c r="Y200" i="1"/>
  <c r="R200" i="1"/>
  <c r="E200" i="1"/>
  <c r="S200" i="1" s="1"/>
  <c r="Y199" i="1"/>
  <c r="Y198" i="1"/>
  <c r="Y197" i="1"/>
  <c r="Y196" i="1"/>
  <c r="Y195" i="1"/>
  <c r="E195" i="1"/>
  <c r="S195" i="1" s="1"/>
  <c r="Y194" i="1"/>
  <c r="R194" i="1"/>
  <c r="E194" i="1"/>
  <c r="Y193" i="1"/>
  <c r="R193" i="1"/>
  <c r="E193" i="1"/>
  <c r="S193" i="1" s="1"/>
  <c r="Y192" i="1"/>
  <c r="R192" i="1"/>
  <c r="E192" i="1"/>
  <c r="S192" i="1" s="1"/>
  <c r="Y191" i="1"/>
  <c r="Y190" i="1"/>
  <c r="Y189" i="1"/>
  <c r="Y188" i="1"/>
  <c r="Y187" i="1"/>
  <c r="E187" i="1"/>
  <c r="S187" i="1" s="1"/>
  <c r="Y186" i="1"/>
  <c r="R186" i="1"/>
  <c r="E186" i="1"/>
  <c r="Y185" i="1"/>
  <c r="R185" i="1"/>
  <c r="E185" i="1"/>
  <c r="S185" i="1" s="1"/>
  <c r="Y184" i="1"/>
  <c r="R184" i="1"/>
  <c r="E184" i="1"/>
  <c r="S184" i="1" s="1"/>
  <c r="Y183" i="1"/>
  <c r="Y182" i="1"/>
  <c r="Y181" i="1"/>
  <c r="Y180" i="1"/>
  <c r="Y179" i="1"/>
  <c r="E179" i="1"/>
  <c r="S179" i="1" s="1"/>
  <c r="Y178" i="1"/>
  <c r="R178" i="1"/>
  <c r="E178" i="1"/>
  <c r="S178" i="1" s="1"/>
  <c r="Y177" i="1"/>
  <c r="R177" i="1"/>
  <c r="E177" i="1"/>
  <c r="S177" i="1" s="1"/>
  <c r="Y176" i="1"/>
  <c r="R176" i="1"/>
  <c r="E176" i="1"/>
  <c r="S176" i="1" s="1"/>
  <c r="Y175" i="1"/>
  <c r="Y174" i="1"/>
  <c r="Y173" i="1"/>
  <c r="Y172" i="1"/>
  <c r="Y171" i="1"/>
  <c r="E171" i="1"/>
  <c r="S171" i="1" s="1"/>
  <c r="Y170" i="1"/>
  <c r="R170" i="1"/>
  <c r="E170" i="1"/>
  <c r="S170" i="1" s="1"/>
  <c r="Y169" i="1"/>
  <c r="R169" i="1"/>
  <c r="E169" i="1"/>
  <c r="S169" i="1" s="1"/>
  <c r="Y168" i="1"/>
  <c r="R168" i="1"/>
  <c r="E168" i="1"/>
  <c r="S168" i="1" s="1"/>
  <c r="Y167" i="1"/>
  <c r="Y166" i="1"/>
  <c r="Y165" i="1"/>
  <c r="Y164" i="1"/>
  <c r="Y163" i="1"/>
  <c r="R163" i="1"/>
  <c r="E163" i="1"/>
  <c r="S163" i="1" s="1"/>
  <c r="Y162" i="1"/>
  <c r="R162" i="1"/>
  <c r="E162" i="1"/>
  <c r="S162" i="1" s="1"/>
  <c r="Y161" i="1"/>
  <c r="R161" i="1"/>
  <c r="E161" i="1"/>
  <c r="S161" i="1" s="1"/>
  <c r="Y160" i="1"/>
  <c r="R160" i="1"/>
  <c r="E160" i="1"/>
  <c r="Y159" i="1"/>
  <c r="Y158" i="1"/>
  <c r="Y157" i="1"/>
  <c r="Y156" i="1"/>
  <c r="Y155" i="1"/>
  <c r="R155" i="1"/>
  <c r="E155" i="1"/>
  <c r="S155" i="1" s="1"/>
  <c r="Y154" i="1"/>
  <c r="R154" i="1"/>
  <c r="E154" i="1"/>
  <c r="S154" i="1" s="1"/>
  <c r="Y153" i="1"/>
  <c r="R153" i="1"/>
  <c r="E153" i="1"/>
  <c r="S153" i="1" s="1"/>
  <c r="Y152" i="1"/>
  <c r="R152" i="1"/>
  <c r="E152" i="1"/>
  <c r="S152" i="1" s="1"/>
  <c r="Y151" i="1"/>
  <c r="Y150" i="1"/>
  <c r="Y149" i="1"/>
  <c r="Y148" i="1"/>
  <c r="Y147" i="1"/>
  <c r="R147" i="1"/>
  <c r="E147" i="1"/>
  <c r="S147" i="1" s="1"/>
  <c r="Y146" i="1"/>
  <c r="R146" i="1"/>
  <c r="E146" i="1"/>
  <c r="S146" i="1" s="1"/>
  <c r="Y145" i="1"/>
  <c r="R145" i="1"/>
  <c r="E145" i="1"/>
  <c r="S145" i="1" s="1"/>
  <c r="Y144" i="1"/>
  <c r="R144" i="1"/>
  <c r="E144" i="1"/>
  <c r="S144" i="1" s="1"/>
  <c r="Y143" i="1"/>
  <c r="Y142" i="1"/>
  <c r="Y141" i="1"/>
  <c r="Y140" i="1"/>
  <c r="Y139" i="1"/>
  <c r="R139" i="1"/>
  <c r="E139" i="1"/>
  <c r="S139" i="1" s="1"/>
  <c r="Y138" i="1"/>
  <c r="R138" i="1"/>
  <c r="E138" i="1"/>
  <c r="S138" i="1" s="1"/>
  <c r="Y137" i="1"/>
  <c r="R137" i="1"/>
  <c r="E137" i="1"/>
  <c r="S137" i="1" s="1"/>
  <c r="Y136" i="1"/>
  <c r="R136" i="1"/>
  <c r="E136" i="1"/>
  <c r="S136" i="1" s="1"/>
  <c r="Y135" i="1"/>
  <c r="Y134" i="1"/>
  <c r="Y133" i="1"/>
  <c r="Y132" i="1"/>
  <c r="Y131" i="1"/>
  <c r="R131" i="1"/>
  <c r="E131" i="1"/>
  <c r="S131" i="1" s="1"/>
  <c r="Y130" i="1"/>
  <c r="R130" i="1"/>
  <c r="E130" i="1"/>
  <c r="S130" i="1" s="1"/>
  <c r="Y129" i="1"/>
  <c r="R129" i="1"/>
  <c r="E129" i="1"/>
  <c r="S129" i="1" s="1"/>
  <c r="Y128" i="1"/>
  <c r="R128" i="1"/>
  <c r="E128" i="1"/>
  <c r="S128" i="1" s="1"/>
  <c r="Y127" i="1"/>
  <c r="Y126" i="1"/>
  <c r="Y125" i="1"/>
  <c r="Y124" i="1"/>
  <c r="E124" i="1"/>
  <c r="Y123" i="1"/>
  <c r="R123" i="1"/>
  <c r="E123" i="1"/>
  <c r="S123" i="1" s="1"/>
  <c r="Y122" i="1"/>
  <c r="R122" i="1"/>
  <c r="E122" i="1"/>
  <c r="S122" i="1" s="1"/>
  <c r="Y121" i="1"/>
  <c r="R121" i="1"/>
  <c r="E121" i="1"/>
  <c r="S121" i="1" s="1"/>
  <c r="Y120" i="1"/>
  <c r="R120" i="1"/>
  <c r="E120" i="1"/>
  <c r="S120" i="1" s="1"/>
  <c r="Y119" i="1"/>
  <c r="Y118" i="1"/>
  <c r="Y117" i="1"/>
  <c r="Y116" i="1"/>
  <c r="Y115" i="1"/>
  <c r="R115" i="1"/>
  <c r="E115" i="1"/>
  <c r="Y114" i="1"/>
  <c r="R114" i="1"/>
  <c r="E114" i="1"/>
  <c r="S114" i="1" s="1"/>
  <c r="Y113" i="1"/>
  <c r="R113" i="1"/>
  <c r="E113" i="1"/>
  <c r="S113" i="1" s="1"/>
  <c r="Y112" i="1"/>
  <c r="R112" i="1"/>
  <c r="E112" i="1"/>
  <c r="S112" i="1" s="1"/>
  <c r="Y111" i="1"/>
  <c r="Y110" i="1"/>
  <c r="Y109" i="1"/>
  <c r="Y108" i="1"/>
  <c r="Y107" i="1"/>
  <c r="R107" i="1"/>
  <c r="E107" i="1"/>
  <c r="S107" i="1" s="1"/>
  <c r="Y106" i="1"/>
  <c r="R106" i="1"/>
  <c r="E106" i="1"/>
  <c r="S106" i="1" s="1"/>
  <c r="Y105" i="1"/>
  <c r="R105" i="1"/>
  <c r="E105" i="1"/>
  <c r="S105" i="1" s="1"/>
  <c r="Y104" i="1"/>
  <c r="R104" i="1"/>
  <c r="E104" i="1"/>
  <c r="S104" i="1" s="1"/>
  <c r="Y103" i="1"/>
  <c r="Y102" i="1"/>
  <c r="Y101" i="1"/>
  <c r="Y100" i="1"/>
  <c r="Y99" i="1"/>
  <c r="R99" i="1"/>
  <c r="E99" i="1"/>
  <c r="S99" i="1" s="1"/>
  <c r="Y98" i="1"/>
  <c r="R98" i="1"/>
  <c r="E98" i="1"/>
  <c r="S98" i="1" s="1"/>
  <c r="Y97" i="1"/>
  <c r="R97" i="1"/>
  <c r="E97" i="1"/>
  <c r="S97" i="1" s="1"/>
  <c r="Y96" i="1"/>
  <c r="R96" i="1"/>
  <c r="E96" i="1"/>
  <c r="S96" i="1" s="1"/>
  <c r="Y95" i="1"/>
  <c r="Y94" i="1"/>
  <c r="Y93" i="1"/>
  <c r="E93" i="1"/>
  <c r="Y91" i="1"/>
  <c r="R91" i="1"/>
  <c r="E91" i="1"/>
  <c r="S91" i="1" s="1"/>
  <c r="Y90" i="1"/>
  <c r="R90" i="1"/>
  <c r="E90" i="1"/>
  <c r="Y89" i="1"/>
  <c r="R89" i="1"/>
  <c r="E89" i="1"/>
  <c r="S89" i="1" s="1"/>
  <c r="Y88" i="1"/>
  <c r="R88" i="1"/>
  <c r="E88" i="1"/>
  <c r="Y87" i="1"/>
  <c r="Y86" i="1"/>
  <c r="Y85" i="1"/>
  <c r="Y84" i="1"/>
  <c r="Y83" i="1"/>
  <c r="R83" i="1"/>
  <c r="E83" i="1"/>
  <c r="S83" i="1" s="1"/>
  <c r="Y82" i="1"/>
  <c r="R82" i="1"/>
  <c r="E82" i="1"/>
  <c r="Y81" i="1"/>
  <c r="R81" i="1"/>
  <c r="E81" i="1"/>
  <c r="S81" i="1" s="1"/>
  <c r="Y80" i="1"/>
  <c r="R80" i="1"/>
  <c r="E80" i="1"/>
  <c r="S80" i="1" s="1"/>
  <c r="Y79" i="1"/>
  <c r="Y78" i="1"/>
  <c r="Y77" i="1"/>
  <c r="Y76" i="1"/>
  <c r="Y75" i="1"/>
  <c r="R75" i="1"/>
  <c r="E75" i="1"/>
  <c r="S75" i="1" s="1"/>
  <c r="Y74" i="1"/>
  <c r="R74" i="1"/>
  <c r="E74" i="1"/>
  <c r="Y73" i="1"/>
  <c r="R73" i="1"/>
  <c r="E73" i="1"/>
  <c r="S73" i="1" s="1"/>
  <c r="Y72" i="1"/>
  <c r="R72" i="1"/>
  <c r="E72" i="1"/>
  <c r="S72" i="1" s="1"/>
  <c r="Y71" i="1"/>
  <c r="Y70" i="1"/>
  <c r="Y69" i="1"/>
  <c r="Y68" i="1"/>
  <c r="Y67" i="1"/>
  <c r="R67" i="1"/>
  <c r="E67" i="1"/>
  <c r="S67" i="1" s="1"/>
  <c r="Y66" i="1"/>
  <c r="R66" i="1"/>
  <c r="E66" i="1"/>
  <c r="Y65" i="1"/>
  <c r="R65" i="1"/>
  <c r="E65" i="1"/>
  <c r="S65" i="1" s="1"/>
  <c r="Y64" i="1"/>
  <c r="R64" i="1"/>
  <c r="E64" i="1"/>
  <c r="Y63" i="1"/>
  <c r="Y62" i="1"/>
  <c r="Y61" i="1"/>
  <c r="Y60" i="1"/>
  <c r="Y59" i="1"/>
  <c r="R59" i="1"/>
  <c r="E59" i="1"/>
  <c r="S59" i="1" s="1"/>
  <c r="Y58" i="1"/>
  <c r="R58" i="1"/>
  <c r="E58" i="1"/>
  <c r="S58" i="1" s="1"/>
  <c r="Y57" i="1"/>
  <c r="R57" i="1"/>
  <c r="E57" i="1"/>
  <c r="S57" i="1" s="1"/>
  <c r="Y56" i="1"/>
  <c r="R56" i="1"/>
  <c r="E56" i="1"/>
  <c r="S56" i="1" s="1"/>
  <c r="Y55" i="1"/>
  <c r="Y54" i="1"/>
  <c r="Y53" i="1"/>
  <c r="Y52" i="1"/>
  <c r="Y51" i="1"/>
  <c r="R51" i="1"/>
  <c r="E51" i="1"/>
  <c r="S51" i="1" s="1"/>
  <c r="Y50" i="1"/>
  <c r="R50" i="1"/>
  <c r="E50" i="1"/>
  <c r="Y49" i="1"/>
  <c r="R49" i="1"/>
  <c r="E49" i="1"/>
  <c r="S49" i="1" s="1"/>
  <c r="Y48" i="1"/>
  <c r="R48" i="1"/>
  <c r="E48" i="1"/>
  <c r="Y47" i="1"/>
  <c r="Y46" i="1"/>
  <c r="Y45" i="1"/>
  <c r="E45" i="1"/>
  <c r="Y44" i="1"/>
  <c r="Y43" i="1"/>
  <c r="R43" i="1"/>
  <c r="E43" i="1"/>
  <c r="S43" i="1" s="1"/>
  <c r="Y42" i="1"/>
  <c r="R42" i="1"/>
  <c r="E42" i="1"/>
  <c r="Y41" i="1"/>
  <c r="R41" i="1"/>
  <c r="E41" i="1"/>
  <c r="S41" i="1" s="1"/>
  <c r="Y40" i="1"/>
  <c r="R40" i="1"/>
  <c r="E40" i="1"/>
  <c r="Y39" i="1"/>
  <c r="Y38" i="1"/>
  <c r="Y37" i="1"/>
  <c r="Y36" i="1"/>
  <c r="Y35" i="1"/>
  <c r="R35" i="1"/>
  <c r="Y34" i="1"/>
  <c r="R34" i="1"/>
  <c r="E34" i="1"/>
  <c r="Y33" i="1"/>
  <c r="R33" i="1"/>
  <c r="E33" i="1"/>
  <c r="Y32" i="1"/>
  <c r="R32" i="1"/>
  <c r="E32" i="1"/>
  <c r="S32" i="1" s="1"/>
  <c r="Y31" i="1"/>
  <c r="Y30" i="1"/>
  <c r="Y29" i="1"/>
  <c r="Y28" i="1"/>
  <c r="Y27" i="1"/>
  <c r="R27" i="1"/>
  <c r="E27" i="1"/>
  <c r="S27" i="1" s="1"/>
  <c r="Y26" i="1"/>
  <c r="R26" i="1"/>
  <c r="E26" i="1"/>
  <c r="Y25" i="1"/>
  <c r="R25" i="1"/>
  <c r="E25" i="1"/>
  <c r="S25" i="1" s="1"/>
  <c r="Y24" i="1"/>
  <c r="R24" i="1"/>
  <c r="E24" i="1"/>
  <c r="S24" i="1" s="1"/>
  <c r="Y23" i="1"/>
  <c r="Y22" i="1"/>
  <c r="Y21" i="1"/>
  <c r="Y20" i="1"/>
  <c r="Y19" i="1"/>
  <c r="R19" i="1"/>
  <c r="E19" i="1"/>
  <c r="S19" i="1" s="1"/>
  <c r="Y18" i="1"/>
  <c r="R18" i="1"/>
  <c r="E18" i="1"/>
  <c r="Y17" i="1"/>
  <c r="R17" i="1"/>
  <c r="E17" i="1"/>
  <c r="S17" i="1" s="1"/>
  <c r="Y16" i="1"/>
  <c r="R16" i="1"/>
  <c r="E16" i="1"/>
  <c r="S16" i="1" s="1"/>
  <c r="Y15" i="1"/>
  <c r="Y14" i="1"/>
  <c r="Y13" i="1"/>
  <c r="Y12" i="1"/>
  <c r="Y11" i="1"/>
  <c r="R11" i="1"/>
  <c r="E11" i="1"/>
  <c r="S11" i="1" s="1"/>
  <c r="Y10" i="1"/>
  <c r="R10" i="1"/>
  <c r="E10" i="1"/>
  <c r="S10" i="1" s="1"/>
  <c r="Y9" i="1"/>
  <c r="R9" i="1"/>
  <c r="E9" i="1"/>
  <c r="S9" i="1" s="1"/>
  <c r="Y8" i="1"/>
  <c r="R8" i="1"/>
  <c r="E8" i="1"/>
  <c r="Y7" i="1"/>
  <c r="U2" i="1"/>
  <c r="V2" i="1" s="1"/>
  <c r="N2" i="1"/>
  <c r="Q2" i="1" s="1"/>
  <c r="M2" i="1"/>
  <c r="G53" i="4"/>
  <c r="C53" i="4"/>
  <c r="G33" i="4"/>
  <c r="C33" i="4"/>
  <c r="G52" i="4"/>
  <c r="C52" i="4"/>
  <c r="G32" i="4"/>
  <c r="C32" i="4"/>
  <c r="R290" i="1"/>
  <c r="R306" i="1"/>
  <c r="R322" i="1"/>
  <c r="R338" i="1"/>
  <c r="R354" i="1"/>
  <c r="R361" i="1"/>
  <c r="R258" i="1"/>
  <c r="R274" i="1"/>
  <c r="R265" i="1"/>
  <c r="R281" i="1"/>
  <c r="R297" i="1"/>
  <c r="R313" i="1"/>
  <c r="R329" i="1"/>
  <c r="R345" i="1"/>
  <c r="R362" i="1"/>
  <c r="R314" i="1"/>
  <c r="R330" i="1"/>
  <c r="R346" i="1"/>
  <c r="S115" i="1"/>
  <c r="S209" i="1"/>
  <c r="S361" i="1"/>
  <c r="S329" i="1"/>
  <c r="K52" i="4"/>
  <c r="C51" i="4"/>
  <c r="G31" i="4"/>
  <c r="C31" i="4"/>
  <c r="G50" i="4"/>
  <c r="C50" i="4"/>
  <c r="G30" i="4"/>
  <c r="C30" i="4"/>
  <c r="D11" i="3"/>
  <c r="O11" i="3" s="1"/>
  <c r="D14" i="3"/>
  <c r="O14" i="3" s="1"/>
  <c r="N15" i="3"/>
  <c r="D7" i="3"/>
  <c r="N9" i="3"/>
  <c r="N16" i="3"/>
  <c r="N17" i="3"/>
  <c r="N12" i="3"/>
  <c r="G49" i="4"/>
  <c r="C49" i="4"/>
  <c r="G29" i="4"/>
  <c r="C29" i="4"/>
  <c r="G48" i="4"/>
  <c r="C48" i="4"/>
  <c r="G28" i="4"/>
  <c r="C28" i="4"/>
  <c r="C27" i="4"/>
  <c r="G27" i="4"/>
  <c r="G47" i="4"/>
  <c r="C5" i="4"/>
  <c r="C47" i="4"/>
  <c r="G26" i="4"/>
  <c r="G25" i="4"/>
  <c r="G24" i="4"/>
  <c r="C25" i="4"/>
  <c r="D8" i="3"/>
  <c r="O8" i="3" s="1"/>
  <c r="F2" i="3"/>
  <c r="C45" i="4"/>
  <c r="D9" i="3"/>
  <c r="O9" i="3" s="1"/>
  <c r="C23" i="4"/>
  <c r="C43" i="4"/>
  <c r="K53" i="4"/>
  <c r="G51" i="4"/>
  <c r="K6" i="4"/>
  <c r="J6" i="4"/>
  <c r="J5" i="4"/>
  <c r="A39" i="4"/>
  <c r="A36" i="4"/>
  <c r="F2" i="4"/>
  <c r="J2" i="4"/>
  <c r="J23" i="4"/>
  <c r="J43" i="4"/>
  <c r="G2" i="4"/>
  <c r="G23" i="4"/>
  <c r="G43" i="4"/>
  <c r="K4" i="4"/>
  <c r="A55" i="4"/>
  <c r="A54" i="4"/>
  <c r="A53" i="4"/>
  <c r="A52" i="4"/>
  <c r="J51" i="4"/>
  <c r="A51" i="4"/>
  <c r="A50" i="4"/>
  <c r="A49" i="4"/>
  <c r="A48" i="4"/>
  <c r="A47" i="4"/>
  <c r="A46" i="4"/>
  <c r="A45" i="4"/>
  <c r="I44" i="4"/>
  <c r="A44" i="4"/>
  <c r="M43" i="4"/>
  <c r="B23" i="4"/>
  <c r="B43" i="4"/>
  <c r="K14" i="4"/>
  <c r="J14" i="4"/>
  <c r="K13" i="4"/>
  <c r="J13" i="4"/>
  <c r="K12" i="4"/>
  <c r="J12" i="4"/>
  <c r="K11" i="4"/>
  <c r="J11" i="4"/>
  <c r="K10" i="4"/>
  <c r="J10" i="4"/>
  <c r="K9" i="4"/>
  <c r="J9" i="4"/>
  <c r="K8" i="4"/>
  <c r="J8" i="4"/>
  <c r="K7" i="4"/>
  <c r="J7" i="4"/>
  <c r="J4" i="4"/>
  <c r="K3" i="4"/>
  <c r="J3" i="4"/>
  <c r="L19" i="3"/>
  <c r="D16" i="3"/>
  <c r="O16" i="3" s="1"/>
  <c r="D12" i="3"/>
  <c r="O12" i="3" s="1"/>
  <c r="D10" i="3"/>
  <c r="O10" i="3" s="1"/>
  <c r="N2" i="3"/>
  <c r="Q2" i="3" s="1"/>
  <c r="H2" i="3"/>
  <c r="N8" i="3"/>
  <c r="D17" i="3"/>
  <c r="O17" i="3" s="1"/>
  <c r="N13" i="3"/>
  <c r="N11" i="3"/>
  <c r="N10" i="3"/>
  <c r="D13" i="3"/>
  <c r="O13" i="3" s="1"/>
  <c r="L36" i="4"/>
  <c r="L37" i="4"/>
  <c r="K34" i="4"/>
  <c r="K35" i="4"/>
  <c r="J54" i="4"/>
  <c r="K46" i="4"/>
  <c r="J55" i="4"/>
  <c r="K5" i="4"/>
  <c r="K26" i="4"/>
  <c r="K2" i="4"/>
  <c r="K23" i="4"/>
  <c r="K43" i="4"/>
  <c r="K25" i="4"/>
  <c r="J47" i="4"/>
  <c r="K33" i="4"/>
  <c r="K29" i="4"/>
  <c r="K32" i="4"/>
  <c r="F23" i="4"/>
  <c r="F43" i="4"/>
  <c r="K50" i="4"/>
  <c r="K24" i="4"/>
  <c r="K28" i="4"/>
  <c r="J53" i="4"/>
  <c r="J49" i="4"/>
  <c r="J44" i="4"/>
  <c r="J48" i="4"/>
  <c r="J45" i="4"/>
  <c r="K47" i="4"/>
  <c r="K27" i="4"/>
  <c r="K48" i="4"/>
  <c r="F56" i="4"/>
  <c r="C26" i="4"/>
  <c r="J52" i="4"/>
  <c r="K45" i="4"/>
  <c r="J50" i="4"/>
  <c r="K49" i="4"/>
  <c r="K54" i="4"/>
  <c r="K51" i="4"/>
  <c r="B56" i="4"/>
  <c r="K30" i="4"/>
  <c r="J46" i="4"/>
  <c r="K44" i="4"/>
  <c r="K31" i="4"/>
  <c r="G56" i="4"/>
  <c r="D15" i="3"/>
  <c r="O15" i="3" s="1"/>
  <c r="N14" i="3"/>
  <c r="N7" i="3"/>
  <c r="C56" i="4"/>
  <c r="K56" i="4"/>
  <c r="J56" i="4"/>
  <c r="M54" i="4" l="1"/>
  <c r="Y364" i="1"/>
  <c r="M53" i="4"/>
  <c r="E7" i="3"/>
  <c r="E10" i="3"/>
  <c r="E8" i="3"/>
  <c r="E15" i="3"/>
  <c r="H56" i="4"/>
  <c r="L56" i="4" s="1"/>
  <c r="L52" i="4"/>
  <c r="M52" i="4" s="1"/>
  <c r="F11" i="3"/>
  <c r="G11" i="3" s="1"/>
  <c r="H11" i="3" s="1"/>
  <c r="I11" i="3" s="1"/>
  <c r="E11" i="3"/>
  <c r="E9" i="3"/>
  <c r="E16" i="3"/>
  <c r="E17" i="3"/>
  <c r="F10" i="3"/>
  <c r="G10" i="3" s="1"/>
  <c r="H10" i="3" s="1"/>
  <c r="I10" i="3" s="1"/>
  <c r="F13" i="3"/>
  <c r="G13" i="3" s="1"/>
  <c r="H13" i="3" s="1"/>
  <c r="I13" i="3" s="1"/>
  <c r="F7" i="3"/>
  <c r="G7" i="3" s="1"/>
  <c r="O19" i="3"/>
  <c r="F12" i="3"/>
  <c r="G12" i="3" s="1"/>
  <c r="H12" i="3" s="1"/>
  <c r="I12" i="3" s="1"/>
  <c r="E14" i="3"/>
  <c r="F14" i="3"/>
  <c r="G14" i="3" s="1"/>
  <c r="H14" i="3" s="1"/>
  <c r="I14" i="3" s="1"/>
  <c r="F8" i="3"/>
  <c r="G8" i="3" s="1"/>
  <c r="H8" i="3" s="1"/>
  <c r="I8" i="3" s="1"/>
  <c r="F15" i="3"/>
  <c r="G15" i="3" s="1"/>
  <c r="H15" i="3" s="1"/>
  <c r="I15" i="3" s="1"/>
  <c r="E12" i="3"/>
  <c r="F9" i="3"/>
  <c r="G9" i="3" s="1"/>
  <c r="H9" i="3" s="1"/>
  <c r="I9" i="3" s="1"/>
  <c r="F17" i="3"/>
  <c r="G17" i="3" s="1"/>
  <c r="H17" i="3" s="1"/>
  <c r="I17" i="3" s="1"/>
  <c r="E13" i="3"/>
  <c r="F16" i="3"/>
  <c r="G16" i="3" s="1"/>
  <c r="H16" i="3" s="1"/>
  <c r="I16" i="3" s="1"/>
  <c r="E19" i="3"/>
  <c r="O7" i="3"/>
  <c r="S31" i="1"/>
  <c r="S299" i="1"/>
  <c r="S315" i="1"/>
  <c r="S42" i="1"/>
  <c r="S93" i="1"/>
  <c r="S194" i="1"/>
  <c r="S211" i="1"/>
  <c r="S259" i="1"/>
  <c r="S314" i="1"/>
  <c r="S282" i="1"/>
  <c r="S226" i="1"/>
  <c r="S23" i="1"/>
  <c r="S18" i="1"/>
  <c r="S26" i="1"/>
  <c r="S34" i="1"/>
  <c r="S50" i="1"/>
  <c r="S66" i="1"/>
  <c r="S74" i="1"/>
  <c r="S82" i="1"/>
  <c r="S90" i="1"/>
  <c r="S275" i="1"/>
  <c r="S325" i="1"/>
  <c r="S95" i="1"/>
  <c r="S186" i="1"/>
  <c r="S201" i="1"/>
  <c r="R327" i="1"/>
  <c r="E327" i="1"/>
  <c r="R279" i="1"/>
  <c r="E279" i="1"/>
  <c r="R247" i="1"/>
  <c r="E247" i="1"/>
  <c r="R207" i="1"/>
  <c r="E207" i="1"/>
  <c r="R47" i="1"/>
  <c r="E47" i="1"/>
  <c r="R342" i="1"/>
  <c r="E342" i="1"/>
  <c r="R294" i="1"/>
  <c r="E294" i="1"/>
  <c r="E238" i="1"/>
  <c r="R238" i="1"/>
  <c r="R190" i="1"/>
  <c r="E190" i="1"/>
  <c r="R46" i="1"/>
  <c r="E46" i="1"/>
  <c r="R293" i="1"/>
  <c r="E293" i="1"/>
  <c r="S253" i="1"/>
  <c r="R197" i="1"/>
  <c r="E197" i="1"/>
  <c r="R189" i="1"/>
  <c r="E189" i="1"/>
  <c r="R181" i="1"/>
  <c r="E181" i="1"/>
  <c r="S173" i="1"/>
  <c r="S165" i="1"/>
  <c r="E157" i="1"/>
  <c r="R157" i="1"/>
  <c r="R149" i="1"/>
  <c r="E149" i="1"/>
  <c r="E141" i="1"/>
  <c r="R141" i="1"/>
  <c r="R133" i="1"/>
  <c r="E133" i="1"/>
  <c r="R125" i="1"/>
  <c r="E125" i="1"/>
  <c r="R117" i="1"/>
  <c r="E117" i="1"/>
  <c r="R109" i="1"/>
  <c r="E109" i="1"/>
  <c r="R85" i="1"/>
  <c r="E85" i="1"/>
  <c r="R77" i="1"/>
  <c r="E77" i="1"/>
  <c r="R69" i="1"/>
  <c r="E69" i="1"/>
  <c r="R61" i="1"/>
  <c r="E61" i="1"/>
  <c r="R53" i="1"/>
  <c r="E53" i="1"/>
  <c r="S86" i="1"/>
  <c r="R351" i="1"/>
  <c r="E351" i="1"/>
  <c r="E311" i="1"/>
  <c r="R311" i="1"/>
  <c r="R231" i="1"/>
  <c r="E231" i="1"/>
  <c r="R191" i="1"/>
  <c r="E191" i="1"/>
  <c r="S39" i="1"/>
  <c r="R358" i="1"/>
  <c r="E358" i="1"/>
  <c r="R278" i="1"/>
  <c r="E278" i="1"/>
  <c r="R246" i="1"/>
  <c r="E246" i="1"/>
  <c r="E206" i="1"/>
  <c r="R206" i="1"/>
  <c r="R166" i="1"/>
  <c r="E166" i="1"/>
  <c r="S150" i="1"/>
  <c r="R134" i="1"/>
  <c r="E134" i="1"/>
  <c r="E102" i="1"/>
  <c r="R102" i="1"/>
  <c r="R70" i="1"/>
  <c r="E70" i="1"/>
  <c r="E22" i="1"/>
  <c r="R22" i="1"/>
  <c r="E54" i="1"/>
  <c r="R86" i="1"/>
  <c r="S340" i="1"/>
  <c r="R23" i="1"/>
  <c r="R301" i="1"/>
  <c r="E301" i="1"/>
  <c r="E269" i="1"/>
  <c r="R269" i="1"/>
  <c r="S13" i="1"/>
  <c r="R95" i="1"/>
  <c r="R13" i="1"/>
  <c r="E262" i="1"/>
  <c r="E318" i="1"/>
  <c r="R15" i="1"/>
  <c r="R300" i="1"/>
  <c r="E300" i="1"/>
  <c r="R268" i="1"/>
  <c r="E268" i="1"/>
  <c r="R236" i="1"/>
  <c r="E236" i="1"/>
  <c r="R204" i="1"/>
  <c r="E204" i="1"/>
  <c r="E172" i="1"/>
  <c r="R172" i="1"/>
  <c r="R140" i="1"/>
  <c r="E140" i="1"/>
  <c r="E92" i="1"/>
  <c r="R92" i="1"/>
  <c r="R84" i="1"/>
  <c r="E84" i="1"/>
  <c r="E68" i="1"/>
  <c r="R68" i="1"/>
  <c r="R52" i="1"/>
  <c r="E52" i="1"/>
  <c r="R28" i="1"/>
  <c r="E28" i="1"/>
  <c r="R183" i="1"/>
  <c r="E135" i="1"/>
  <c r="E101" i="1"/>
  <c r="E108" i="1"/>
  <c r="S160" i="1"/>
  <c r="E332" i="1"/>
  <c r="R343" i="1"/>
  <c r="E343" i="1"/>
  <c r="R303" i="1"/>
  <c r="E303" i="1"/>
  <c r="R263" i="1"/>
  <c r="E263" i="1"/>
  <c r="R223" i="1"/>
  <c r="E223" i="1"/>
  <c r="S183" i="1"/>
  <c r="R167" i="1"/>
  <c r="E167" i="1"/>
  <c r="S119" i="1"/>
  <c r="R103" i="1"/>
  <c r="E103" i="1"/>
  <c r="R87" i="1"/>
  <c r="E87" i="1"/>
  <c r="R71" i="1"/>
  <c r="E71" i="1"/>
  <c r="S233" i="1"/>
  <c r="S336" i="1"/>
  <c r="S354" i="1"/>
  <c r="R31" i="1"/>
  <c r="R326" i="1"/>
  <c r="E326" i="1"/>
  <c r="R286" i="1"/>
  <c r="E286" i="1"/>
  <c r="R254" i="1"/>
  <c r="E254" i="1"/>
  <c r="R222" i="1"/>
  <c r="E222" i="1"/>
  <c r="E174" i="1"/>
  <c r="R174" i="1"/>
  <c r="R30" i="1"/>
  <c r="E30" i="1"/>
  <c r="R341" i="1"/>
  <c r="E341" i="1"/>
  <c r="R245" i="1"/>
  <c r="E245" i="1"/>
  <c r="R213" i="1"/>
  <c r="E213" i="1"/>
  <c r="E37" i="1"/>
  <c r="R37" i="1"/>
  <c r="R356" i="1"/>
  <c r="E356" i="1"/>
  <c r="R324" i="1"/>
  <c r="E324" i="1"/>
  <c r="E292" i="1"/>
  <c r="R292" i="1"/>
  <c r="R260" i="1"/>
  <c r="E260" i="1"/>
  <c r="E228" i="1"/>
  <c r="R228" i="1"/>
  <c r="S196" i="1"/>
  <c r="R164" i="1"/>
  <c r="E164" i="1"/>
  <c r="R12" i="1"/>
  <c r="E12" i="1"/>
  <c r="S349" i="1"/>
  <c r="S8" i="1"/>
  <c r="E14" i="1"/>
  <c r="R21" i="1"/>
  <c r="S88" i="1"/>
  <c r="E142" i="1"/>
  <c r="R173" i="1"/>
  <c r="E359" i="1"/>
  <c r="R359" i="1"/>
  <c r="R319" i="1"/>
  <c r="E319" i="1"/>
  <c r="R287" i="1"/>
  <c r="E287" i="1"/>
  <c r="R199" i="1"/>
  <c r="E199" i="1"/>
  <c r="R350" i="1"/>
  <c r="E350" i="1"/>
  <c r="R310" i="1"/>
  <c r="E310" i="1"/>
  <c r="R270" i="1"/>
  <c r="E270" i="1"/>
  <c r="R230" i="1"/>
  <c r="E230" i="1"/>
  <c r="R198" i="1"/>
  <c r="E198" i="1"/>
  <c r="R158" i="1"/>
  <c r="E158" i="1"/>
  <c r="R126" i="1"/>
  <c r="E126" i="1"/>
  <c r="E110" i="1"/>
  <c r="R110" i="1"/>
  <c r="E94" i="1"/>
  <c r="R94" i="1"/>
  <c r="E78" i="1"/>
  <c r="R78" i="1"/>
  <c r="R62" i="1"/>
  <c r="E62" i="1"/>
  <c r="R333" i="1"/>
  <c r="E333" i="1"/>
  <c r="R309" i="1"/>
  <c r="E309" i="1"/>
  <c r="R261" i="1"/>
  <c r="E261" i="1"/>
  <c r="E221" i="1"/>
  <c r="R221" i="1"/>
  <c r="S21" i="1"/>
  <c r="E151" i="1"/>
  <c r="R308" i="1"/>
  <c r="E308" i="1"/>
  <c r="R276" i="1"/>
  <c r="E276" i="1"/>
  <c r="R244" i="1"/>
  <c r="E244" i="1"/>
  <c r="R212" i="1"/>
  <c r="E212" i="1"/>
  <c r="R180" i="1"/>
  <c r="E180" i="1"/>
  <c r="R148" i="1"/>
  <c r="E148" i="1"/>
  <c r="R116" i="1"/>
  <c r="E116" i="1"/>
  <c r="R100" i="1"/>
  <c r="E100" i="1"/>
  <c r="R60" i="1"/>
  <c r="E60" i="1"/>
  <c r="R44" i="1"/>
  <c r="E44" i="1"/>
  <c r="R36" i="1"/>
  <c r="E36" i="1"/>
  <c r="E55" i="1"/>
  <c r="E239" i="1"/>
  <c r="E76" i="1"/>
  <c r="R188" i="1"/>
  <c r="S45" i="1"/>
  <c r="R335" i="1"/>
  <c r="E335" i="1"/>
  <c r="R295" i="1"/>
  <c r="E295" i="1"/>
  <c r="E255" i="1"/>
  <c r="R255" i="1"/>
  <c r="R215" i="1"/>
  <c r="E215" i="1"/>
  <c r="R175" i="1"/>
  <c r="E175" i="1"/>
  <c r="R159" i="1"/>
  <c r="E159" i="1"/>
  <c r="R143" i="1"/>
  <c r="E143" i="1"/>
  <c r="R127" i="1"/>
  <c r="E127" i="1"/>
  <c r="E111" i="1"/>
  <c r="R111" i="1"/>
  <c r="R79" i="1"/>
  <c r="E79" i="1"/>
  <c r="R63" i="1"/>
  <c r="E63" i="1"/>
  <c r="S15" i="1"/>
  <c r="R119" i="1"/>
  <c r="S229" i="1"/>
  <c r="R334" i="1"/>
  <c r="E334" i="1"/>
  <c r="R302" i="1"/>
  <c r="E302" i="1"/>
  <c r="R214" i="1"/>
  <c r="E214" i="1"/>
  <c r="E182" i="1"/>
  <c r="R182" i="1"/>
  <c r="S38" i="1"/>
  <c r="E357" i="1"/>
  <c r="R357" i="1"/>
  <c r="R317" i="1"/>
  <c r="E317" i="1"/>
  <c r="R285" i="1"/>
  <c r="E285" i="1"/>
  <c r="R277" i="1"/>
  <c r="E277" i="1"/>
  <c r="R237" i="1"/>
  <c r="E237" i="1"/>
  <c r="R205" i="1"/>
  <c r="E205" i="1"/>
  <c r="R29" i="1"/>
  <c r="E29" i="1"/>
  <c r="R348" i="1"/>
  <c r="E348" i="1"/>
  <c r="R316" i="1"/>
  <c r="E316" i="1"/>
  <c r="R284" i="1"/>
  <c r="E284" i="1"/>
  <c r="R252" i="1"/>
  <c r="E252" i="1"/>
  <c r="R220" i="1"/>
  <c r="E220" i="1"/>
  <c r="S188" i="1"/>
  <c r="R156" i="1"/>
  <c r="E156" i="1"/>
  <c r="E132" i="1"/>
  <c r="R132" i="1"/>
  <c r="R20" i="1"/>
  <c r="E20" i="1"/>
  <c r="E271" i="1"/>
  <c r="S64" i="1"/>
  <c r="R118" i="1"/>
  <c r="S124" i="1"/>
  <c r="R150" i="1"/>
  <c r="S40" i="1"/>
  <c r="S248" i="1"/>
  <c r="S328" i="1"/>
  <c r="S33" i="1"/>
  <c r="S48" i="1"/>
  <c r="S243" i="1"/>
  <c r="S35" i="1"/>
  <c r="D364" i="1"/>
  <c r="E355" i="1"/>
  <c r="R7" i="1"/>
  <c r="G19" i="3" l="1"/>
  <c r="H7" i="3"/>
  <c r="S143" i="1"/>
  <c r="S53" i="1"/>
  <c r="S279" i="1"/>
  <c r="S326" i="1"/>
  <c r="S166" i="1"/>
  <c r="S156" i="1"/>
  <c r="S79" i="1"/>
  <c r="S159" i="1"/>
  <c r="S295" i="1"/>
  <c r="S239" i="1"/>
  <c r="S100" i="1"/>
  <c r="S212" i="1"/>
  <c r="S151" i="1"/>
  <c r="S198" i="1"/>
  <c r="S350" i="1"/>
  <c r="S14" i="1"/>
  <c r="S292" i="1"/>
  <c r="S174" i="1"/>
  <c r="S71" i="1"/>
  <c r="S167" i="1"/>
  <c r="S303" i="1"/>
  <c r="S108" i="1"/>
  <c r="S61" i="1"/>
  <c r="S109" i="1"/>
  <c r="S190" i="1"/>
  <c r="S47" i="1"/>
  <c r="S327" i="1"/>
  <c r="S308" i="1"/>
  <c r="S22" i="1"/>
  <c r="S29" i="1"/>
  <c r="S255" i="1"/>
  <c r="S309" i="1"/>
  <c r="S284" i="1"/>
  <c r="S205" i="1"/>
  <c r="S317" i="1"/>
  <c r="S182" i="1"/>
  <c r="S55" i="1"/>
  <c r="S333" i="1"/>
  <c r="S94" i="1"/>
  <c r="S359" i="1"/>
  <c r="S324" i="1"/>
  <c r="S245" i="1"/>
  <c r="S222" i="1"/>
  <c r="S101" i="1"/>
  <c r="S300" i="1"/>
  <c r="S311" i="1"/>
  <c r="S141" i="1"/>
  <c r="S63" i="1"/>
  <c r="S263" i="1"/>
  <c r="S85" i="1"/>
  <c r="S140" i="1"/>
  <c r="S358" i="1"/>
  <c r="S355" i="1"/>
  <c r="S271" i="1"/>
  <c r="S214" i="1"/>
  <c r="S175" i="1"/>
  <c r="S335" i="1"/>
  <c r="S36" i="1"/>
  <c r="S116" i="1"/>
  <c r="S244" i="1"/>
  <c r="S230" i="1"/>
  <c r="S199" i="1"/>
  <c r="S87" i="1"/>
  <c r="S343" i="1"/>
  <c r="S135" i="1"/>
  <c r="S68" i="1"/>
  <c r="S172" i="1"/>
  <c r="S102" i="1"/>
  <c r="S206" i="1"/>
  <c r="S351" i="1"/>
  <c r="S69" i="1"/>
  <c r="S117" i="1"/>
  <c r="S149" i="1"/>
  <c r="S207" i="1"/>
  <c r="S334" i="1"/>
  <c r="S180" i="1"/>
  <c r="S310" i="1"/>
  <c r="S231" i="1"/>
  <c r="S46" i="1"/>
  <c r="S285" i="1"/>
  <c r="S76" i="1"/>
  <c r="S78" i="1"/>
  <c r="S164" i="1"/>
  <c r="S268" i="1"/>
  <c r="S197" i="1"/>
  <c r="E364" i="1"/>
  <c r="I70" i="1" s="1"/>
  <c r="J70" i="1" s="1"/>
  <c r="R364" i="1"/>
  <c r="S316" i="1"/>
  <c r="S237" i="1"/>
  <c r="S111" i="1"/>
  <c r="S110" i="1"/>
  <c r="S142" i="1"/>
  <c r="S356" i="1"/>
  <c r="S341" i="1"/>
  <c r="S254" i="1"/>
  <c r="S84" i="1"/>
  <c r="S204" i="1"/>
  <c r="S269" i="1"/>
  <c r="S54" i="1"/>
  <c r="S134" i="1"/>
  <c r="S246" i="1"/>
  <c r="S181" i="1"/>
  <c r="S238" i="1"/>
  <c r="S158" i="1"/>
  <c r="S37" i="1"/>
  <c r="S92" i="1"/>
  <c r="S133" i="1"/>
  <c r="S252" i="1"/>
  <c r="S213" i="1"/>
  <c r="S52" i="1"/>
  <c r="S70" i="1"/>
  <c r="S20" i="1"/>
  <c r="S357" i="1"/>
  <c r="S302" i="1"/>
  <c r="S127" i="1"/>
  <c r="S215" i="1"/>
  <c r="S44" i="1"/>
  <c r="S148" i="1"/>
  <c r="S276" i="1"/>
  <c r="S221" i="1"/>
  <c r="S62" i="1"/>
  <c r="S126" i="1"/>
  <c r="S270" i="1"/>
  <c r="S287" i="1"/>
  <c r="S228" i="1"/>
  <c r="S103" i="1"/>
  <c r="S223" i="1"/>
  <c r="S332" i="1"/>
  <c r="S318" i="1"/>
  <c r="S301" i="1"/>
  <c r="S191" i="1"/>
  <c r="S77" i="1"/>
  <c r="S125" i="1"/>
  <c r="S293" i="1"/>
  <c r="S294" i="1"/>
  <c r="S247" i="1"/>
  <c r="S60" i="1"/>
  <c r="S319" i="1"/>
  <c r="S342" i="1"/>
  <c r="S132" i="1"/>
  <c r="S220" i="1"/>
  <c r="S348" i="1"/>
  <c r="S277" i="1"/>
  <c r="S261" i="1"/>
  <c r="S12" i="1"/>
  <c r="S260" i="1"/>
  <c r="S30" i="1"/>
  <c r="S286" i="1"/>
  <c r="S28" i="1"/>
  <c r="S236" i="1"/>
  <c r="S262" i="1"/>
  <c r="S278" i="1"/>
  <c r="S157" i="1"/>
  <c r="S189" i="1"/>
  <c r="I12" i="1" l="1"/>
  <c r="J12" i="1" s="1"/>
  <c r="I361" i="1"/>
  <c r="J361" i="1" s="1"/>
  <c r="F191" i="1"/>
  <c r="I157" i="1"/>
  <c r="J157" i="1" s="1"/>
  <c r="F342" i="1"/>
  <c r="I148" i="1"/>
  <c r="J148" i="1" s="1"/>
  <c r="F213" i="1"/>
  <c r="F110" i="1"/>
  <c r="F278" i="1"/>
  <c r="F28" i="1"/>
  <c r="I261" i="1"/>
  <c r="J261" i="1" s="1"/>
  <c r="F228" i="1"/>
  <c r="F221" i="1"/>
  <c r="I111" i="1"/>
  <c r="J111" i="1" s="1"/>
  <c r="I342" i="1"/>
  <c r="J342" i="1" s="1"/>
  <c r="F236" i="1"/>
  <c r="F220" i="1"/>
  <c r="F293" i="1"/>
  <c r="I62" i="1"/>
  <c r="J62" i="1" s="1"/>
  <c r="F357" i="1"/>
  <c r="I238" i="1"/>
  <c r="J238" i="1" s="1"/>
  <c r="I278" i="1"/>
  <c r="J278" i="1" s="1"/>
  <c r="F286" i="1"/>
  <c r="I92" i="1"/>
  <c r="J92" i="1" s="1"/>
  <c r="F247" i="1"/>
  <c r="F125" i="1"/>
  <c r="F318" i="1"/>
  <c r="F70" i="1"/>
  <c r="F254" i="1"/>
  <c r="F148" i="1"/>
  <c r="I125" i="1"/>
  <c r="J125" i="1" s="1"/>
  <c r="F276" i="1"/>
  <c r="F132" i="1"/>
  <c r="I247" i="1"/>
  <c r="J247" i="1" s="1"/>
  <c r="F77" i="1"/>
  <c r="I127" i="1"/>
  <c r="J127" i="1" s="1"/>
  <c r="F52" i="1"/>
  <c r="F37" i="1"/>
  <c r="F134" i="1"/>
  <c r="I316" i="1"/>
  <c r="J316" i="1" s="1"/>
  <c r="F12" i="1"/>
  <c r="F62" i="1"/>
  <c r="F277" i="1"/>
  <c r="F189" i="1"/>
  <c r="I262" i="1"/>
  <c r="J262" i="1" s="1"/>
  <c r="F348" i="1"/>
  <c r="F294" i="1"/>
  <c r="F223" i="1"/>
  <c r="I52" i="1"/>
  <c r="J52" i="1" s="1"/>
  <c r="F142" i="1"/>
  <c r="F285" i="1"/>
  <c r="I190" i="1"/>
  <c r="J190" i="1" s="1"/>
  <c r="F261" i="1"/>
  <c r="I220" i="1"/>
  <c r="J220" i="1" s="1"/>
  <c r="F301" i="1"/>
  <c r="F103" i="1"/>
  <c r="F44" i="1"/>
  <c r="I20" i="1"/>
  <c r="J20" i="1" s="1"/>
  <c r="F181" i="1"/>
  <c r="F133" i="1"/>
  <c r="F84" i="1"/>
  <c r="H19" i="3"/>
  <c r="I19" i="3" s="1"/>
  <c r="I7" i="3"/>
  <c r="I358" i="1"/>
  <c r="J358" i="1" s="1"/>
  <c r="I279" i="1"/>
  <c r="J279" i="1" s="1"/>
  <c r="I175" i="1"/>
  <c r="J175" i="1" s="1"/>
  <c r="I189" i="1"/>
  <c r="J189" i="1" s="1"/>
  <c r="F262" i="1"/>
  <c r="F30" i="1"/>
  <c r="F319" i="1"/>
  <c r="F332" i="1"/>
  <c r="F287" i="1"/>
  <c r="I215" i="1"/>
  <c r="J215" i="1" s="1"/>
  <c r="I357" i="1"/>
  <c r="J357" i="1" s="1"/>
  <c r="I37" i="1"/>
  <c r="J37" i="1" s="1"/>
  <c r="F197" i="1"/>
  <c r="F157" i="1"/>
  <c r="F260" i="1"/>
  <c r="I277" i="1"/>
  <c r="J277" i="1" s="1"/>
  <c r="I213" i="1"/>
  <c r="J213" i="1" s="1"/>
  <c r="F60" i="1"/>
  <c r="I293" i="1"/>
  <c r="J293" i="1" s="1"/>
  <c r="F126" i="1"/>
  <c r="F127" i="1"/>
  <c r="F20" i="1"/>
  <c r="F54" i="1"/>
  <c r="F341" i="1"/>
  <c r="F94" i="1"/>
  <c r="F309" i="1"/>
  <c r="F76" i="1"/>
  <c r="F207" i="1"/>
  <c r="I244" i="1"/>
  <c r="J244" i="1" s="1"/>
  <c r="F263" i="1"/>
  <c r="I245" i="1"/>
  <c r="J245" i="1" s="1"/>
  <c r="F182" i="1"/>
  <c r="I159" i="1"/>
  <c r="J159" i="1" s="1"/>
  <c r="F302" i="1"/>
  <c r="I63" i="1"/>
  <c r="J63" i="1" s="1"/>
  <c r="F252" i="1"/>
  <c r="F246" i="1"/>
  <c r="F269" i="1"/>
  <c r="F111" i="1"/>
  <c r="F116" i="1"/>
  <c r="F198" i="1"/>
  <c r="I252" i="1"/>
  <c r="J252" i="1" s="1"/>
  <c r="F158" i="1"/>
  <c r="F204" i="1"/>
  <c r="F356" i="1"/>
  <c r="F343" i="1"/>
  <c r="I133" i="1"/>
  <c r="J133" i="1" s="1"/>
  <c r="F270" i="1"/>
  <c r="F215" i="1"/>
  <c r="I158" i="1"/>
  <c r="J158" i="1" s="1"/>
  <c r="I134" i="1"/>
  <c r="J134" i="1" s="1"/>
  <c r="F164" i="1"/>
  <c r="F358" i="1"/>
  <c r="F311" i="1"/>
  <c r="I76" i="1"/>
  <c r="J76" i="1" s="1"/>
  <c r="F316" i="1"/>
  <c r="F268" i="1"/>
  <c r="I207" i="1"/>
  <c r="J207" i="1" s="1"/>
  <c r="F102" i="1"/>
  <c r="F87" i="1"/>
  <c r="F271" i="1"/>
  <c r="F300" i="1"/>
  <c r="F317" i="1"/>
  <c r="F190" i="1"/>
  <c r="F159" i="1"/>
  <c r="F29" i="1"/>
  <c r="F174" i="1"/>
  <c r="F53" i="1"/>
  <c r="F172" i="1"/>
  <c r="I335" i="1"/>
  <c r="J335" i="1" s="1"/>
  <c r="F22" i="1"/>
  <c r="I212" i="1"/>
  <c r="J212" i="1" s="1"/>
  <c r="F310" i="1"/>
  <c r="F69" i="1"/>
  <c r="F335" i="1"/>
  <c r="I53" i="1"/>
  <c r="J53" i="1" s="1"/>
  <c r="F63" i="1"/>
  <c r="I333" i="1"/>
  <c r="J333" i="1" s="1"/>
  <c r="F100" i="1"/>
  <c r="I69" i="1"/>
  <c r="J69" i="1" s="1"/>
  <c r="F244" i="1"/>
  <c r="F245" i="1"/>
  <c r="I284" i="1"/>
  <c r="J284" i="1" s="1"/>
  <c r="F108" i="1"/>
  <c r="I156" i="1"/>
  <c r="J156" i="1" s="1"/>
  <c r="I132" i="1"/>
  <c r="J132" i="1" s="1"/>
  <c r="F333" i="1"/>
  <c r="F255" i="1"/>
  <c r="F308" i="1"/>
  <c r="F292" i="1"/>
  <c r="F239" i="1"/>
  <c r="F79" i="1"/>
  <c r="I166" i="1"/>
  <c r="J166" i="1" s="1"/>
  <c r="I285" i="1"/>
  <c r="J285" i="1" s="1"/>
  <c r="I180" i="1"/>
  <c r="J180" i="1" s="1"/>
  <c r="F149" i="1"/>
  <c r="F351" i="1"/>
  <c r="F68" i="1"/>
  <c r="F199" i="1"/>
  <c r="F175" i="1"/>
  <c r="F355" i="1"/>
  <c r="F140" i="1"/>
  <c r="F141" i="1"/>
  <c r="I101" i="1"/>
  <c r="J101" i="1" s="1"/>
  <c r="F324" i="1"/>
  <c r="F205" i="1"/>
  <c r="I255" i="1"/>
  <c r="J255" i="1" s="1"/>
  <c r="F303" i="1"/>
  <c r="F151" i="1"/>
  <c r="I79" i="1"/>
  <c r="J79" i="1" s="1"/>
  <c r="F166" i="1"/>
  <c r="F143" i="1"/>
  <c r="I283" i="1"/>
  <c r="J283" i="1" s="1"/>
  <c r="I345" i="1"/>
  <c r="J345" i="1" s="1"/>
  <c r="I89" i="1"/>
  <c r="J89" i="1" s="1"/>
  <c r="I289" i="1"/>
  <c r="J289" i="1" s="1"/>
  <c r="I320" i="1"/>
  <c r="J320" i="1" s="1"/>
  <c r="I57" i="1"/>
  <c r="J57" i="1" s="1"/>
  <c r="I131" i="1"/>
  <c r="J131" i="1" s="1"/>
  <c r="I138" i="1"/>
  <c r="J138" i="1" s="1"/>
  <c r="I75" i="1"/>
  <c r="J75" i="1" s="1"/>
  <c r="I26" i="1"/>
  <c r="J26" i="1" s="1"/>
  <c r="I162" i="1"/>
  <c r="J162" i="1" s="1"/>
  <c r="I306" i="1"/>
  <c r="J306" i="1" s="1"/>
  <c r="G323" i="1"/>
  <c r="H323" i="1" s="1"/>
  <c r="F16" i="1"/>
  <c r="F211" i="1"/>
  <c r="F185" i="1"/>
  <c r="F41" i="1"/>
  <c r="F331" i="1"/>
  <c r="G228" i="1"/>
  <c r="H228" i="1" s="1"/>
  <c r="F274" i="1"/>
  <c r="F176" i="1"/>
  <c r="F193" i="1"/>
  <c r="F106" i="1"/>
  <c r="F224" i="1"/>
  <c r="I259" i="1"/>
  <c r="J259" i="1" s="1"/>
  <c r="I97" i="1"/>
  <c r="J97" i="1" s="1"/>
  <c r="I170" i="1"/>
  <c r="J170" i="1" s="1"/>
  <c r="I314" i="1"/>
  <c r="J314" i="1" s="1"/>
  <c r="I362" i="1"/>
  <c r="J362" i="1" s="1"/>
  <c r="I80" i="1"/>
  <c r="J80" i="1" s="1"/>
  <c r="I121" i="1"/>
  <c r="J121" i="1" s="1"/>
  <c r="I34" i="1"/>
  <c r="J34" i="1" s="1"/>
  <c r="I202" i="1"/>
  <c r="J202" i="1" s="1"/>
  <c r="I331" i="1"/>
  <c r="J331" i="1" s="1"/>
  <c r="G343" i="1"/>
  <c r="H343" i="1" s="1"/>
  <c r="F105" i="1"/>
  <c r="F203" i="1"/>
  <c r="F362" i="1"/>
  <c r="G169" i="1"/>
  <c r="H169" i="1" s="1"/>
  <c r="F227" i="1"/>
  <c r="F266" i="1"/>
  <c r="F353" i="1"/>
  <c r="F208" i="1"/>
  <c r="F364" i="1"/>
  <c r="F345" i="1"/>
  <c r="F32" i="1"/>
  <c r="G335" i="1"/>
  <c r="H335" i="1" s="1"/>
  <c r="I291" i="1"/>
  <c r="J291" i="1" s="1"/>
  <c r="F267" i="1"/>
  <c r="G22" i="1"/>
  <c r="H22" i="1" s="1"/>
  <c r="F217" i="1"/>
  <c r="F232" i="1"/>
  <c r="F155" i="1"/>
  <c r="F330" i="1"/>
  <c r="F73" i="1"/>
  <c r="F299" i="1"/>
  <c r="F283" i="1"/>
  <c r="F121" i="1"/>
  <c r="F337" i="1"/>
  <c r="F168" i="1"/>
  <c r="F25" i="1"/>
  <c r="F43" i="1"/>
  <c r="F241" i="1"/>
  <c r="F209" i="1"/>
  <c r="F50" i="1"/>
  <c r="F314" i="1"/>
  <c r="F169" i="1"/>
  <c r="F97" i="1"/>
  <c r="G239" i="1"/>
  <c r="H239" i="1" s="1"/>
  <c r="G173" i="1"/>
  <c r="H173" i="1" s="1"/>
  <c r="G299" i="1"/>
  <c r="H299" i="1" s="1"/>
  <c r="I312" i="1"/>
  <c r="J312" i="1" s="1"/>
  <c r="I193" i="1"/>
  <c r="J193" i="1" s="1"/>
  <c r="F146" i="1"/>
  <c r="F305" i="1"/>
  <c r="G87" i="1"/>
  <c r="H87" i="1" s="1"/>
  <c r="F200" i="1"/>
  <c r="F323" i="1"/>
  <c r="F313" i="1"/>
  <c r="F360" i="1"/>
  <c r="F242" i="1"/>
  <c r="F282" i="1"/>
  <c r="F24" i="1"/>
  <c r="F131" i="1"/>
  <c r="F235" i="1"/>
  <c r="F57" i="1"/>
  <c r="F138" i="1"/>
  <c r="F291" i="1"/>
  <c r="F352" i="1"/>
  <c r="F34" i="1"/>
  <c r="G144" i="1"/>
  <c r="H144" i="1" s="1"/>
  <c r="G360" i="1"/>
  <c r="H360" i="1" s="1"/>
  <c r="G340" i="1"/>
  <c r="H340" i="1" s="1"/>
  <c r="G156" i="1"/>
  <c r="H156" i="1" s="1"/>
  <c r="G81" i="1"/>
  <c r="H81" i="1" s="1"/>
  <c r="G17" i="1"/>
  <c r="H17" i="1" s="1"/>
  <c r="G312" i="1"/>
  <c r="H312" i="1" s="1"/>
  <c r="G320" i="1"/>
  <c r="H320" i="1" s="1"/>
  <c r="I187" i="1"/>
  <c r="J187" i="1" s="1"/>
  <c r="F72" i="1"/>
  <c r="F187" i="1"/>
  <c r="F98" i="1"/>
  <c r="F113" i="1"/>
  <c r="F74" i="1"/>
  <c r="F139" i="1"/>
  <c r="F273" i="1"/>
  <c r="F122" i="1"/>
  <c r="F218" i="1"/>
  <c r="F202" i="1"/>
  <c r="G364" i="1"/>
  <c r="F225" i="1"/>
  <c r="F18" i="1"/>
  <c r="G212" i="1"/>
  <c r="H212" i="1" s="1"/>
  <c r="G352" i="1"/>
  <c r="H352" i="1" s="1"/>
  <c r="G356" i="1"/>
  <c r="H356" i="1" s="1"/>
  <c r="G359" i="1"/>
  <c r="H359" i="1" s="1"/>
  <c r="G120" i="1"/>
  <c r="H120" i="1" s="1"/>
  <c r="G309" i="1"/>
  <c r="H309" i="1" s="1"/>
  <c r="G44" i="1"/>
  <c r="H44" i="1" s="1"/>
  <c r="G321" i="1"/>
  <c r="H321" i="1" s="1"/>
  <c r="G218" i="1"/>
  <c r="H218" i="1" s="1"/>
  <c r="G303" i="1"/>
  <c r="H303" i="1" s="1"/>
  <c r="G79" i="1"/>
  <c r="H79" i="1" s="1"/>
  <c r="G224" i="1"/>
  <c r="H224" i="1" s="1"/>
  <c r="G353" i="1"/>
  <c r="H353" i="1" s="1"/>
  <c r="G105" i="1"/>
  <c r="H105" i="1" s="1"/>
  <c r="G160" i="1"/>
  <c r="H160" i="1" s="1"/>
  <c r="G131" i="1"/>
  <c r="H131" i="1" s="1"/>
  <c r="G301" i="1"/>
  <c r="H301" i="1" s="1"/>
  <c r="G302" i="1"/>
  <c r="H302" i="1" s="1"/>
  <c r="G168" i="1"/>
  <c r="H168" i="1" s="1"/>
  <c r="G21" i="1"/>
  <c r="H21" i="1" s="1"/>
  <c r="G288" i="1"/>
  <c r="H288" i="1" s="1"/>
  <c r="G158" i="1"/>
  <c r="H158" i="1" s="1"/>
  <c r="G88" i="1"/>
  <c r="H88" i="1" s="1"/>
  <c r="G225" i="1"/>
  <c r="H225" i="1" s="1"/>
  <c r="G76" i="1"/>
  <c r="H76" i="1" s="1"/>
  <c r="F10" i="1"/>
  <c r="F162" i="1"/>
  <c r="F361" i="1"/>
  <c r="G60" i="1"/>
  <c r="H60" i="1" s="1"/>
  <c r="F240" i="1"/>
  <c r="F123" i="1"/>
  <c r="F112" i="1"/>
  <c r="F275" i="1"/>
  <c r="F104" i="1"/>
  <c r="F250" i="1"/>
  <c r="G279" i="1"/>
  <c r="H279" i="1" s="1"/>
  <c r="F195" i="1"/>
  <c r="F329" i="1"/>
  <c r="F307" i="1"/>
  <c r="F257" i="1"/>
  <c r="G67" i="1"/>
  <c r="H67" i="1" s="1"/>
  <c r="G262" i="1"/>
  <c r="H262" i="1" s="1"/>
  <c r="G351" i="1"/>
  <c r="H351" i="1" s="1"/>
  <c r="G330" i="1"/>
  <c r="H330" i="1" s="1"/>
  <c r="G47" i="1"/>
  <c r="H47" i="1" s="1"/>
  <c r="G249" i="1"/>
  <c r="H249" i="1" s="1"/>
  <c r="G250" i="1"/>
  <c r="H250" i="1" s="1"/>
  <c r="G261" i="1"/>
  <c r="H261" i="1" s="1"/>
  <c r="G246" i="1"/>
  <c r="H246" i="1" s="1"/>
  <c r="G177" i="1"/>
  <c r="H177" i="1" s="1"/>
  <c r="G136" i="1"/>
  <c r="H136" i="1" s="1"/>
  <c r="G255" i="1"/>
  <c r="H255" i="1" s="1"/>
  <c r="G331" i="1"/>
  <c r="H331" i="1" s="1"/>
  <c r="G32" i="1"/>
  <c r="H32" i="1" s="1"/>
  <c r="G194" i="1"/>
  <c r="H194" i="1" s="1"/>
  <c r="G240" i="1"/>
  <c r="H240" i="1" s="1"/>
  <c r="G74" i="1"/>
  <c r="H74" i="1" s="1"/>
  <c r="G127" i="1"/>
  <c r="H127" i="1" s="1"/>
  <c r="G243" i="1"/>
  <c r="H243" i="1" s="1"/>
  <c r="G83" i="1"/>
  <c r="H83" i="1" s="1"/>
  <c r="G145" i="1"/>
  <c r="H145" i="1" s="1"/>
  <c r="I98" i="1"/>
  <c r="J98" i="1" s="1"/>
  <c r="I328" i="1"/>
  <c r="J328" i="1" s="1"/>
  <c r="F107" i="1"/>
  <c r="F136" i="1"/>
  <c r="F80" i="1"/>
  <c r="F312" i="1"/>
  <c r="F65" i="1"/>
  <c r="F192" i="1"/>
  <c r="F264" i="1"/>
  <c r="F297" i="1"/>
  <c r="F251" i="1"/>
  <c r="F256" i="1"/>
  <c r="F304" i="1"/>
  <c r="F17" i="1"/>
  <c r="G166" i="1"/>
  <c r="H166" i="1" s="1"/>
  <c r="G316" i="1"/>
  <c r="H316" i="1" s="1"/>
  <c r="G345" i="1"/>
  <c r="H345" i="1" s="1"/>
  <c r="G329" i="1"/>
  <c r="H329" i="1" s="1"/>
  <c r="G305" i="1"/>
  <c r="H305" i="1" s="1"/>
  <c r="G82" i="1"/>
  <c r="H82" i="1" s="1"/>
  <c r="G193" i="1"/>
  <c r="H193" i="1" s="1"/>
  <c r="G355" i="1"/>
  <c r="H355" i="1" s="1"/>
  <c r="G111" i="1"/>
  <c r="H111" i="1" s="1"/>
  <c r="G33" i="1"/>
  <c r="H33" i="1" s="1"/>
  <c r="G128" i="1"/>
  <c r="H128" i="1" s="1"/>
  <c r="G61" i="1"/>
  <c r="H61" i="1" s="1"/>
  <c r="G138" i="1"/>
  <c r="H138" i="1" s="1"/>
  <c r="G300" i="1"/>
  <c r="H300" i="1" s="1"/>
  <c r="G10" i="1"/>
  <c r="H10" i="1" s="1"/>
  <c r="G290" i="1"/>
  <c r="H290" i="1" s="1"/>
  <c r="G196" i="1"/>
  <c r="H196" i="1" s="1"/>
  <c r="G125" i="1"/>
  <c r="H125" i="1" s="1"/>
  <c r="G39" i="1"/>
  <c r="H39" i="1" s="1"/>
  <c r="G121" i="1"/>
  <c r="H121" i="1" s="1"/>
  <c r="G263" i="1"/>
  <c r="H263" i="1" s="1"/>
  <c r="G210" i="1"/>
  <c r="H210" i="1" s="1"/>
  <c r="G98" i="1"/>
  <c r="H98" i="1" s="1"/>
  <c r="G62" i="1"/>
  <c r="H62" i="1" s="1"/>
  <c r="G171" i="1"/>
  <c r="H171" i="1" s="1"/>
  <c r="G176" i="1"/>
  <c r="H176" i="1" s="1"/>
  <c r="G182" i="1"/>
  <c r="H182" i="1" s="1"/>
  <c r="G234" i="1"/>
  <c r="H234" i="1" s="1"/>
  <c r="G78" i="1"/>
  <c r="H78" i="1" s="1"/>
  <c r="G326" i="1"/>
  <c r="H326" i="1" s="1"/>
  <c r="G273" i="1"/>
  <c r="H273" i="1" s="1"/>
  <c r="G139" i="1"/>
  <c r="H139" i="1" s="1"/>
  <c r="G362" i="1"/>
  <c r="H362" i="1" s="1"/>
  <c r="G72" i="1"/>
  <c r="H72" i="1" s="1"/>
  <c r="G315" i="1"/>
  <c r="H315" i="1" s="1"/>
  <c r="G328" i="1"/>
  <c r="H328" i="1" s="1"/>
  <c r="G16" i="1"/>
  <c r="H16" i="1" s="1"/>
  <c r="G29" i="1"/>
  <c r="H29" i="1" s="1"/>
  <c r="G208" i="1"/>
  <c r="H208" i="1" s="1"/>
  <c r="G13" i="1"/>
  <c r="H13" i="1" s="1"/>
  <c r="I25" i="1"/>
  <c r="J25" i="1" s="1"/>
  <c r="G9" i="1"/>
  <c r="H9" i="1" s="1"/>
  <c r="F281" i="1"/>
  <c r="G314" i="1"/>
  <c r="H314" i="1" s="1"/>
  <c r="G142" i="1"/>
  <c r="H142" i="1" s="1"/>
  <c r="F129" i="1"/>
  <c r="F339" i="1"/>
  <c r="F91" i="1"/>
  <c r="F272" i="1"/>
  <c r="F265" i="1"/>
  <c r="F210" i="1"/>
  <c r="F306" i="1"/>
  <c r="F82" i="1"/>
  <c r="F153" i="1"/>
  <c r="G270" i="1"/>
  <c r="H270" i="1" s="1"/>
  <c r="G113" i="1"/>
  <c r="H113" i="1" s="1"/>
  <c r="G333" i="1"/>
  <c r="H333" i="1" s="1"/>
  <c r="G202" i="1"/>
  <c r="H202" i="1" s="1"/>
  <c r="G69" i="1"/>
  <c r="H69" i="1" s="1"/>
  <c r="G63" i="1"/>
  <c r="H63" i="1" s="1"/>
  <c r="G146" i="1"/>
  <c r="H146" i="1" s="1"/>
  <c r="G295" i="1"/>
  <c r="H295" i="1" s="1"/>
  <c r="G65" i="1"/>
  <c r="H65" i="1" s="1"/>
  <c r="G147" i="1"/>
  <c r="H147" i="1" s="1"/>
  <c r="G55" i="1"/>
  <c r="H55" i="1" s="1"/>
  <c r="G267" i="1"/>
  <c r="H267" i="1" s="1"/>
  <c r="G71" i="1"/>
  <c r="H71" i="1" s="1"/>
  <c r="G174" i="1"/>
  <c r="H174" i="1" s="1"/>
  <c r="G201" i="1"/>
  <c r="H201" i="1" s="1"/>
  <c r="G115" i="1"/>
  <c r="H115" i="1" s="1"/>
  <c r="G130" i="1"/>
  <c r="H130" i="1" s="1"/>
  <c r="G221" i="1"/>
  <c r="H221" i="1" s="1"/>
  <c r="G30" i="1"/>
  <c r="H30" i="1" s="1"/>
  <c r="G110" i="1"/>
  <c r="H110" i="1" s="1"/>
  <c r="G90" i="1"/>
  <c r="H90" i="1" s="1"/>
  <c r="G152" i="1"/>
  <c r="H152" i="1" s="1"/>
  <c r="G59" i="1"/>
  <c r="H59" i="1" s="1"/>
  <c r="G18" i="1"/>
  <c r="H18" i="1" s="1"/>
  <c r="G217" i="1"/>
  <c r="H217" i="1" s="1"/>
  <c r="G294" i="1"/>
  <c r="H294" i="1" s="1"/>
  <c r="G165" i="1"/>
  <c r="H165" i="1" s="1"/>
  <c r="G159" i="1"/>
  <c r="H159" i="1" s="1"/>
  <c r="G276" i="1"/>
  <c r="H276" i="1" s="1"/>
  <c r="G14" i="1"/>
  <c r="H14" i="1" s="1"/>
  <c r="G104" i="1"/>
  <c r="H104" i="1" s="1"/>
  <c r="G233" i="1"/>
  <c r="H233" i="1" s="1"/>
  <c r="G181" i="1"/>
  <c r="H181" i="1" s="1"/>
  <c r="G282" i="1"/>
  <c r="H282" i="1" s="1"/>
  <c r="G64" i="1"/>
  <c r="H64" i="1" s="1"/>
  <c r="G207" i="1"/>
  <c r="H207" i="1" s="1"/>
  <c r="G334" i="1"/>
  <c r="H334" i="1" s="1"/>
  <c r="G132" i="1"/>
  <c r="H132" i="1" s="1"/>
  <c r="G91" i="1"/>
  <c r="H91" i="1" s="1"/>
  <c r="G92" i="1"/>
  <c r="H92" i="1" s="1"/>
  <c r="I144" i="1"/>
  <c r="J144" i="1" s="1"/>
  <c r="I242" i="1"/>
  <c r="J242" i="1" s="1"/>
  <c r="F346" i="1"/>
  <c r="F194" i="1"/>
  <c r="F11" i="1"/>
  <c r="F152" i="1"/>
  <c r="F226" i="1"/>
  <c r="F59" i="1"/>
  <c r="F144" i="1"/>
  <c r="F290" i="1"/>
  <c r="F19" i="1"/>
  <c r="G151" i="1"/>
  <c r="H151" i="1" s="1"/>
  <c r="G265" i="1"/>
  <c r="H265" i="1" s="1"/>
  <c r="G148" i="1"/>
  <c r="H148" i="1" s="1"/>
  <c r="G277" i="1"/>
  <c r="H277" i="1" s="1"/>
  <c r="G205" i="1"/>
  <c r="H205" i="1" s="1"/>
  <c r="G103" i="1"/>
  <c r="H103" i="1" s="1"/>
  <c r="G339" i="1"/>
  <c r="H339" i="1" s="1"/>
  <c r="G119" i="1"/>
  <c r="H119" i="1" s="1"/>
  <c r="G123" i="1"/>
  <c r="H123" i="1" s="1"/>
  <c r="G185" i="1"/>
  <c r="H185" i="1" s="1"/>
  <c r="G161" i="1"/>
  <c r="H161" i="1" s="1"/>
  <c r="G101" i="1"/>
  <c r="H101" i="1" s="1"/>
  <c r="G126" i="1"/>
  <c r="H126" i="1" s="1"/>
  <c r="G48" i="1"/>
  <c r="H48" i="1" s="1"/>
  <c r="G31" i="1"/>
  <c r="H31" i="1" s="1"/>
  <c r="G260" i="1"/>
  <c r="H260" i="1" s="1"/>
  <c r="G170" i="1"/>
  <c r="H170" i="1" s="1"/>
  <c r="G324" i="1"/>
  <c r="H324" i="1" s="1"/>
  <c r="G68" i="1"/>
  <c r="H68" i="1" s="1"/>
  <c r="G332" i="1"/>
  <c r="H332" i="1" s="1"/>
  <c r="G266" i="1"/>
  <c r="H266" i="1" s="1"/>
  <c r="G192" i="1"/>
  <c r="H192" i="1" s="1"/>
  <c r="G108" i="1"/>
  <c r="H108" i="1" s="1"/>
  <c r="G100" i="1"/>
  <c r="H100" i="1" s="1"/>
  <c r="G213" i="1"/>
  <c r="H213" i="1" s="1"/>
  <c r="G317" i="1"/>
  <c r="H317" i="1" s="1"/>
  <c r="F48" i="1"/>
  <c r="F154" i="1"/>
  <c r="F67" i="1"/>
  <c r="G272" i="1"/>
  <c r="H272" i="1" s="1"/>
  <c r="G281" i="1"/>
  <c r="H281" i="1" s="1"/>
  <c r="G133" i="1"/>
  <c r="H133" i="1" s="1"/>
  <c r="G274" i="1"/>
  <c r="H274" i="1" s="1"/>
  <c r="G242" i="1"/>
  <c r="H242" i="1" s="1"/>
  <c r="G236" i="1"/>
  <c r="H236" i="1" s="1"/>
  <c r="G75" i="1"/>
  <c r="H75" i="1" s="1"/>
  <c r="G258" i="1"/>
  <c r="H258" i="1" s="1"/>
  <c r="G95" i="1"/>
  <c r="H95" i="1" s="1"/>
  <c r="G237" i="1"/>
  <c r="H237" i="1" s="1"/>
  <c r="G164" i="1"/>
  <c r="H164" i="1" s="1"/>
  <c r="I234" i="1"/>
  <c r="J234" i="1" s="1"/>
  <c r="S364" i="1"/>
  <c r="F177" i="1"/>
  <c r="F338" i="1"/>
  <c r="G42" i="1"/>
  <c r="H42" i="1" s="1"/>
  <c r="G52" i="1"/>
  <c r="H52" i="1" s="1"/>
  <c r="G275" i="1"/>
  <c r="H275" i="1" s="1"/>
  <c r="G124" i="1"/>
  <c r="H124" i="1" s="1"/>
  <c r="G313" i="1"/>
  <c r="H313" i="1" s="1"/>
  <c r="G307" i="1"/>
  <c r="H307" i="1" s="1"/>
  <c r="G99" i="1"/>
  <c r="H99" i="1" s="1"/>
  <c r="G278" i="1"/>
  <c r="H278" i="1" s="1"/>
  <c r="G154" i="1"/>
  <c r="H154" i="1" s="1"/>
  <c r="G143" i="1"/>
  <c r="H143" i="1" s="1"/>
  <c r="G135" i="1"/>
  <c r="H135" i="1" s="1"/>
  <c r="G19" i="1"/>
  <c r="H19" i="1" s="1"/>
  <c r="G211" i="1"/>
  <c r="H211" i="1" s="1"/>
  <c r="I274" i="1"/>
  <c r="J274" i="1" s="1"/>
  <c r="F170" i="1"/>
  <c r="F128" i="1"/>
  <c r="F347" i="1"/>
  <c r="F163" i="1"/>
  <c r="F99" i="1"/>
  <c r="F26" i="1"/>
  <c r="G12" i="1"/>
  <c r="H12" i="1" s="1"/>
  <c r="G259" i="1"/>
  <c r="H259" i="1" s="1"/>
  <c r="G311" i="1"/>
  <c r="H311" i="1" s="1"/>
  <c r="G223" i="1"/>
  <c r="H223" i="1" s="1"/>
  <c r="G199" i="1"/>
  <c r="H199" i="1" s="1"/>
  <c r="G247" i="1"/>
  <c r="H247" i="1" s="1"/>
  <c r="G215" i="1"/>
  <c r="H215" i="1" s="1"/>
  <c r="G89" i="1"/>
  <c r="H89" i="1" s="1"/>
  <c r="G198" i="1"/>
  <c r="H198" i="1" s="1"/>
  <c r="G304" i="1"/>
  <c r="H304" i="1" s="1"/>
  <c r="G178" i="1"/>
  <c r="H178" i="1" s="1"/>
  <c r="G58" i="1"/>
  <c r="H58" i="1" s="1"/>
  <c r="G155" i="1"/>
  <c r="H155" i="1" s="1"/>
  <c r="G188" i="1"/>
  <c r="H188" i="1" s="1"/>
  <c r="G186" i="1"/>
  <c r="H186" i="1" s="1"/>
  <c r="G298" i="1"/>
  <c r="H298" i="1" s="1"/>
  <c r="G28" i="1"/>
  <c r="H28" i="1" s="1"/>
  <c r="G51" i="1"/>
  <c r="H51" i="1" s="1"/>
  <c r="G153" i="1"/>
  <c r="H153" i="1" s="1"/>
  <c r="G34" i="1"/>
  <c r="H34" i="1" s="1"/>
  <c r="G184" i="1"/>
  <c r="H184" i="1" s="1"/>
  <c r="G122" i="1"/>
  <c r="H122" i="1" s="1"/>
  <c r="G346" i="1"/>
  <c r="H346" i="1" s="1"/>
  <c r="G209" i="1"/>
  <c r="H209" i="1" s="1"/>
  <c r="G41" i="1"/>
  <c r="H41" i="1" s="1"/>
  <c r="G54" i="1"/>
  <c r="H54" i="1" s="1"/>
  <c r="G347" i="1"/>
  <c r="H347" i="1" s="1"/>
  <c r="G203" i="1"/>
  <c r="H203" i="1" s="1"/>
  <c r="F216" i="1"/>
  <c r="F249" i="1"/>
  <c r="F115" i="1"/>
  <c r="F258" i="1"/>
  <c r="F137" i="1"/>
  <c r="G175" i="1"/>
  <c r="H175" i="1" s="1"/>
  <c r="G319" i="1"/>
  <c r="H319" i="1" s="1"/>
  <c r="G287" i="1"/>
  <c r="H287" i="1" s="1"/>
  <c r="G251" i="1"/>
  <c r="H251" i="1" s="1"/>
  <c r="G53" i="1"/>
  <c r="H53" i="1" s="1"/>
  <c r="G241" i="1"/>
  <c r="H241" i="1" s="1"/>
  <c r="G117" i="1"/>
  <c r="H117" i="1" s="1"/>
  <c r="G20" i="1"/>
  <c r="H20" i="1" s="1"/>
  <c r="G322" i="1"/>
  <c r="H322" i="1" s="1"/>
  <c r="G200" i="1"/>
  <c r="H200" i="1" s="1"/>
  <c r="G36" i="1"/>
  <c r="H36" i="1" s="1"/>
  <c r="G109" i="1"/>
  <c r="H109" i="1" s="1"/>
  <c r="F40" i="1"/>
  <c r="F296" i="1"/>
  <c r="F248" i="1"/>
  <c r="G341" i="1"/>
  <c r="H341" i="1" s="1"/>
  <c r="G296" i="1"/>
  <c r="H296" i="1" s="1"/>
  <c r="G231" i="1"/>
  <c r="H231" i="1" s="1"/>
  <c r="G114" i="1"/>
  <c r="H114" i="1" s="1"/>
  <c r="G308" i="1"/>
  <c r="H308" i="1" s="1"/>
  <c r="G219" i="1"/>
  <c r="H219" i="1" s="1"/>
  <c r="G245" i="1"/>
  <c r="H245" i="1" s="1"/>
  <c r="G37" i="1"/>
  <c r="H37" i="1" s="1"/>
  <c r="G70" i="1"/>
  <c r="H70" i="1" s="1"/>
  <c r="F83" i="1"/>
  <c r="I161" i="1"/>
  <c r="J161" i="1" s="1"/>
  <c r="F58" i="1"/>
  <c r="F344" i="1"/>
  <c r="F289" i="1"/>
  <c r="G49" i="1"/>
  <c r="H49" i="1" s="1"/>
  <c r="F147" i="1"/>
  <c r="F321" i="1"/>
  <c r="F161" i="1"/>
  <c r="G187" i="1"/>
  <c r="H187" i="1" s="1"/>
  <c r="G337" i="1"/>
  <c r="H337" i="1" s="1"/>
  <c r="G310" i="1"/>
  <c r="H310" i="1" s="1"/>
  <c r="G50" i="1"/>
  <c r="H50" i="1" s="1"/>
  <c r="G191" i="1"/>
  <c r="H191" i="1" s="1"/>
  <c r="G134" i="1"/>
  <c r="H134" i="1" s="1"/>
  <c r="G235" i="1"/>
  <c r="H235" i="1" s="1"/>
  <c r="G232" i="1"/>
  <c r="H232" i="1" s="1"/>
  <c r="G149" i="1"/>
  <c r="H149" i="1" s="1"/>
  <c r="G84" i="1"/>
  <c r="H84" i="1" s="1"/>
  <c r="G230" i="1"/>
  <c r="H230" i="1" s="1"/>
  <c r="G280" i="1"/>
  <c r="H280" i="1" s="1"/>
  <c r="G73" i="1"/>
  <c r="H73" i="1" s="1"/>
  <c r="G195" i="1"/>
  <c r="H195" i="1" s="1"/>
  <c r="G361" i="1"/>
  <c r="H361" i="1" s="1"/>
  <c r="G216" i="1"/>
  <c r="H216" i="1" s="1"/>
  <c r="G56" i="1"/>
  <c r="H56" i="1" s="1"/>
  <c r="G264" i="1"/>
  <c r="H264" i="1" s="1"/>
  <c r="G348" i="1"/>
  <c r="H348" i="1" s="1"/>
  <c r="G80" i="1"/>
  <c r="H80" i="1" s="1"/>
  <c r="G342" i="1"/>
  <c r="H342" i="1" s="1"/>
  <c r="G57" i="1"/>
  <c r="H57" i="1" s="1"/>
  <c r="G172" i="1"/>
  <c r="H172" i="1" s="1"/>
  <c r="G11" i="1"/>
  <c r="H11" i="1" s="1"/>
  <c r="G27" i="1"/>
  <c r="H27" i="1" s="1"/>
  <c r="G45" i="1"/>
  <c r="H45" i="1" s="1"/>
  <c r="F42" i="1"/>
  <c r="G271" i="1"/>
  <c r="H271" i="1" s="1"/>
  <c r="I210" i="1"/>
  <c r="J210" i="1" s="1"/>
  <c r="G8" i="1"/>
  <c r="H8" i="1" s="1"/>
  <c r="F280" i="1"/>
  <c r="G214" i="1"/>
  <c r="H214" i="1" s="1"/>
  <c r="F298" i="1"/>
  <c r="F9" i="1"/>
  <c r="G293" i="1"/>
  <c r="H293" i="1" s="1"/>
  <c r="G222" i="1"/>
  <c r="H222" i="1" s="1"/>
  <c r="G24" i="1"/>
  <c r="H24" i="1" s="1"/>
  <c r="G268" i="1"/>
  <c r="H268" i="1" s="1"/>
  <c r="G118" i="1"/>
  <c r="H118" i="1" s="1"/>
  <c r="G284" i="1"/>
  <c r="H284" i="1" s="1"/>
  <c r="G106" i="1"/>
  <c r="H106" i="1" s="1"/>
  <c r="G349" i="1"/>
  <c r="H349" i="1" s="1"/>
  <c r="G77" i="1"/>
  <c r="H77" i="1" s="1"/>
  <c r="G163" i="1"/>
  <c r="H163" i="1" s="1"/>
  <c r="G238" i="1"/>
  <c r="H238" i="1" s="1"/>
  <c r="G336" i="1"/>
  <c r="H336" i="1" s="1"/>
  <c r="G140" i="1"/>
  <c r="H140" i="1" s="1"/>
  <c r="G167" i="1"/>
  <c r="H167" i="1" s="1"/>
  <c r="G257" i="1"/>
  <c r="H257" i="1" s="1"/>
  <c r="G283" i="1"/>
  <c r="H283" i="1" s="1"/>
  <c r="G141" i="1"/>
  <c r="H141" i="1" s="1"/>
  <c r="G183" i="1"/>
  <c r="H183" i="1" s="1"/>
  <c r="G350" i="1"/>
  <c r="H350" i="1" s="1"/>
  <c r="G86" i="1"/>
  <c r="H86" i="1" s="1"/>
  <c r="G306" i="1"/>
  <c r="H306" i="1" s="1"/>
  <c r="G112" i="1"/>
  <c r="H112" i="1" s="1"/>
  <c r="G327" i="1"/>
  <c r="H327" i="1" s="1"/>
  <c r="I27" i="1"/>
  <c r="J27" i="1" s="1"/>
  <c r="F259" i="1"/>
  <c r="F178" i="1"/>
  <c r="F66" i="1"/>
  <c r="F81" i="1"/>
  <c r="F56" i="1"/>
  <c r="F27" i="1"/>
  <c r="G229" i="1"/>
  <c r="H229" i="1" s="1"/>
  <c r="G254" i="1"/>
  <c r="H254" i="1" s="1"/>
  <c r="G85" i="1"/>
  <c r="H85" i="1" s="1"/>
  <c r="G94" i="1"/>
  <c r="H94" i="1" s="1"/>
  <c r="G292" i="1"/>
  <c r="H292" i="1" s="1"/>
  <c r="G206" i="1"/>
  <c r="H206" i="1" s="1"/>
  <c r="G107" i="1"/>
  <c r="H107" i="1" s="1"/>
  <c r="G96" i="1"/>
  <c r="H96" i="1" s="1"/>
  <c r="G220" i="1"/>
  <c r="H220" i="1" s="1"/>
  <c r="G190" i="1"/>
  <c r="H190" i="1" s="1"/>
  <c r="G157" i="1"/>
  <c r="H157" i="1" s="1"/>
  <c r="G38" i="1"/>
  <c r="H38" i="1" s="1"/>
  <c r="G285" i="1"/>
  <c r="H285" i="1" s="1"/>
  <c r="G25" i="1"/>
  <c r="H25" i="1" s="1"/>
  <c r="G227" i="1"/>
  <c r="H227" i="1" s="1"/>
  <c r="G180" i="1"/>
  <c r="H180" i="1" s="1"/>
  <c r="G252" i="1"/>
  <c r="H252" i="1" s="1"/>
  <c r="G179" i="1"/>
  <c r="H179" i="1" s="1"/>
  <c r="G286" i="1"/>
  <c r="H286" i="1" s="1"/>
  <c r="G291" i="1"/>
  <c r="H291" i="1" s="1"/>
  <c r="G102" i="1"/>
  <c r="H102" i="1" s="1"/>
  <c r="G344" i="1"/>
  <c r="H344" i="1" s="1"/>
  <c r="G325" i="1"/>
  <c r="H325" i="1" s="1"/>
  <c r="G26" i="1"/>
  <c r="H26" i="1" s="1"/>
  <c r="G43" i="1"/>
  <c r="H43" i="1" s="1"/>
  <c r="F120" i="1"/>
  <c r="F90" i="1"/>
  <c r="I364" i="1"/>
  <c r="F179" i="1"/>
  <c r="G137" i="1"/>
  <c r="H137" i="1" s="1"/>
  <c r="G150" i="1"/>
  <c r="H150" i="1" s="1"/>
  <c r="G66" i="1"/>
  <c r="H66" i="1" s="1"/>
  <c r="G197" i="1"/>
  <c r="H197" i="1" s="1"/>
  <c r="G297" i="1"/>
  <c r="H297" i="1" s="1"/>
  <c r="G40" i="1"/>
  <c r="H40" i="1" s="1"/>
  <c r="G189" i="1"/>
  <c r="H189" i="1" s="1"/>
  <c r="G226" i="1"/>
  <c r="H226" i="1" s="1"/>
  <c r="G97" i="1"/>
  <c r="H97" i="1" s="1"/>
  <c r="G244" i="1"/>
  <c r="H244" i="1" s="1"/>
  <c r="G357" i="1"/>
  <c r="H357" i="1" s="1"/>
  <c r="G358" i="1"/>
  <c r="H358" i="1" s="1"/>
  <c r="G23" i="1"/>
  <c r="H23" i="1" s="1"/>
  <c r="G46" i="1"/>
  <c r="H46" i="1" s="1"/>
  <c r="F320" i="1"/>
  <c r="F89" i="1"/>
  <c r="F75" i="1"/>
  <c r="F96" i="1"/>
  <c r="G289" i="1"/>
  <c r="H289" i="1" s="1"/>
  <c r="G162" i="1"/>
  <c r="H162" i="1" s="1"/>
  <c r="G129" i="1"/>
  <c r="H129" i="1" s="1"/>
  <c r="G253" i="1"/>
  <c r="H253" i="1" s="1"/>
  <c r="G116" i="1"/>
  <c r="H116" i="1" s="1"/>
  <c r="G15" i="1"/>
  <c r="H15" i="1" s="1"/>
  <c r="G93" i="1"/>
  <c r="H93" i="1" s="1"/>
  <c r="G269" i="1"/>
  <c r="H269" i="1" s="1"/>
  <c r="G248" i="1"/>
  <c r="H248" i="1" s="1"/>
  <c r="G338" i="1"/>
  <c r="H338" i="1" s="1"/>
  <c r="G204" i="1"/>
  <c r="H204" i="1" s="1"/>
  <c r="G354" i="1"/>
  <c r="H354" i="1" s="1"/>
  <c r="F288" i="1"/>
  <c r="F219" i="1"/>
  <c r="G256" i="1"/>
  <c r="H256" i="1" s="1"/>
  <c r="G318" i="1"/>
  <c r="H318" i="1" s="1"/>
  <c r="F150" i="1"/>
  <c r="F160" i="1"/>
  <c r="F88" i="1"/>
  <c r="F38" i="1"/>
  <c r="F328" i="1"/>
  <c r="F315" i="1"/>
  <c r="I257" i="1"/>
  <c r="J257" i="1" s="1"/>
  <c r="F7" i="1"/>
  <c r="I208" i="1"/>
  <c r="J208" i="1" s="1"/>
  <c r="I129" i="1"/>
  <c r="J129" i="1" s="1"/>
  <c r="I203" i="1"/>
  <c r="J203" i="1" s="1"/>
  <c r="I88" i="1"/>
  <c r="J88" i="1" s="1"/>
  <c r="I270" i="1"/>
  <c r="J270" i="1" s="1"/>
  <c r="I51" i="1"/>
  <c r="J51" i="1" s="1"/>
  <c r="I322" i="1"/>
  <c r="J322" i="1" s="1"/>
  <c r="I103" i="1"/>
  <c r="J103" i="1" s="1"/>
  <c r="I11" i="1"/>
  <c r="J11" i="1" s="1"/>
  <c r="I267" i="1"/>
  <c r="J267" i="1" s="1"/>
  <c r="I218" i="1"/>
  <c r="J218" i="1" s="1"/>
  <c r="I260" i="1"/>
  <c r="J260" i="1" s="1"/>
  <c r="I239" i="1"/>
  <c r="J239" i="1" s="1"/>
  <c r="I96" i="1"/>
  <c r="J96" i="1" s="1"/>
  <c r="I198" i="1"/>
  <c r="J198" i="1" s="1"/>
  <c r="I241" i="1"/>
  <c r="J241" i="1" s="1"/>
  <c r="I258" i="1"/>
  <c r="J258" i="1" s="1"/>
  <c r="I36" i="1"/>
  <c r="J36" i="1" s="1"/>
  <c r="I119" i="1"/>
  <c r="J119" i="1" s="1"/>
  <c r="I304" i="1"/>
  <c r="J304" i="1" s="1"/>
  <c r="I226" i="1"/>
  <c r="J226" i="1" s="1"/>
  <c r="I204" i="1"/>
  <c r="J204" i="1" s="1"/>
  <c r="I199" i="1"/>
  <c r="J199" i="1" s="1"/>
  <c r="I332" i="1"/>
  <c r="J332" i="1" s="1"/>
  <c r="I59" i="1"/>
  <c r="J59" i="1" s="1"/>
  <c r="I49" i="1"/>
  <c r="J49" i="1" s="1"/>
  <c r="I150" i="1"/>
  <c r="J150" i="1" s="1"/>
  <c r="I221" i="1"/>
  <c r="J221" i="1" s="1"/>
  <c r="I183" i="1"/>
  <c r="J183" i="1" s="1"/>
  <c r="I165" i="1"/>
  <c r="J165" i="1" s="1"/>
  <c r="I16" i="1"/>
  <c r="J16" i="1" s="1"/>
  <c r="I224" i="1"/>
  <c r="J224" i="1" s="1"/>
  <c r="I227" i="1"/>
  <c r="J227" i="1" s="1"/>
  <c r="I168" i="1"/>
  <c r="J168" i="1" s="1"/>
  <c r="I240" i="1"/>
  <c r="J240" i="1" s="1"/>
  <c r="I38" i="1"/>
  <c r="J38" i="1" s="1"/>
  <c r="I176" i="1"/>
  <c r="J176" i="1" s="1"/>
  <c r="I182" i="1"/>
  <c r="J182" i="1" s="1"/>
  <c r="I296" i="1"/>
  <c r="J296" i="1" s="1"/>
  <c r="I191" i="1"/>
  <c r="J191" i="1" s="1"/>
  <c r="I186" i="1"/>
  <c r="J186" i="1" s="1"/>
  <c r="I194" i="1"/>
  <c r="J194" i="1" s="1"/>
  <c r="I109" i="1"/>
  <c r="J109" i="1" s="1"/>
  <c r="F95" i="1"/>
  <c r="F86" i="1"/>
  <c r="F31" i="1"/>
  <c r="F118" i="1"/>
  <c r="F336" i="1"/>
  <c r="F325" i="1"/>
  <c r="F45" i="1"/>
  <c r="I15" i="1"/>
  <c r="J15" i="1" s="1"/>
  <c r="I130" i="1"/>
  <c r="J130" i="1" s="1"/>
  <c r="I66" i="1"/>
  <c r="J66" i="1" s="1"/>
  <c r="I112" i="1"/>
  <c r="J112" i="1" s="1"/>
  <c r="I246" i="1"/>
  <c r="J246" i="1" s="1"/>
  <c r="I297" i="1"/>
  <c r="J297" i="1" s="1"/>
  <c r="I120" i="1"/>
  <c r="J120" i="1" s="1"/>
  <c r="I147" i="1"/>
  <c r="J147" i="1" s="1"/>
  <c r="I91" i="1"/>
  <c r="J91" i="1" s="1"/>
  <c r="I124" i="1"/>
  <c r="J124" i="1" s="1"/>
  <c r="I359" i="1"/>
  <c r="J359" i="1" s="1"/>
  <c r="I115" i="1"/>
  <c r="J115" i="1" s="1"/>
  <c r="I181" i="1"/>
  <c r="J181" i="1" s="1"/>
  <c r="I86" i="1"/>
  <c r="J86" i="1" s="1"/>
  <c r="I13" i="1"/>
  <c r="J13" i="1" s="1"/>
  <c r="I327" i="1"/>
  <c r="J327" i="1" s="1"/>
  <c r="I128" i="1"/>
  <c r="J128" i="1" s="1"/>
  <c r="I294" i="1"/>
  <c r="J294" i="1" s="1"/>
  <c r="I83" i="1"/>
  <c r="J83" i="1" s="1"/>
  <c r="I290" i="1"/>
  <c r="J290" i="1" s="1"/>
  <c r="I68" i="1"/>
  <c r="J68" i="1" s="1"/>
  <c r="I167" i="1"/>
  <c r="J167" i="1" s="1"/>
  <c r="I35" i="1"/>
  <c r="J35" i="1" s="1"/>
  <c r="I254" i="1"/>
  <c r="J254" i="1" s="1"/>
  <c r="I298" i="1"/>
  <c r="J298" i="1" s="1"/>
  <c r="I236" i="1"/>
  <c r="J236" i="1" s="1"/>
  <c r="I303" i="1"/>
  <c r="J303" i="1" s="1"/>
  <c r="I343" i="1"/>
  <c r="J343" i="1" s="1"/>
  <c r="I163" i="1"/>
  <c r="J163" i="1" s="1"/>
  <c r="I153" i="1"/>
  <c r="J153" i="1" s="1"/>
  <c r="I58" i="1"/>
  <c r="J58" i="1" s="1"/>
  <c r="I14" i="1"/>
  <c r="J14" i="1" s="1"/>
  <c r="I95" i="1"/>
  <c r="J95" i="1" s="1"/>
  <c r="I336" i="1"/>
  <c r="J336" i="1" s="1"/>
  <c r="I28" i="1"/>
  <c r="J28" i="1" s="1"/>
  <c r="I196" i="1"/>
  <c r="J196" i="1" s="1"/>
  <c r="I197" i="1"/>
  <c r="J197" i="1" s="1"/>
  <c r="I237" i="1"/>
  <c r="J237" i="1" s="1"/>
  <c r="I275" i="1"/>
  <c r="J275" i="1" s="1"/>
  <c r="F165" i="1"/>
  <c r="F233" i="1"/>
  <c r="I195" i="1"/>
  <c r="J195" i="1" s="1"/>
  <c r="I282" i="1"/>
  <c r="J282" i="1" s="1"/>
  <c r="I209" i="1"/>
  <c r="J209" i="1" s="1"/>
  <c r="I352" i="1"/>
  <c r="J352" i="1" s="1"/>
  <c r="F184" i="1"/>
  <c r="F201" i="1"/>
  <c r="I253" i="1"/>
  <c r="J253" i="1" s="1"/>
  <c r="F39" i="1"/>
  <c r="F23" i="1"/>
  <c r="F188" i="1"/>
  <c r="F322" i="1"/>
  <c r="F145" i="1"/>
  <c r="I360" i="1"/>
  <c r="J360" i="1" s="1"/>
  <c r="I269" i="1"/>
  <c r="J269" i="1" s="1"/>
  <c r="I99" i="1"/>
  <c r="J99" i="1" s="1"/>
  <c r="I152" i="1"/>
  <c r="J152" i="1" s="1"/>
  <c r="I33" i="1"/>
  <c r="J33" i="1" s="1"/>
  <c r="I219" i="1"/>
  <c r="J219" i="1" s="1"/>
  <c r="I292" i="1"/>
  <c r="J292" i="1" s="1"/>
  <c r="I348" i="1"/>
  <c r="J348" i="1" s="1"/>
  <c r="I315" i="1"/>
  <c r="J315" i="1" s="1"/>
  <c r="I230" i="1"/>
  <c r="J230" i="1" s="1"/>
  <c r="I174" i="1"/>
  <c r="J174" i="1" s="1"/>
  <c r="I45" i="1"/>
  <c r="J45" i="1" s="1"/>
  <c r="I329" i="1"/>
  <c r="J329" i="1" s="1"/>
  <c r="I160" i="1"/>
  <c r="J160" i="1" s="1"/>
  <c r="I9" i="1"/>
  <c r="J9" i="1" s="1"/>
  <c r="I171" i="1"/>
  <c r="J171" i="1" s="1"/>
  <c r="I19" i="1"/>
  <c r="J19" i="1" s="1"/>
  <c r="I100" i="1"/>
  <c r="J100" i="1" s="1"/>
  <c r="I353" i="1"/>
  <c r="J353" i="1" s="1"/>
  <c r="I30" i="1"/>
  <c r="J30" i="1" s="1"/>
  <c r="I31" i="1"/>
  <c r="J31" i="1" s="1"/>
  <c r="I102" i="1"/>
  <c r="J102" i="1" s="1"/>
  <c r="I21" i="1"/>
  <c r="J21" i="1" s="1"/>
  <c r="I32" i="1"/>
  <c r="J32" i="1" s="1"/>
  <c r="I251" i="1"/>
  <c r="J251" i="1" s="1"/>
  <c r="I185" i="1"/>
  <c r="J185" i="1" s="1"/>
  <c r="I90" i="1"/>
  <c r="J90" i="1" s="1"/>
  <c r="F64" i="1"/>
  <c r="I321" i="1"/>
  <c r="J321" i="1" s="1"/>
  <c r="I250" i="1"/>
  <c r="J250" i="1" s="1"/>
  <c r="I325" i="1"/>
  <c r="J325" i="1" s="1"/>
  <c r="I223" i="1"/>
  <c r="J223" i="1" s="1"/>
  <c r="I337" i="1"/>
  <c r="J337" i="1" s="1"/>
  <c r="F114" i="1"/>
  <c r="F243" i="1"/>
  <c r="I56" i="1"/>
  <c r="J56" i="1" s="1"/>
  <c r="I305" i="1"/>
  <c r="J305" i="1" s="1"/>
  <c r="I64" i="1"/>
  <c r="J64" i="1" s="1"/>
  <c r="I271" i="1"/>
  <c r="J271" i="1" s="1"/>
  <c r="I172" i="1"/>
  <c r="J172" i="1" s="1"/>
  <c r="I17" i="1"/>
  <c r="J17" i="1" s="1"/>
  <c r="F15" i="1"/>
  <c r="F349" i="1"/>
  <c r="F183" i="1"/>
  <c r="F354" i="1"/>
  <c r="I188" i="1"/>
  <c r="J188" i="1" s="1"/>
  <c r="F33" i="1"/>
  <c r="I216" i="1"/>
  <c r="J216" i="1" s="1"/>
  <c r="I47" i="1"/>
  <c r="J47" i="1" s="1"/>
  <c r="I280" i="1"/>
  <c r="J280" i="1" s="1"/>
  <c r="I330" i="1"/>
  <c r="J330" i="1" s="1"/>
  <c r="I256" i="1"/>
  <c r="J256" i="1" s="1"/>
  <c r="I65" i="1"/>
  <c r="J65" i="1" s="1"/>
  <c r="I94" i="1"/>
  <c r="J94" i="1" s="1"/>
  <c r="I307" i="1"/>
  <c r="J307" i="1" s="1"/>
  <c r="I324" i="1"/>
  <c r="J324" i="1" s="1"/>
  <c r="I346" i="1"/>
  <c r="J346" i="1" s="1"/>
  <c r="I301" i="1"/>
  <c r="J301" i="1" s="1"/>
  <c r="I286" i="1"/>
  <c r="J286" i="1" s="1"/>
  <c r="I355" i="1"/>
  <c r="J355" i="1" s="1"/>
  <c r="I232" i="1"/>
  <c r="J232" i="1" s="1"/>
  <c r="I41" i="1"/>
  <c r="J41" i="1" s="1"/>
  <c r="I123" i="1"/>
  <c r="J123" i="1" s="1"/>
  <c r="I341" i="1"/>
  <c r="J341" i="1" s="1"/>
  <c r="I81" i="1"/>
  <c r="J81" i="1" s="1"/>
  <c r="I18" i="1"/>
  <c r="J18" i="1" s="1"/>
  <c r="I206" i="1"/>
  <c r="J206" i="1" s="1"/>
  <c r="I338" i="1"/>
  <c r="J338" i="1" s="1"/>
  <c r="I72" i="1"/>
  <c r="J72" i="1" s="1"/>
  <c r="I54" i="1"/>
  <c r="J54" i="1" s="1"/>
  <c r="I217" i="1"/>
  <c r="J217" i="1" s="1"/>
  <c r="I266" i="1"/>
  <c r="J266" i="1" s="1"/>
  <c r="I44" i="1"/>
  <c r="J44" i="1" s="1"/>
  <c r="I110" i="1"/>
  <c r="J110" i="1" s="1"/>
  <c r="I273" i="1"/>
  <c r="J273" i="1" s="1"/>
  <c r="I177" i="1"/>
  <c r="J177" i="1" s="1"/>
  <c r="I154" i="1"/>
  <c r="J154" i="1" s="1"/>
  <c r="I318" i="1"/>
  <c r="J318" i="1" s="1"/>
  <c r="I248" i="1"/>
  <c r="J248" i="1" s="1"/>
  <c r="I302" i="1"/>
  <c r="J302" i="1" s="1"/>
  <c r="I287" i="1"/>
  <c r="J287" i="1" s="1"/>
  <c r="I228" i="1"/>
  <c r="J228" i="1" s="1"/>
  <c r="I317" i="1"/>
  <c r="J317" i="1" s="1"/>
  <c r="I87" i="1"/>
  <c r="J87" i="1" s="1"/>
  <c r="I308" i="1"/>
  <c r="J308" i="1" s="1"/>
  <c r="F234" i="1"/>
  <c r="F253" i="1"/>
  <c r="F173" i="1"/>
  <c r="I39" i="1"/>
  <c r="J39" i="1" s="1"/>
  <c r="F196" i="1"/>
  <c r="F8" i="1"/>
  <c r="F21" i="1"/>
  <c r="I229" i="1"/>
  <c r="J229" i="1" s="1"/>
  <c r="F49" i="1"/>
  <c r="I40" i="1"/>
  <c r="J40" i="1" s="1"/>
  <c r="I184" i="1"/>
  <c r="J184" i="1" s="1"/>
  <c r="I349" i="1"/>
  <c r="J349" i="1" s="1"/>
  <c r="I288" i="1"/>
  <c r="J288" i="1" s="1"/>
  <c r="I169" i="1"/>
  <c r="J169" i="1" s="1"/>
  <c r="I74" i="1"/>
  <c r="J74" i="1" s="1"/>
  <c r="I173" i="1"/>
  <c r="J173" i="1" s="1"/>
  <c r="I77" i="1"/>
  <c r="J77" i="1" s="1"/>
  <c r="I351" i="1"/>
  <c r="J351" i="1" s="1"/>
  <c r="I105" i="1"/>
  <c r="J105" i="1" s="1"/>
  <c r="I10" i="1"/>
  <c r="J10" i="1" s="1"/>
  <c r="I71" i="1"/>
  <c r="J71" i="1" s="1"/>
  <c r="I339" i="1"/>
  <c r="J339" i="1" s="1"/>
  <c r="I264" i="1"/>
  <c r="J264" i="1" s="1"/>
  <c r="I73" i="1"/>
  <c r="J73" i="1" s="1"/>
  <c r="I118" i="1"/>
  <c r="J118" i="1" s="1"/>
  <c r="I243" i="1"/>
  <c r="J243" i="1" s="1"/>
  <c r="I350" i="1"/>
  <c r="J350" i="1" s="1"/>
  <c r="I113" i="1"/>
  <c r="J113" i="1" s="1"/>
  <c r="I50" i="1"/>
  <c r="J50" i="1" s="1"/>
  <c r="I93" i="1"/>
  <c r="J93" i="1" s="1"/>
  <c r="G35" i="1"/>
  <c r="H35" i="1" s="1"/>
  <c r="I104" i="1"/>
  <c r="J104" i="1" s="1"/>
  <c r="I142" i="1"/>
  <c r="J142" i="1" s="1"/>
  <c r="I249" i="1"/>
  <c r="J249" i="1" s="1"/>
  <c r="I43" i="1"/>
  <c r="J43" i="1" s="1"/>
  <c r="F124" i="1"/>
  <c r="F340" i="1"/>
  <c r="F171" i="1"/>
  <c r="I233" i="1"/>
  <c r="J233" i="1" s="1"/>
  <c r="I146" i="1"/>
  <c r="J146" i="1" s="1"/>
  <c r="I114" i="1"/>
  <c r="J114" i="1" s="1"/>
  <c r="I140" i="1"/>
  <c r="J140" i="1" s="1"/>
  <c r="I276" i="1"/>
  <c r="J276" i="1" s="1"/>
  <c r="F186" i="1"/>
  <c r="F51" i="1"/>
  <c r="G7" i="1"/>
  <c r="H7" i="1" s="1"/>
  <c r="I60" i="1"/>
  <c r="J60" i="1" s="1"/>
  <c r="I126" i="1"/>
  <c r="J126" i="1" s="1"/>
  <c r="I299" i="1"/>
  <c r="J299" i="1" s="1"/>
  <c r="I46" i="1"/>
  <c r="J46" i="1" s="1"/>
  <c r="F93" i="1"/>
  <c r="I340" i="1"/>
  <c r="J340" i="1" s="1"/>
  <c r="F13" i="1"/>
  <c r="F229" i="1"/>
  <c r="I67" i="1"/>
  <c r="J67" i="1" s="1"/>
  <c r="I48" i="1"/>
  <c r="J48" i="1" s="1"/>
  <c r="F35" i="1"/>
  <c r="I7" i="1"/>
  <c r="J7" i="1" s="1"/>
  <c r="I235" i="1"/>
  <c r="J235" i="1" s="1"/>
  <c r="I8" i="1"/>
  <c r="J8" i="1" s="1"/>
  <c r="I344" i="1"/>
  <c r="J344" i="1" s="1"/>
  <c r="I211" i="1"/>
  <c r="J211" i="1" s="1"/>
  <c r="I201" i="1"/>
  <c r="J201" i="1" s="1"/>
  <c r="I106" i="1"/>
  <c r="J106" i="1" s="1"/>
  <c r="I192" i="1"/>
  <c r="J192" i="1" s="1"/>
  <c r="I137" i="1"/>
  <c r="J137" i="1" s="1"/>
  <c r="I42" i="1"/>
  <c r="J42" i="1" s="1"/>
  <c r="I205" i="1"/>
  <c r="J205" i="1" s="1"/>
  <c r="I354" i="1"/>
  <c r="J354" i="1" s="1"/>
  <c r="I139" i="1"/>
  <c r="J139" i="1" s="1"/>
  <c r="I145" i="1"/>
  <c r="J145" i="1" s="1"/>
  <c r="I82" i="1"/>
  <c r="J82" i="1" s="1"/>
  <c r="I323" i="1"/>
  <c r="J323" i="1" s="1"/>
  <c r="I300" i="1"/>
  <c r="J300" i="1" s="1"/>
  <c r="I347" i="1"/>
  <c r="J347" i="1" s="1"/>
  <c r="I281" i="1"/>
  <c r="J281" i="1" s="1"/>
  <c r="I122" i="1"/>
  <c r="J122" i="1" s="1"/>
  <c r="I23" i="1"/>
  <c r="J23" i="1" s="1"/>
  <c r="I149" i="1"/>
  <c r="J149" i="1" s="1"/>
  <c r="I356" i="1"/>
  <c r="J356" i="1" s="1"/>
  <c r="I136" i="1"/>
  <c r="J136" i="1" s="1"/>
  <c r="I222" i="1"/>
  <c r="J222" i="1" s="1"/>
  <c r="I107" i="1"/>
  <c r="J107" i="1" s="1"/>
  <c r="I155" i="1"/>
  <c r="J155" i="1" s="1"/>
  <c r="I108" i="1"/>
  <c r="J108" i="1" s="1"/>
  <c r="F130" i="1"/>
  <c r="I135" i="1"/>
  <c r="J135" i="1" s="1"/>
  <c r="I24" i="1"/>
  <c r="J24" i="1" s="1"/>
  <c r="I313" i="1"/>
  <c r="J313" i="1" s="1"/>
  <c r="I179" i="1"/>
  <c r="J179" i="1" s="1"/>
  <c r="F119" i="1"/>
  <c r="I225" i="1"/>
  <c r="J225" i="1" s="1"/>
  <c r="I265" i="1"/>
  <c r="J265" i="1" s="1"/>
  <c r="I178" i="1"/>
  <c r="J178" i="1" s="1"/>
  <c r="I200" i="1"/>
  <c r="J200" i="1" s="1"/>
  <c r="I272" i="1"/>
  <c r="J272" i="1" s="1"/>
  <c r="F46" i="1"/>
  <c r="F180" i="1"/>
  <c r="I116" i="1"/>
  <c r="J116" i="1" s="1"/>
  <c r="I326" i="1"/>
  <c r="J326" i="1" s="1"/>
  <c r="I141" i="1"/>
  <c r="J141" i="1" s="1"/>
  <c r="F101" i="1"/>
  <c r="F327" i="1"/>
  <c r="F109" i="1"/>
  <c r="F167" i="1"/>
  <c r="I151" i="1"/>
  <c r="J151" i="1" s="1"/>
  <c r="F295" i="1"/>
  <c r="F326" i="1"/>
  <c r="I143" i="1"/>
  <c r="J143" i="1" s="1"/>
  <c r="I319" i="1"/>
  <c r="J319" i="1" s="1"/>
  <c r="I309" i="1"/>
  <c r="J309" i="1" s="1"/>
  <c r="F78" i="1"/>
  <c r="I334" i="1"/>
  <c r="J334" i="1" s="1"/>
  <c r="I117" i="1"/>
  <c r="J117" i="1" s="1"/>
  <c r="F206" i="1"/>
  <c r="F135" i="1"/>
  <c r="F230" i="1"/>
  <c r="I214" i="1"/>
  <c r="J214" i="1" s="1"/>
  <c r="I85" i="1"/>
  <c r="J85" i="1" s="1"/>
  <c r="F85" i="1"/>
  <c r="I55" i="1"/>
  <c r="J55" i="1" s="1"/>
  <c r="I29" i="1"/>
  <c r="J29" i="1" s="1"/>
  <c r="F61" i="1"/>
  <c r="F14" i="1"/>
  <c r="F212" i="1"/>
  <c r="I231" i="1"/>
  <c r="J231" i="1" s="1"/>
  <c r="I310" i="1"/>
  <c r="J310" i="1" s="1"/>
  <c r="F92" i="1"/>
  <c r="F238" i="1"/>
  <c r="I84" i="1"/>
  <c r="J84" i="1" s="1"/>
  <c r="F237" i="1"/>
  <c r="I263" i="1"/>
  <c r="J263" i="1" s="1"/>
  <c r="I78" i="1"/>
  <c r="J78" i="1" s="1"/>
  <c r="F231" i="1"/>
  <c r="F334" i="1"/>
  <c r="F117" i="1"/>
  <c r="F36" i="1"/>
  <c r="F214" i="1"/>
  <c r="I22" i="1"/>
  <c r="J22" i="1" s="1"/>
  <c r="I311" i="1"/>
  <c r="J311" i="1" s="1"/>
  <c r="F222" i="1"/>
  <c r="F359" i="1"/>
  <c r="F55" i="1"/>
  <c r="F284" i="1"/>
  <c r="F47" i="1"/>
  <c r="I61" i="1"/>
  <c r="J61" i="1" s="1"/>
  <c r="F71" i="1"/>
  <c r="F350" i="1"/>
  <c r="I295" i="1"/>
  <c r="J295" i="1" s="1"/>
  <c r="F156" i="1"/>
  <c r="F279" i="1"/>
  <c r="I268" i="1"/>
  <c r="J268" i="1" s="1"/>
  <c r="I164" i="1"/>
  <c r="J164" i="1" s="1"/>
  <c r="J7" i="3" l="1"/>
  <c r="J364" i="1"/>
  <c r="J19" i="3"/>
  <c r="J10" i="3"/>
  <c r="J13" i="3"/>
  <c r="J8" i="3"/>
  <c r="J16" i="3"/>
  <c r="J9" i="3"/>
  <c r="J14" i="3"/>
  <c r="J17" i="3"/>
  <c r="J11" i="3"/>
  <c r="J15" i="3"/>
  <c r="J12" i="3"/>
  <c r="H364" i="1"/>
  <c r="J367" i="1" l="1"/>
  <c r="J366" i="1"/>
  <c r="K277" i="1" s="1"/>
  <c r="L277" i="1" s="1"/>
  <c r="M277" i="1" s="1"/>
  <c r="N277" i="1" s="1"/>
  <c r="O277" i="1" s="1"/>
  <c r="K10" i="1" l="1"/>
  <c r="L10" i="1" s="1"/>
  <c r="M10" i="1" s="1"/>
  <c r="N10" i="1" s="1"/>
  <c r="O10" i="1" s="1"/>
  <c r="K266" i="1"/>
  <c r="L266" i="1" s="1"/>
  <c r="M266" i="1" s="1"/>
  <c r="N266" i="1" s="1"/>
  <c r="O266" i="1" s="1"/>
  <c r="K146" i="1"/>
  <c r="L146" i="1" s="1"/>
  <c r="M146" i="1" s="1"/>
  <c r="N146" i="1" s="1"/>
  <c r="O146" i="1" s="1"/>
  <c r="K339" i="1"/>
  <c r="L339" i="1" s="1"/>
  <c r="M339" i="1" s="1"/>
  <c r="N339" i="1" s="1"/>
  <c r="O339" i="1" s="1"/>
  <c r="K11" i="1"/>
  <c r="L11" i="1" s="1"/>
  <c r="M11" i="1" s="1"/>
  <c r="N11" i="1" s="1"/>
  <c r="O11" i="1" s="1"/>
  <c r="K142" i="1"/>
  <c r="L142" i="1" s="1"/>
  <c r="M142" i="1" s="1"/>
  <c r="N142" i="1" s="1"/>
  <c r="O142" i="1" s="1"/>
  <c r="K33" i="1"/>
  <c r="L33" i="1" s="1"/>
  <c r="M33" i="1" s="1"/>
  <c r="N33" i="1" s="1"/>
  <c r="O33" i="1" s="1"/>
  <c r="K196" i="1"/>
  <c r="L196" i="1" s="1"/>
  <c r="M196" i="1" s="1"/>
  <c r="N196" i="1" s="1"/>
  <c r="O196" i="1" s="1"/>
  <c r="K287" i="1"/>
  <c r="L287" i="1" s="1"/>
  <c r="M287" i="1" s="1"/>
  <c r="N287" i="1" s="1"/>
  <c r="O287" i="1" s="1"/>
  <c r="K317" i="1"/>
  <c r="L317" i="1" s="1"/>
  <c r="M317" i="1" s="1"/>
  <c r="N317" i="1" s="1"/>
  <c r="O317" i="1" s="1"/>
  <c r="K350" i="1"/>
  <c r="L350" i="1" s="1"/>
  <c r="M350" i="1" s="1"/>
  <c r="N350" i="1" s="1"/>
  <c r="O350" i="1" s="1"/>
  <c r="K185" i="1"/>
  <c r="L185" i="1" s="1"/>
  <c r="M185" i="1" s="1"/>
  <c r="N185" i="1" s="1"/>
  <c r="O185" i="1" s="1"/>
  <c r="K313" i="1"/>
  <c r="L313" i="1" s="1"/>
  <c r="M313" i="1" s="1"/>
  <c r="N313" i="1" s="1"/>
  <c r="O313" i="1" s="1"/>
  <c r="K165" i="1"/>
  <c r="L165" i="1" s="1"/>
  <c r="M165" i="1" s="1"/>
  <c r="N165" i="1" s="1"/>
  <c r="O165" i="1" s="1"/>
  <c r="K104" i="1"/>
  <c r="L104" i="1" s="1"/>
  <c r="M104" i="1" s="1"/>
  <c r="N104" i="1" s="1"/>
  <c r="O104" i="1" s="1"/>
  <c r="K60" i="1"/>
  <c r="L60" i="1" s="1"/>
  <c r="M60" i="1" s="1"/>
  <c r="N60" i="1" s="1"/>
  <c r="O60" i="1" s="1"/>
  <c r="K58" i="1"/>
  <c r="L58" i="1" s="1"/>
  <c r="M58" i="1" s="1"/>
  <c r="N58" i="1" s="1"/>
  <c r="O58" i="1" s="1"/>
  <c r="K147" i="1"/>
  <c r="L147" i="1" s="1"/>
  <c r="M147" i="1" s="1"/>
  <c r="N147" i="1" s="1"/>
  <c r="O147" i="1" s="1"/>
  <c r="K268" i="1"/>
  <c r="L268" i="1" s="1"/>
  <c r="M268" i="1" s="1"/>
  <c r="N268" i="1" s="1"/>
  <c r="O268" i="1" s="1"/>
  <c r="K105" i="1"/>
  <c r="L105" i="1" s="1"/>
  <c r="M105" i="1" s="1"/>
  <c r="N105" i="1" s="1"/>
  <c r="O105" i="1" s="1"/>
  <c r="K209" i="1"/>
  <c r="L209" i="1" s="1"/>
  <c r="M209" i="1" s="1"/>
  <c r="N209" i="1" s="1"/>
  <c r="O209" i="1" s="1"/>
  <c r="K258" i="1"/>
  <c r="L258" i="1" s="1"/>
  <c r="M258" i="1" s="1"/>
  <c r="N258" i="1" s="1"/>
  <c r="O258" i="1" s="1"/>
  <c r="K45" i="1"/>
  <c r="L45" i="1" s="1"/>
  <c r="M45" i="1" s="1"/>
  <c r="N45" i="1" s="1"/>
  <c r="O45" i="1" s="1"/>
  <c r="K77" i="1"/>
  <c r="L77" i="1" s="1"/>
  <c r="M77" i="1" s="1"/>
  <c r="N77" i="1" s="1"/>
  <c r="O77" i="1" s="1"/>
  <c r="K275" i="1"/>
  <c r="L275" i="1" s="1"/>
  <c r="M275" i="1" s="1"/>
  <c r="N275" i="1" s="1"/>
  <c r="O275" i="1" s="1"/>
  <c r="K110" i="1"/>
  <c r="L110" i="1" s="1"/>
  <c r="M110" i="1" s="1"/>
  <c r="N110" i="1" s="1"/>
  <c r="O110" i="1" s="1"/>
  <c r="K294" i="1"/>
  <c r="L294" i="1" s="1"/>
  <c r="M294" i="1" s="1"/>
  <c r="N294" i="1" s="1"/>
  <c r="O294" i="1" s="1"/>
  <c r="K256" i="1"/>
  <c r="L256" i="1" s="1"/>
  <c r="M256" i="1" s="1"/>
  <c r="N256" i="1" s="1"/>
  <c r="O256" i="1" s="1"/>
  <c r="K253" i="1"/>
  <c r="L253" i="1" s="1"/>
  <c r="M253" i="1" s="1"/>
  <c r="N253" i="1" s="1"/>
  <c r="O253" i="1" s="1"/>
  <c r="K161" i="1"/>
  <c r="L161" i="1" s="1"/>
  <c r="M161" i="1" s="1"/>
  <c r="N161" i="1" s="1"/>
  <c r="O161" i="1" s="1"/>
  <c r="K238" i="1"/>
  <c r="L238" i="1" s="1"/>
  <c r="M238" i="1" s="1"/>
  <c r="N238" i="1" s="1"/>
  <c r="O238" i="1" s="1"/>
  <c r="K158" i="1"/>
  <c r="L158" i="1" s="1"/>
  <c r="M158" i="1" s="1"/>
  <c r="N158" i="1" s="1"/>
  <c r="O158" i="1" s="1"/>
  <c r="K189" i="1"/>
  <c r="L189" i="1" s="1"/>
  <c r="M189" i="1" s="1"/>
  <c r="N189" i="1" s="1"/>
  <c r="O189" i="1" s="1"/>
  <c r="K37" i="1"/>
  <c r="L37" i="1" s="1"/>
  <c r="M37" i="1" s="1"/>
  <c r="N37" i="1" s="1"/>
  <c r="O37" i="1" s="1"/>
  <c r="K62" i="1"/>
  <c r="L62" i="1" s="1"/>
  <c r="M62" i="1" s="1"/>
  <c r="N62" i="1" s="1"/>
  <c r="O62" i="1" s="1"/>
  <c r="K139" i="1"/>
  <c r="L139" i="1" s="1"/>
  <c r="M139" i="1" s="1"/>
  <c r="N139" i="1" s="1"/>
  <c r="O139" i="1" s="1"/>
  <c r="K7" i="1"/>
  <c r="L7" i="1" s="1"/>
  <c r="K219" i="1"/>
  <c r="L219" i="1" s="1"/>
  <c r="M219" i="1" s="1"/>
  <c r="N219" i="1" s="1"/>
  <c r="O219" i="1" s="1"/>
  <c r="K115" i="1"/>
  <c r="L115" i="1" s="1"/>
  <c r="M115" i="1" s="1"/>
  <c r="N115" i="1" s="1"/>
  <c r="O115" i="1" s="1"/>
  <c r="K280" i="1"/>
  <c r="L280" i="1" s="1"/>
  <c r="M280" i="1" s="1"/>
  <c r="N280" i="1" s="1"/>
  <c r="O280" i="1" s="1"/>
  <c r="K310" i="1"/>
  <c r="L310" i="1" s="1"/>
  <c r="M310" i="1" s="1"/>
  <c r="N310" i="1" s="1"/>
  <c r="O310" i="1" s="1"/>
  <c r="K150" i="1"/>
  <c r="L150" i="1" s="1"/>
  <c r="M150" i="1" s="1"/>
  <c r="N150" i="1" s="1"/>
  <c r="O150" i="1" s="1"/>
  <c r="K336" i="1"/>
  <c r="L336" i="1" s="1"/>
  <c r="M336" i="1" s="1"/>
  <c r="N336" i="1" s="1"/>
  <c r="O336" i="1" s="1"/>
  <c r="K213" i="1"/>
  <c r="L213" i="1" s="1"/>
  <c r="M213" i="1" s="1"/>
  <c r="N213" i="1" s="1"/>
  <c r="O213" i="1" s="1"/>
  <c r="K171" i="1"/>
  <c r="L171" i="1" s="1"/>
  <c r="M171" i="1" s="1"/>
  <c r="N171" i="1" s="1"/>
  <c r="O171" i="1" s="1"/>
  <c r="K71" i="1"/>
  <c r="L71" i="1" s="1"/>
  <c r="M71" i="1" s="1"/>
  <c r="N71" i="1" s="1"/>
  <c r="O71" i="1" s="1"/>
  <c r="K299" i="1"/>
  <c r="L299" i="1" s="1"/>
  <c r="M299" i="1" s="1"/>
  <c r="N299" i="1" s="1"/>
  <c r="O299" i="1" s="1"/>
  <c r="K119" i="1"/>
  <c r="L119" i="1" s="1"/>
  <c r="M119" i="1" s="1"/>
  <c r="N119" i="1" s="1"/>
  <c r="O119" i="1" s="1"/>
  <c r="K167" i="1"/>
  <c r="L167" i="1" s="1"/>
  <c r="M167" i="1" s="1"/>
  <c r="N167" i="1" s="1"/>
  <c r="O167" i="1" s="1"/>
  <c r="K324" i="1"/>
  <c r="L324" i="1" s="1"/>
  <c r="M324" i="1" s="1"/>
  <c r="N324" i="1" s="1"/>
  <c r="O324" i="1" s="1"/>
  <c r="K79" i="1"/>
  <c r="L79" i="1" s="1"/>
  <c r="M79" i="1" s="1"/>
  <c r="N79" i="1" s="1"/>
  <c r="O79" i="1" s="1"/>
  <c r="K306" i="1"/>
  <c r="L306" i="1" s="1"/>
  <c r="M306" i="1" s="1"/>
  <c r="N306" i="1" s="1"/>
  <c r="O306" i="1" s="1"/>
  <c r="K357" i="1"/>
  <c r="L357" i="1" s="1"/>
  <c r="M357" i="1" s="1"/>
  <c r="N357" i="1" s="1"/>
  <c r="O357" i="1" s="1"/>
  <c r="K159" i="1"/>
  <c r="L159" i="1" s="1"/>
  <c r="M159" i="1" s="1"/>
  <c r="N159" i="1" s="1"/>
  <c r="O159" i="1" s="1"/>
  <c r="K52" i="1"/>
  <c r="L52" i="1" s="1"/>
  <c r="M52" i="1" s="1"/>
  <c r="N52" i="1" s="1"/>
  <c r="O52" i="1" s="1"/>
  <c r="K80" i="1"/>
  <c r="L80" i="1" s="1"/>
  <c r="M80" i="1" s="1"/>
  <c r="N80" i="1" s="1"/>
  <c r="O80" i="1" s="1"/>
  <c r="K134" i="1"/>
  <c r="L134" i="1" s="1"/>
  <c r="M134" i="1" s="1"/>
  <c r="N134" i="1" s="1"/>
  <c r="O134" i="1" s="1"/>
  <c r="K124" i="1"/>
  <c r="L124" i="1" s="1"/>
  <c r="M124" i="1" s="1"/>
  <c r="N124" i="1" s="1"/>
  <c r="O124" i="1" s="1"/>
  <c r="K362" i="1"/>
  <c r="L362" i="1" s="1"/>
  <c r="M362" i="1" s="1"/>
  <c r="N362" i="1" s="1"/>
  <c r="O362" i="1" s="1"/>
  <c r="K126" i="1"/>
  <c r="L126" i="1" s="1"/>
  <c r="M126" i="1" s="1"/>
  <c r="N126" i="1" s="1"/>
  <c r="O126" i="1" s="1"/>
  <c r="K282" i="1"/>
  <c r="L282" i="1" s="1"/>
  <c r="M282" i="1" s="1"/>
  <c r="N282" i="1" s="1"/>
  <c r="O282" i="1" s="1"/>
  <c r="K211" i="1"/>
  <c r="L211" i="1" s="1"/>
  <c r="M211" i="1" s="1"/>
  <c r="N211" i="1" s="1"/>
  <c r="O211" i="1" s="1"/>
  <c r="K305" i="1"/>
  <c r="L305" i="1" s="1"/>
  <c r="M305" i="1" s="1"/>
  <c r="N305" i="1" s="1"/>
  <c r="O305" i="1" s="1"/>
  <c r="K327" i="1"/>
  <c r="L327" i="1" s="1"/>
  <c r="M327" i="1" s="1"/>
  <c r="N327" i="1" s="1"/>
  <c r="O327" i="1" s="1"/>
  <c r="K94" i="1"/>
  <c r="L94" i="1" s="1"/>
  <c r="M94" i="1" s="1"/>
  <c r="N94" i="1" s="1"/>
  <c r="O94" i="1" s="1"/>
  <c r="K107" i="1"/>
  <c r="L107" i="1" s="1"/>
  <c r="M107" i="1" s="1"/>
  <c r="N107" i="1" s="1"/>
  <c r="O107" i="1" s="1"/>
  <c r="K14" i="1"/>
  <c r="L14" i="1" s="1"/>
  <c r="M14" i="1" s="1"/>
  <c r="N14" i="1" s="1"/>
  <c r="O14" i="1" s="1"/>
  <c r="K325" i="1"/>
  <c r="L325" i="1" s="1"/>
  <c r="M325" i="1" s="1"/>
  <c r="N325" i="1" s="1"/>
  <c r="O325" i="1" s="1"/>
  <c r="K332" i="1"/>
  <c r="L332" i="1" s="1"/>
  <c r="M332" i="1" s="1"/>
  <c r="N332" i="1" s="1"/>
  <c r="O332" i="1" s="1"/>
  <c r="K30" i="1"/>
  <c r="L30" i="1" s="1"/>
  <c r="M30" i="1" s="1"/>
  <c r="N30" i="1" s="1"/>
  <c r="O30" i="1" s="1"/>
  <c r="K93" i="1"/>
  <c r="L93" i="1" s="1"/>
  <c r="M93" i="1" s="1"/>
  <c r="N93" i="1" s="1"/>
  <c r="O93" i="1" s="1"/>
  <c r="K8" i="1"/>
  <c r="L8" i="1" s="1"/>
  <c r="M8" i="1" s="1"/>
  <c r="N8" i="1" s="1"/>
  <c r="O8" i="1" s="1"/>
  <c r="K251" i="1"/>
  <c r="L251" i="1" s="1"/>
  <c r="M251" i="1" s="1"/>
  <c r="N251" i="1" s="1"/>
  <c r="O251" i="1" s="1"/>
  <c r="K236" i="1"/>
  <c r="L236" i="1" s="1"/>
  <c r="M236" i="1" s="1"/>
  <c r="N236" i="1" s="1"/>
  <c r="O236" i="1" s="1"/>
  <c r="K286" i="1"/>
  <c r="L286" i="1" s="1"/>
  <c r="M286" i="1" s="1"/>
  <c r="N286" i="1" s="1"/>
  <c r="O286" i="1" s="1"/>
  <c r="K127" i="1"/>
  <c r="L127" i="1" s="1"/>
  <c r="M127" i="1" s="1"/>
  <c r="N127" i="1" s="1"/>
  <c r="O127" i="1" s="1"/>
  <c r="K97" i="1"/>
  <c r="L97" i="1" s="1"/>
  <c r="M97" i="1" s="1"/>
  <c r="N97" i="1" s="1"/>
  <c r="O97" i="1" s="1"/>
  <c r="K25" i="1"/>
  <c r="L25" i="1" s="1"/>
  <c r="M25" i="1" s="1"/>
  <c r="N25" i="1" s="1"/>
  <c r="O25" i="1" s="1"/>
  <c r="K312" i="1"/>
  <c r="L312" i="1" s="1"/>
  <c r="M312" i="1" s="1"/>
  <c r="N312" i="1" s="1"/>
  <c r="O312" i="1" s="1"/>
  <c r="K40" i="1"/>
  <c r="L40" i="1" s="1"/>
  <c r="M40" i="1" s="1"/>
  <c r="N40" i="1" s="1"/>
  <c r="O40" i="1" s="1"/>
  <c r="K144" i="1"/>
  <c r="L144" i="1" s="1"/>
  <c r="M144" i="1" s="1"/>
  <c r="N144" i="1" s="1"/>
  <c r="O144" i="1" s="1"/>
  <c r="K141" i="1"/>
  <c r="L141" i="1" s="1"/>
  <c r="M141" i="1" s="1"/>
  <c r="N141" i="1" s="1"/>
  <c r="O141" i="1" s="1"/>
  <c r="K347" i="1"/>
  <c r="L347" i="1" s="1"/>
  <c r="M347" i="1" s="1"/>
  <c r="N347" i="1" s="1"/>
  <c r="O347" i="1" s="1"/>
  <c r="K179" i="1"/>
  <c r="L179" i="1" s="1"/>
  <c r="M179" i="1" s="1"/>
  <c r="N179" i="1" s="1"/>
  <c r="O179" i="1" s="1"/>
  <c r="K18" i="1"/>
  <c r="L18" i="1" s="1"/>
  <c r="M18" i="1" s="1"/>
  <c r="N18" i="1" s="1"/>
  <c r="O18" i="1" s="1"/>
  <c r="K88" i="1"/>
  <c r="L88" i="1" s="1"/>
  <c r="M88" i="1" s="1"/>
  <c r="N88" i="1" s="1"/>
  <c r="O88" i="1" s="1"/>
  <c r="K235" i="1"/>
  <c r="L235" i="1" s="1"/>
  <c r="M235" i="1" s="1"/>
  <c r="N235" i="1" s="1"/>
  <c r="O235" i="1" s="1"/>
  <c r="K63" i="1"/>
  <c r="L63" i="1" s="1"/>
  <c r="M63" i="1" s="1"/>
  <c r="N63" i="1" s="1"/>
  <c r="O63" i="1" s="1"/>
  <c r="K91" i="1"/>
  <c r="L91" i="1" s="1"/>
  <c r="M91" i="1" s="1"/>
  <c r="N91" i="1" s="1"/>
  <c r="O91" i="1" s="1"/>
  <c r="K330" i="1"/>
  <c r="L330" i="1" s="1"/>
  <c r="M330" i="1" s="1"/>
  <c r="N330" i="1" s="1"/>
  <c r="O330" i="1" s="1"/>
  <c r="K222" i="1"/>
  <c r="L222" i="1" s="1"/>
  <c r="M222" i="1" s="1"/>
  <c r="N222" i="1" s="1"/>
  <c r="O222" i="1" s="1"/>
  <c r="K323" i="1"/>
  <c r="L323" i="1" s="1"/>
  <c r="M323" i="1" s="1"/>
  <c r="N323" i="1" s="1"/>
  <c r="O323" i="1" s="1"/>
  <c r="K96" i="1"/>
  <c r="L96" i="1" s="1"/>
  <c r="M96" i="1" s="1"/>
  <c r="N96" i="1" s="1"/>
  <c r="O96" i="1" s="1"/>
  <c r="K269" i="1"/>
  <c r="L269" i="1" s="1"/>
  <c r="M269" i="1" s="1"/>
  <c r="N269" i="1" s="1"/>
  <c r="O269" i="1" s="1"/>
  <c r="K217" i="1"/>
  <c r="L217" i="1" s="1"/>
  <c r="M217" i="1" s="1"/>
  <c r="N217" i="1" s="1"/>
  <c r="O217" i="1" s="1"/>
  <c r="K166" i="1"/>
  <c r="L166" i="1" s="1"/>
  <c r="M166" i="1" s="1"/>
  <c r="N166" i="1" s="1"/>
  <c r="O166" i="1" s="1"/>
  <c r="K358" i="1"/>
  <c r="L358" i="1" s="1"/>
  <c r="M358" i="1" s="1"/>
  <c r="N358" i="1" s="1"/>
  <c r="O358" i="1" s="1"/>
  <c r="K361" i="1"/>
  <c r="L361" i="1" s="1"/>
  <c r="M361" i="1" s="1"/>
  <c r="N361" i="1" s="1"/>
  <c r="O361" i="1" s="1"/>
  <c r="K138" i="1"/>
  <c r="L138" i="1" s="1"/>
  <c r="M138" i="1" s="1"/>
  <c r="N138" i="1" s="1"/>
  <c r="O138" i="1" s="1"/>
  <c r="K78" i="1"/>
  <c r="L78" i="1" s="1"/>
  <c r="M78" i="1" s="1"/>
  <c r="N78" i="1" s="1"/>
  <c r="O78" i="1" s="1"/>
  <c r="K100" i="1"/>
  <c r="L100" i="1" s="1"/>
  <c r="M100" i="1" s="1"/>
  <c r="N100" i="1" s="1"/>
  <c r="O100" i="1" s="1"/>
  <c r="K28" i="1"/>
  <c r="L28" i="1" s="1"/>
  <c r="M28" i="1" s="1"/>
  <c r="N28" i="1" s="1"/>
  <c r="O28" i="1" s="1"/>
  <c r="K103" i="1"/>
  <c r="L103" i="1" s="1"/>
  <c r="M103" i="1" s="1"/>
  <c r="N103" i="1" s="1"/>
  <c r="O103" i="1" s="1"/>
  <c r="K152" i="1"/>
  <c r="L152" i="1" s="1"/>
  <c r="M152" i="1" s="1"/>
  <c r="N152" i="1" s="1"/>
  <c r="O152" i="1" s="1"/>
  <c r="K44" i="1"/>
  <c r="L44" i="1" s="1"/>
  <c r="M44" i="1" s="1"/>
  <c r="N44" i="1" s="1"/>
  <c r="O44" i="1" s="1"/>
  <c r="K112" i="1"/>
  <c r="L112" i="1" s="1"/>
  <c r="M112" i="1" s="1"/>
  <c r="N112" i="1" s="1"/>
  <c r="O112" i="1" s="1"/>
  <c r="K192" i="1"/>
  <c r="L192" i="1" s="1"/>
  <c r="M192" i="1" s="1"/>
  <c r="N192" i="1" s="1"/>
  <c r="O192" i="1" s="1"/>
  <c r="K99" i="1"/>
  <c r="L99" i="1" s="1"/>
  <c r="M99" i="1" s="1"/>
  <c r="N99" i="1" s="1"/>
  <c r="O99" i="1" s="1"/>
  <c r="K128" i="1"/>
  <c r="L128" i="1" s="1"/>
  <c r="M128" i="1" s="1"/>
  <c r="N128" i="1" s="1"/>
  <c r="O128" i="1" s="1"/>
  <c r="K326" i="1"/>
  <c r="L326" i="1" s="1"/>
  <c r="M326" i="1" s="1"/>
  <c r="N326" i="1" s="1"/>
  <c r="O326" i="1" s="1"/>
  <c r="K160" i="1"/>
  <c r="L160" i="1" s="1"/>
  <c r="M160" i="1" s="1"/>
  <c r="N160" i="1" s="1"/>
  <c r="O160" i="1" s="1"/>
  <c r="K136" i="1"/>
  <c r="L136" i="1" s="1"/>
  <c r="M136" i="1" s="1"/>
  <c r="N136" i="1" s="1"/>
  <c r="O136" i="1" s="1"/>
  <c r="K226" i="1"/>
  <c r="L226" i="1" s="1"/>
  <c r="M226" i="1" s="1"/>
  <c r="N226" i="1" s="1"/>
  <c r="O226" i="1" s="1"/>
  <c r="K315" i="1"/>
  <c r="L315" i="1" s="1"/>
  <c r="M315" i="1" s="1"/>
  <c r="N315" i="1" s="1"/>
  <c r="O315" i="1" s="1"/>
  <c r="K168" i="1"/>
  <c r="L168" i="1" s="1"/>
  <c r="M168" i="1" s="1"/>
  <c r="N168" i="1" s="1"/>
  <c r="O168" i="1" s="1"/>
  <c r="K214" i="1"/>
  <c r="L214" i="1" s="1"/>
  <c r="M214" i="1" s="1"/>
  <c r="N214" i="1" s="1"/>
  <c r="O214" i="1" s="1"/>
  <c r="K289" i="1"/>
  <c r="L289" i="1" s="1"/>
  <c r="M289" i="1" s="1"/>
  <c r="N289" i="1" s="1"/>
  <c r="O289" i="1" s="1"/>
  <c r="K26" i="1"/>
  <c r="L26" i="1" s="1"/>
  <c r="M26" i="1" s="1"/>
  <c r="N26" i="1" s="1"/>
  <c r="O26" i="1" s="1"/>
  <c r="K34" i="1"/>
  <c r="L34" i="1" s="1"/>
  <c r="M34" i="1" s="1"/>
  <c r="N34" i="1" s="1"/>
  <c r="O34" i="1" s="1"/>
  <c r="K20" i="1"/>
  <c r="L20" i="1" s="1"/>
  <c r="M20" i="1" s="1"/>
  <c r="N20" i="1" s="1"/>
  <c r="O20" i="1" s="1"/>
  <c r="K61" i="1"/>
  <c r="L61" i="1" s="1"/>
  <c r="M61" i="1" s="1"/>
  <c r="N61" i="1" s="1"/>
  <c r="O61" i="1" s="1"/>
  <c r="K148" i="1"/>
  <c r="L148" i="1" s="1"/>
  <c r="M148" i="1" s="1"/>
  <c r="N148" i="1" s="1"/>
  <c r="O148" i="1" s="1"/>
  <c r="K118" i="1"/>
  <c r="L118" i="1" s="1"/>
  <c r="M118" i="1" s="1"/>
  <c r="N118" i="1" s="1"/>
  <c r="O118" i="1" s="1"/>
  <c r="K162" i="1"/>
  <c r="L162" i="1" s="1"/>
  <c r="M162" i="1" s="1"/>
  <c r="N162" i="1" s="1"/>
  <c r="O162" i="1" s="1"/>
  <c r="K207" i="1"/>
  <c r="L207" i="1" s="1"/>
  <c r="M207" i="1" s="1"/>
  <c r="N207" i="1" s="1"/>
  <c r="O207" i="1" s="1"/>
  <c r="K35" i="1"/>
  <c r="L35" i="1" s="1"/>
  <c r="M35" i="1" s="1"/>
  <c r="N35" i="1" s="1"/>
  <c r="O35" i="1" s="1"/>
  <c r="K175" i="1"/>
  <c r="L175" i="1" s="1"/>
  <c r="M175" i="1" s="1"/>
  <c r="N175" i="1" s="1"/>
  <c r="O175" i="1" s="1"/>
  <c r="K65" i="1"/>
  <c r="L65" i="1" s="1"/>
  <c r="M65" i="1" s="1"/>
  <c r="N65" i="1" s="1"/>
  <c r="O65" i="1" s="1"/>
  <c r="K337" i="1"/>
  <c r="L337" i="1" s="1"/>
  <c r="M337" i="1" s="1"/>
  <c r="N337" i="1" s="1"/>
  <c r="O337" i="1" s="1"/>
  <c r="K260" i="1"/>
  <c r="L260" i="1" s="1"/>
  <c r="M260" i="1" s="1"/>
  <c r="N260" i="1" s="1"/>
  <c r="O260" i="1" s="1"/>
  <c r="K292" i="1"/>
  <c r="L292" i="1" s="1"/>
  <c r="M292" i="1" s="1"/>
  <c r="N292" i="1" s="1"/>
  <c r="O292" i="1" s="1"/>
  <c r="K273" i="1"/>
  <c r="L273" i="1" s="1"/>
  <c r="M273" i="1" s="1"/>
  <c r="N273" i="1" s="1"/>
  <c r="O273" i="1" s="1"/>
  <c r="K83" i="1"/>
  <c r="L83" i="1" s="1"/>
  <c r="M83" i="1" s="1"/>
  <c r="N83" i="1" s="1"/>
  <c r="O83" i="1" s="1"/>
  <c r="K205" i="1"/>
  <c r="L205" i="1" s="1"/>
  <c r="M205" i="1" s="1"/>
  <c r="N205" i="1" s="1"/>
  <c r="O205" i="1" s="1"/>
  <c r="K47" i="1"/>
  <c r="L47" i="1" s="1"/>
  <c r="M47" i="1" s="1"/>
  <c r="N47" i="1" s="1"/>
  <c r="O47" i="1" s="1"/>
  <c r="K68" i="1"/>
  <c r="L68" i="1" s="1"/>
  <c r="M68" i="1" s="1"/>
  <c r="N68" i="1" s="1"/>
  <c r="O68" i="1" s="1"/>
  <c r="K232" i="1"/>
  <c r="L232" i="1" s="1"/>
  <c r="M232" i="1" s="1"/>
  <c r="N232" i="1" s="1"/>
  <c r="O232" i="1" s="1"/>
  <c r="K221" i="1"/>
  <c r="L221" i="1" s="1"/>
  <c r="M221" i="1" s="1"/>
  <c r="N221" i="1" s="1"/>
  <c r="O221" i="1" s="1"/>
  <c r="K108" i="1"/>
  <c r="L108" i="1" s="1"/>
  <c r="M108" i="1" s="1"/>
  <c r="N108" i="1" s="1"/>
  <c r="O108" i="1" s="1"/>
  <c r="K59" i="1"/>
  <c r="L59" i="1" s="1"/>
  <c r="M59" i="1" s="1"/>
  <c r="N59" i="1" s="1"/>
  <c r="O59" i="1" s="1"/>
  <c r="K329" i="1"/>
  <c r="L329" i="1" s="1"/>
  <c r="M329" i="1" s="1"/>
  <c r="N329" i="1" s="1"/>
  <c r="O329" i="1" s="1"/>
  <c r="K191" i="1"/>
  <c r="L191" i="1" s="1"/>
  <c r="M191" i="1" s="1"/>
  <c r="N191" i="1" s="1"/>
  <c r="O191" i="1" s="1"/>
  <c r="K39" i="1"/>
  <c r="L39" i="1" s="1"/>
  <c r="M39" i="1" s="1"/>
  <c r="N39" i="1" s="1"/>
  <c r="O39" i="1" s="1"/>
  <c r="K245" i="1"/>
  <c r="L245" i="1" s="1"/>
  <c r="M245" i="1" s="1"/>
  <c r="N245" i="1" s="1"/>
  <c r="O245" i="1" s="1"/>
  <c r="K131" i="1"/>
  <c r="L131" i="1" s="1"/>
  <c r="M131" i="1" s="1"/>
  <c r="N131" i="1" s="1"/>
  <c r="O131" i="1" s="1"/>
  <c r="K143" i="1"/>
  <c r="L143" i="1" s="1"/>
  <c r="M143" i="1" s="1"/>
  <c r="N143" i="1" s="1"/>
  <c r="O143" i="1" s="1"/>
  <c r="K216" i="1"/>
  <c r="L216" i="1" s="1"/>
  <c r="M216" i="1" s="1"/>
  <c r="N216" i="1" s="1"/>
  <c r="O216" i="1" s="1"/>
  <c r="K215" i="1"/>
  <c r="L215" i="1" s="1"/>
  <c r="M215" i="1" s="1"/>
  <c r="N215" i="1" s="1"/>
  <c r="O215" i="1" s="1"/>
  <c r="K15" i="1"/>
  <c r="L15" i="1" s="1"/>
  <c r="M15" i="1" s="1"/>
  <c r="N15" i="1" s="1"/>
  <c r="O15" i="1" s="1"/>
  <c r="K302" i="1"/>
  <c r="L302" i="1" s="1"/>
  <c r="M302" i="1" s="1"/>
  <c r="N302" i="1" s="1"/>
  <c r="O302" i="1" s="1"/>
  <c r="K278" i="1"/>
  <c r="L278" i="1" s="1"/>
  <c r="M278" i="1" s="1"/>
  <c r="N278" i="1" s="1"/>
  <c r="O278" i="1" s="1"/>
  <c r="K283" i="1"/>
  <c r="L283" i="1" s="1"/>
  <c r="M283" i="1" s="1"/>
  <c r="N283" i="1" s="1"/>
  <c r="O283" i="1" s="1"/>
  <c r="K208" i="1"/>
  <c r="L208" i="1" s="1"/>
  <c r="M208" i="1" s="1"/>
  <c r="N208" i="1" s="1"/>
  <c r="O208" i="1" s="1"/>
  <c r="K212" i="1"/>
  <c r="L212" i="1" s="1"/>
  <c r="M212" i="1" s="1"/>
  <c r="N212" i="1" s="1"/>
  <c r="O212" i="1" s="1"/>
  <c r="K85" i="1"/>
  <c r="L85" i="1" s="1"/>
  <c r="M85" i="1" s="1"/>
  <c r="N85" i="1" s="1"/>
  <c r="O85" i="1" s="1"/>
  <c r="K178" i="1"/>
  <c r="L178" i="1" s="1"/>
  <c r="M178" i="1" s="1"/>
  <c r="N178" i="1" s="1"/>
  <c r="O178" i="1" s="1"/>
  <c r="K241" i="1"/>
  <c r="L241" i="1" s="1"/>
  <c r="M241" i="1" s="1"/>
  <c r="N241" i="1" s="1"/>
  <c r="O241" i="1" s="1"/>
  <c r="K174" i="1"/>
  <c r="L174" i="1" s="1"/>
  <c r="M174" i="1" s="1"/>
  <c r="N174" i="1" s="1"/>
  <c r="O174" i="1" s="1"/>
  <c r="K56" i="1"/>
  <c r="L56" i="1" s="1"/>
  <c r="M56" i="1" s="1"/>
  <c r="N56" i="1" s="1"/>
  <c r="O56" i="1" s="1"/>
  <c r="K154" i="1"/>
  <c r="L154" i="1" s="1"/>
  <c r="M154" i="1" s="1"/>
  <c r="N154" i="1" s="1"/>
  <c r="O154" i="1" s="1"/>
  <c r="K82" i="1"/>
  <c r="L82" i="1" s="1"/>
  <c r="M82" i="1" s="1"/>
  <c r="N82" i="1" s="1"/>
  <c r="O82" i="1" s="1"/>
  <c r="K81" i="1"/>
  <c r="L81" i="1" s="1"/>
  <c r="M81" i="1" s="1"/>
  <c r="N81" i="1" s="1"/>
  <c r="O81" i="1" s="1"/>
  <c r="K298" i="1"/>
  <c r="L298" i="1" s="1"/>
  <c r="M298" i="1" s="1"/>
  <c r="N298" i="1" s="1"/>
  <c r="O298" i="1" s="1"/>
  <c r="K206" i="1"/>
  <c r="L206" i="1" s="1"/>
  <c r="M206" i="1" s="1"/>
  <c r="N206" i="1" s="1"/>
  <c r="O206" i="1" s="1"/>
  <c r="K318" i="1"/>
  <c r="L318" i="1" s="1"/>
  <c r="M318" i="1" s="1"/>
  <c r="N318" i="1" s="1"/>
  <c r="O318" i="1" s="1"/>
  <c r="K227" i="1"/>
  <c r="L227" i="1" s="1"/>
  <c r="M227" i="1" s="1"/>
  <c r="N227" i="1" s="1"/>
  <c r="O227" i="1" s="1"/>
  <c r="K183" i="1"/>
  <c r="L183" i="1" s="1"/>
  <c r="M183" i="1" s="1"/>
  <c r="N183" i="1" s="1"/>
  <c r="O183" i="1" s="1"/>
  <c r="K19" i="1"/>
  <c r="L19" i="1" s="1"/>
  <c r="M19" i="1" s="1"/>
  <c r="N19" i="1" s="1"/>
  <c r="O19" i="1" s="1"/>
  <c r="K70" i="1"/>
  <c r="L70" i="1" s="1"/>
  <c r="M70" i="1" s="1"/>
  <c r="N70" i="1" s="1"/>
  <c r="O70" i="1" s="1"/>
  <c r="K188" i="1"/>
  <c r="L188" i="1" s="1"/>
  <c r="M188" i="1" s="1"/>
  <c r="N188" i="1" s="1"/>
  <c r="O188" i="1" s="1"/>
  <c r="K210" i="1"/>
  <c r="L210" i="1" s="1"/>
  <c r="M210" i="1" s="1"/>
  <c r="N210" i="1" s="1"/>
  <c r="O210" i="1" s="1"/>
  <c r="K229" i="1"/>
  <c r="L229" i="1" s="1"/>
  <c r="M229" i="1" s="1"/>
  <c r="N229" i="1" s="1"/>
  <c r="O229" i="1" s="1"/>
  <c r="K121" i="1"/>
  <c r="L121" i="1" s="1"/>
  <c r="M121" i="1" s="1"/>
  <c r="N121" i="1" s="1"/>
  <c r="O121" i="1" s="1"/>
  <c r="K291" i="1"/>
  <c r="L291" i="1" s="1"/>
  <c r="M291" i="1" s="1"/>
  <c r="N291" i="1" s="1"/>
  <c r="O291" i="1" s="1"/>
  <c r="K69" i="1"/>
  <c r="L69" i="1" s="1"/>
  <c r="M69" i="1" s="1"/>
  <c r="N69" i="1" s="1"/>
  <c r="O69" i="1" s="1"/>
  <c r="K55" i="1"/>
  <c r="L55" i="1" s="1"/>
  <c r="M55" i="1" s="1"/>
  <c r="N55" i="1" s="1"/>
  <c r="O55" i="1" s="1"/>
  <c r="K49" i="1"/>
  <c r="L49" i="1" s="1"/>
  <c r="M49" i="1" s="1"/>
  <c r="N49" i="1" s="1"/>
  <c r="O49" i="1" s="1"/>
  <c r="K218" i="1"/>
  <c r="L218" i="1" s="1"/>
  <c r="M218" i="1" s="1"/>
  <c r="N218" i="1" s="1"/>
  <c r="O218" i="1" s="1"/>
  <c r="K338" i="1"/>
  <c r="L338" i="1" s="1"/>
  <c r="M338" i="1" s="1"/>
  <c r="N338" i="1" s="1"/>
  <c r="O338" i="1" s="1"/>
  <c r="K279" i="1"/>
  <c r="L279" i="1" s="1"/>
  <c r="M279" i="1" s="1"/>
  <c r="N279" i="1" s="1"/>
  <c r="O279" i="1" s="1"/>
  <c r="K321" i="1"/>
  <c r="L321" i="1" s="1"/>
  <c r="M321" i="1" s="1"/>
  <c r="N321" i="1" s="1"/>
  <c r="O321" i="1" s="1"/>
  <c r="K22" i="1"/>
  <c r="L22" i="1" s="1"/>
  <c r="M22" i="1" s="1"/>
  <c r="N22" i="1" s="1"/>
  <c r="O22" i="1" s="1"/>
  <c r="K304" i="1"/>
  <c r="L304" i="1" s="1"/>
  <c r="M304" i="1" s="1"/>
  <c r="N304" i="1" s="1"/>
  <c r="O304" i="1" s="1"/>
  <c r="K290" i="1"/>
  <c r="L290" i="1" s="1"/>
  <c r="M290" i="1" s="1"/>
  <c r="N290" i="1" s="1"/>
  <c r="O290" i="1" s="1"/>
  <c r="K9" i="1"/>
  <c r="L9" i="1" s="1"/>
  <c r="M9" i="1" s="1"/>
  <c r="N9" i="1" s="1"/>
  <c r="O9" i="1" s="1"/>
  <c r="K301" i="1"/>
  <c r="L301" i="1" s="1"/>
  <c r="M301" i="1" s="1"/>
  <c r="N301" i="1" s="1"/>
  <c r="O301" i="1" s="1"/>
  <c r="K272" i="1"/>
  <c r="L272" i="1" s="1"/>
  <c r="M272" i="1" s="1"/>
  <c r="N272" i="1" s="1"/>
  <c r="O272" i="1" s="1"/>
  <c r="K224" i="1"/>
  <c r="L224" i="1" s="1"/>
  <c r="M224" i="1" s="1"/>
  <c r="N224" i="1" s="1"/>
  <c r="O224" i="1" s="1"/>
  <c r="K230" i="1"/>
  <c r="L230" i="1" s="1"/>
  <c r="M230" i="1" s="1"/>
  <c r="N230" i="1" s="1"/>
  <c r="O230" i="1" s="1"/>
  <c r="K249" i="1"/>
  <c r="L249" i="1" s="1"/>
  <c r="M249" i="1" s="1"/>
  <c r="N249" i="1" s="1"/>
  <c r="O249" i="1" s="1"/>
  <c r="K281" i="1"/>
  <c r="L281" i="1" s="1"/>
  <c r="M281" i="1" s="1"/>
  <c r="N281" i="1" s="1"/>
  <c r="O281" i="1" s="1"/>
  <c r="K46" i="1"/>
  <c r="L46" i="1" s="1"/>
  <c r="M46" i="1" s="1"/>
  <c r="N46" i="1" s="1"/>
  <c r="O46" i="1" s="1"/>
  <c r="K240" i="1"/>
  <c r="L240" i="1" s="1"/>
  <c r="M240" i="1" s="1"/>
  <c r="N240" i="1" s="1"/>
  <c r="O240" i="1" s="1"/>
  <c r="K195" i="1"/>
  <c r="L195" i="1" s="1"/>
  <c r="M195" i="1" s="1"/>
  <c r="N195" i="1" s="1"/>
  <c r="O195" i="1" s="1"/>
  <c r="K163" i="1"/>
  <c r="L163" i="1" s="1"/>
  <c r="M163" i="1" s="1"/>
  <c r="N163" i="1" s="1"/>
  <c r="O163" i="1" s="1"/>
  <c r="K263" i="1"/>
  <c r="L263" i="1" s="1"/>
  <c r="M263" i="1" s="1"/>
  <c r="N263" i="1" s="1"/>
  <c r="O263" i="1" s="1"/>
  <c r="K54" i="1"/>
  <c r="L54" i="1" s="1"/>
  <c r="M54" i="1" s="1"/>
  <c r="N54" i="1" s="1"/>
  <c r="O54" i="1" s="1"/>
  <c r="K76" i="1"/>
  <c r="L76" i="1" s="1"/>
  <c r="M76" i="1" s="1"/>
  <c r="N76" i="1" s="1"/>
  <c r="O76" i="1" s="1"/>
  <c r="K132" i="1"/>
  <c r="L132" i="1" s="1"/>
  <c r="M132" i="1" s="1"/>
  <c r="N132" i="1" s="1"/>
  <c r="O132" i="1" s="1"/>
  <c r="K106" i="1"/>
  <c r="L106" i="1" s="1"/>
  <c r="M106" i="1" s="1"/>
  <c r="N106" i="1" s="1"/>
  <c r="O106" i="1" s="1"/>
  <c r="K225" i="1"/>
  <c r="L225" i="1" s="1"/>
  <c r="M225" i="1" s="1"/>
  <c r="N225" i="1" s="1"/>
  <c r="O225" i="1" s="1"/>
  <c r="K203" i="1"/>
  <c r="L203" i="1" s="1"/>
  <c r="M203" i="1" s="1"/>
  <c r="N203" i="1" s="1"/>
  <c r="O203" i="1" s="1"/>
  <c r="K265" i="1"/>
  <c r="L265" i="1" s="1"/>
  <c r="M265" i="1" s="1"/>
  <c r="N265" i="1" s="1"/>
  <c r="O265" i="1" s="1"/>
  <c r="K153" i="1"/>
  <c r="L153" i="1" s="1"/>
  <c r="M153" i="1" s="1"/>
  <c r="N153" i="1" s="1"/>
  <c r="O153" i="1" s="1"/>
  <c r="K31" i="1"/>
  <c r="L31" i="1" s="1"/>
  <c r="M31" i="1" s="1"/>
  <c r="N31" i="1" s="1"/>
  <c r="O31" i="1" s="1"/>
  <c r="K41" i="1"/>
  <c r="L41" i="1" s="1"/>
  <c r="M41" i="1" s="1"/>
  <c r="N41" i="1" s="1"/>
  <c r="O41" i="1" s="1"/>
  <c r="K169" i="1"/>
  <c r="L169" i="1" s="1"/>
  <c r="M169" i="1" s="1"/>
  <c r="N169" i="1" s="1"/>
  <c r="O169" i="1" s="1"/>
  <c r="K101" i="1"/>
  <c r="L101" i="1" s="1"/>
  <c r="M101" i="1" s="1"/>
  <c r="N101" i="1" s="1"/>
  <c r="O101" i="1" s="1"/>
  <c r="K125" i="1"/>
  <c r="L125" i="1" s="1"/>
  <c r="M125" i="1" s="1"/>
  <c r="N125" i="1" s="1"/>
  <c r="O125" i="1" s="1"/>
  <c r="K248" i="1"/>
  <c r="L248" i="1" s="1"/>
  <c r="M248" i="1" s="1"/>
  <c r="N248" i="1" s="1"/>
  <c r="O248" i="1" s="1"/>
  <c r="K98" i="1"/>
  <c r="L98" i="1" s="1"/>
  <c r="M98" i="1" s="1"/>
  <c r="N98" i="1" s="1"/>
  <c r="O98" i="1" s="1"/>
  <c r="K331" i="1"/>
  <c r="L331" i="1" s="1"/>
  <c r="M331" i="1" s="1"/>
  <c r="N331" i="1" s="1"/>
  <c r="O331" i="1" s="1"/>
  <c r="K202" i="1"/>
  <c r="L202" i="1" s="1"/>
  <c r="M202" i="1" s="1"/>
  <c r="N202" i="1" s="1"/>
  <c r="O202" i="1" s="1"/>
  <c r="K261" i="1"/>
  <c r="L261" i="1" s="1"/>
  <c r="M261" i="1" s="1"/>
  <c r="N261" i="1" s="1"/>
  <c r="O261" i="1" s="1"/>
  <c r="K180" i="1"/>
  <c r="L180" i="1" s="1"/>
  <c r="M180" i="1" s="1"/>
  <c r="N180" i="1" s="1"/>
  <c r="O180" i="1" s="1"/>
  <c r="K334" i="1"/>
  <c r="L334" i="1" s="1"/>
  <c r="M334" i="1" s="1"/>
  <c r="N334" i="1" s="1"/>
  <c r="O334" i="1" s="1"/>
  <c r="K247" i="1"/>
  <c r="L247" i="1" s="1"/>
  <c r="M247" i="1" s="1"/>
  <c r="N247" i="1" s="1"/>
  <c r="O247" i="1" s="1"/>
  <c r="K190" i="1"/>
  <c r="L190" i="1" s="1"/>
  <c r="M190" i="1" s="1"/>
  <c r="N190" i="1" s="1"/>
  <c r="O190" i="1" s="1"/>
  <c r="K176" i="1"/>
  <c r="L176" i="1" s="1"/>
  <c r="M176" i="1" s="1"/>
  <c r="N176" i="1" s="1"/>
  <c r="O176" i="1" s="1"/>
  <c r="K111" i="1"/>
  <c r="L111" i="1" s="1"/>
  <c r="M111" i="1" s="1"/>
  <c r="N111" i="1" s="1"/>
  <c r="O111" i="1" s="1"/>
  <c r="K193" i="1"/>
  <c r="L193" i="1" s="1"/>
  <c r="M193" i="1" s="1"/>
  <c r="N193" i="1" s="1"/>
  <c r="O193" i="1" s="1"/>
  <c r="K102" i="1"/>
  <c r="L102" i="1" s="1"/>
  <c r="M102" i="1" s="1"/>
  <c r="N102" i="1" s="1"/>
  <c r="O102" i="1" s="1"/>
  <c r="K228" i="1"/>
  <c r="L228" i="1" s="1"/>
  <c r="M228" i="1" s="1"/>
  <c r="N228" i="1" s="1"/>
  <c r="O228" i="1" s="1"/>
  <c r="K74" i="1"/>
  <c r="L74" i="1" s="1"/>
  <c r="M74" i="1" s="1"/>
  <c r="N74" i="1" s="1"/>
  <c r="O74" i="1" s="1"/>
  <c r="K164" i="1"/>
  <c r="L164" i="1" s="1"/>
  <c r="M164" i="1" s="1"/>
  <c r="N164" i="1" s="1"/>
  <c r="O164" i="1" s="1"/>
  <c r="K285" i="1"/>
  <c r="L285" i="1" s="1"/>
  <c r="M285" i="1" s="1"/>
  <c r="N285" i="1" s="1"/>
  <c r="O285" i="1" s="1"/>
  <c r="K271" i="1"/>
  <c r="L271" i="1" s="1"/>
  <c r="M271" i="1" s="1"/>
  <c r="N271" i="1" s="1"/>
  <c r="O271" i="1" s="1"/>
  <c r="K199" i="1"/>
  <c r="L199" i="1" s="1"/>
  <c r="M199" i="1" s="1"/>
  <c r="N199" i="1" s="1"/>
  <c r="O199" i="1" s="1"/>
  <c r="K254" i="1"/>
  <c r="L254" i="1" s="1"/>
  <c r="M254" i="1" s="1"/>
  <c r="N254" i="1" s="1"/>
  <c r="O254" i="1" s="1"/>
  <c r="K353" i="1"/>
  <c r="L353" i="1" s="1"/>
  <c r="M353" i="1" s="1"/>
  <c r="N353" i="1" s="1"/>
  <c r="O353" i="1" s="1"/>
  <c r="K355" i="1"/>
  <c r="L355" i="1" s="1"/>
  <c r="M355" i="1" s="1"/>
  <c r="N355" i="1" s="1"/>
  <c r="O355" i="1" s="1"/>
  <c r="K349" i="1"/>
  <c r="L349" i="1" s="1"/>
  <c r="M349" i="1" s="1"/>
  <c r="N349" i="1" s="1"/>
  <c r="O349" i="1" s="1"/>
  <c r="K42" i="1"/>
  <c r="L42" i="1" s="1"/>
  <c r="M42" i="1" s="1"/>
  <c r="N42" i="1" s="1"/>
  <c r="O42" i="1" s="1"/>
  <c r="K319" i="1"/>
  <c r="L319" i="1" s="1"/>
  <c r="M319" i="1" s="1"/>
  <c r="N319" i="1" s="1"/>
  <c r="O319" i="1" s="1"/>
  <c r="K140" i="1"/>
  <c r="L140" i="1" s="1"/>
  <c r="M140" i="1" s="1"/>
  <c r="N140" i="1" s="1"/>
  <c r="O140" i="1" s="1"/>
  <c r="K356" i="1"/>
  <c r="L356" i="1" s="1"/>
  <c r="M356" i="1" s="1"/>
  <c r="N356" i="1" s="1"/>
  <c r="O356" i="1" s="1"/>
  <c r="K250" i="1"/>
  <c r="L250" i="1" s="1"/>
  <c r="M250" i="1" s="1"/>
  <c r="N250" i="1" s="1"/>
  <c r="O250" i="1" s="1"/>
  <c r="K129" i="1"/>
  <c r="L129" i="1" s="1"/>
  <c r="M129" i="1" s="1"/>
  <c r="N129" i="1" s="1"/>
  <c r="O129" i="1" s="1"/>
  <c r="K172" i="1"/>
  <c r="L172" i="1" s="1"/>
  <c r="M172" i="1" s="1"/>
  <c r="N172" i="1" s="1"/>
  <c r="O172" i="1" s="1"/>
  <c r="K95" i="1"/>
  <c r="L95" i="1" s="1"/>
  <c r="M95" i="1" s="1"/>
  <c r="N95" i="1" s="1"/>
  <c r="O95" i="1" s="1"/>
  <c r="K90" i="1"/>
  <c r="L90" i="1" s="1"/>
  <c r="M90" i="1" s="1"/>
  <c r="N90" i="1" s="1"/>
  <c r="O90" i="1" s="1"/>
  <c r="K231" i="1"/>
  <c r="L231" i="1" s="1"/>
  <c r="M231" i="1" s="1"/>
  <c r="N231" i="1" s="1"/>
  <c r="O231" i="1" s="1"/>
  <c r="K344" i="1"/>
  <c r="L344" i="1" s="1"/>
  <c r="M344" i="1" s="1"/>
  <c r="N344" i="1" s="1"/>
  <c r="O344" i="1" s="1"/>
  <c r="K288" i="1"/>
  <c r="L288" i="1" s="1"/>
  <c r="M288" i="1" s="1"/>
  <c r="N288" i="1" s="1"/>
  <c r="O288" i="1" s="1"/>
  <c r="K137" i="1"/>
  <c r="L137" i="1" s="1"/>
  <c r="M137" i="1" s="1"/>
  <c r="N137" i="1" s="1"/>
  <c r="O137" i="1" s="1"/>
  <c r="K194" i="1"/>
  <c r="L194" i="1" s="1"/>
  <c r="M194" i="1" s="1"/>
  <c r="N194" i="1" s="1"/>
  <c r="O194" i="1" s="1"/>
  <c r="K322" i="1"/>
  <c r="L322" i="1" s="1"/>
  <c r="M322" i="1" s="1"/>
  <c r="N322" i="1" s="1"/>
  <c r="O322" i="1" s="1"/>
  <c r="K109" i="1"/>
  <c r="L109" i="1" s="1"/>
  <c r="M109" i="1" s="1"/>
  <c r="N109" i="1" s="1"/>
  <c r="O109" i="1" s="1"/>
  <c r="K24" i="1"/>
  <c r="L24" i="1" s="1"/>
  <c r="M24" i="1" s="1"/>
  <c r="N24" i="1" s="1"/>
  <c r="O24" i="1" s="1"/>
  <c r="K32" i="1"/>
  <c r="L32" i="1" s="1"/>
  <c r="M32" i="1" s="1"/>
  <c r="N32" i="1" s="1"/>
  <c r="O32" i="1" s="1"/>
  <c r="K341" i="1"/>
  <c r="L341" i="1" s="1"/>
  <c r="M341" i="1" s="1"/>
  <c r="N341" i="1" s="1"/>
  <c r="O341" i="1" s="1"/>
  <c r="K351" i="1"/>
  <c r="L351" i="1" s="1"/>
  <c r="M351" i="1" s="1"/>
  <c r="N351" i="1" s="1"/>
  <c r="O351" i="1" s="1"/>
  <c r="K340" i="1"/>
  <c r="L340" i="1" s="1"/>
  <c r="M340" i="1" s="1"/>
  <c r="N340" i="1" s="1"/>
  <c r="O340" i="1" s="1"/>
  <c r="K66" i="1"/>
  <c r="L66" i="1" s="1"/>
  <c r="M66" i="1" s="1"/>
  <c r="N66" i="1" s="1"/>
  <c r="O66" i="1" s="1"/>
  <c r="K38" i="1"/>
  <c r="L38" i="1" s="1"/>
  <c r="M38" i="1" s="1"/>
  <c r="N38" i="1" s="1"/>
  <c r="O38" i="1" s="1"/>
  <c r="K130" i="1"/>
  <c r="L130" i="1" s="1"/>
  <c r="M130" i="1" s="1"/>
  <c r="N130" i="1" s="1"/>
  <c r="O130" i="1" s="1"/>
  <c r="K187" i="1"/>
  <c r="L187" i="1" s="1"/>
  <c r="M187" i="1" s="1"/>
  <c r="N187" i="1" s="1"/>
  <c r="O187" i="1" s="1"/>
  <c r="K274" i="1"/>
  <c r="L274" i="1" s="1"/>
  <c r="M274" i="1" s="1"/>
  <c r="N274" i="1" s="1"/>
  <c r="O274" i="1" s="1"/>
  <c r="K75" i="1"/>
  <c r="L75" i="1" s="1"/>
  <c r="M75" i="1" s="1"/>
  <c r="N75" i="1" s="1"/>
  <c r="O75" i="1" s="1"/>
  <c r="K57" i="1"/>
  <c r="L57" i="1" s="1"/>
  <c r="M57" i="1" s="1"/>
  <c r="N57" i="1" s="1"/>
  <c r="O57" i="1" s="1"/>
  <c r="K170" i="1"/>
  <c r="L170" i="1" s="1"/>
  <c r="M170" i="1" s="1"/>
  <c r="N170" i="1" s="1"/>
  <c r="O170" i="1" s="1"/>
  <c r="K151" i="1"/>
  <c r="L151" i="1" s="1"/>
  <c r="M151" i="1" s="1"/>
  <c r="N151" i="1" s="1"/>
  <c r="O151" i="1" s="1"/>
  <c r="K335" i="1"/>
  <c r="L335" i="1" s="1"/>
  <c r="M335" i="1" s="1"/>
  <c r="N335" i="1" s="1"/>
  <c r="O335" i="1" s="1"/>
  <c r="K262" i="1"/>
  <c r="L262" i="1" s="1"/>
  <c r="M262" i="1" s="1"/>
  <c r="N262" i="1" s="1"/>
  <c r="O262" i="1" s="1"/>
  <c r="K333" i="1"/>
  <c r="L333" i="1" s="1"/>
  <c r="M333" i="1" s="1"/>
  <c r="N333" i="1" s="1"/>
  <c r="O333" i="1" s="1"/>
  <c r="K328" i="1"/>
  <c r="L328" i="1" s="1"/>
  <c r="M328" i="1" s="1"/>
  <c r="N328" i="1" s="1"/>
  <c r="O328" i="1" s="1"/>
  <c r="K135" i="1"/>
  <c r="L135" i="1" s="1"/>
  <c r="M135" i="1" s="1"/>
  <c r="N135" i="1" s="1"/>
  <c r="O135" i="1" s="1"/>
  <c r="K359" i="1"/>
  <c r="L359" i="1" s="1"/>
  <c r="M359" i="1" s="1"/>
  <c r="N359" i="1" s="1"/>
  <c r="O359" i="1" s="1"/>
  <c r="K50" i="1"/>
  <c r="L50" i="1" s="1"/>
  <c r="M50" i="1" s="1"/>
  <c r="N50" i="1" s="1"/>
  <c r="O50" i="1" s="1"/>
  <c r="K145" i="1"/>
  <c r="L145" i="1" s="1"/>
  <c r="M145" i="1" s="1"/>
  <c r="N145" i="1" s="1"/>
  <c r="O145" i="1" s="1"/>
  <c r="K17" i="1"/>
  <c r="L17" i="1" s="1"/>
  <c r="M17" i="1" s="1"/>
  <c r="N17" i="1" s="1"/>
  <c r="O17" i="1" s="1"/>
  <c r="K243" i="1"/>
  <c r="L243" i="1" s="1"/>
  <c r="M243" i="1" s="1"/>
  <c r="N243" i="1" s="1"/>
  <c r="O243" i="1" s="1"/>
  <c r="K237" i="1"/>
  <c r="L237" i="1" s="1"/>
  <c r="M237" i="1" s="1"/>
  <c r="N237" i="1" s="1"/>
  <c r="O237" i="1" s="1"/>
  <c r="K343" i="1"/>
  <c r="L343" i="1" s="1"/>
  <c r="M343" i="1" s="1"/>
  <c r="N343" i="1" s="1"/>
  <c r="O343" i="1" s="1"/>
  <c r="K21" i="1"/>
  <c r="L21" i="1" s="1"/>
  <c r="M21" i="1" s="1"/>
  <c r="N21" i="1" s="1"/>
  <c r="O21" i="1" s="1"/>
  <c r="K123" i="1"/>
  <c r="L123" i="1" s="1"/>
  <c r="M123" i="1" s="1"/>
  <c r="N123" i="1" s="1"/>
  <c r="O123" i="1" s="1"/>
  <c r="K173" i="1"/>
  <c r="L173" i="1" s="1"/>
  <c r="M173" i="1" s="1"/>
  <c r="N173" i="1" s="1"/>
  <c r="O173" i="1" s="1"/>
  <c r="K223" i="1"/>
  <c r="L223" i="1" s="1"/>
  <c r="M223" i="1" s="1"/>
  <c r="N223" i="1" s="1"/>
  <c r="O223" i="1" s="1"/>
  <c r="K346" i="1"/>
  <c r="L346" i="1" s="1"/>
  <c r="M346" i="1" s="1"/>
  <c r="N346" i="1" s="1"/>
  <c r="O346" i="1" s="1"/>
  <c r="K64" i="1"/>
  <c r="L64" i="1" s="1"/>
  <c r="M64" i="1" s="1"/>
  <c r="N64" i="1" s="1"/>
  <c r="O64" i="1" s="1"/>
  <c r="K155" i="1"/>
  <c r="L155" i="1" s="1"/>
  <c r="M155" i="1" s="1"/>
  <c r="N155" i="1" s="1"/>
  <c r="O155" i="1" s="1"/>
  <c r="K198" i="1"/>
  <c r="L198" i="1" s="1"/>
  <c r="M198" i="1" s="1"/>
  <c r="N198" i="1" s="1"/>
  <c r="O198" i="1" s="1"/>
  <c r="K51" i="1"/>
  <c r="L51" i="1" s="1"/>
  <c r="M51" i="1" s="1"/>
  <c r="N51" i="1" s="1"/>
  <c r="O51" i="1" s="1"/>
  <c r="K297" i="1"/>
  <c r="L297" i="1" s="1"/>
  <c r="M297" i="1" s="1"/>
  <c r="N297" i="1" s="1"/>
  <c r="O297" i="1" s="1"/>
  <c r="K360" i="1"/>
  <c r="L360" i="1" s="1"/>
  <c r="M360" i="1" s="1"/>
  <c r="N360" i="1" s="1"/>
  <c r="O360" i="1" s="1"/>
  <c r="K200" i="1"/>
  <c r="L200" i="1" s="1"/>
  <c r="M200" i="1" s="1"/>
  <c r="N200" i="1" s="1"/>
  <c r="O200" i="1" s="1"/>
  <c r="K177" i="1"/>
  <c r="L177" i="1" s="1"/>
  <c r="M177" i="1" s="1"/>
  <c r="N177" i="1" s="1"/>
  <c r="O177" i="1" s="1"/>
  <c r="K300" i="1"/>
  <c r="L300" i="1" s="1"/>
  <c r="M300" i="1" s="1"/>
  <c r="N300" i="1" s="1"/>
  <c r="O300" i="1" s="1"/>
  <c r="K73" i="1"/>
  <c r="L73" i="1" s="1"/>
  <c r="M73" i="1" s="1"/>
  <c r="N73" i="1" s="1"/>
  <c r="O73" i="1" s="1"/>
  <c r="K354" i="1"/>
  <c r="L354" i="1" s="1"/>
  <c r="M354" i="1" s="1"/>
  <c r="N354" i="1" s="1"/>
  <c r="O354" i="1" s="1"/>
  <c r="K16" i="1"/>
  <c r="L16" i="1" s="1"/>
  <c r="M16" i="1" s="1"/>
  <c r="N16" i="1" s="1"/>
  <c r="O16" i="1" s="1"/>
  <c r="K267" i="1"/>
  <c r="L267" i="1" s="1"/>
  <c r="M267" i="1" s="1"/>
  <c r="N267" i="1" s="1"/>
  <c r="O267" i="1" s="1"/>
  <c r="K120" i="1"/>
  <c r="L120" i="1" s="1"/>
  <c r="M120" i="1" s="1"/>
  <c r="N120" i="1" s="1"/>
  <c r="O120" i="1" s="1"/>
  <c r="K296" i="1"/>
  <c r="L296" i="1" s="1"/>
  <c r="M296" i="1" s="1"/>
  <c r="N296" i="1" s="1"/>
  <c r="O296" i="1" s="1"/>
  <c r="K12" i="1"/>
  <c r="L12" i="1" s="1"/>
  <c r="M12" i="1" s="1"/>
  <c r="N12" i="1" s="1"/>
  <c r="O12" i="1" s="1"/>
  <c r="K53" i="1"/>
  <c r="L53" i="1" s="1"/>
  <c r="M53" i="1" s="1"/>
  <c r="N53" i="1" s="1"/>
  <c r="O53" i="1" s="1"/>
  <c r="K133" i="1"/>
  <c r="L133" i="1" s="1"/>
  <c r="M133" i="1" s="1"/>
  <c r="N133" i="1" s="1"/>
  <c r="O133" i="1" s="1"/>
  <c r="K345" i="1"/>
  <c r="L345" i="1" s="1"/>
  <c r="M345" i="1" s="1"/>
  <c r="N345" i="1" s="1"/>
  <c r="O345" i="1" s="1"/>
  <c r="K234" i="1"/>
  <c r="L234" i="1" s="1"/>
  <c r="M234" i="1" s="1"/>
  <c r="N234" i="1" s="1"/>
  <c r="O234" i="1" s="1"/>
  <c r="K259" i="1"/>
  <c r="L259" i="1" s="1"/>
  <c r="M259" i="1" s="1"/>
  <c r="N259" i="1" s="1"/>
  <c r="O259" i="1" s="1"/>
  <c r="K48" i="1"/>
  <c r="L48" i="1" s="1"/>
  <c r="M48" i="1" s="1"/>
  <c r="N48" i="1" s="1"/>
  <c r="O48" i="1" s="1"/>
  <c r="K117" i="1"/>
  <c r="L117" i="1" s="1"/>
  <c r="M117" i="1" s="1"/>
  <c r="N117" i="1" s="1"/>
  <c r="O117" i="1" s="1"/>
  <c r="K255" i="1"/>
  <c r="L255" i="1" s="1"/>
  <c r="M255" i="1" s="1"/>
  <c r="N255" i="1" s="1"/>
  <c r="O255" i="1" s="1"/>
  <c r="K220" i="1"/>
  <c r="L220" i="1" s="1"/>
  <c r="M220" i="1" s="1"/>
  <c r="N220" i="1" s="1"/>
  <c r="O220" i="1" s="1"/>
  <c r="K29" i="1"/>
  <c r="L29" i="1" s="1"/>
  <c r="M29" i="1" s="1"/>
  <c r="N29" i="1" s="1"/>
  <c r="O29" i="1" s="1"/>
  <c r="C4" i="1"/>
  <c r="K320" i="1"/>
  <c r="L320" i="1" s="1"/>
  <c r="M320" i="1" s="1"/>
  <c r="N320" i="1" s="1"/>
  <c r="O320" i="1" s="1"/>
  <c r="K311" i="1"/>
  <c r="L311" i="1" s="1"/>
  <c r="M311" i="1" s="1"/>
  <c r="N311" i="1" s="1"/>
  <c r="O311" i="1" s="1"/>
  <c r="K284" i="1"/>
  <c r="L284" i="1" s="1"/>
  <c r="M284" i="1" s="1"/>
  <c r="N284" i="1" s="1"/>
  <c r="O284" i="1" s="1"/>
  <c r="K293" i="1"/>
  <c r="L293" i="1" s="1"/>
  <c r="M293" i="1" s="1"/>
  <c r="N293" i="1" s="1"/>
  <c r="O293" i="1" s="1"/>
  <c r="K156" i="1"/>
  <c r="L156" i="1" s="1"/>
  <c r="M156" i="1" s="1"/>
  <c r="N156" i="1" s="1"/>
  <c r="O156" i="1" s="1"/>
  <c r="K84" i="1"/>
  <c r="L84" i="1" s="1"/>
  <c r="M84" i="1" s="1"/>
  <c r="N84" i="1" s="1"/>
  <c r="O84" i="1" s="1"/>
  <c r="K23" i="1"/>
  <c r="L23" i="1" s="1"/>
  <c r="M23" i="1" s="1"/>
  <c r="N23" i="1" s="1"/>
  <c r="O23" i="1" s="1"/>
  <c r="K186" i="1"/>
  <c r="L186" i="1" s="1"/>
  <c r="M186" i="1" s="1"/>
  <c r="N186" i="1" s="1"/>
  <c r="O186" i="1" s="1"/>
  <c r="K114" i="1"/>
  <c r="L114" i="1" s="1"/>
  <c r="M114" i="1" s="1"/>
  <c r="N114" i="1" s="1"/>
  <c r="O114" i="1" s="1"/>
  <c r="K149" i="1"/>
  <c r="L149" i="1" s="1"/>
  <c r="M149" i="1" s="1"/>
  <c r="N149" i="1" s="1"/>
  <c r="O149" i="1" s="1"/>
  <c r="K13" i="1"/>
  <c r="L13" i="1" s="1"/>
  <c r="M13" i="1" s="1"/>
  <c r="N13" i="1" s="1"/>
  <c r="O13" i="1" s="1"/>
  <c r="K270" i="1"/>
  <c r="L270" i="1" s="1"/>
  <c r="M270" i="1" s="1"/>
  <c r="N270" i="1" s="1"/>
  <c r="O270" i="1" s="1"/>
  <c r="K246" i="1"/>
  <c r="L246" i="1" s="1"/>
  <c r="M246" i="1" s="1"/>
  <c r="N246" i="1" s="1"/>
  <c r="O246" i="1" s="1"/>
  <c r="K87" i="1"/>
  <c r="L87" i="1" s="1"/>
  <c r="M87" i="1" s="1"/>
  <c r="N87" i="1" s="1"/>
  <c r="O87" i="1" s="1"/>
  <c r="K197" i="1"/>
  <c r="L197" i="1" s="1"/>
  <c r="M197" i="1" s="1"/>
  <c r="N197" i="1" s="1"/>
  <c r="O197" i="1" s="1"/>
  <c r="K72" i="1"/>
  <c r="L72" i="1" s="1"/>
  <c r="M72" i="1" s="1"/>
  <c r="N72" i="1" s="1"/>
  <c r="O72" i="1" s="1"/>
  <c r="K264" i="1"/>
  <c r="L264" i="1" s="1"/>
  <c r="M264" i="1" s="1"/>
  <c r="N264" i="1" s="1"/>
  <c r="O264" i="1" s="1"/>
  <c r="K204" i="1"/>
  <c r="L204" i="1" s="1"/>
  <c r="M204" i="1" s="1"/>
  <c r="N204" i="1" s="1"/>
  <c r="O204" i="1" s="1"/>
  <c r="K184" i="1"/>
  <c r="L184" i="1" s="1"/>
  <c r="M184" i="1" s="1"/>
  <c r="N184" i="1" s="1"/>
  <c r="O184" i="1" s="1"/>
  <c r="K201" i="1"/>
  <c r="L201" i="1" s="1"/>
  <c r="M201" i="1" s="1"/>
  <c r="N201" i="1" s="1"/>
  <c r="O201" i="1" s="1"/>
  <c r="K276" i="1"/>
  <c r="L276" i="1" s="1"/>
  <c r="M276" i="1" s="1"/>
  <c r="N276" i="1" s="1"/>
  <c r="O276" i="1" s="1"/>
  <c r="K303" i="1"/>
  <c r="L303" i="1" s="1"/>
  <c r="M303" i="1" s="1"/>
  <c r="N303" i="1" s="1"/>
  <c r="O303" i="1" s="1"/>
  <c r="K239" i="1"/>
  <c r="L239" i="1" s="1"/>
  <c r="M239" i="1" s="1"/>
  <c r="N239" i="1" s="1"/>
  <c r="O239" i="1" s="1"/>
  <c r="K181" i="1"/>
  <c r="L181" i="1" s="1"/>
  <c r="M181" i="1" s="1"/>
  <c r="N181" i="1" s="1"/>
  <c r="O181" i="1" s="1"/>
  <c r="K348" i="1"/>
  <c r="L348" i="1" s="1"/>
  <c r="M348" i="1" s="1"/>
  <c r="N348" i="1" s="1"/>
  <c r="O348" i="1" s="1"/>
  <c r="K307" i="1"/>
  <c r="L307" i="1" s="1"/>
  <c r="M307" i="1" s="1"/>
  <c r="N307" i="1" s="1"/>
  <c r="O307" i="1" s="1"/>
  <c r="K308" i="1"/>
  <c r="L308" i="1" s="1"/>
  <c r="M308" i="1" s="1"/>
  <c r="N308" i="1" s="1"/>
  <c r="O308" i="1" s="1"/>
  <c r="K92" i="1"/>
  <c r="L92" i="1" s="1"/>
  <c r="M92" i="1" s="1"/>
  <c r="N92" i="1" s="1"/>
  <c r="O92" i="1" s="1"/>
  <c r="K43" i="1"/>
  <c r="L43" i="1" s="1"/>
  <c r="M43" i="1" s="1"/>
  <c r="N43" i="1" s="1"/>
  <c r="O43" i="1" s="1"/>
  <c r="K122" i="1"/>
  <c r="L122" i="1" s="1"/>
  <c r="M122" i="1" s="1"/>
  <c r="N122" i="1" s="1"/>
  <c r="O122" i="1" s="1"/>
  <c r="K182" i="1"/>
  <c r="L182" i="1" s="1"/>
  <c r="M182" i="1" s="1"/>
  <c r="N182" i="1" s="1"/>
  <c r="O182" i="1" s="1"/>
  <c r="K36" i="1"/>
  <c r="L36" i="1" s="1"/>
  <c r="M36" i="1" s="1"/>
  <c r="N36" i="1" s="1"/>
  <c r="O36" i="1" s="1"/>
  <c r="K86" i="1"/>
  <c r="L86" i="1" s="1"/>
  <c r="M86" i="1" s="1"/>
  <c r="N86" i="1" s="1"/>
  <c r="O86" i="1" s="1"/>
  <c r="K309" i="1"/>
  <c r="L309" i="1" s="1"/>
  <c r="M309" i="1" s="1"/>
  <c r="N309" i="1" s="1"/>
  <c r="O309" i="1" s="1"/>
  <c r="K352" i="1"/>
  <c r="L352" i="1" s="1"/>
  <c r="M352" i="1" s="1"/>
  <c r="N352" i="1" s="1"/>
  <c r="O352" i="1" s="1"/>
  <c r="K233" i="1"/>
  <c r="L233" i="1" s="1"/>
  <c r="M233" i="1" s="1"/>
  <c r="N233" i="1" s="1"/>
  <c r="O233" i="1" s="1"/>
  <c r="K113" i="1"/>
  <c r="L113" i="1" s="1"/>
  <c r="M113" i="1" s="1"/>
  <c r="N113" i="1" s="1"/>
  <c r="O113" i="1" s="1"/>
  <c r="K316" i="1"/>
  <c r="L316" i="1" s="1"/>
  <c r="M316" i="1" s="1"/>
  <c r="N316" i="1" s="1"/>
  <c r="O316" i="1" s="1"/>
  <c r="K157" i="1"/>
  <c r="L157" i="1" s="1"/>
  <c r="M157" i="1" s="1"/>
  <c r="N157" i="1" s="1"/>
  <c r="O157" i="1" s="1"/>
  <c r="K89" i="1"/>
  <c r="L89" i="1" s="1"/>
  <c r="M89" i="1" s="1"/>
  <c r="N89" i="1" s="1"/>
  <c r="O89" i="1" s="1"/>
  <c r="K244" i="1"/>
  <c r="L244" i="1" s="1"/>
  <c r="M244" i="1" s="1"/>
  <c r="N244" i="1" s="1"/>
  <c r="O244" i="1" s="1"/>
  <c r="K257" i="1"/>
  <c r="L257" i="1" s="1"/>
  <c r="M257" i="1" s="1"/>
  <c r="N257" i="1" s="1"/>
  <c r="O257" i="1" s="1"/>
  <c r="K67" i="1"/>
  <c r="L67" i="1" s="1"/>
  <c r="M67" i="1" s="1"/>
  <c r="N67" i="1" s="1"/>
  <c r="O67" i="1" s="1"/>
  <c r="K27" i="1"/>
  <c r="L27" i="1" s="1"/>
  <c r="M27" i="1" s="1"/>
  <c r="N27" i="1" s="1"/>
  <c r="O27" i="1" s="1"/>
  <c r="K116" i="1"/>
  <c r="L116" i="1" s="1"/>
  <c r="M116" i="1" s="1"/>
  <c r="N116" i="1" s="1"/>
  <c r="O116" i="1" s="1"/>
  <c r="K242" i="1"/>
  <c r="L242" i="1" s="1"/>
  <c r="M242" i="1" s="1"/>
  <c r="N242" i="1" s="1"/>
  <c r="O242" i="1" s="1"/>
  <c r="K252" i="1"/>
  <c r="L252" i="1" s="1"/>
  <c r="M252" i="1" s="1"/>
  <c r="N252" i="1" s="1"/>
  <c r="O252" i="1" s="1"/>
  <c r="K342" i="1"/>
  <c r="L342" i="1" s="1"/>
  <c r="M342" i="1" s="1"/>
  <c r="N342" i="1" s="1"/>
  <c r="O342" i="1" s="1"/>
  <c r="K314" i="1"/>
  <c r="L314" i="1" s="1"/>
  <c r="M314" i="1" s="1"/>
  <c r="N314" i="1" s="1"/>
  <c r="O314" i="1" s="1"/>
  <c r="K295" i="1"/>
  <c r="L295" i="1" s="1"/>
  <c r="M295" i="1" s="1"/>
  <c r="N295" i="1" s="1"/>
  <c r="O295" i="1" s="1"/>
  <c r="M7" i="1"/>
  <c r="L364" i="1" l="1"/>
  <c r="N7" i="1"/>
  <c r="M364" i="1"/>
  <c r="O7" i="1" l="1"/>
  <c r="N364" i="1"/>
  <c r="O364" i="1" s="1"/>
  <c r="P364" i="1" l="1"/>
  <c r="P60" i="1"/>
  <c r="P37" i="1"/>
  <c r="P79" i="1"/>
  <c r="P178" i="1"/>
  <c r="P154" i="1"/>
  <c r="P206" i="1"/>
  <c r="P19" i="1"/>
  <c r="P229" i="1"/>
  <c r="P15" i="1"/>
  <c r="P189" i="1"/>
  <c r="P329" i="1"/>
  <c r="P22" i="1"/>
  <c r="P249" i="1"/>
  <c r="P76" i="1"/>
  <c r="P41" i="1"/>
  <c r="P261" i="1"/>
  <c r="P103" i="1"/>
  <c r="P306" i="1"/>
  <c r="P228" i="1"/>
  <c r="P355" i="1"/>
  <c r="P172" i="1"/>
  <c r="P322" i="1"/>
  <c r="P38" i="1"/>
  <c r="P335" i="1"/>
  <c r="P294" i="1"/>
  <c r="P50" i="1"/>
  <c r="P177" i="1"/>
  <c r="P255" i="1"/>
  <c r="P100" i="1"/>
  <c r="P205" i="1"/>
  <c r="P21" i="1"/>
  <c r="P354" i="1"/>
  <c r="P35" i="1"/>
  <c r="P18" i="1"/>
  <c r="P91" i="1"/>
  <c r="P96" i="1"/>
  <c r="P358" i="1"/>
  <c r="P138" i="1"/>
  <c r="P23" i="1"/>
  <c r="P197" i="1"/>
  <c r="P239" i="1"/>
  <c r="P182" i="1"/>
  <c r="P157" i="1"/>
  <c r="P252" i="1"/>
  <c r="P174" i="1"/>
  <c r="P81" i="1"/>
  <c r="P227" i="1"/>
  <c r="P188" i="1"/>
  <c r="P291" i="1"/>
  <c r="P83" i="1"/>
  <c r="P301" i="1"/>
  <c r="P203" i="1"/>
  <c r="P190" i="1"/>
  <c r="P68" i="1"/>
  <c r="P344" i="1"/>
  <c r="P104" i="1"/>
  <c r="P311" i="1"/>
  <c r="P208" i="1"/>
  <c r="P212" i="1"/>
  <c r="P308" i="1"/>
  <c r="P126" i="1"/>
  <c r="P139" i="1"/>
  <c r="P357" i="1"/>
  <c r="P305" i="1"/>
  <c r="P14" i="1"/>
  <c r="P93" i="1"/>
  <c r="P286" i="1"/>
  <c r="P312" i="1"/>
  <c r="P28" i="1"/>
  <c r="P78" i="1"/>
  <c r="P191" i="1"/>
  <c r="P304" i="1"/>
  <c r="P281" i="1"/>
  <c r="P132" i="1"/>
  <c r="P169" i="1"/>
  <c r="P180" i="1"/>
  <c r="P112" i="1"/>
  <c r="P131" i="1"/>
  <c r="P74" i="1"/>
  <c r="P349" i="1"/>
  <c r="P95" i="1"/>
  <c r="P109" i="1"/>
  <c r="P130" i="1"/>
  <c r="P262" i="1"/>
  <c r="P214" i="1"/>
  <c r="P17" i="1"/>
  <c r="P73" i="1"/>
  <c r="P220" i="1"/>
  <c r="P147" i="1"/>
  <c r="P213" i="1"/>
  <c r="P173" i="1"/>
  <c r="P267" i="1"/>
  <c r="P142" i="1"/>
  <c r="P10" i="1"/>
  <c r="P33" i="1"/>
  <c r="P124" i="1"/>
  <c r="P162" i="1"/>
  <c r="P165" i="1"/>
  <c r="P186" i="1"/>
  <c r="P72" i="1"/>
  <c r="P181" i="1"/>
  <c r="P36" i="1"/>
  <c r="P89" i="1"/>
  <c r="P342" i="1"/>
  <c r="P134" i="1"/>
  <c r="P77" i="1"/>
  <c r="P195" i="1"/>
  <c r="P315" i="1"/>
  <c r="P271" i="1"/>
  <c r="P75" i="1"/>
  <c r="P337" i="1"/>
  <c r="P53" i="1"/>
  <c r="P198" i="1"/>
  <c r="P235" i="1"/>
  <c r="P13" i="1"/>
  <c r="P67" i="1"/>
  <c r="P209" i="1"/>
  <c r="P260" i="1"/>
  <c r="P143" i="1"/>
  <c r="P241" i="1"/>
  <c r="P82" i="1"/>
  <c r="P318" i="1"/>
  <c r="P70" i="1"/>
  <c r="P121" i="1"/>
  <c r="P44" i="1"/>
  <c r="P65" i="1"/>
  <c r="P245" i="1"/>
  <c r="P290" i="1"/>
  <c r="P46" i="1"/>
  <c r="P106" i="1"/>
  <c r="P101" i="1"/>
  <c r="P334" i="1"/>
  <c r="P128" i="1"/>
  <c r="P292" i="1"/>
  <c r="P52" i="1"/>
  <c r="P164" i="1"/>
  <c r="P42" i="1"/>
  <c r="P90" i="1"/>
  <c r="P24" i="1"/>
  <c r="P187" i="1"/>
  <c r="P333" i="1"/>
  <c r="P26" i="1"/>
  <c r="P343" i="1"/>
  <c r="P16" i="1"/>
  <c r="P29" i="1"/>
  <c r="P105" i="1"/>
  <c r="P299" i="1"/>
  <c r="P346" i="1"/>
  <c r="P296" i="1"/>
  <c r="P347" i="1"/>
  <c r="P88" i="1"/>
  <c r="P330" i="1"/>
  <c r="P269" i="1"/>
  <c r="P361" i="1"/>
  <c r="P84" i="1"/>
  <c r="P114" i="1"/>
  <c r="P264" i="1"/>
  <c r="P348" i="1"/>
  <c r="P86" i="1"/>
  <c r="P244" i="1"/>
  <c r="P314" i="1"/>
  <c r="P336" i="1"/>
  <c r="P140" i="1"/>
  <c r="P359" i="1"/>
  <c r="P217" i="1"/>
  <c r="P352" i="1"/>
  <c r="P160" i="1"/>
  <c r="P310" i="1"/>
  <c r="P80" i="1"/>
  <c r="P327" i="1"/>
  <c r="P325" i="1"/>
  <c r="P8" i="1"/>
  <c r="P127" i="1"/>
  <c r="P40" i="1"/>
  <c r="P99" i="1"/>
  <c r="P115" i="1"/>
  <c r="P159" i="1"/>
  <c r="P9" i="1"/>
  <c r="P240" i="1"/>
  <c r="P225" i="1"/>
  <c r="P125" i="1"/>
  <c r="P247" i="1"/>
  <c r="P275" i="1"/>
  <c r="P150" i="1"/>
  <c r="P148" i="1"/>
  <c r="P285" i="1"/>
  <c r="P319" i="1"/>
  <c r="P231" i="1"/>
  <c r="P32" i="1"/>
  <c r="P274" i="1"/>
  <c r="P328" i="1"/>
  <c r="P61" i="1"/>
  <c r="P123" i="1"/>
  <c r="P120" i="1"/>
  <c r="P320" i="1"/>
  <c r="P45" i="1"/>
  <c r="P39" i="1"/>
  <c r="P155" i="1"/>
  <c r="P12" i="1"/>
  <c r="P196" i="1"/>
  <c r="P266" i="1"/>
  <c r="P287" i="1"/>
  <c r="P302" i="1"/>
  <c r="P362" i="1"/>
  <c r="P55" i="1"/>
  <c r="P149" i="1"/>
  <c r="P204" i="1"/>
  <c r="P307" i="1"/>
  <c r="P309" i="1"/>
  <c r="P257" i="1"/>
  <c r="P295" i="1"/>
  <c r="P226" i="1"/>
  <c r="P216" i="1"/>
  <c r="P248" i="1"/>
  <c r="P49" i="1"/>
  <c r="P341" i="1"/>
  <c r="P223" i="1"/>
  <c r="P110" i="1"/>
  <c r="P133" i="1"/>
  <c r="P222" i="1"/>
  <c r="P58" i="1"/>
  <c r="P184" i="1"/>
  <c r="P277" i="1"/>
  <c r="P168" i="1"/>
  <c r="P171" i="1"/>
  <c r="P282" i="1"/>
  <c r="P94" i="1"/>
  <c r="P332" i="1"/>
  <c r="P251" i="1"/>
  <c r="P97" i="1"/>
  <c r="P144" i="1"/>
  <c r="P136" i="1"/>
  <c r="P47" i="1"/>
  <c r="P215" i="1"/>
  <c r="P272" i="1"/>
  <c r="P163" i="1"/>
  <c r="P265" i="1"/>
  <c r="P98" i="1"/>
  <c r="P176" i="1"/>
  <c r="P161" i="1"/>
  <c r="P221" i="1"/>
  <c r="P218" i="1"/>
  <c r="P199" i="1"/>
  <c r="P356" i="1"/>
  <c r="P288" i="1"/>
  <c r="P351" i="1"/>
  <c r="P57" i="1"/>
  <c r="P152" i="1"/>
  <c r="P273" i="1"/>
  <c r="P64" i="1"/>
  <c r="P345" i="1"/>
  <c r="P284" i="1"/>
  <c r="P158" i="1"/>
  <c r="P145" i="1"/>
  <c r="P297" i="1"/>
  <c r="P234" i="1"/>
  <c r="P317" i="1"/>
  <c r="P146" i="1"/>
  <c r="P350" i="1"/>
  <c r="P118" i="1"/>
  <c r="P207" i="1"/>
  <c r="P268" i="1"/>
  <c r="P270" i="1"/>
  <c r="P201" i="1"/>
  <c r="P92" i="1"/>
  <c r="P233" i="1"/>
  <c r="P27" i="1"/>
  <c r="P238" i="1"/>
  <c r="P108" i="1"/>
  <c r="P85" i="1"/>
  <c r="P56" i="1"/>
  <c r="P298" i="1"/>
  <c r="P183" i="1"/>
  <c r="P210" i="1"/>
  <c r="P69" i="1"/>
  <c r="P256" i="1"/>
  <c r="P232" i="1"/>
  <c r="P279" i="1"/>
  <c r="P224" i="1"/>
  <c r="P263" i="1"/>
  <c r="P153" i="1"/>
  <c r="P331" i="1"/>
  <c r="P111" i="1"/>
  <c r="P34" i="1"/>
  <c r="P59" i="1"/>
  <c r="P338" i="1"/>
  <c r="P254" i="1"/>
  <c r="P250" i="1"/>
  <c r="P137" i="1"/>
  <c r="P340" i="1"/>
  <c r="P170" i="1"/>
  <c r="P192" i="1"/>
  <c r="P71" i="1"/>
  <c r="P51" i="1"/>
  <c r="P259" i="1"/>
  <c r="P293" i="1"/>
  <c r="P219" i="1"/>
  <c r="P243" i="1"/>
  <c r="P200" i="1"/>
  <c r="P48" i="1"/>
  <c r="P179" i="1"/>
  <c r="P63" i="1"/>
  <c r="P323" i="1"/>
  <c r="P166" i="1"/>
  <c r="P175" i="1"/>
  <c r="P258" i="1"/>
  <c r="P246" i="1"/>
  <c r="P276" i="1"/>
  <c r="P20" i="1"/>
  <c r="P289" i="1"/>
  <c r="P62" i="1"/>
  <c r="P66" i="1"/>
  <c r="P237" i="1"/>
  <c r="P253" i="1"/>
  <c r="P242" i="1"/>
  <c r="P141" i="1"/>
  <c r="P167" i="1"/>
  <c r="P119" i="1"/>
  <c r="P151" i="1"/>
  <c r="P300" i="1"/>
  <c r="P87" i="1"/>
  <c r="P102" i="1"/>
  <c r="P129" i="1"/>
  <c r="P280" i="1"/>
  <c r="P211" i="1"/>
  <c r="P321" i="1"/>
  <c r="P326" i="1"/>
  <c r="P339" i="1"/>
  <c r="P303" i="1"/>
  <c r="P30" i="1"/>
  <c r="P360" i="1"/>
  <c r="P11" i="1"/>
  <c r="P122" i="1"/>
  <c r="P202" i="1"/>
  <c r="P278" i="1"/>
  <c r="P194" i="1"/>
  <c r="P116" i="1"/>
  <c r="P107" i="1"/>
  <c r="P230" i="1"/>
  <c r="P324" i="1"/>
  <c r="P135" i="1"/>
  <c r="P185" i="1"/>
  <c r="P43" i="1"/>
  <c r="P54" i="1"/>
  <c r="P156" i="1"/>
  <c r="P283" i="1"/>
  <c r="P236" i="1"/>
  <c r="P31" i="1"/>
  <c r="P353" i="1"/>
  <c r="P117" i="1"/>
  <c r="P313" i="1"/>
  <c r="P113" i="1"/>
  <c r="P25" i="1"/>
  <c r="P316" i="1"/>
  <c r="P193" i="1"/>
  <c r="P7" i="1"/>
</calcChain>
</file>

<file path=xl/sharedStrings.xml><?xml version="1.0" encoding="utf-8"?>
<sst xmlns="http://schemas.openxmlformats.org/spreadsheetml/2006/main" count="498" uniqueCount="448">
  <si>
    <t>Nr</t>
  </si>
  <si>
    <t>Kommunenavn</t>
  </si>
  <si>
    <t>Skatt under 90% av landsgjennomsnittet</t>
  </si>
  <si>
    <t>Skatt og netto skatteutjevning</t>
  </si>
  <si>
    <t>Nto skatteutj.</t>
  </si>
  <si>
    <t>Innb.-</t>
  </si>
  <si>
    <t>Skatt</t>
  </si>
  <si>
    <t xml:space="preserve">Skatt </t>
  </si>
  <si>
    <t>1) Finansieringstrekk</t>
  </si>
  <si>
    <t>inntektsutjevning</t>
  </si>
  <si>
    <t>Tilleggskomp med 35%</t>
  </si>
  <si>
    <t>tall pr.</t>
  </si>
  <si>
    <t xml:space="preserve">   for perioden</t>
  </si>
  <si>
    <t>Pst av</t>
  </si>
  <si>
    <t>(trekk/komp 60%)</t>
  </si>
  <si>
    <t>Brutto</t>
  </si>
  <si>
    <t>Netto 1)</t>
  </si>
  <si>
    <t xml:space="preserve">(kol 5+9) </t>
  </si>
  <si>
    <t>(kol 1+10)</t>
  </si>
  <si>
    <t>pst av</t>
  </si>
  <si>
    <t>1000 kr</t>
  </si>
  <si>
    <t>kr pr innb</t>
  </si>
  <si>
    <t>landsgj.</t>
  </si>
  <si>
    <t>kr.pr.innb.</t>
  </si>
  <si>
    <t>landsgj</t>
  </si>
  <si>
    <t>i 1000 kr</t>
  </si>
  <si>
    <t>Oslo</t>
  </si>
  <si>
    <t>Eigersund</t>
  </si>
  <si>
    <t>Stavanger</t>
  </si>
  <si>
    <t>Haugesund</t>
  </si>
  <si>
    <t>Sandnes</t>
  </si>
  <si>
    <t>Sokndal</t>
  </si>
  <si>
    <t>Lund</t>
  </si>
  <si>
    <t>Bjerkreim</t>
  </si>
  <si>
    <t>Hå</t>
  </si>
  <si>
    <t>Klepp</t>
  </si>
  <si>
    <t>Time</t>
  </si>
  <si>
    <t>Gjesdal</t>
  </si>
  <si>
    <t>Sola</t>
  </si>
  <si>
    <t>Randaberg</t>
  </si>
  <si>
    <t>Strand</t>
  </si>
  <si>
    <t>Hjelmeland</t>
  </si>
  <si>
    <t>Suldal</t>
  </si>
  <si>
    <t>Sauda</t>
  </si>
  <si>
    <t>Kvitsøy</t>
  </si>
  <si>
    <t>Bokn</t>
  </si>
  <si>
    <t>Tysvær</t>
  </si>
  <si>
    <t>Karmøy</t>
  </si>
  <si>
    <t>Utsira</t>
  </si>
  <si>
    <t>Vindafjord</t>
  </si>
  <si>
    <t>Kristiansund</t>
  </si>
  <si>
    <t>Molde</t>
  </si>
  <si>
    <t>Ålesund</t>
  </si>
  <si>
    <t>Vanylven</t>
  </si>
  <si>
    <t>Sande</t>
  </si>
  <si>
    <t>Herøy</t>
  </si>
  <si>
    <t>Ulstein</t>
  </si>
  <si>
    <t>Hareid</t>
  </si>
  <si>
    <t>Ørsta</t>
  </si>
  <si>
    <t>Stranda</t>
  </si>
  <si>
    <t>Sykkylven</t>
  </si>
  <si>
    <t>Sula</t>
  </si>
  <si>
    <t>Giske</t>
  </si>
  <si>
    <t>Vestnes</t>
  </si>
  <si>
    <t>Rauma</t>
  </si>
  <si>
    <t>Aukra</t>
  </si>
  <si>
    <t>Averøy</t>
  </si>
  <si>
    <t>Gjemnes</t>
  </si>
  <si>
    <t>Tingvoll</t>
  </si>
  <si>
    <t>Sunndal</t>
  </si>
  <si>
    <t>Surnadal</t>
  </si>
  <si>
    <t>Smøla</t>
  </si>
  <si>
    <t>Aure</t>
  </si>
  <si>
    <t>Volda</t>
  </si>
  <si>
    <t>Fjord</t>
  </si>
  <si>
    <t>Hustadvika</t>
  </si>
  <si>
    <t>Bodø</t>
  </si>
  <si>
    <t>Narvik</t>
  </si>
  <si>
    <t>Bindal</t>
  </si>
  <si>
    <t>Sømna</t>
  </si>
  <si>
    <t>Brønnøy</t>
  </si>
  <si>
    <t>Vega</t>
  </si>
  <si>
    <t>Vevelstad</t>
  </si>
  <si>
    <t>Alstahaug</t>
  </si>
  <si>
    <t>Leirfjord</t>
  </si>
  <si>
    <t>Vefsn</t>
  </si>
  <si>
    <t>Grane</t>
  </si>
  <si>
    <t>Hattfjelldal</t>
  </si>
  <si>
    <t>Dønna</t>
  </si>
  <si>
    <t>Nesna</t>
  </si>
  <si>
    <t>Hemnes</t>
  </si>
  <si>
    <t>Rana</t>
  </si>
  <si>
    <t>Lurøy</t>
  </si>
  <si>
    <t>Træna</t>
  </si>
  <si>
    <t>Rødøy</t>
  </si>
  <si>
    <t>Meløy</t>
  </si>
  <si>
    <t>Gildeskål</t>
  </si>
  <si>
    <t>Beiarn</t>
  </si>
  <si>
    <t>Saltdal</t>
  </si>
  <si>
    <t>Fauske</t>
  </si>
  <si>
    <t>Sørfold</t>
  </si>
  <si>
    <t>Steigen</t>
  </si>
  <si>
    <t>Lødingen</t>
  </si>
  <si>
    <t>Evenes</t>
  </si>
  <si>
    <t>Røst</t>
  </si>
  <si>
    <t>Værøy</t>
  </si>
  <si>
    <t>Flakstad</t>
  </si>
  <si>
    <t>Vestvågøy</t>
  </si>
  <si>
    <t>Vågan</t>
  </si>
  <si>
    <t>Hadsel</t>
  </si>
  <si>
    <t>Øksnes</t>
  </si>
  <si>
    <t>Sortland</t>
  </si>
  <si>
    <t>Andøy</t>
  </si>
  <si>
    <t>Moskenes</t>
  </si>
  <si>
    <t>Hamarøy</t>
  </si>
  <si>
    <t>Halden</t>
  </si>
  <si>
    <t>Moss</t>
  </si>
  <si>
    <t>Sarpsborg</t>
  </si>
  <si>
    <t>Fredrikstad</t>
  </si>
  <si>
    <t>Drammen</t>
  </si>
  <si>
    <t>Kongsberg</t>
  </si>
  <si>
    <t>Ringerike</t>
  </si>
  <si>
    <t>Hvaler</t>
  </si>
  <si>
    <t>Aremark</t>
  </si>
  <si>
    <t>Marker</t>
  </si>
  <si>
    <t>Indre Østfold</t>
  </si>
  <si>
    <t>Skiptvet</t>
  </si>
  <si>
    <t>Rakkestad</t>
  </si>
  <si>
    <t>Råde</t>
  </si>
  <si>
    <t>Våler</t>
  </si>
  <si>
    <t>Vestby</t>
  </si>
  <si>
    <t>Nordre Follo</t>
  </si>
  <si>
    <t>Ås</t>
  </si>
  <si>
    <t>Frogn</t>
  </si>
  <si>
    <t>Nesodden</t>
  </si>
  <si>
    <t>Bærum</t>
  </si>
  <si>
    <t>Asker</t>
  </si>
  <si>
    <t>Aurskog-Høland</t>
  </si>
  <si>
    <t>Rælingen</t>
  </si>
  <si>
    <t>Enebakk</t>
  </si>
  <si>
    <t>Lørenskog</t>
  </si>
  <si>
    <t>Lillestrøm</t>
  </si>
  <si>
    <t>Nittedal</t>
  </si>
  <si>
    <t>Gjerdrum</t>
  </si>
  <si>
    <t>Ullensaker</t>
  </si>
  <si>
    <t>Nes</t>
  </si>
  <si>
    <t>Eidsvoll</t>
  </si>
  <si>
    <t>Nannestad</t>
  </si>
  <si>
    <t>Hurdal</t>
  </si>
  <si>
    <t>Hole</t>
  </si>
  <si>
    <t>Flå</t>
  </si>
  <si>
    <t>Nesbyen</t>
  </si>
  <si>
    <t>Gol</t>
  </si>
  <si>
    <t>Hemsedal</t>
  </si>
  <si>
    <t>Ål</t>
  </si>
  <si>
    <t>Hol</t>
  </si>
  <si>
    <t>Sigdal</t>
  </si>
  <si>
    <t>Krødsherad</t>
  </si>
  <si>
    <t>Modum</t>
  </si>
  <si>
    <t>Øvre Eiker</t>
  </si>
  <si>
    <t>Lier</t>
  </si>
  <si>
    <t>Flesberg</t>
  </si>
  <si>
    <t>Rollag</t>
  </si>
  <si>
    <t>Nore og Uvdal</t>
  </si>
  <si>
    <t>Jevnaker</t>
  </si>
  <si>
    <t>Lunner</t>
  </si>
  <si>
    <t>Kongsvinger</t>
  </si>
  <si>
    <t>Hamar</t>
  </si>
  <si>
    <t>Lillehammer</t>
  </si>
  <si>
    <t>Gjøvik</t>
  </si>
  <si>
    <t>Ringsaker</t>
  </si>
  <si>
    <t>Løten</t>
  </si>
  <si>
    <t>Stange</t>
  </si>
  <si>
    <t>Nord-Odal</t>
  </si>
  <si>
    <t>Sør-Odal</t>
  </si>
  <si>
    <t>Eidskog</t>
  </si>
  <si>
    <t>Grue</t>
  </si>
  <si>
    <t>Åsnes</t>
  </si>
  <si>
    <t>Elverum</t>
  </si>
  <si>
    <t>Trysil</t>
  </si>
  <si>
    <t>Åmot</t>
  </si>
  <si>
    <t>Stor-Elvdal</t>
  </si>
  <si>
    <t>Rendalen</t>
  </si>
  <si>
    <t>Engerdal</t>
  </si>
  <si>
    <t>Tolga</t>
  </si>
  <si>
    <t>Tynset</t>
  </si>
  <si>
    <t>Alvdal</t>
  </si>
  <si>
    <t>Folldal</t>
  </si>
  <si>
    <t>Os</t>
  </si>
  <si>
    <t>Dovre</t>
  </si>
  <si>
    <t>Lesja</t>
  </si>
  <si>
    <t>Skjåk</t>
  </si>
  <si>
    <t>Lom</t>
  </si>
  <si>
    <t>Vågå</t>
  </si>
  <si>
    <t>Nord-Fron</t>
  </si>
  <si>
    <t>Sel</t>
  </si>
  <si>
    <t>Sør-Fron</t>
  </si>
  <si>
    <t>Ringebu</t>
  </si>
  <si>
    <t>Øyer</t>
  </si>
  <si>
    <t>Gausdal</t>
  </si>
  <si>
    <t>Østre Toten</t>
  </si>
  <si>
    <t>Vestre Toten</t>
  </si>
  <si>
    <t>Gran</t>
  </si>
  <si>
    <t>Søndre Land</t>
  </si>
  <si>
    <t>Nordre Land</t>
  </si>
  <si>
    <t>Sør-Aurdal</t>
  </si>
  <si>
    <t>Etnedal</t>
  </si>
  <si>
    <t>Nord-Aurdal</t>
  </si>
  <si>
    <t>Vestre Slidre</t>
  </si>
  <si>
    <t>Øystre Slidre</t>
  </si>
  <si>
    <t>Vang</t>
  </si>
  <si>
    <t>Horten</t>
  </si>
  <si>
    <t>Holmestrand</t>
  </si>
  <si>
    <t>Tønsberg</t>
  </si>
  <si>
    <t>Sandefjord</t>
  </si>
  <si>
    <t>Larvik</t>
  </si>
  <si>
    <t>Porsgrunn</t>
  </si>
  <si>
    <t>Skien</t>
  </si>
  <si>
    <t>Notodden</t>
  </si>
  <si>
    <t>Færder</t>
  </si>
  <si>
    <t>Siljan</t>
  </si>
  <si>
    <t>Bamble</t>
  </si>
  <si>
    <t>Kragerø</t>
  </si>
  <si>
    <t>Drangedal</t>
  </si>
  <si>
    <t>Nome</t>
  </si>
  <si>
    <t>Midt-Telemark</t>
  </si>
  <si>
    <t>Tinn</t>
  </si>
  <si>
    <t>Hjartdal</t>
  </si>
  <si>
    <t>Seljord</t>
  </si>
  <si>
    <t>Kviteseid</t>
  </si>
  <si>
    <t>Nissedal</t>
  </si>
  <si>
    <t>Fyresdal</t>
  </si>
  <si>
    <t>Tokke</t>
  </si>
  <si>
    <t>Vinje</t>
  </si>
  <si>
    <t>Risør</t>
  </si>
  <si>
    <t>Grimstad</t>
  </si>
  <si>
    <t>Arendal</t>
  </si>
  <si>
    <t>Kristiansand</t>
  </si>
  <si>
    <t>Lindesnes</t>
  </si>
  <si>
    <t>Farsund</t>
  </si>
  <si>
    <t>Flekkefjord</t>
  </si>
  <si>
    <t>Gjerstad</t>
  </si>
  <si>
    <t>Vegårshei</t>
  </si>
  <si>
    <t>Tvedestrand</t>
  </si>
  <si>
    <t>Froland</t>
  </si>
  <si>
    <t>Lillesand</t>
  </si>
  <si>
    <t>Birkenes</t>
  </si>
  <si>
    <t>Åmli</t>
  </si>
  <si>
    <t>Iveland</t>
  </si>
  <si>
    <t>Evje og Hornnes</t>
  </si>
  <si>
    <t>Bygland</t>
  </si>
  <si>
    <t>Valle</t>
  </si>
  <si>
    <t>Bykle</t>
  </si>
  <si>
    <t>Vennesla</t>
  </si>
  <si>
    <t>Åseral</t>
  </si>
  <si>
    <t>Lyngdal</t>
  </si>
  <si>
    <t>Hægebostad</t>
  </si>
  <si>
    <t>Kvinesdal</t>
  </si>
  <si>
    <t>Sirdal</t>
  </si>
  <si>
    <t>Bergen</t>
  </si>
  <si>
    <t>Kinn</t>
  </si>
  <si>
    <t>Etne</t>
  </si>
  <si>
    <t>Sveio</t>
  </si>
  <si>
    <t>Bømlo</t>
  </si>
  <si>
    <t>Stord</t>
  </si>
  <si>
    <t>Fitjar</t>
  </si>
  <si>
    <t>Tysnes</t>
  </si>
  <si>
    <t>Kvinnherad</t>
  </si>
  <si>
    <t>Ullensvang</t>
  </si>
  <si>
    <t>Eidfjord</t>
  </si>
  <si>
    <t>Ulvik</t>
  </si>
  <si>
    <t>Voss</t>
  </si>
  <si>
    <t>Kvam</t>
  </si>
  <si>
    <t>Samnanger</t>
  </si>
  <si>
    <t>Bjørnafjorden</t>
  </si>
  <si>
    <t>Austevoll</t>
  </si>
  <si>
    <t>Øygarden</t>
  </si>
  <si>
    <t>Askøy</t>
  </si>
  <si>
    <t>Vaksdal</t>
  </si>
  <si>
    <t>Modalen</t>
  </si>
  <si>
    <t>Osterøy</t>
  </si>
  <si>
    <t>Alver</t>
  </si>
  <si>
    <t>Austrheim</t>
  </si>
  <si>
    <t>Fedje</t>
  </si>
  <si>
    <t>Masfjorden</t>
  </si>
  <si>
    <t>Gulen</t>
  </si>
  <si>
    <t>Solund</t>
  </si>
  <si>
    <t>Hyllestad</t>
  </si>
  <si>
    <t>Høyanger</t>
  </si>
  <si>
    <t>Vik</t>
  </si>
  <si>
    <t>Sogndal</t>
  </si>
  <si>
    <t>Aurland</t>
  </si>
  <si>
    <t>Lærdal</t>
  </si>
  <si>
    <t>Årdal</t>
  </si>
  <si>
    <t>Luster</t>
  </si>
  <si>
    <t>Askvoll</t>
  </si>
  <si>
    <t>Fjaler</t>
  </si>
  <si>
    <t>Sunnfjord</t>
  </si>
  <si>
    <t>Bremanger</t>
  </si>
  <si>
    <t>Stad</t>
  </si>
  <si>
    <t>Gloppen</t>
  </si>
  <si>
    <t>Stryn</t>
  </si>
  <si>
    <t>Trondheim</t>
  </si>
  <si>
    <t>Steinkjer</t>
  </si>
  <si>
    <t>Namsos</t>
  </si>
  <si>
    <t>Frøya</t>
  </si>
  <si>
    <t>Osen</t>
  </si>
  <si>
    <t>Oppdal</t>
  </si>
  <si>
    <t>Rennebu</t>
  </si>
  <si>
    <t>Røros</t>
  </si>
  <si>
    <t>Holtålen</t>
  </si>
  <si>
    <t>Midtre Gauldal</t>
  </si>
  <si>
    <t>Melhus</t>
  </si>
  <si>
    <t>Skaun</t>
  </si>
  <si>
    <t>Malvik</t>
  </si>
  <si>
    <t>Selbu</t>
  </si>
  <si>
    <t>Tydal</t>
  </si>
  <si>
    <t>Meråker</t>
  </si>
  <si>
    <t>Stjørdal</t>
  </si>
  <si>
    <t>Frosta</t>
  </si>
  <si>
    <t>Levanger</t>
  </si>
  <si>
    <t>Verdal</t>
  </si>
  <si>
    <t>Snåsa</t>
  </si>
  <si>
    <t>Lierne</t>
  </si>
  <si>
    <t>Røyrvik</t>
  </si>
  <si>
    <t>Namsskogan</t>
  </si>
  <si>
    <t>Grong</t>
  </si>
  <si>
    <t>Høylandet</t>
  </si>
  <si>
    <t>Overhalla</t>
  </si>
  <si>
    <t>Flatanger</t>
  </si>
  <si>
    <t>Leka</t>
  </si>
  <si>
    <t>Inderøy</t>
  </si>
  <si>
    <t>Indre Fosen</t>
  </si>
  <si>
    <t>Heim</t>
  </si>
  <si>
    <t>Hitra</t>
  </si>
  <si>
    <t>Ørland</t>
  </si>
  <si>
    <t>Åfjord</t>
  </si>
  <si>
    <t>Orkland</t>
  </si>
  <si>
    <t>Nærøysund</t>
  </si>
  <si>
    <t>Rindal</t>
  </si>
  <si>
    <t>Tromsø</t>
  </si>
  <si>
    <t>Harstad</t>
  </si>
  <si>
    <t>Alta</t>
  </si>
  <si>
    <t>Vardø</t>
  </si>
  <si>
    <t>Vadsø</t>
  </si>
  <si>
    <t>Hammerfest</t>
  </si>
  <si>
    <t>Kvæfjord</t>
  </si>
  <si>
    <t>Tjeldsund</t>
  </si>
  <si>
    <t>Ibestad</t>
  </si>
  <si>
    <t>Gratangen</t>
  </si>
  <si>
    <t>Lavangen</t>
  </si>
  <si>
    <t>Bardu</t>
  </si>
  <si>
    <t>Salangen</t>
  </si>
  <si>
    <t>Målselv</t>
  </si>
  <si>
    <t>Sørreisa</t>
  </si>
  <si>
    <t>Dyrøy</t>
  </si>
  <si>
    <t>Senja</t>
  </si>
  <si>
    <t>Balsfjord</t>
  </si>
  <si>
    <t>Karlsøy</t>
  </si>
  <si>
    <t>Lyngen</t>
  </si>
  <si>
    <t>Storfjord</t>
  </si>
  <si>
    <t>Kåfjord</t>
  </si>
  <si>
    <t>Skjervøy</t>
  </si>
  <si>
    <t>Nordreisa</t>
  </si>
  <si>
    <t>Kvænangen</t>
  </si>
  <si>
    <t>Kautokeino</t>
  </si>
  <si>
    <t>Loppa</t>
  </si>
  <si>
    <t>Hasvik</t>
  </si>
  <si>
    <t>Måsøy</t>
  </si>
  <si>
    <t>Nordkapp</t>
  </si>
  <si>
    <t>Porsanger</t>
  </si>
  <si>
    <t>Karasjok</t>
  </si>
  <si>
    <t>Lebesby</t>
  </si>
  <si>
    <t>Gamvik</t>
  </si>
  <si>
    <t>Berlevåg</t>
  </si>
  <si>
    <t>Tana</t>
  </si>
  <si>
    <t>Nesseby</t>
  </si>
  <si>
    <t>Båtsfjord</t>
  </si>
  <si>
    <t>Sør-Varanger</t>
  </si>
  <si>
    <t>Symmetrisk</t>
  </si>
  <si>
    <t>Hele landet</t>
  </si>
  <si>
    <t>i prosent</t>
  </si>
  <si>
    <t>Nr.</t>
  </si>
  <si>
    <t>Fylkeskommune</t>
  </si>
  <si>
    <t>Skatteutjevning (87,5 pst utjevning)</t>
  </si>
  <si>
    <t>Netto skatte-</t>
  </si>
  <si>
    <t>Endring fra i fjor</t>
  </si>
  <si>
    <t>utjevning for</t>
  </si>
  <si>
    <t xml:space="preserve">skatt </t>
  </si>
  <si>
    <t>1000 kr   1)</t>
  </si>
  <si>
    <t>kr pr innb.</t>
  </si>
  <si>
    <t>Januar</t>
  </si>
  <si>
    <t>Rogaland</t>
  </si>
  <si>
    <t>Møre og Romsdal</t>
  </si>
  <si>
    <t>Nordland</t>
  </si>
  <si>
    <t>Viken</t>
  </si>
  <si>
    <t>Innlandet</t>
  </si>
  <si>
    <t>Vestfold og Telemark</t>
  </si>
  <si>
    <t>Agder</t>
  </si>
  <si>
    <t>Vestland</t>
  </si>
  <si>
    <t>Trøndelag</t>
  </si>
  <si>
    <t>Troms og Finnmark</t>
  </si>
  <si>
    <t>Alle tall i 1000 kr</t>
  </si>
  <si>
    <t>Februar</t>
  </si>
  <si>
    <t>Mars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</si>
  <si>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</si>
  <si>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</si>
  <si>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</si>
  <si>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</si>
  <si>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</si>
  <si>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</si>
  <si>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</si>
  <si>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</si>
  <si>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</si>
  <si>
    <t>Pst-vis endring</t>
  </si>
  <si>
    <t>fra året før</t>
  </si>
  <si>
    <t>Analyse pr måned:</t>
  </si>
  <si>
    <t>Hele året</t>
  </si>
  <si>
    <t>i kr pr innb.</t>
  </si>
  <si>
    <t xml:space="preserve">Finansieringstrekk i prosent av samlet skatteinngang </t>
  </si>
  <si>
    <t>2)</t>
  </si>
  <si>
    <t>1)</t>
  </si>
  <si>
    <t>Trekk for finansiering av inntektsutjevningen - kr pr innb:</t>
  </si>
  <si>
    <t>Skatt 2022</t>
  </si>
  <si>
    <t>Anslag NB2023</t>
  </si>
  <si>
    <t>Bø*</t>
  </si>
  <si>
    <t>Korreksjon av inntektsutjevning</t>
  </si>
  <si>
    <t>for lavere skattesats formue</t>
  </si>
  <si>
    <t>Anslag Budsjettvedtak-23</t>
  </si>
  <si>
    <t>endring 22-23</t>
  </si>
  <si>
    <t>Skatter 2023</t>
  </si>
  <si>
    <t>Netto utjevn. 23</t>
  </si>
  <si>
    <t>Endring fra 2022</t>
  </si>
  <si>
    <t>Skatt 2023</t>
  </si>
  <si>
    <t>Skatt og netto skatteutjevning 2023</t>
  </si>
  <si>
    <t>2023   2)</t>
  </si>
  <si>
    <t>Folketall 1.1.2023</t>
  </si>
  <si>
    <t>1.1.2023</t>
  </si>
  <si>
    <t>Anslag NB2024</t>
  </si>
  <si>
    <t>X</t>
  </si>
  <si>
    <t>Kommuner</t>
  </si>
  <si>
    <t>Fylkeskommuner</t>
  </si>
  <si>
    <t>Kommunesektoren samlet</t>
  </si>
  <si>
    <t>Anslag RNB2023</t>
  </si>
  <si>
    <t>Utbetales/trekkes ved 1. termin rammetilskudd i januar 2024</t>
  </si>
  <si>
    <t xml:space="preserve">    </t>
  </si>
  <si>
    <t>Jan-Nov</t>
  </si>
  <si>
    <t>Jan-nov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</si>
</sst>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-* #,##0.00_-;\-* #,##0.00_-;_-* &quot;-&quot;??_-;_-@_-"/>
    <numFmt numFmtId="164" formatCode="_ * #,##0_ ;_ * \-#,##0_ ;_ * &quot;-&quot;??_ ;_ @_ "/>
    <numFmt numFmtId="165" formatCode="&quot;kr&quot;\ #,##0.00;&quot;kr&quot;\ \-#,##0.00"/>
    <numFmt numFmtId="166" formatCode="_ * #,##0.00000000_ ;_ * \-#,##0.00000000_ ;_ * &quot;-&quot;??_ ;_ @_ "/>
    <numFmt numFmtId="167" formatCode="0.0\ %"/>
    <numFmt numFmtId="168" formatCode="_-* #,##0_-;\-* #,##0_-;_-* &quot;-&quot;??_-;_-@_-"/>
    <numFmt numFmtId="169" formatCode="&quot; &quot;#,##0.00&quot; &quot;;&quot; -&quot;#,##0.00&quot; &quot;;&quot; -&quot;00&quot; &quot;;&quot; &quot;@&quot; &quot;"/>
    <numFmt numFmtId="170" formatCode="#,##0_ ;\-#,##0\ "/>
    <numFmt numFmtId="171" formatCode="_ * #,##0.00_ ;_ * \-#,##0.00_ ;_ * &quot;-&quot;??_ ;_ @_ "/>
    <numFmt numFmtId="172" formatCode="&quot;kr&quot;\ #,##0;&quot;kr&quot;\ \-#,##0"/>
    <numFmt numFmtId="173" formatCode="0000"/>
    <numFmt numFmtId="174" formatCode="_ * #,##0.0_ ;_ * \-#,##0.0_ ;_ * &quot;-&quot;??_ ;_ @_ "/>
    <numFmt numFmtId="175" formatCode="_(* #,##0.00_);_(* \(#,##0.00\);_(* &quot;-&quot;??_);_(@_)"/>
    <numFmt numFmtId="176" formatCode="_-* #,##0.000_-;\-* #,##0.000_-;_-* &quot;-&quot;??_-;_-@_-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Tms Rmn"/>
    </font>
    <font>
      <sz val="10"/>
      <name val="MS Sans Serif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9"/>
      <name val="Times New Roman"/>
      <family val="1"/>
    </font>
    <font>
      <b/>
      <sz val="9"/>
      <name val="Times New Roman"/>
      <family val="1"/>
    </font>
    <font>
      <sz val="11"/>
      <color rgb="FF0070C0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i/>
      <sz val="9"/>
      <name val="Times New Roman"/>
      <family val="1"/>
    </font>
    <font>
      <sz val="10"/>
      <color rgb="FFFF0000"/>
      <name val="Arial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11"/>
      <color rgb="FF00B05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 Light"/>
      <family val="2"/>
      <scheme val="major"/>
    </font>
    <font>
      <b/>
      <sz val="11"/>
      <name val="Calibri Light"/>
      <family val="2"/>
      <scheme val="major"/>
    </font>
    <font>
      <i/>
      <sz val="11"/>
      <name val="Calibri Light"/>
      <family val="2"/>
      <scheme val="major"/>
    </font>
    <font>
      <sz val="11"/>
      <color rgb="FFFF0000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9"/>
      <name val="Calibri Light"/>
      <family val="2"/>
      <scheme val="major"/>
    </font>
    <font>
      <sz val="10"/>
      <color rgb="FF000000"/>
      <name val="Calibri Light"/>
      <family val="2"/>
      <scheme val="major"/>
    </font>
    <font>
      <sz val="10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9"/>
      <color indexed="1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8"/>
      <name val="Calibri"/>
      <family val="2"/>
      <scheme val="minor"/>
    </font>
    <font>
      <sz val="10"/>
      <color rgb="FF00B050"/>
      <name val="Calibri"/>
      <family val="2"/>
    </font>
    <font>
      <sz val="9"/>
      <color rgb="FF00B050"/>
      <name val="Calibri"/>
      <family val="2"/>
    </font>
    <font>
      <sz val="11"/>
      <name val="Times New Roman"/>
      <family val="1"/>
    </font>
    <font>
      <i/>
      <sz val="9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gray0625"/>
    </fill>
    <fill>
      <patternFill patternType="gray0625">
        <bgColor rgb="FFCCFFCC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gray0625">
        <bgColor theme="2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0625">
        <bgColor theme="6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gray0625">
        <bgColor rgb="FFFFFF00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" fontId="4" fillId="0" borderId="0" applyFont="0" applyFill="0" applyBorder="0" applyAlignment="0" applyProtection="0"/>
    <xf numFmtId="0" fontId="5" fillId="0" borderId="0"/>
    <xf numFmtId="9" fontId="1" fillId="0" borderId="0" applyFont="0" applyFill="0" applyBorder="0" applyAlignment="0" applyProtection="0"/>
    <xf numFmtId="0" fontId="12" fillId="0" borderId="0"/>
    <xf numFmtId="169" fontId="12" fillId="0" borderId="0" applyFont="0" applyFill="0" applyBorder="0" applyAlignment="0" applyProtection="0"/>
    <xf numFmtId="0" fontId="13" fillId="0" borderId="0" applyNumberFormat="0" applyBorder="0" applyProtection="0"/>
    <xf numFmtId="0" fontId="3" fillId="0" borderId="0"/>
    <xf numFmtId="171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1" fillId="0" borderId="0"/>
  </cellStyleXfs>
  <cellXfs count="268">
    <xf numFmtId="0" fontId="0" fillId="0" borderId="0" xfId="0"/>
    <xf numFmtId="3" fontId="0" fillId="0" borderId="0" xfId="0" applyNumberFormat="1"/>
    <xf numFmtId="0" fontId="6" fillId="0" borderId="1" xfId="2" applyFont="1" applyBorder="1" applyAlignment="1">
      <alignment horizontal="left"/>
    </xf>
    <xf numFmtId="0" fontId="6" fillId="0" borderId="0" xfId="2" applyFont="1" applyAlignment="1">
      <alignment horizontal="centerContinuous"/>
    </xf>
    <xf numFmtId="0" fontId="7" fillId="0" borderId="0" xfId="2" applyFont="1" applyAlignment="1">
      <alignment horizontal="center"/>
    </xf>
    <xf numFmtId="0" fontId="8" fillId="3" borderId="3" xfId="2" applyFont="1" applyFill="1" applyBorder="1" applyAlignment="1">
      <alignment horizontal="right"/>
    </xf>
    <xf numFmtId="0" fontId="8" fillId="3" borderId="3" xfId="2" applyFont="1" applyFill="1" applyBorder="1" applyAlignment="1">
      <alignment horizontal="center"/>
    </xf>
    <xf numFmtId="164" fontId="6" fillId="0" borderId="0" xfId="1" applyNumberFormat="1" applyFont="1"/>
    <xf numFmtId="0" fontId="9" fillId="0" borderId="0" xfId="2" applyFont="1"/>
    <xf numFmtId="0" fontId="17" fillId="0" borderId="0" xfId="2" applyFont="1" applyAlignment="1">
      <alignment horizontal="right"/>
    </xf>
    <xf numFmtId="0" fontId="14" fillId="0" borderId="0" xfId="2" applyFont="1"/>
    <xf numFmtId="0" fontId="15" fillId="0" borderId="0" xfId="2" applyFont="1"/>
    <xf numFmtId="0" fontId="18" fillId="8" borderId="0" xfId="0" applyFont="1" applyFill="1"/>
    <xf numFmtId="173" fontId="9" fillId="0" borderId="0" xfId="2" applyNumberFormat="1" applyFont="1"/>
    <xf numFmtId="0" fontId="0" fillId="8" borderId="0" xfId="0" applyFill="1"/>
    <xf numFmtId="164" fontId="16" fillId="0" borderId="0" xfId="0" applyNumberFormat="1" applyFont="1"/>
    <xf numFmtId="0" fontId="10" fillId="0" borderId="4" xfId="2" applyFont="1" applyBorder="1"/>
    <xf numFmtId="0" fontId="9" fillId="0" borderId="4" xfId="2" applyFont="1" applyBorder="1"/>
    <xf numFmtId="3" fontId="0" fillId="8" borderId="4" xfId="0" applyNumberFormat="1" applyFill="1" applyBorder="1"/>
    <xf numFmtId="1" fontId="6" fillId="0" borderId="0" xfId="9" applyNumberFormat="1" applyFont="1"/>
    <xf numFmtId="0" fontId="6" fillId="0" borderId="0" xfId="9" applyFont="1"/>
    <xf numFmtId="0" fontId="16" fillId="0" borderId="0" xfId="0" applyFont="1" applyAlignment="1">
      <alignment horizontal="center"/>
    </xf>
    <xf numFmtId="0" fontId="17" fillId="0" borderId="0" xfId="2" applyFont="1" applyAlignment="1">
      <alignment horizontal="center"/>
    </xf>
    <xf numFmtId="0" fontId="16" fillId="0" borderId="0" xfId="0" applyFont="1"/>
    <xf numFmtId="164" fontId="0" fillId="0" borderId="0" xfId="0" applyNumberFormat="1"/>
    <xf numFmtId="3" fontId="16" fillId="0" borderId="0" xfId="0" applyNumberFormat="1" applyFont="1"/>
    <xf numFmtId="0" fontId="0" fillId="0" borderId="3" xfId="0" applyBorder="1"/>
    <xf numFmtId="167" fontId="0" fillId="0" borderId="0" xfId="5" applyNumberFormat="1" applyFont="1" applyBorder="1"/>
    <xf numFmtId="3" fontId="6" fillId="0" borderId="0" xfId="11" applyNumberFormat="1" applyFont="1" applyFill="1"/>
    <xf numFmtId="0" fontId="1" fillId="0" borderId="0" xfId="0" applyFont="1"/>
    <xf numFmtId="164" fontId="19" fillId="0" borderId="5" xfId="1" applyNumberFormat="1" applyFont="1" applyBorder="1"/>
    <xf numFmtId="164" fontId="1" fillId="0" borderId="0" xfId="0" applyNumberFormat="1" applyFont="1"/>
    <xf numFmtId="0" fontId="19" fillId="0" borderId="0" xfId="0" applyFont="1"/>
    <xf numFmtId="164" fontId="19" fillId="0" borderId="0" xfId="0" applyNumberFormat="1" applyFont="1"/>
    <xf numFmtId="164" fontId="6" fillId="0" borderId="1" xfId="1" applyNumberFormat="1" applyFont="1" applyBorder="1" applyAlignment="1">
      <alignment horizontal="center"/>
    </xf>
    <xf numFmtId="164" fontId="1" fillId="0" borderId="1" xfId="0" applyNumberFormat="1" applyFont="1" applyBorder="1"/>
    <xf numFmtId="0" fontId="1" fillId="0" borderId="3" xfId="0" applyFont="1" applyBorder="1" applyAlignment="1">
      <alignment horizontal="center"/>
    </xf>
    <xf numFmtId="167" fontId="6" fillId="0" borderId="0" xfId="5" applyNumberFormat="1" applyFont="1"/>
    <xf numFmtId="164" fontId="6" fillId="0" borderId="0" xfId="1" applyNumberFormat="1" applyFont="1" applyBorder="1"/>
    <xf numFmtId="167" fontId="6" fillId="0" borderId="0" xfId="5" applyNumberFormat="1" applyFont="1" applyBorder="1"/>
    <xf numFmtId="164" fontId="6" fillId="0" borderId="0" xfId="11" applyNumberFormat="1" applyFont="1"/>
    <xf numFmtId="164" fontId="6" fillId="0" borderId="6" xfId="1" applyNumberFormat="1" applyFont="1" applyBorder="1"/>
    <xf numFmtId="164" fontId="6" fillId="0" borderId="0" xfId="1" applyNumberFormat="1" applyFont="1" applyFill="1" applyBorder="1"/>
    <xf numFmtId="164" fontId="21" fillId="0" borderId="0" xfId="0" applyNumberFormat="1" applyFont="1"/>
    <xf numFmtId="0" fontId="6" fillId="0" borderId="0" xfId="0" applyFont="1"/>
    <xf numFmtId="1" fontId="0" fillId="0" borderId="0" xfId="0" applyNumberFormat="1"/>
    <xf numFmtId="3" fontId="6" fillId="0" borderId="0" xfId="3" applyNumberFormat="1" applyFont="1" applyBorder="1" applyAlignment="1">
      <alignment horizontal="center"/>
    </xf>
    <xf numFmtId="0" fontId="6" fillId="0" borderId="0" xfId="2" applyFont="1" applyAlignment="1">
      <alignment horizontal="center"/>
    </xf>
    <xf numFmtId="0" fontId="6" fillId="0" borderId="1" xfId="2" applyFont="1" applyBorder="1"/>
    <xf numFmtId="3" fontId="6" fillId="8" borderId="1" xfId="3" applyNumberFormat="1" applyFont="1" applyFill="1" applyBorder="1" applyAlignment="1">
      <alignment horizontal="center"/>
    </xf>
    <xf numFmtId="3" fontId="6" fillId="9" borderId="0" xfId="3" applyNumberFormat="1" applyFont="1" applyFill="1" applyBorder="1" applyAlignment="1">
      <alignment horizontal="center"/>
    </xf>
    <xf numFmtId="0" fontId="22" fillId="10" borderId="3" xfId="2" applyFont="1" applyFill="1" applyBorder="1" applyAlignment="1">
      <alignment horizontal="center"/>
    </xf>
    <xf numFmtId="164" fontId="6" fillId="0" borderId="0" xfId="7" applyNumberFormat="1" applyFont="1"/>
    <xf numFmtId="164" fontId="6" fillId="0" borderId="0" xfId="10" applyNumberFormat="1" applyFont="1"/>
    <xf numFmtId="3" fontId="6" fillId="0" borderId="0" xfId="3" applyNumberFormat="1" applyFont="1"/>
    <xf numFmtId="164" fontId="2" fillId="0" borderId="0" xfId="7" applyNumberFormat="1" applyFont="1"/>
    <xf numFmtId="174" fontId="6" fillId="0" borderId="0" xfId="7" applyNumberFormat="1" applyFont="1"/>
    <xf numFmtId="167" fontId="7" fillId="0" borderId="0" xfId="5" applyNumberFormat="1" applyFont="1" applyFill="1"/>
    <xf numFmtId="164" fontId="6" fillId="0" borderId="4" xfId="7" applyNumberFormat="1" applyFont="1" applyBorder="1"/>
    <xf numFmtId="167" fontId="6" fillId="0" borderId="4" xfId="5" applyNumberFormat="1" applyFont="1" applyBorder="1"/>
    <xf numFmtId="174" fontId="6" fillId="0" borderId="4" xfId="7" applyNumberFormat="1" applyFont="1" applyBorder="1"/>
    <xf numFmtId="3" fontId="6" fillId="0" borderId="4" xfId="3" applyNumberFormat="1" applyFont="1" applyBorder="1"/>
    <xf numFmtId="164" fontId="7" fillId="0" borderId="4" xfId="7" applyNumberFormat="1" applyFont="1" applyFill="1" applyBorder="1"/>
    <xf numFmtId="3" fontId="6" fillId="8" borderId="0" xfId="0" applyNumberFormat="1" applyFont="1" applyFill="1"/>
    <xf numFmtId="0" fontId="23" fillId="0" borderId="0" xfId="0" applyFont="1" applyAlignment="1">
      <alignment horizontal="right"/>
    </xf>
    <xf numFmtId="0" fontId="23" fillId="0" borderId="0" xfId="0" applyFont="1"/>
    <xf numFmtId="10" fontId="0" fillId="0" borderId="0" xfId="0" applyNumberFormat="1"/>
    <xf numFmtId="0" fontId="24" fillId="0" borderId="1" xfId="2" applyFont="1" applyBorder="1" applyAlignment="1">
      <alignment horizontal="left"/>
    </xf>
    <xf numFmtId="0" fontId="25" fillId="0" borderId="1" xfId="2" applyFont="1" applyBorder="1" applyAlignment="1">
      <alignment horizontal="center"/>
    </xf>
    <xf numFmtId="0" fontId="25" fillId="0" borderId="1" xfId="2" applyFont="1" applyBorder="1" applyAlignment="1">
      <alignment horizontal="center" wrapText="1"/>
    </xf>
    <xf numFmtId="3" fontId="24" fillId="2" borderId="1" xfId="3" applyNumberFormat="1" applyFont="1" applyFill="1" applyBorder="1" applyAlignment="1">
      <alignment horizontal="center"/>
    </xf>
    <xf numFmtId="3" fontId="24" fillId="0" borderId="1" xfId="3" applyNumberFormat="1" applyFont="1" applyFill="1" applyBorder="1" applyAlignment="1">
      <alignment horizontal="center"/>
    </xf>
    <xf numFmtId="164" fontId="24" fillId="0" borderId="1" xfId="1" applyNumberFormat="1" applyFont="1" applyFill="1" applyBorder="1" applyAlignment="1">
      <alignment horizontal="center"/>
    </xf>
    <xf numFmtId="3" fontId="24" fillId="2" borderId="0" xfId="3" applyNumberFormat="1" applyFont="1" applyFill="1" applyBorder="1" applyAlignment="1">
      <alignment horizontal="center"/>
    </xf>
    <xf numFmtId="164" fontId="24" fillId="0" borderId="0" xfId="1" applyNumberFormat="1" applyFont="1" applyFill="1" applyBorder="1" applyAlignment="1">
      <alignment horizontal="center"/>
    </xf>
    <xf numFmtId="3" fontId="24" fillId="0" borderId="0" xfId="3" applyNumberFormat="1" applyFont="1" applyBorder="1" applyAlignment="1">
      <alignment horizontal="centerContinuous"/>
    </xf>
    <xf numFmtId="3" fontId="24" fillId="0" borderId="0" xfId="3" quotePrefix="1" applyNumberFormat="1" applyFont="1" applyFill="1" applyBorder="1" applyAlignment="1">
      <alignment horizontal="center"/>
    </xf>
    <xf numFmtId="165" fontId="25" fillId="2" borderId="2" xfId="2" applyNumberFormat="1" applyFont="1" applyFill="1" applyBorder="1" applyAlignment="1">
      <alignment horizontal="left"/>
    </xf>
    <xf numFmtId="166" fontId="24" fillId="0" borderId="0" xfId="1" applyNumberFormat="1" applyFont="1" applyFill="1" applyBorder="1" applyAlignment="1">
      <alignment horizontal="center"/>
    </xf>
    <xf numFmtId="0" fontId="26" fillId="3" borderId="3" xfId="2" applyFont="1" applyFill="1" applyBorder="1" applyAlignment="1">
      <alignment horizontal="right"/>
    </xf>
    <xf numFmtId="0" fontId="26" fillId="3" borderId="3" xfId="2" applyFont="1" applyFill="1" applyBorder="1" applyAlignment="1">
      <alignment horizontal="center"/>
    </xf>
    <xf numFmtId="0" fontId="26" fillId="7" borderId="3" xfId="2" applyFont="1" applyFill="1" applyBorder="1" applyAlignment="1">
      <alignment horizontal="center"/>
    </xf>
    <xf numFmtId="0" fontId="26" fillId="4" borderId="3" xfId="2" applyFont="1" applyFill="1" applyBorder="1" applyAlignment="1">
      <alignment horizontal="center"/>
    </xf>
    <xf numFmtId="0" fontId="27" fillId="0" borderId="0" xfId="0" applyFont="1"/>
    <xf numFmtId="0" fontId="28" fillId="0" borderId="0" xfId="0" applyFont="1"/>
    <xf numFmtId="168" fontId="24" fillId="0" borderId="0" xfId="1" applyNumberFormat="1" applyFont="1" applyBorder="1"/>
    <xf numFmtId="9" fontId="28" fillId="0" borderId="0" xfId="5" applyFont="1"/>
    <xf numFmtId="164" fontId="24" fillId="0" borderId="0" xfId="1" applyNumberFormat="1" applyFont="1"/>
    <xf numFmtId="164" fontId="28" fillId="0" borderId="0" xfId="0" applyNumberFormat="1" applyFont="1"/>
    <xf numFmtId="167" fontId="28" fillId="0" borderId="0" xfId="5" applyNumberFormat="1" applyFont="1"/>
    <xf numFmtId="170" fontId="29" fillId="0" borderId="0" xfId="1" applyNumberFormat="1" applyFont="1"/>
    <xf numFmtId="3" fontId="24" fillId="2" borderId="0" xfId="8" applyNumberFormat="1" applyFont="1" applyFill="1" applyBorder="1" applyAlignment="1" applyProtection="1">
      <alignment horizontal="right"/>
    </xf>
    <xf numFmtId="167" fontId="28" fillId="0" borderId="0" xfId="5" applyNumberFormat="1" applyFont="1" applyFill="1"/>
    <xf numFmtId="167" fontId="24" fillId="0" borderId="0" xfId="5" applyNumberFormat="1" applyFont="1" applyFill="1"/>
    <xf numFmtId="0" fontId="29" fillId="0" borderId="4" xfId="0" applyFont="1" applyBorder="1"/>
    <xf numFmtId="3" fontId="29" fillId="0" borderId="4" xfId="0" applyNumberFormat="1" applyFont="1" applyBorder="1"/>
    <xf numFmtId="168" fontId="25" fillId="0" borderId="4" xfId="1" applyNumberFormat="1" applyFont="1" applyBorder="1"/>
    <xf numFmtId="167" fontId="29" fillId="0" borderId="4" xfId="5" applyNumberFormat="1" applyFont="1" applyBorder="1"/>
    <xf numFmtId="3" fontId="25" fillId="0" borderId="4" xfId="2" applyNumberFormat="1" applyFont="1" applyBorder="1"/>
    <xf numFmtId="3" fontId="30" fillId="0" borderId="4" xfId="2" applyNumberFormat="1" applyFont="1" applyBorder="1"/>
    <xf numFmtId="164" fontId="29" fillId="0" borderId="4" xfId="0" applyNumberFormat="1" applyFont="1" applyBorder="1"/>
    <xf numFmtId="3" fontId="29" fillId="2" borderId="4" xfId="0" applyNumberFormat="1" applyFont="1" applyFill="1" applyBorder="1"/>
    <xf numFmtId="3" fontId="32" fillId="2" borderId="0" xfId="3" applyNumberFormat="1" applyFont="1" applyFill="1" applyBorder="1"/>
    <xf numFmtId="4" fontId="32" fillId="2" borderId="0" xfId="1" applyNumberFormat="1" applyFont="1" applyFill="1" applyBorder="1"/>
    <xf numFmtId="10" fontId="28" fillId="0" borderId="0" xfId="0" applyNumberFormat="1" applyFont="1"/>
    <xf numFmtId="0" fontId="33" fillId="2" borderId="0" xfId="0" applyFont="1" applyFill="1" applyAlignment="1">
      <alignment horizontal="right"/>
    </xf>
    <xf numFmtId="0" fontId="32" fillId="2" borderId="0" xfId="2" applyFont="1" applyFill="1"/>
    <xf numFmtId="167" fontId="32" fillId="2" borderId="0" xfId="5" applyNumberFormat="1" applyFont="1" applyFill="1"/>
    <xf numFmtId="0" fontId="33" fillId="2" borderId="0" xfId="0" applyFont="1" applyFill="1"/>
    <xf numFmtId="3" fontId="7" fillId="0" borderId="0" xfId="2" applyNumberFormat="1" applyFont="1" applyAlignment="1">
      <alignment horizontal="center"/>
    </xf>
    <xf numFmtId="0" fontId="7" fillId="0" borderId="3" xfId="2" applyFont="1" applyBorder="1" applyAlignment="1">
      <alignment horizontal="center"/>
    </xf>
    <xf numFmtId="3" fontId="6" fillId="8" borderId="3" xfId="3" applyNumberFormat="1" applyFont="1" applyFill="1" applyBorder="1" applyAlignment="1">
      <alignment horizontal="center"/>
    </xf>
    <xf numFmtId="0" fontId="6" fillId="0" borderId="3" xfId="0" applyFont="1" applyBorder="1"/>
    <xf numFmtId="0" fontId="6" fillId="0" borderId="3" xfId="2" applyFont="1" applyBorder="1"/>
    <xf numFmtId="172" fontId="6" fillId="0" borderId="3" xfId="2" applyNumberFormat="1" applyFont="1" applyBorder="1" applyAlignment="1">
      <alignment horizontal="left"/>
    </xf>
    <xf numFmtId="0" fontId="6" fillId="0" borderId="1" xfId="2" applyFont="1" applyBorder="1" applyAlignment="1">
      <alignment horizontal="center"/>
    </xf>
    <xf numFmtId="0" fontId="7" fillId="0" borderId="1" xfId="2" applyFont="1" applyBorder="1" applyAlignment="1">
      <alignment horizontal="center"/>
    </xf>
    <xf numFmtId="0" fontId="2" fillId="8" borderId="1" xfId="2" applyFont="1" applyFill="1" applyBorder="1" applyAlignment="1">
      <alignment horizontal="center"/>
    </xf>
    <xf numFmtId="0" fontId="6" fillId="0" borderId="1" xfId="0" applyFont="1" applyBorder="1"/>
    <xf numFmtId="0" fontId="6" fillId="9" borderId="1" xfId="0" applyFont="1" applyFill="1" applyBorder="1" applyAlignment="1">
      <alignment horizontal="center"/>
    </xf>
    <xf numFmtId="0" fontId="0" fillId="0" borderId="1" xfId="0" applyBorder="1"/>
    <xf numFmtId="0" fontId="16" fillId="0" borderId="1" xfId="0" applyFont="1" applyBorder="1" applyAlignment="1">
      <alignment horizontal="center"/>
    </xf>
    <xf numFmtId="3" fontId="6" fillId="9" borderId="9" xfId="3" applyNumberFormat="1" applyFont="1" applyFill="1" applyBorder="1" applyAlignment="1">
      <alignment horizontal="center"/>
    </xf>
    <xf numFmtId="0" fontId="6" fillId="9" borderId="10" xfId="0" applyFont="1" applyFill="1" applyBorder="1" applyAlignment="1">
      <alignment horizontal="center"/>
    </xf>
    <xf numFmtId="0" fontId="8" fillId="3" borderId="8" xfId="2" applyFont="1" applyFill="1" applyBorder="1" applyAlignment="1">
      <alignment horizontal="center"/>
    </xf>
    <xf numFmtId="0" fontId="0" fillId="0" borderId="9" xfId="0" applyBorder="1"/>
    <xf numFmtId="167" fontId="0" fillId="0" borderId="9" xfId="5" applyNumberFormat="1" applyFont="1" applyBorder="1"/>
    <xf numFmtId="0" fontId="16" fillId="0" borderId="10" xfId="0" applyFont="1" applyBorder="1" applyAlignment="1">
      <alignment horizontal="center"/>
    </xf>
    <xf numFmtId="0" fontId="16" fillId="0" borderId="9" xfId="0" applyFont="1" applyBorder="1"/>
    <xf numFmtId="168" fontId="10" fillId="0" borderId="0" xfId="1" applyNumberFormat="1" applyFont="1" applyBorder="1"/>
    <xf numFmtId="164" fontId="16" fillId="0" borderId="4" xfId="0" applyNumberFormat="1" applyFont="1" applyBorder="1"/>
    <xf numFmtId="167" fontId="0" fillId="0" borderId="4" xfId="5" applyNumberFormat="1" applyFont="1" applyBorder="1"/>
    <xf numFmtId="0" fontId="1" fillId="0" borderId="1" xfId="0" applyFont="1" applyBorder="1" applyAlignment="1">
      <alignment horizontal="center"/>
    </xf>
    <xf numFmtId="164" fontId="6" fillId="0" borderId="1" xfId="11" applyNumberFormat="1" applyFont="1" applyBorder="1"/>
    <xf numFmtId="0" fontId="1" fillId="0" borderId="1" xfId="0" applyFont="1" applyBorder="1"/>
    <xf numFmtId="167" fontId="6" fillId="0" borderId="1" xfId="5" applyNumberFormat="1" applyFont="1" applyBorder="1"/>
    <xf numFmtId="0" fontId="7" fillId="0" borderId="3" xfId="0" applyFont="1" applyBorder="1" applyAlignment="1">
      <alignment horizontal="center"/>
    </xf>
    <xf numFmtId="164" fontId="6" fillId="0" borderId="1" xfId="1" applyNumberFormat="1" applyFont="1" applyBorder="1"/>
    <xf numFmtId="0" fontId="1" fillId="0" borderId="3" xfId="0" applyFont="1" applyBorder="1"/>
    <xf numFmtId="164" fontId="35" fillId="0" borderId="0" xfId="0" applyNumberFormat="1" applyFont="1"/>
    <xf numFmtId="3" fontId="6" fillId="0" borderId="0" xfId="1" applyNumberFormat="1" applyFont="1" applyFill="1" applyAlignment="1">
      <alignment horizontal="right"/>
    </xf>
    <xf numFmtId="164" fontId="36" fillId="0" borderId="0" xfId="11" applyNumberFormat="1" applyFont="1"/>
    <xf numFmtId="164" fontId="37" fillId="0" borderId="0" xfId="0" applyNumberFormat="1" applyFont="1"/>
    <xf numFmtId="167" fontId="36" fillId="0" borderId="0" xfId="5" applyNumberFormat="1" applyFont="1"/>
    <xf numFmtId="164" fontId="19" fillId="0" borderId="0" xfId="1" applyNumberFormat="1" applyFont="1" applyBorder="1"/>
    <xf numFmtId="164" fontId="38" fillId="0" borderId="0" xfId="1" applyNumberFormat="1" applyFont="1" applyBorder="1"/>
    <xf numFmtId="164" fontId="36" fillId="0" borderId="0" xfId="1" applyNumberFormat="1" applyFont="1"/>
    <xf numFmtId="167" fontId="1" fillId="0" borderId="0" xfId="0" applyNumberFormat="1" applyFont="1"/>
    <xf numFmtId="167" fontId="1" fillId="0" borderId="0" xfId="5" applyNumberFormat="1" applyFont="1"/>
    <xf numFmtId="167" fontId="19" fillId="0" borderId="0" xfId="5" applyNumberFormat="1" applyFont="1"/>
    <xf numFmtId="164" fontId="19" fillId="0" borderId="0" xfId="11" applyNumberFormat="1" applyFont="1"/>
    <xf numFmtId="0" fontId="39" fillId="0" borderId="0" xfId="0" applyFont="1"/>
    <xf numFmtId="3" fontId="39" fillId="0" borderId="0" xfId="0" applyNumberFormat="1" applyFont="1"/>
    <xf numFmtId="0" fontId="40" fillId="0" borderId="3" xfId="0" applyFont="1" applyBorder="1" applyAlignment="1">
      <alignment horizontal="center"/>
    </xf>
    <xf numFmtId="167" fontId="1" fillId="0" borderId="0" xfId="5" applyNumberFormat="1" applyFont="1" applyBorder="1"/>
    <xf numFmtId="10" fontId="1" fillId="0" borderId="0" xfId="5" applyNumberFormat="1" applyFont="1"/>
    <xf numFmtId="164" fontId="1" fillId="0" borderId="4" xfId="0" applyNumberFormat="1" applyFont="1" applyBorder="1"/>
    <xf numFmtId="167" fontId="1" fillId="0" borderId="4" xfId="5" applyNumberFormat="1" applyFont="1" applyBorder="1"/>
    <xf numFmtId="167" fontId="1" fillId="0" borderId="1" xfId="0" applyNumberFormat="1" applyFont="1" applyBorder="1"/>
    <xf numFmtId="0" fontId="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3" fontId="41" fillId="0" borderId="0" xfId="0" applyNumberFormat="1" applyFont="1" applyAlignment="1">
      <alignment horizontal="right"/>
    </xf>
    <xf numFmtId="164" fontId="42" fillId="0" borderId="0" xfId="11" applyNumberFormat="1" applyFont="1" applyFill="1" applyAlignment="1">
      <alignment horizontal="right"/>
    </xf>
    <xf numFmtId="164" fontId="42" fillId="0" borderId="0" xfId="0" applyNumberFormat="1" applyFont="1" applyAlignment="1">
      <alignment horizontal="right"/>
    </xf>
    <xf numFmtId="164" fontId="42" fillId="0" borderId="0" xfId="1" applyNumberFormat="1" applyFont="1" applyFill="1" applyAlignment="1">
      <alignment horizontal="right"/>
    </xf>
    <xf numFmtId="3" fontId="1" fillId="0" borderId="0" xfId="0" applyNumberFormat="1" applyFont="1"/>
    <xf numFmtId="14" fontId="7" fillId="5" borderId="0" xfId="3" quotePrefix="1" applyNumberFormat="1" applyFont="1" applyFill="1" applyBorder="1" applyAlignment="1">
      <alignment horizontal="center"/>
    </xf>
    <xf numFmtId="164" fontId="19" fillId="0" borderId="3" xfId="1" applyNumberFormat="1" applyFont="1" applyBorder="1" applyAlignment="1">
      <alignment horizontal="center"/>
    </xf>
    <xf numFmtId="0" fontId="32" fillId="2" borderId="0" xfId="0" applyFont="1" applyFill="1"/>
    <xf numFmtId="3" fontId="34" fillId="0" borderId="4" xfId="0" applyNumberFormat="1" applyFont="1" applyBorder="1"/>
    <xf numFmtId="164" fontId="6" fillId="0" borderId="0" xfId="7" applyNumberFormat="1" applyFont="1" applyBorder="1" applyProtection="1"/>
    <xf numFmtId="164" fontId="6" fillId="0" borderId="0" xfId="7" applyNumberFormat="1" applyFont="1" applyFill="1" applyBorder="1" applyAlignment="1" applyProtection="1">
      <alignment horizontal="center"/>
    </xf>
    <xf numFmtId="170" fontId="6" fillId="0" borderId="0" xfId="1" applyNumberFormat="1" applyFont="1" applyBorder="1"/>
    <xf numFmtId="164" fontId="6" fillId="0" borderId="7" xfId="1" applyNumberFormat="1" applyFont="1" applyBorder="1"/>
    <xf numFmtId="168" fontId="1" fillId="0" borderId="0" xfId="1" applyNumberFormat="1" applyFont="1"/>
    <xf numFmtId="0" fontId="20" fillId="0" borderId="12" xfId="2" applyFont="1" applyBorder="1"/>
    <xf numFmtId="3" fontId="24" fillId="0" borderId="0" xfId="3" applyNumberFormat="1" applyFont="1" applyBorder="1" applyAlignment="1">
      <alignment horizontal="center"/>
    </xf>
    <xf numFmtId="3" fontId="24" fillId="6" borderId="0" xfId="3" applyNumberFormat="1" applyFont="1" applyFill="1" applyBorder="1" applyAlignment="1">
      <alignment horizontal="center"/>
    </xf>
    <xf numFmtId="0" fontId="26" fillId="0" borderId="0" xfId="2" applyFont="1" applyAlignment="1">
      <alignment horizontal="left"/>
    </xf>
    <xf numFmtId="0" fontId="24" fillId="0" borderId="0" xfId="2" applyFont="1"/>
    <xf numFmtId="0" fontId="24" fillId="0" borderId="0" xfId="2" applyFont="1" applyAlignment="1">
      <alignment horizontal="centerContinuous"/>
    </xf>
    <xf numFmtId="49" fontId="25" fillId="0" borderId="0" xfId="2" applyNumberFormat="1" applyFont="1" applyAlignment="1">
      <alignment horizontal="center"/>
    </xf>
    <xf numFmtId="0" fontId="25" fillId="0" borderId="0" xfId="2" applyFont="1" applyAlignment="1">
      <alignment horizontal="center"/>
    </xf>
    <xf numFmtId="0" fontId="26" fillId="0" borderId="0" xfId="2" applyFont="1"/>
    <xf numFmtId="0" fontId="24" fillId="0" borderId="0" xfId="2" applyFont="1" applyAlignment="1">
      <alignment horizontal="right"/>
    </xf>
    <xf numFmtId="0" fontId="24" fillId="0" borderId="0" xfId="2" applyFont="1" applyAlignment="1">
      <alignment horizontal="center"/>
    </xf>
    <xf numFmtId="17" fontId="25" fillId="0" borderId="0" xfId="2" applyNumberFormat="1" applyFont="1" applyAlignment="1">
      <alignment horizontal="center"/>
    </xf>
    <xf numFmtId="0" fontId="24" fillId="6" borderId="0" xfId="2" applyFont="1" applyFill="1" applyAlignment="1">
      <alignment horizontal="center"/>
    </xf>
    <xf numFmtId="0" fontId="24" fillId="0" borderId="0" xfId="4" applyFont="1" applyAlignment="1">
      <alignment horizontal="center"/>
    </xf>
    <xf numFmtId="14" fontId="27" fillId="2" borderId="0" xfId="2" applyNumberFormat="1" applyFont="1" applyFill="1" applyAlignment="1">
      <alignment horizontal="center"/>
    </xf>
    <xf numFmtId="3" fontId="24" fillId="0" borderId="0" xfId="2" applyNumberFormat="1" applyFont="1"/>
    <xf numFmtId="4" fontId="0" fillId="0" borderId="0" xfId="0" applyNumberFormat="1"/>
    <xf numFmtId="0" fontId="31" fillId="2" borderId="0" xfId="0" applyFont="1" applyFill="1" applyAlignment="1">
      <alignment horizontal="right"/>
    </xf>
    <xf numFmtId="3" fontId="0" fillId="0" borderId="9" xfId="0" applyNumberFormat="1" applyBorder="1"/>
    <xf numFmtId="0" fontId="1" fillId="5" borderId="0" xfId="0" applyFont="1" applyFill="1"/>
    <xf numFmtId="3" fontId="6" fillId="5" borderId="0" xfId="1" applyNumberFormat="1" applyFont="1" applyFill="1" applyAlignment="1">
      <alignment horizontal="right"/>
    </xf>
    <xf numFmtId="49" fontId="6" fillId="5" borderId="0" xfId="3" quotePrefix="1" applyNumberFormat="1" applyFont="1" applyFill="1" applyBorder="1" applyAlignment="1">
      <alignment horizontal="center"/>
    </xf>
    <xf numFmtId="170" fontId="29" fillId="0" borderId="0" xfId="1" applyNumberFormat="1" applyFont="1" applyFill="1"/>
    <xf numFmtId="167" fontId="11" fillId="0" borderId="0" xfId="5" applyNumberFormat="1" applyFont="1"/>
    <xf numFmtId="170" fontId="0" fillId="0" borderId="0" xfId="0" applyNumberFormat="1"/>
    <xf numFmtId="164" fontId="19" fillId="0" borderId="6" xfId="1" applyNumberFormat="1" applyFont="1" applyBorder="1"/>
    <xf numFmtId="164" fontId="6" fillId="0" borderId="1" xfId="7" applyNumberFormat="1" applyFont="1" applyBorder="1" applyProtection="1"/>
    <xf numFmtId="164" fontId="6" fillId="0" borderId="13" xfId="1" applyNumberFormat="1" applyFont="1" applyBorder="1"/>
    <xf numFmtId="164" fontId="6" fillId="0" borderId="14" xfId="7" applyNumberFormat="1" applyFont="1" applyFill="1" applyBorder="1" applyAlignment="1" applyProtection="1">
      <alignment horizontal="center"/>
    </xf>
    <xf numFmtId="164" fontId="6" fillId="0" borderId="1" xfId="7" applyNumberFormat="1" applyFont="1" applyFill="1" applyBorder="1" applyAlignment="1" applyProtection="1">
      <alignment horizontal="center"/>
    </xf>
    <xf numFmtId="164" fontId="6" fillId="0" borderId="1" xfId="1" applyNumberFormat="1" applyFont="1" applyFill="1" applyBorder="1"/>
    <xf numFmtId="0" fontId="28" fillId="0" borderId="4" xfId="0" applyFont="1" applyBorder="1"/>
    <xf numFmtId="3" fontId="0" fillId="0" borderId="4" xfId="0" applyNumberFormat="1" applyBorder="1"/>
    <xf numFmtId="0" fontId="8" fillId="12" borderId="3" xfId="2" applyFont="1" applyFill="1" applyBorder="1" applyAlignment="1">
      <alignment horizontal="center"/>
    </xf>
    <xf numFmtId="3" fontId="43" fillId="0" borderId="0" xfId="1" applyNumberFormat="1" applyFont="1"/>
    <xf numFmtId="0" fontId="34" fillId="0" borderId="1" xfId="0" applyFont="1" applyBorder="1" applyAlignment="1">
      <alignment horizontal="center"/>
    </xf>
    <xf numFmtId="0" fontId="17" fillId="12" borderId="8" xfId="2" applyFont="1" applyFill="1" applyBorder="1" applyAlignment="1">
      <alignment horizontal="center"/>
    </xf>
    <xf numFmtId="0" fontId="17" fillId="12" borderId="3" xfId="2" applyFont="1" applyFill="1" applyBorder="1" applyAlignment="1">
      <alignment horizontal="center"/>
    </xf>
    <xf numFmtId="164" fontId="7" fillId="0" borderId="0" xfId="7" applyNumberFormat="1" applyFont="1" applyFill="1"/>
    <xf numFmtId="0" fontId="26" fillId="12" borderId="3" xfId="2" applyFont="1" applyFill="1" applyBorder="1" applyAlignment="1">
      <alignment horizontal="center"/>
    </xf>
    <xf numFmtId="167" fontId="28" fillId="0" borderId="0" xfId="0" applyNumberFormat="1" applyFont="1"/>
    <xf numFmtId="167" fontId="0" fillId="0" borderId="11" xfId="5" applyNumberFormat="1" applyFont="1" applyBorder="1"/>
    <xf numFmtId="170" fontId="29" fillId="0" borderId="4" xfId="1" applyNumberFormat="1" applyFont="1" applyFill="1" applyBorder="1"/>
    <xf numFmtId="3" fontId="44" fillId="0" borderId="0" xfId="0" applyNumberFormat="1" applyFont="1"/>
    <xf numFmtId="164" fontId="0" fillId="0" borderId="4" xfId="0" applyNumberFormat="1" applyBorder="1"/>
    <xf numFmtId="167" fontId="6" fillId="0" borderId="0" xfId="5" applyNumberFormat="1" applyFont="1" applyFill="1" applyBorder="1"/>
    <xf numFmtId="164" fontId="1" fillId="0" borderId="0" xfId="0" applyNumberFormat="1" applyFont="1" applyAlignment="1">
      <alignment horizontal="center"/>
    </xf>
    <xf numFmtId="10" fontId="6" fillId="0" borderId="0" xfId="5" applyNumberFormat="1" applyFont="1" applyBorder="1"/>
    <xf numFmtId="164" fontId="19" fillId="0" borderId="0" xfId="5" applyNumberFormat="1" applyFont="1"/>
    <xf numFmtId="3" fontId="28" fillId="0" borderId="0" xfId="0" applyNumberFormat="1" applyFont="1"/>
    <xf numFmtId="168" fontId="24" fillId="0" borderId="0" xfId="1" applyNumberFormat="1" applyFont="1" applyFill="1" applyBorder="1"/>
    <xf numFmtId="3" fontId="0" fillId="0" borderId="0" xfId="0" applyNumberFormat="1" applyFill="1"/>
    <xf numFmtId="9" fontId="28" fillId="0" borderId="0" xfId="5" applyFont="1" applyFill="1"/>
    <xf numFmtId="3" fontId="24" fillId="0" borderId="0" xfId="2" applyNumberFormat="1" applyFont="1" applyFill="1"/>
    <xf numFmtId="164" fontId="24" fillId="0" borderId="0" xfId="1" applyNumberFormat="1" applyFont="1" applyFill="1"/>
    <xf numFmtId="164" fontId="28" fillId="0" borderId="0" xfId="0" applyNumberFormat="1" applyFont="1" applyFill="1"/>
    <xf numFmtId="170" fontId="0" fillId="0" borderId="0" xfId="0" applyNumberFormat="1" applyFill="1"/>
    <xf numFmtId="0" fontId="0" fillId="0" borderId="0" xfId="0" applyFill="1"/>
    <xf numFmtId="3" fontId="45" fillId="0" borderId="0" xfId="7" applyNumberFormat="1" applyFont="1" applyAlignment="1">
      <alignment horizontal="right" indent="1"/>
    </xf>
    <xf numFmtId="3" fontId="24" fillId="6" borderId="1" xfId="3" applyNumberFormat="1" applyFont="1" applyFill="1" applyBorder="1" applyAlignment="1">
      <alignment horizontal="center"/>
    </xf>
    <xf numFmtId="49" fontId="24" fillId="11" borderId="0" xfId="3" applyNumberFormat="1" applyFont="1" applyFill="1" applyBorder="1" applyAlignment="1">
      <alignment horizontal="center"/>
    </xf>
    <xf numFmtId="49" fontId="24" fillId="11" borderId="0" xfId="3" quotePrefix="1" applyNumberFormat="1" applyFont="1" applyFill="1" applyBorder="1" applyAlignment="1">
      <alignment horizontal="center"/>
    </xf>
    <xf numFmtId="3" fontId="24" fillId="0" borderId="0" xfId="3" applyNumberFormat="1" applyFont="1" applyBorder="1" applyAlignment="1">
      <alignment horizontal="center"/>
    </xf>
    <xf numFmtId="49" fontId="24" fillId="0" borderId="0" xfId="2" applyNumberFormat="1" applyFont="1" applyAlignment="1">
      <alignment horizontal="center"/>
    </xf>
    <xf numFmtId="0" fontId="24" fillId="0" borderId="0" xfId="2" applyFont="1" applyAlignment="1">
      <alignment horizontal="center"/>
    </xf>
    <xf numFmtId="3" fontId="24" fillId="5" borderId="1" xfId="3" applyNumberFormat="1" applyFont="1" applyFill="1" applyBorder="1" applyAlignment="1">
      <alignment horizontal="center"/>
    </xf>
    <xf numFmtId="3" fontId="24" fillId="0" borderId="1" xfId="3" applyNumberFormat="1" applyFont="1" applyBorder="1" applyAlignment="1">
      <alignment horizontal="center"/>
    </xf>
    <xf numFmtId="0" fontId="24" fillId="0" borderId="1" xfId="2" applyFont="1" applyBorder="1" applyAlignment="1">
      <alignment horizontal="center"/>
    </xf>
    <xf numFmtId="3" fontId="24" fillId="6" borderId="0" xfId="3" applyNumberFormat="1" applyFont="1" applyFill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3" fontId="6" fillId="0" borderId="0" xfId="3" applyNumberFormat="1" applyFont="1" applyBorder="1" applyAlignment="1">
      <alignment horizontal="center"/>
    </xf>
    <xf numFmtId="3" fontId="6" fillId="0" borderId="0" xfId="3" quotePrefix="1" applyNumberFormat="1" applyFont="1" applyBorder="1" applyAlignment="1">
      <alignment horizontal="center"/>
    </xf>
    <xf numFmtId="3" fontId="6" fillId="0" borderId="0" xfId="2" applyNumberFormat="1" applyFont="1" applyAlignment="1">
      <alignment horizontal="center"/>
    </xf>
    <xf numFmtId="0" fontId="0" fillId="0" borderId="9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3" fontId="6" fillId="0" borderId="1" xfId="3" applyNumberFormat="1" applyFont="1" applyBorder="1" applyAlignment="1">
      <alignment horizontal="center"/>
    </xf>
    <xf numFmtId="0" fontId="6" fillId="0" borderId="1" xfId="2" applyFont="1" applyBorder="1" applyAlignment="1">
      <alignment horizontal="center" wrapText="1"/>
    </xf>
    <xf numFmtId="0" fontId="6" fillId="9" borderId="9" xfId="0" applyFont="1" applyFill="1" applyBorder="1" applyAlignment="1">
      <alignment horizontal="center"/>
    </xf>
    <xf numFmtId="0" fontId="6" fillId="9" borderId="0" xfId="0" applyFont="1" applyFill="1" applyAlignment="1">
      <alignment horizontal="center"/>
    </xf>
    <xf numFmtId="3" fontId="6" fillId="0" borderId="3" xfId="3" applyNumberFormat="1" applyFont="1" applyBorder="1" applyAlignment="1">
      <alignment horizontal="center"/>
    </xf>
    <xf numFmtId="3" fontId="6" fillId="0" borderId="3" xfId="2" applyNumberFormat="1" applyFont="1" applyBorder="1" applyAlignment="1">
      <alignment horizontal="center"/>
    </xf>
    <xf numFmtId="0" fontId="6" fillId="0" borderId="3" xfId="2" applyFont="1" applyBorder="1" applyAlignment="1">
      <alignment horizontal="center"/>
    </xf>
    <xf numFmtId="3" fontId="6" fillId="9" borderId="8" xfId="3" applyNumberFormat="1" applyFont="1" applyFill="1" applyBorder="1" applyAlignment="1">
      <alignment horizontal="center"/>
    </xf>
    <xf numFmtId="3" fontId="6" fillId="9" borderId="3" xfId="3" applyNumberFormat="1" applyFont="1" applyFill="1" applyBorder="1" applyAlignment="1">
      <alignment horizontal="center"/>
    </xf>
    <xf numFmtId="0" fontId="34" fillId="13" borderId="1" xfId="0" applyFont="1" applyFill="1" applyBorder="1" applyAlignment="1">
      <alignment horizontal="center"/>
    </xf>
    <xf numFmtId="0" fontId="34" fillId="1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76" fontId="1" fillId="0" borderId="0" xfId="1" applyNumberFormat="1" applyFont="1"/>
  </cellXfs>
  <cellStyles count="13">
    <cellStyle name="Komma" xfId="1" builtinId="3"/>
    <cellStyle name="Komma 2" xfId="7" xr:uid="{EC602C58-7580-47B2-B498-B1E97BE359C7}"/>
    <cellStyle name="Normal" xfId="0" builtinId="0"/>
    <cellStyle name="Normal 2" xfId="4" xr:uid="{00000000-0005-0000-0000-000002000000}"/>
    <cellStyle name="Normal 2 2" xfId="8" xr:uid="{9E6F5070-3409-446B-83C2-B458A4E05EA4}"/>
    <cellStyle name="Normal 3" xfId="6" xr:uid="{2059A852-F784-4533-BC28-A20721E26FCF}"/>
    <cellStyle name="Normal 9" xfId="12" xr:uid="{62AAA706-6D88-467B-AF04-F80280B3D3CE}"/>
    <cellStyle name="Normal_innutj" xfId="2" xr:uid="{00000000-0005-0000-0000-000003000000}"/>
    <cellStyle name="Normal_TABELL1" xfId="9" xr:uid="{A1C4BA26-A61B-411F-92AF-498F6E660ACA}"/>
    <cellStyle name="Prosent" xfId="5" builtinId="5"/>
    <cellStyle name="Tusenskille_innutj" xfId="3" xr:uid="{00000000-0005-0000-0000-000004000000}"/>
    <cellStyle name="Tusenskille_sammenligningskatt08okt" xfId="11" xr:uid="{C640C5B1-DD01-4EFA-A317-120298FABF41}"/>
    <cellStyle name="Tusenskille_skatt04analyserev" xfId="10" xr:uid="{D8129143-4A6A-4CA6-9202-C5BF1BB25AFB}"/>
  </cellStyles>
  <dxfs count="0"/>
  <tableStyles count="0" defaultTableStyle="TableStyleMedium2" defaultPivotStyle="PivotStyleLight16"/>
  <colors>
    <mruColors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chartsheet" Target="chartsheets/sheet2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1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skatteutjevning.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 baseline="0"/>
              <a:t>P</a:t>
            </a:r>
            <a:r>
              <a:rPr lang="nb-NO"/>
              <a:t>rosent av landsgjennomsnittet. Møre og Romsdal</a:t>
            </a:r>
            <a:r>
              <a:rPr lang="nb-NO" baseline="0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26"/>
              <c:pt idx="0">
                <c:v>Kristiansund</c:v>
              </c:pt>
              <c:pt idx="1">
                <c:v>Molde</c:v>
              </c:pt>
              <c:pt idx="2">
                <c:v>Ålesund</c:v>
              </c:pt>
              <c:pt idx="3">
                <c:v>Vanylven</c:v>
              </c:pt>
              <c:pt idx="4">
                <c:v>Sande</c:v>
              </c:pt>
              <c:pt idx="5">
                <c:v>Herøy</c:v>
              </c:pt>
              <c:pt idx="6">
                <c:v>Ulstein</c:v>
              </c:pt>
              <c:pt idx="7">
                <c:v>Hareid</c:v>
              </c:pt>
              <c:pt idx="8">
                <c:v>Ørsta</c:v>
              </c:pt>
              <c:pt idx="9">
                <c:v>Stranda</c:v>
              </c:pt>
              <c:pt idx="10">
                <c:v>Sykkylven</c:v>
              </c:pt>
              <c:pt idx="11">
                <c:v>Sula</c:v>
              </c:pt>
              <c:pt idx="12">
                <c:v>Giske</c:v>
              </c:pt>
              <c:pt idx="13">
                <c:v>Vestnes</c:v>
              </c:pt>
              <c:pt idx="14">
                <c:v>Rauma</c:v>
              </c:pt>
              <c:pt idx="15">
                <c:v>Aukra</c:v>
              </c:pt>
              <c:pt idx="16">
                <c:v>Averøy</c:v>
              </c:pt>
              <c:pt idx="17">
                <c:v>Gjemnes</c:v>
              </c:pt>
              <c:pt idx="18">
                <c:v>Tingvoll</c:v>
              </c:pt>
              <c:pt idx="19">
                <c:v>Sunndal</c:v>
              </c:pt>
              <c:pt idx="20">
                <c:v>Surnadal</c:v>
              </c:pt>
              <c:pt idx="21">
                <c:v>Smøla</c:v>
              </c:pt>
              <c:pt idx="22">
                <c:v>Aure</c:v>
              </c:pt>
              <c:pt idx="23">
                <c:v>Volda</c:v>
              </c:pt>
              <c:pt idx="24">
                <c:v>Fjord</c:v>
              </c:pt>
              <c:pt idx="25">
                <c:v>Hustadvika</c:v>
              </c:pt>
            </c:strLit>
          </c:cat>
          <c:val>
            <c:numRef>
              <c:f>komm!$F$31:$F$56</c:f>
              <c:numCache>
                <c:formatCode>0%</c:formatCode>
                <c:ptCount val="26"/>
                <c:pt idx="0">
                  <c:v>0.85159253610105001</c:v>
                </c:pt>
                <c:pt idx="1">
                  <c:v>0.92542852226791694</c:v>
                </c:pt>
                <c:pt idx="2">
                  <c:v>0.95521100692676297</c:v>
                </c:pt>
                <c:pt idx="3">
                  <c:v>0.85163502689552073</c:v>
                </c:pt>
                <c:pt idx="4">
                  <c:v>0.9723645392188156</c:v>
                </c:pt>
                <c:pt idx="5">
                  <c:v>0.95626884265040646</c:v>
                </c:pt>
                <c:pt idx="6">
                  <c:v>0.90330772189536557</c:v>
                </c:pt>
                <c:pt idx="7">
                  <c:v>0.74662586398687203</c:v>
                </c:pt>
                <c:pt idx="8">
                  <c:v>0.82014402447982515</c:v>
                </c:pt>
                <c:pt idx="9">
                  <c:v>0.88747670816151814</c:v>
                </c:pt>
                <c:pt idx="10">
                  <c:v>0.76028537782528172</c:v>
                </c:pt>
                <c:pt idx="11">
                  <c:v>0.77771351426449142</c:v>
                </c:pt>
                <c:pt idx="12">
                  <c:v>0.88328817874401921</c:v>
                </c:pt>
                <c:pt idx="13">
                  <c:v>0.87174443147720937</c:v>
                </c:pt>
                <c:pt idx="14">
                  <c:v>0.88982664195328942</c:v>
                </c:pt>
                <c:pt idx="15">
                  <c:v>0.8507884708803366</c:v>
                </c:pt>
                <c:pt idx="16">
                  <c:v>0.88401426261770899</c:v>
                </c:pt>
                <c:pt idx="17">
                  <c:v>0.7313249621590282</c:v>
                </c:pt>
                <c:pt idx="18">
                  <c:v>0.7666854655484957</c:v>
                </c:pt>
                <c:pt idx="19">
                  <c:v>0.94851988768199125</c:v>
                </c:pt>
                <c:pt idx="20">
                  <c:v>0.80571156096743146</c:v>
                </c:pt>
                <c:pt idx="21">
                  <c:v>0.79874522943718329</c:v>
                </c:pt>
                <c:pt idx="22">
                  <c:v>0.8651349111301414</c:v>
                </c:pt>
                <c:pt idx="23">
                  <c:v>0.75301763179732328</c:v>
                </c:pt>
                <c:pt idx="24">
                  <c:v>0.93196873241406897</c:v>
                </c:pt>
                <c:pt idx="25">
                  <c:v>0.79133710472783503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C1-4CE3-80F6-79062E1F762B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26"/>
              <c:pt idx="0">
                <c:v>Kristiansund</c:v>
              </c:pt>
              <c:pt idx="1">
                <c:v>Molde</c:v>
              </c:pt>
              <c:pt idx="2">
                <c:v>Ålesund</c:v>
              </c:pt>
              <c:pt idx="3">
                <c:v>Vanylven</c:v>
              </c:pt>
              <c:pt idx="4">
                <c:v>Sande</c:v>
              </c:pt>
              <c:pt idx="5">
                <c:v>Herøy</c:v>
              </c:pt>
              <c:pt idx="6">
                <c:v>Ulstein</c:v>
              </c:pt>
              <c:pt idx="7">
                <c:v>Hareid</c:v>
              </c:pt>
              <c:pt idx="8">
                <c:v>Ørsta</c:v>
              </c:pt>
              <c:pt idx="9">
                <c:v>Stranda</c:v>
              </c:pt>
              <c:pt idx="10">
                <c:v>Sykkylven</c:v>
              </c:pt>
              <c:pt idx="11">
                <c:v>Sula</c:v>
              </c:pt>
              <c:pt idx="12">
                <c:v>Giske</c:v>
              </c:pt>
              <c:pt idx="13">
                <c:v>Vestnes</c:v>
              </c:pt>
              <c:pt idx="14">
                <c:v>Rauma</c:v>
              </c:pt>
              <c:pt idx="15">
                <c:v>Aukra</c:v>
              </c:pt>
              <c:pt idx="16">
                <c:v>Averøy</c:v>
              </c:pt>
              <c:pt idx="17">
                <c:v>Gjemnes</c:v>
              </c:pt>
              <c:pt idx="18">
                <c:v>Tingvoll</c:v>
              </c:pt>
              <c:pt idx="19">
                <c:v>Sunndal</c:v>
              </c:pt>
              <c:pt idx="20">
                <c:v>Surnadal</c:v>
              </c:pt>
              <c:pt idx="21">
                <c:v>Smøla</c:v>
              </c:pt>
              <c:pt idx="22">
                <c:v>Aure</c:v>
              </c:pt>
              <c:pt idx="23">
                <c:v>Volda</c:v>
              </c:pt>
              <c:pt idx="24">
                <c:v>Fjord</c:v>
              </c:pt>
              <c:pt idx="25">
                <c:v>Hustadvika</c:v>
              </c:pt>
            </c:strLit>
          </c:cat>
          <c:val>
            <c:numRef>
              <c:f>komm!$P$31:$P$56</c:f>
              <c:numCache>
                <c:formatCode>0.0\ %</c:formatCode>
                <c:ptCount val="26"/>
                <c:pt idx="0">
                  <c:v>0.94476381155646694</c:v>
                </c:pt>
                <c:pt idx="1">
                  <c:v>0.95734696848235368</c:v>
                </c:pt>
                <c:pt idx="2">
                  <c:v>0.96925996234589207</c:v>
                </c:pt>
                <c:pt idx="3">
                  <c:v>0.94476593609619031</c:v>
                </c:pt>
                <c:pt idx="4">
                  <c:v>0.9672955169220645</c:v>
                </c:pt>
                <c:pt idx="5">
                  <c:v>0.96968309663534991</c:v>
                </c:pt>
                <c:pt idx="6">
                  <c:v>0.94849864833333319</c:v>
                </c:pt>
                <c:pt idx="7">
                  <c:v>0.93951547795075807</c:v>
                </c:pt>
                <c:pt idx="8">
                  <c:v>0.94319138597540564</c:v>
                </c:pt>
                <c:pt idx="9">
                  <c:v>0.94655802015949042</c:v>
                </c:pt>
                <c:pt idx="10">
                  <c:v>0.94019845364267851</c:v>
                </c:pt>
                <c:pt idx="11">
                  <c:v>0.94106986046463903</c:v>
                </c:pt>
                <c:pt idx="12">
                  <c:v>0.94634859368861524</c:v>
                </c:pt>
                <c:pt idx="13">
                  <c:v>0.9457714063252749</c:v>
                </c:pt>
                <c:pt idx="14">
                  <c:v>0.94667551684907891</c:v>
                </c:pt>
                <c:pt idx="15">
                  <c:v>0.94472360829543101</c:v>
                </c:pt>
                <c:pt idx="16">
                  <c:v>0.94638489788230007</c:v>
                </c:pt>
                <c:pt idx="17">
                  <c:v>0.93875043285936566</c:v>
                </c:pt>
                <c:pt idx="18">
                  <c:v>0.94051845802883904</c:v>
                </c:pt>
                <c:pt idx="19">
                  <c:v>0.96658351464798375</c:v>
                </c:pt>
                <c:pt idx="20">
                  <c:v>0.942469762799786</c:v>
                </c:pt>
                <c:pt idx="21">
                  <c:v>0.94212144622327365</c:v>
                </c:pt>
                <c:pt idx="22">
                  <c:v>0.94544093030792131</c:v>
                </c:pt>
                <c:pt idx="23">
                  <c:v>0.93983506634128045</c:v>
                </c:pt>
                <c:pt idx="24">
                  <c:v>0.95996305254081471</c:v>
                </c:pt>
                <c:pt idx="25">
                  <c:v>0.94175103998780618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C1-4CE3-80F6-79062E1F76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in val="0.7000000000000000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 baseline="0"/>
              <a:t>Prosent av </a:t>
            </a:r>
            <a:r>
              <a:rPr lang="nb-NO"/>
              <a:t>landsgjennomsnittet. Troms og Finnmark</a:t>
            </a:r>
            <a:endParaRPr lang="nb-NO" baseline="0"/>
          </a:p>
          <a:p>
            <a:pPr>
              <a:defRPr/>
            </a:pP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6.9027390836823202E-2"/>
          <c:y val="0.20044321329639886"/>
          <c:w val="0.91043106223030035"/>
          <c:h val="0.53207698068212383"/>
        </c:manualLayout>
      </c:layout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39"/>
              <c:pt idx="0">
                <c:v>Tromsø</c:v>
              </c:pt>
              <c:pt idx="1">
                <c:v>Harstad</c:v>
              </c:pt>
              <c:pt idx="2">
                <c:v>Alta</c:v>
              </c:pt>
              <c:pt idx="3">
                <c:v>Vardø</c:v>
              </c:pt>
              <c:pt idx="4">
                <c:v>Vadsø</c:v>
              </c:pt>
              <c:pt idx="5">
                <c:v>Hammerfest</c:v>
              </c:pt>
              <c:pt idx="6">
                <c:v>Kvæfjord</c:v>
              </c:pt>
              <c:pt idx="7">
                <c:v>Tjeldsund</c:v>
              </c:pt>
              <c:pt idx="8">
                <c:v>Ibestad</c:v>
              </c:pt>
              <c:pt idx="9">
                <c:v>Gratangen</c:v>
              </c:pt>
              <c:pt idx="10">
                <c:v>Lavangen</c:v>
              </c:pt>
              <c:pt idx="11">
                <c:v>Bardu</c:v>
              </c:pt>
              <c:pt idx="12">
                <c:v>Salangen</c:v>
              </c:pt>
              <c:pt idx="13">
                <c:v>Målselv</c:v>
              </c:pt>
              <c:pt idx="14">
                <c:v>Sørreisa</c:v>
              </c:pt>
              <c:pt idx="15">
                <c:v>Dyrøy</c:v>
              </c:pt>
              <c:pt idx="16">
                <c:v>Senja</c:v>
              </c:pt>
              <c:pt idx="17">
                <c:v>Balsfjord</c:v>
              </c:pt>
              <c:pt idx="18">
                <c:v>Karlsøy</c:v>
              </c:pt>
              <c:pt idx="19">
                <c:v>Lyngen</c:v>
              </c:pt>
              <c:pt idx="20">
                <c:v>Storfjord</c:v>
              </c:pt>
              <c:pt idx="21">
                <c:v>Kåfjord</c:v>
              </c:pt>
              <c:pt idx="22">
                <c:v>Skjervøy</c:v>
              </c:pt>
              <c:pt idx="23">
                <c:v>Nordreisa</c:v>
              </c:pt>
              <c:pt idx="24">
                <c:v>Kvænangen</c:v>
              </c:pt>
              <c:pt idx="25">
                <c:v>Kautokeino</c:v>
              </c:pt>
              <c:pt idx="26">
                <c:v>Loppa</c:v>
              </c:pt>
              <c:pt idx="27">
                <c:v>Hasvik</c:v>
              </c:pt>
              <c:pt idx="28">
                <c:v>Måsøy</c:v>
              </c:pt>
              <c:pt idx="29">
                <c:v>Nordkapp</c:v>
              </c:pt>
              <c:pt idx="30">
                <c:v>Porsanger</c:v>
              </c:pt>
              <c:pt idx="31">
                <c:v>Karasjok</c:v>
              </c:pt>
              <c:pt idx="32">
                <c:v>Lebesby</c:v>
              </c:pt>
              <c:pt idx="33">
                <c:v>Gamvik</c:v>
              </c:pt>
              <c:pt idx="34">
                <c:v>Berlevåg</c:v>
              </c:pt>
              <c:pt idx="35">
                <c:v>Tana</c:v>
              </c:pt>
              <c:pt idx="36">
                <c:v>Nesseby</c:v>
              </c:pt>
              <c:pt idx="37">
                <c:v>Båtsfjord</c:v>
              </c:pt>
              <c:pt idx="38">
                <c:v>Sør-Varanger</c:v>
              </c:pt>
            </c:strLit>
          </c:cat>
          <c:val>
            <c:numRef>
              <c:f>komm!$F$324:$F$362</c:f>
              <c:numCache>
                <c:formatCode>0%</c:formatCode>
                <c:ptCount val="39"/>
                <c:pt idx="0">
                  <c:v>0.95417108409828522</c:v>
                </c:pt>
                <c:pt idx="1">
                  <c:v>0.87319962403495377</c:v>
                </c:pt>
                <c:pt idx="2">
                  <c:v>0.8693510604700061</c:v>
                </c:pt>
                <c:pt idx="3">
                  <c:v>0.73474828505938417</c:v>
                </c:pt>
                <c:pt idx="4">
                  <c:v>0.82868372446805183</c:v>
                </c:pt>
                <c:pt idx="5">
                  <c:v>0.94367118649610848</c:v>
                </c:pt>
                <c:pt idx="6">
                  <c:v>0.69588798608636715</c:v>
                </c:pt>
                <c:pt idx="7">
                  <c:v>0.81101730746574729</c:v>
                </c:pt>
                <c:pt idx="8">
                  <c:v>0.97707129288287065</c:v>
                </c:pt>
                <c:pt idx="9">
                  <c:v>1.0378155206030715</c:v>
                </c:pt>
                <c:pt idx="10">
                  <c:v>0.58605500487682571</c:v>
                </c:pt>
                <c:pt idx="11">
                  <c:v>0.93972262724465094</c:v>
                </c:pt>
                <c:pt idx="12">
                  <c:v>0.76001430942751214</c:v>
                </c:pt>
                <c:pt idx="13">
                  <c:v>0.84298232757723601</c:v>
                </c:pt>
                <c:pt idx="14">
                  <c:v>0.79495641097374825</c:v>
                </c:pt>
                <c:pt idx="15">
                  <c:v>0.7165535194534004</c:v>
                </c:pt>
                <c:pt idx="16">
                  <c:v>0.85632664898160926</c:v>
                </c:pt>
                <c:pt idx="17">
                  <c:v>0.71987190783681698</c:v>
                </c:pt>
                <c:pt idx="18">
                  <c:v>0.84032876114770361</c:v>
                </c:pt>
                <c:pt idx="19">
                  <c:v>0.72188973816783719</c:v>
                </c:pt>
                <c:pt idx="20">
                  <c:v>0.75897820890271117</c:v>
                </c:pt>
                <c:pt idx="21">
                  <c:v>0.70213886124887637</c:v>
                </c:pt>
                <c:pt idx="22">
                  <c:v>0.75799225169424012</c:v>
                </c:pt>
                <c:pt idx="23">
                  <c:v>0.75823522127492082</c:v>
                </c:pt>
                <c:pt idx="24">
                  <c:v>0.75052413989834954</c:v>
                </c:pt>
                <c:pt idx="25">
                  <c:v>0.59174623033340645</c:v>
                </c:pt>
                <c:pt idx="26">
                  <c:v>0.7331240822168239</c:v>
                </c:pt>
                <c:pt idx="27">
                  <c:v>0.72180757502823722</c:v>
                </c:pt>
                <c:pt idx="28">
                  <c:v>0.8878727615564751</c:v>
                </c:pt>
                <c:pt idx="29">
                  <c:v>0.86600906895863528</c:v>
                </c:pt>
                <c:pt idx="30">
                  <c:v>0.80984976676128795</c:v>
                </c:pt>
                <c:pt idx="31">
                  <c:v>0.73151902873127717</c:v>
                </c:pt>
                <c:pt idx="32">
                  <c:v>0.86231591126177776</c:v>
                </c:pt>
                <c:pt idx="33">
                  <c:v>0.74501953470793503</c:v>
                </c:pt>
                <c:pt idx="34">
                  <c:v>0.82595200141358516</c:v>
                </c:pt>
                <c:pt idx="35">
                  <c:v>0.78676130511420272</c:v>
                </c:pt>
                <c:pt idx="36">
                  <c:v>0.76693110616397742</c:v>
                </c:pt>
                <c:pt idx="37">
                  <c:v>0.82137776610006619</c:v>
                </c:pt>
                <c:pt idx="38">
                  <c:v>0.8237273284131077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9B-494A-B013-D431B8D4DEBC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39"/>
              <c:pt idx="0">
                <c:v>Tromsø</c:v>
              </c:pt>
              <c:pt idx="1">
                <c:v>Harstad</c:v>
              </c:pt>
              <c:pt idx="2">
                <c:v>Alta</c:v>
              </c:pt>
              <c:pt idx="3">
                <c:v>Vardø</c:v>
              </c:pt>
              <c:pt idx="4">
                <c:v>Vadsø</c:v>
              </c:pt>
              <c:pt idx="5">
                <c:v>Hammerfest</c:v>
              </c:pt>
              <c:pt idx="6">
                <c:v>Kvæfjord</c:v>
              </c:pt>
              <c:pt idx="7">
                <c:v>Tjeldsund</c:v>
              </c:pt>
              <c:pt idx="8">
                <c:v>Ibestad</c:v>
              </c:pt>
              <c:pt idx="9">
                <c:v>Gratangen</c:v>
              </c:pt>
              <c:pt idx="10">
                <c:v>Lavangen</c:v>
              </c:pt>
              <c:pt idx="11">
                <c:v>Bardu</c:v>
              </c:pt>
              <c:pt idx="12">
                <c:v>Salangen</c:v>
              </c:pt>
              <c:pt idx="13">
                <c:v>Målselv</c:v>
              </c:pt>
              <c:pt idx="14">
                <c:v>Sørreisa</c:v>
              </c:pt>
              <c:pt idx="15">
                <c:v>Dyrøy</c:v>
              </c:pt>
              <c:pt idx="16">
                <c:v>Senja</c:v>
              </c:pt>
              <c:pt idx="17">
                <c:v>Balsfjord</c:v>
              </c:pt>
              <c:pt idx="18">
                <c:v>Karlsøy</c:v>
              </c:pt>
              <c:pt idx="19">
                <c:v>Lyngen</c:v>
              </c:pt>
              <c:pt idx="20">
                <c:v>Storfjord</c:v>
              </c:pt>
              <c:pt idx="21">
                <c:v>Kåfjord</c:v>
              </c:pt>
              <c:pt idx="22">
                <c:v>Skjervøy</c:v>
              </c:pt>
              <c:pt idx="23">
                <c:v>Nordreisa</c:v>
              </c:pt>
              <c:pt idx="24">
                <c:v>Kvænangen</c:v>
              </c:pt>
              <c:pt idx="25">
                <c:v>Kautokeino</c:v>
              </c:pt>
              <c:pt idx="26">
                <c:v>Loppa</c:v>
              </c:pt>
              <c:pt idx="27">
                <c:v>Hasvik</c:v>
              </c:pt>
              <c:pt idx="28">
                <c:v>Måsøy</c:v>
              </c:pt>
              <c:pt idx="29">
                <c:v>Nordkapp</c:v>
              </c:pt>
              <c:pt idx="30">
                <c:v>Porsanger</c:v>
              </c:pt>
              <c:pt idx="31">
                <c:v>Karasjok</c:v>
              </c:pt>
              <c:pt idx="32">
                <c:v>Lebesby</c:v>
              </c:pt>
              <c:pt idx="33">
                <c:v>Gamvik</c:v>
              </c:pt>
              <c:pt idx="34">
                <c:v>Berlevåg</c:v>
              </c:pt>
              <c:pt idx="35">
                <c:v>Tana</c:v>
              </c:pt>
              <c:pt idx="36">
                <c:v>Nesseby</c:v>
              </c:pt>
              <c:pt idx="37">
                <c:v>Båtsfjord</c:v>
              </c:pt>
              <c:pt idx="38">
                <c:v>Sør-Varanger</c:v>
              </c:pt>
            </c:strLit>
          </c:cat>
          <c:val>
            <c:numRef>
              <c:f>komm!$P$324:$P$362</c:f>
              <c:numCache>
                <c:formatCode>0.0\ %</c:formatCode>
                <c:ptCount val="39"/>
                <c:pt idx="0">
                  <c:v>0.96884399321450143</c:v>
                </c:pt>
                <c:pt idx="1">
                  <c:v>0.94584416595316223</c:v>
                </c:pt>
                <c:pt idx="2">
                  <c:v>0.94565173777491462</c:v>
                </c:pt>
                <c:pt idx="3">
                  <c:v>0.93892159900438366</c:v>
                </c:pt>
                <c:pt idx="4">
                  <c:v>0.94361837097481716</c:v>
                </c:pt>
                <c:pt idx="5">
                  <c:v>0.96464403417363043</c:v>
                </c:pt>
                <c:pt idx="6">
                  <c:v>0.93697858405573275</c:v>
                </c:pt>
                <c:pt idx="7">
                  <c:v>0.94273505012470171</c:v>
                </c:pt>
                <c:pt idx="8">
                  <c:v>0.97800407672833534</c:v>
                </c:pt>
                <c:pt idx="9">
                  <c:v>1.0023017678164159</c:v>
                </c:pt>
                <c:pt idx="10">
                  <c:v>0.93148693499525559</c:v>
                </c:pt>
                <c:pt idx="11">
                  <c:v>0.96306461047304737</c:v>
                </c:pt>
                <c:pt idx="12">
                  <c:v>0.94018490022278989</c:v>
                </c:pt>
                <c:pt idx="13">
                  <c:v>0.94433330113027625</c:v>
                </c:pt>
                <c:pt idx="14">
                  <c:v>0.94193200530010157</c:v>
                </c:pt>
                <c:pt idx="15">
                  <c:v>0.93801186072408438</c:v>
                </c:pt>
                <c:pt idx="16">
                  <c:v>0.94500051720049483</c:v>
                </c:pt>
                <c:pt idx="17">
                  <c:v>0.93817778014325515</c:v>
                </c:pt>
                <c:pt idx="18">
                  <c:v>0.94420062280879946</c:v>
                </c:pt>
                <c:pt idx="19">
                  <c:v>0.93827867165980627</c:v>
                </c:pt>
                <c:pt idx="20">
                  <c:v>0.94013309519654975</c:v>
                </c:pt>
                <c:pt idx="21">
                  <c:v>0.93729112781385815</c:v>
                </c:pt>
                <c:pt idx="22">
                  <c:v>0.94008379733612657</c:v>
                </c:pt>
                <c:pt idx="23">
                  <c:v>0.94009594581516032</c:v>
                </c:pt>
                <c:pt idx="24">
                  <c:v>0.93971039174633197</c:v>
                </c:pt>
                <c:pt idx="25">
                  <c:v>0.93177149626808464</c:v>
                </c:pt>
                <c:pt idx="26">
                  <c:v>0.93884038886225574</c:v>
                </c:pt>
                <c:pt idx="27">
                  <c:v>0.93827456350282612</c:v>
                </c:pt>
                <c:pt idx="28">
                  <c:v>0.94657782282923808</c:v>
                </c:pt>
                <c:pt idx="29">
                  <c:v>0.94548463819934614</c:v>
                </c:pt>
                <c:pt idx="30">
                  <c:v>0.94267667308947867</c:v>
                </c:pt>
                <c:pt idx="31">
                  <c:v>0.93876013618797816</c:v>
                </c:pt>
                <c:pt idx="32">
                  <c:v>0.94529998031450324</c:v>
                </c:pt>
                <c:pt idx="33">
                  <c:v>0.93943516148681094</c:v>
                </c:pt>
                <c:pt idx="34">
                  <c:v>0.94348178482209355</c:v>
                </c:pt>
                <c:pt idx="35">
                  <c:v>0.94152225000712453</c:v>
                </c:pt>
                <c:pt idx="36">
                  <c:v>0.94053074005961335</c:v>
                </c:pt>
                <c:pt idx="37">
                  <c:v>0.9432530730564177</c:v>
                </c:pt>
                <c:pt idx="38">
                  <c:v>0.9433705511720698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9B-494A-B013-D431B8D4D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ax val="1.3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nb-NO" sz="1800" b="0" i="0" baseline="0">
                <a:effectLst/>
              </a:rPr>
              <a:t>Skatteinngang, kommunene. Akkumulert endring fra året før i prosent.</a:t>
            </a:r>
            <a:endParaRPr lang="nb-N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2021-2022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tabellalle!$A$24:$A$39</c:f>
              <c:strCache>
                <c:ptCount val="16"/>
                <c:pt idx="0">
                  <c:v> Januar </c:v>
                </c:pt>
                <c:pt idx="1">
                  <c:v> Februar </c:v>
                </c:pt>
                <c:pt idx="2">
                  <c:v> Mars </c:v>
                </c:pt>
                <c:pt idx="3">
                  <c:v> April </c:v>
                </c:pt>
                <c:pt idx="4">
                  <c:v> Mai </c:v>
                </c:pt>
                <c:pt idx="5">
                  <c:v> Juni </c:v>
                </c:pt>
                <c:pt idx="6">
                  <c:v> Juli </c:v>
                </c:pt>
                <c:pt idx="7">
                  <c:v> August </c:v>
                </c:pt>
                <c:pt idx="8">
                  <c:v> September </c:v>
                </c:pt>
                <c:pt idx="9">
                  <c:v> Oktober </c:v>
                </c:pt>
                <c:pt idx="10">
                  <c:v> November </c:v>
                </c:pt>
                <c:pt idx="11">
                  <c:v> Desember </c:v>
                </c:pt>
                <c:pt idx="12">
                  <c:v> Anslag NB2023 </c:v>
                </c:pt>
                <c:pt idx="13">
                  <c:v> Anslag Budsjettvedtak-23 </c:v>
                </c:pt>
                <c:pt idx="14">
                  <c:v> Anslag RNB2023 </c:v>
                </c:pt>
                <c:pt idx="15">
                  <c:v> Anslag NB2024 </c:v>
                </c:pt>
              </c:strCache>
            </c:strRef>
          </c:cat>
          <c:val>
            <c:numRef>
              <c:f>tabellalle!$C$24:$C$39</c:f>
              <c:numCache>
                <c:formatCode>0.0\ %</c:formatCode>
                <c:ptCount val="16"/>
                <c:pt idx="0">
                  <c:v>0.19071798478692495</c:v>
                </c:pt>
                <c:pt idx="1">
                  <c:v>0.18706135092763768</c:v>
                </c:pt>
                <c:pt idx="2">
                  <c:v>8.88802359492845E-2</c:v>
                </c:pt>
                <c:pt idx="3">
                  <c:v>9.3784666680478412E-2</c:v>
                </c:pt>
                <c:pt idx="4">
                  <c:v>0.12414225621717354</c:v>
                </c:pt>
                <c:pt idx="5">
                  <c:v>0.13394565487367316</c:v>
                </c:pt>
                <c:pt idx="6">
                  <c:v>0.10559415528621811</c:v>
                </c:pt>
                <c:pt idx="7">
                  <c:v>0.11626707417611175</c:v>
                </c:pt>
                <c:pt idx="8">
                  <c:v>0.10022929644670268</c:v>
                </c:pt>
                <c:pt idx="9">
                  <c:v>9.7573009392194932E-2</c:v>
                </c:pt>
                <c:pt idx="10">
                  <c:v>0.13610393658121803</c:v>
                </c:pt>
                <c:pt idx="11">
                  <c:v>0.12700596682061102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4F-4BC9-8558-D81A8629BDC6}"/>
            </c:ext>
          </c:extLst>
        </c:ser>
        <c:ser>
          <c:idx val="1"/>
          <c:order val="1"/>
          <c:tx>
            <c:v>2022-2023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tabellalle!$A$24:$A$39</c:f>
              <c:strCache>
                <c:ptCount val="16"/>
                <c:pt idx="0">
                  <c:v> Januar </c:v>
                </c:pt>
                <c:pt idx="1">
                  <c:v> Februar </c:v>
                </c:pt>
                <c:pt idx="2">
                  <c:v> Mars </c:v>
                </c:pt>
                <c:pt idx="3">
                  <c:v> April </c:v>
                </c:pt>
                <c:pt idx="4">
                  <c:v> Mai </c:v>
                </c:pt>
                <c:pt idx="5">
                  <c:v> Juni </c:v>
                </c:pt>
                <c:pt idx="6">
                  <c:v> Juli </c:v>
                </c:pt>
                <c:pt idx="7">
                  <c:v> August </c:v>
                </c:pt>
                <c:pt idx="8">
                  <c:v> September </c:v>
                </c:pt>
                <c:pt idx="9">
                  <c:v> Oktober </c:v>
                </c:pt>
                <c:pt idx="10">
                  <c:v> November </c:v>
                </c:pt>
                <c:pt idx="11">
                  <c:v> Desember </c:v>
                </c:pt>
                <c:pt idx="12">
                  <c:v> Anslag NB2023 </c:v>
                </c:pt>
                <c:pt idx="13">
                  <c:v> Anslag Budsjettvedtak-23 </c:v>
                </c:pt>
                <c:pt idx="14">
                  <c:v> Anslag RNB2023 </c:v>
                </c:pt>
                <c:pt idx="15">
                  <c:v> Anslag NB2024 </c:v>
                </c:pt>
              </c:strCache>
            </c:strRef>
          </c:cat>
          <c:val>
            <c:numRef>
              <c:f>tabellalle!$D$24:$D$39</c:f>
              <c:numCache>
                <c:formatCode>0.0\ %</c:formatCode>
                <c:ptCount val="16"/>
                <c:pt idx="0">
                  <c:v>6.775266564019582E-4</c:v>
                </c:pt>
                <c:pt idx="1">
                  <c:v>-1.6492121192155603E-3</c:v>
                </c:pt>
                <c:pt idx="2">
                  <c:v>3.8025412353021495E-2</c:v>
                </c:pt>
                <c:pt idx="3">
                  <c:v>3.0005878730073769E-2</c:v>
                </c:pt>
                <c:pt idx="4">
                  <c:v>1.949113115538172E-2</c:v>
                </c:pt>
                <c:pt idx="5">
                  <c:v>1.951924564666753E-2</c:v>
                </c:pt>
                <c:pt idx="6">
                  <c:v>2.3955005745479464E-2</c:v>
                </c:pt>
                <c:pt idx="7">
                  <c:v>9.774844077562423E-3</c:v>
                </c:pt>
                <c:pt idx="8">
                  <c:v>9.10309959763843E-3</c:v>
                </c:pt>
                <c:pt idx="9">
                  <c:v>7.2698373172050681E-3</c:v>
                </c:pt>
                <c:pt idx="10">
                  <c:v>-4.7321088364397433E-2</c:v>
                </c:pt>
                <c:pt idx="12">
                  <c:v>-9.0983014273880544E-2</c:v>
                </c:pt>
                <c:pt idx="13">
                  <c:v>-9.1096216887295994E-2</c:v>
                </c:pt>
                <c:pt idx="14">
                  <c:v>-7.3309822267459399E-2</c:v>
                </c:pt>
                <c:pt idx="15">
                  <c:v>-5.724863547607436E-2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4F-4BC9-8558-D81A8629BD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96918111"/>
        <c:axId val="1296920191"/>
      </c:barChart>
      <c:catAx>
        <c:axId val="12969181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296920191"/>
        <c:crosses val="autoZero"/>
        <c:auto val="1"/>
        <c:lblAlgn val="ctr"/>
        <c:lblOffset val="100"/>
        <c:noMultiLvlLbl val="0"/>
      </c:catAx>
      <c:valAx>
        <c:axId val="12969201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\ 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2969181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nb-NO" sz="1800" b="0" i="0" baseline="0">
                <a:effectLst/>
              </a:rPr>
              <a:t>Skatteinngang, fylkeskommunene. Akkumulert endring fra året før i prosent.</a:t>
            </a:r>
            <a:endParaRPr lang="nb-N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2021-2022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tabellalle!$A$24:$A$39</c:f>
              <c:strCache>
                <c:ptCount val="16"/>
                <c:pt idx="0">
                  <c:v> Januar </c:v>
                </c:pt>
                <c:pt idx="1">
                  <c:v> Februar </c:v>
                </c:pt>
                <c:pt idx="2">
                  <c:v> Mars </c:v>
                </c:pt>
                <c:pt idx="3">
                  <c:v> April </c:v>
                </c:pt>
                <c:pt idx="4">
                  <c:v> Mai </c:v>
                </c:pt>
                <c:pt idx="5">
                  <c:v> Juni </c:v>
                </c:pt>
                <c:pt idx="6">
                  <c:v> Juli </c:v>
                </c:pt>
                <c:pt idx="7">
                  <c:v> August </c:v>
                </c:pt>
                <c:pt idx="8">
                  <c:v> September </c:v>
                </c:pt>
                <c:pt idx="9">
                  <c:v> Oktober </c:v>
                </c:pt>
                <c:pt idx="10">
                  <c:v> November </c:v>
                </c:pt>
                <c:pt idx="11">
                  <c:v> Desember </c:v>
                </c:pt>
                <c:pt idx="12">
                  <c:v> Anslag NB2023 </c:v>
                </c:pt>
                <c:pt idx="13">
                  <c:v> Anslag Budsjettvedtak-23 </c:v>
                </c:pt>
                <c:pt idx="14">
                  <c:v> Anslag RNB2023 </c:v>
                </c:pt>
                <c:pt idx="15">
                  <c:v> Anslag NB2024 </c:v>
                </c:pt>
              </c:strCache>
            </c:strRef>
          </c:cat>
          <c:val>
            <c:numRef>
              <c:f>tabellalle!$G$24:$G$39</c:f>
              <c:numCache>
                <c:formatCode>0.0\ %</c:formatCode>
                <c:ptCount val="16"/>
                <c:pt idx="0">
                  <c:v>0.21789441089515518</c:v>
                </c:pt>
                <c:pt idx="1">
                  <c:v>0.21441677471374504</c:v>
                </c:pt>
                <c:pt idx="2">
                  <c:v>7.772182725496124E-2</c:v>
                </c:pt>
                <c:pt idx="3">
                  <c:v>8.3334625997186745E-2</c:v>
                </c:pt>
                <c:pt idx="4">
                  <c:v>0.10399978749305865</c:v>
                </c:pt>
                <c:pt idx="5">
                  <c:v>0.11344475619176839</c:v>
                </c:pt>
                <c:pt idx="6">
                  <c:v>8.2000718368055961E-2</c:v>
                </c:pt>
                <c:pt idx="7">
                  <c:v>9.3629953338264668E-2</c:v>
                </c:pt>
                <c:pt idx="8">
                  <c:v>7.5351622284985556E-2</c:v>
                </c:pt>
                <c:pt idx="9">
                  <c:v>7.3429833028006611E-2</c:v>
                </c:pt>
                <c:pt idx="10">
                  <c:v>0.11056539758734973</c:v>
                </c:pt>
                <c:pt idx="11">
                  <c:v>0.10162638708359681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8F-47D5-ACC9-418D26704D2D}"/>
            </c:ext>
          </c:extLst>
        </c:ser>
        <c:ser>
          <c:idx val="1"/>
          <c:order val="1"/>
          <c:tx>
            <c:v>2022-2023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.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tabellalle!$A$24:$A$39</c:f>
              <c:strCache>
                <c:ptCount val="16"/>
                <c:pt idx="0">
                  <c:v> Januar </c:v>
                </c:pt>
                <c:pt idx="1">
                  <c:v> Februar </c:v>
                </c:pt>
                <c:pt idx="2">
                  <c:v> Mars </c:v>
                </c:pt>
                <c:pt idx="3">
                  <c:v> April </c:v>
                </c:pt>
                <c:pt idx="4">
                  <c:v> Mai </c:v>
                </c:pt>
                <c:pt idx="5">
                  <c:v> Juni </c:v>
                </c:pt>
                <c:pt idx="6">
                  <c:v> Juli </c:v>
                </c:pt>
                <c:pt idx="7">
                  <c:v> August </c:v>
                </c:pt>
                <c:pt idx="8">
                  <c:v> September </c:v>
                </c:pt>
                <c:pt idx="9">
                  <c:v> Oktober </c:v>
                </c:pt>
                <c:pt idx="10">
                  <c:v> November </c:v>
                </c:pt>
                <c:pt idx="11">
                  <c:v> Desember </c:v>
                </c:pt>
                <c:pt idx="12">
                  <c:v> Anslag NB2023 </c:v>
                </c:pt>
                <c:pt idx="13">
                  <c:v> Anslag Budsjettvedtak-23 </c:v>
                </c:pt>
                <c:pt idx="14">
                  <c:v> Anslag RNB2023 </c:v>
                </c:pt>
                <c:pt idx="15">
                  <c:v> Anslag NB2024 </c:v>
                </c:pt>
              </c:strCache>
            </c:strRef>
          </c:cat>
          <c:val>
            <c:numRef>
              <c:f>tabellalle!$H$24:$H$39</c:f>
              <c:numCache>
                <c:formatCode>0.0\ %</c:formatCode>
                <c:ptCount val="16"/>
                <c:pt idx="0">
                  <c:v>-3.6677774830604519E-2</c:v>
                </c:pt>
                <c:pt idx="1">
                  <c:v>-3.8193152548046283E-2</c:v>
                </c:pt>
                <c:pt idx="2">
                  <c:v>1.5854519348921167E-2</c:v>
                </c:pt>
                <c:pt idx="3">
                  <c:v>7.9884553471095254E-3</c:v>
                </c:pt>
                <c:pt idx="4">
                  <c:v>1.6118349385184946E-3</c:v>
                </c:pt>
                <c:pt idx="5">
                  <c:v>1.6663697588875429E-3</c:v>
                </c:pt>
                <c:pt idx="6">
                  <c:v>7.7607711030431839E-3</c:v>
                </c:pt>
                <c:pt idx="7">
                  <c:v>-6.7859947240014526E-3</c:v>
                </c:pt>
                <c:pt idx="8">
                  <c:v>-6.2789492700951292E-3</c:v>
                </c:pt>
                <c:pt idx="9">
                  <c:v>-8.4541868832781041E-3</c:v>
                </c:pt>
                <c:pt idx="10">
                  <c:v>-6.4996871054952235E-2</c:v>
                </c:pt>
                <c:pt idx="12">
                  <c:v>-9.4506949272057647E-2</c:v>
                </c:pt>
                <c:pt idx="13">
                  <c:v>-9.6414431535053302E-2</c:v>
                </c:pt>
                <c:pt idx="14">
                  <c:v>-9.194867894286346E-2</c:v>
                </c:pt>
                <c:pt idx="15">
                  <c:v>-7.9920320202090792E-2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8F-47D5-ACC9-418D26704D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96918111"/>
        <c:axId val="1296920191"/>
      </c:barChart>
      <c:catAx>
        <c:axId val="12969181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296920191"/>
        <c:crosses val="autoZero"/>
        <c:auto val="1"/>
        <c:lblAlgn val="ctr"/>
        <c:lblOffset val="100"/>
        <c:noMultiLvlLbl val="0"/>
      </c:catAx>
      <c:valAx>
        <c:axId val="12969201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\ 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2969181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nb-NO" sz="1800" b="0" i="0" baseline="0">
                <a:effectLst/>
              </a:rPr>
              <a:t>Skatteinngang, kommunesektoren samlet. Akkumulert endring fra året før i prosent.</a:t>
            </a:r>
            <a:endParaRPr lang="nb-N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2021-2022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tabellalle!$A$24:$A$39</c:f>
              <c:strCache>
                <c:ptCount val="16"/>
                <c:pt idx="0">
                  <c:v> Januar </c:v>
                </c:pt>
                <c:pt idx="1">
                  <c:v> Februar </c:v>
                </c:pt>
                <c:pt idx="2">
                  <c:v> Mars </c:v>
                </c:pt>
                <c:pt idx="3">
                  <c:v> April </c:v>
                </c:pt>
                <c:pt idx="4">
                  <c:v> Mai </c:v>
                </c:pt>
                <c:pt idx="5">
                  <c:v> Juni </c:v>
                </c:pt>
                <c:pt idx="6">
                  <c:v> Juli </c:v>
                </c:pt>
                <c:pt idx="7">
                  <c:v> August </c:v>
                </c:pt>
                <c:pt idx="8">
                  <c:v> September </c:v>
                </c:pt>
                <c:pt idx="9">
                  <c:v> Oktober </c:v>
                </c:pt>
                <c:pt idx="10">
                  <c:v> November </c:v>
                </c:pt>
                <c:pt idx="11">
                  <c:v> Desember </c:v>
                </c:pt>
                <c:pt idx="12">
                  <c:v> Anslag NB2023 </c:v>
                </c:pt>
                <c:pt idx="13">
                  <c:v> Anslag Budsjettvedtak-23 </c:v>
                </c:pt>
                <c:pt idx="14">
                  <c:v> Anslag RNB2023 </c:v>
                </c:pt>
                <c:pt idx="15">
                  <c:v> Anslag NB2024 </c:v>
                </c:pt>
              </c:strCache>
            </c:strRef>
          </c:cat>
          <c:val>
            <c:numRef>
              <c:f>tabellalle!$K$24:$K$39</c:f>
              <c:numCache>
                <c:formatCode>0.0\ %</c:formatCode>
                <c:ptCount val="16"/>
                <c:pt idx="0">
                  <c:v>0.19529161023657679</c:v>
                </c:pt>
                <c:pt idx="1">
                  <c:v>0.1916530304678177</c:v>
                </c:pt>
                <c:pt idx="2">
                  <c:v>8.6984731203032878E-2</c:v>
                </c:pt>
                <c:pt idx="3">
                  <c:v>9.201184396934145E-2</c:v>
                </c:pt>
                <c:pt idx="4">
                  <c:v>0.12071380458122613</c:v>
                </c:pt>
                <c:pt idx="5">
                  <c:v>0.13045700221438322</c:v>
                </c:pt>
                <c:pt idx="6">
                  <c:v>0.10157296296468447</c:v>
                </c:pt>
                <c:pt idx="7">
                  <c:v>0.11241047480797835</c:v>
                </c:pt>
                <c:pt idx="8">
                  <c:v>9.5987226461542535E-2</c:v>
                </c:pt>
                <c:pt idx="9">
                  <c:v>9.345721423387561E-2</c:v>
                </c:pt>
                <c:pt idx="10">
                  <c:v>0.13173230159837249</c:v>
                </c:pt>
                <c:pt idx="11">
                  <c:v>0.12266336426832546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55-478D-BE34-611AD3373427}"/>
            </c:ext>
          </c:extLst>
        </c:ser>
        <c:ser>
          <c:idx val="1"/>
          <c:order val="1"/>
          <c:tx>
            <c:v>2022-2023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.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tabellalle!$A$24:$A$39</c:f>
              <c:strCache>
                <c:ptCount val="16"/>
                <c:pt idx="0">
                  <c:v> Januar </c:v>
                </c:pt>
                <c:pt idx="1">
                  <c:v> Februar </c:v>
                </c:pt>
                <c:pt idx="2">
                  <c:v> Mars </c:v>
                </c:pt>
                <c:pt idx="3">
                  <c:v> April </c:v>
                </c:pt>
                <c:pt idx="4">
                  <c:v> Mai </c:v>
                </c:pt>
                <c:pt idx="5">
                  <c:v> Juni </c:v>
                </c:pt>
                <c:pt idx="6">
                  <c:v> Juli </c:v>
                </c:pt>
                <c:pt idx="7">
                  <c:v> August </c:v>
                </c:pt>
                <c:pt idx="8">
                  <c:v> September </c:v>
                </c:pt>
                <c:pt idx="9">
                  <c:v> Oktober </c:v>
                </c:pt>
                <c:pt idx="10">
                  <c:v> November </c:v>
                </c:pt>
                <c:pt idx="11">
                  <c:v> Desember </c:v>
                </c:pt>
                <c:pt idx="12">
                  <c:v> Anslag NB2023 </c:v>
                </c:pt>
                <c:pt idx="13">
                  <c:v> Anslag Budsjettvedtak-23 </c:v>
                </c:pt>
                <c:pt idx="14">
                  <c:v> Anslag RNB2023 </c:v>
                </c:pt>
                <c:pt idx="15">
                  <c:v> Anslag NB2024 </c:v>
                </c:pt>
              </c:strCache>
            </c:strRef>
          </c:cat>
          <c:val>
            <c:numRef>
              <c:f>tabellalle!$L$24:$L$39</c:f>
              <c:numCache>
                <c:formatCode>0.0\ %</c:formatCode>
                <c:ptCount val="16"/>
                <c:pt idx="0">
                  <c:v>-5.7280209693009064E-3</c:v>
                </c:pt>
                <c:pt idx="1">
                  <c:v>-7.9003838977869945E-3</c:v>
                </c:pt>
                <c:pt idx="2">
                  <c:v>3.4291285792708973E-2</c:v>
                </c:pt>
                <c:pt idx="3">
                  <c:v>2.6300359299116102E-2</c:v>
                </c:pt>
                <c:pt idx="4">
                  <c:v>1.6493280336366191E-2</c:v>
                </c:pt>
                <c:pt idx="5">
                  <c:v>1.6526928339740482E-2</c:v>
                </c:pt>
                <c:pt idx="6">
                  <c:v>2.1243950654319915E-2</c:v>
                </c:pt>
                <c:pt idx="7">
                  <c:v>7.0010705856122148E-3</c:v>
                </c:pt>
                <c:pt idx="8">
                  <c:v>6.5295814050128267E-3</c:v>
                </c:pt>
                <c:pt idx="9">
                  <c:v>4.638388570943985E-3</c:v>
                </c:pt>
                <c:pt idx="10">
                  <c:v>-5.0290202714143292E-2</c:v>
                </c:pt>
                <c:pt idx="12">
                  <c:v>-9.1574682606141183E-2</c:v>
                </c:pt>
                <c:pt idx="13">
                  <c:v>-9.1989144592509189E-2</c:v>
                </c:pt>
                <c:pt idx="14">
                  <c:v>-7.6439284431229826E-2</c:v>
                </c:pt>
                <c:pt idx="15">
                  <c:v>-6.1055209064497656E-2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55-478D-BE34-611AD33734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96918111"/>
        <c:axId val="1296920191"/>
      </c:barChart>
      <c:catAx>
        <c:axId val="12969181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296920191"/>
        <c:crosses val="autoZero"/>
        <c:auto val="1"/>
        <c:lblAlgn val="ctr"/>
        <c:lblOffset val="100"/>
        <c:noMultiLvlLbl val="0"/>
      </c:catAx>
      <c:valAx>
        <c:axId val="12969201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\ 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2969181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Skatteinngang - kommunene. Akkumulert endring fra året før i prosent.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2022-2023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tabellalle!$A$24:$A$39</c:f>
              <c:strCache>
                <c:ptCount val="16"/>
                <c:pt idx="0">
                  <c:v> Januar </c:v>
                </c:pt>
                <c:pt idx="1">
                  <c:v> Februar </c:v>
                </c:pt>
                <c:pt idx="2">
                  <c:v> Mars </c:v>
                </c:pt>
                <c:pt idx="3">
                  <c:v> April </c:v>
                </c:pt>
                <c:pt idx="4">
                  <c:v> Mai </c:v>
                </c:pt>
                <c:pt idx="5">
                  <c:v> Juni </c:v>
                </c:pt>
                <c:pt idx="6">
                  <c:v> Juli </c:v>
                </c:pt>
                <c:pt idx="7">
                  <c:v> August </c:v>
                </c:pt>
                <c:pt idx="8">
                  <c:v> September </c:v>
                </c:pt>
                <c:pt idx="9">
                  <c:v> Oktober </c:v>
                </c:pt>
                <c:pt idx="10">
                  <c:v> November </c:v>
                </c:pt>
                <c:pt idx="11">
                  <c:v> Desember </c:v>
                </c:pt>
                <c:pt idx="12">
                  <c:v> Anslag NB2023 </c:v>
                </c:pt>
                <c:pt idx="13">
                  <c:v> Anslag Budsjettvedtak-23 </c:v>
                </c:pt>
                <c:pt idx="14">
                  <c:v> Anslag RNB2023 </c:v>
                </c:pt>
                <c:pt idx="15">
                  <c:v> Anslag NB2024 </c:v>
                </c:pt>
              </c:strCache>
            </c:strRef>
          </c:cat>
          <c:val>
            <c:numRef>
              <c:f>tabellalle!$D$24:$D$39</c:f>
              <c:numCache>
                <c:formatCode>0.0\ %</c:formatCode>
                <c:ptCount val="16"/>
                <c:pt idx="0">
                  <c:v>6.775266564019582E-4</c:v>
                </c:pt>
                <c:pt idx="1">
                  <c:v>-1.6492121192155603E-3</c:v>
                </c:pt>
                <c:pt idx="2">
                  <c:v>3.8025412353021495E-2</c:v>
                </c:pt>
                <c:pt idx="3">
                  <c:v>3.0005878730073769E-2</c:v>
                </c:pt>
                <c:pt idx="4">
                  <c:v>1.949113115538172E-2</c:v>
                </c:pt>
                <c:pt idx="5">
                  <c:v>1.951924564666753E-2</c:v>
                </c:pt>
                <c:pt idx="6">
                  <c:v>2.3955005745479464E-2</c:v>
                </c:pt>
                <c:pt idx="7">
                  <c:v>9.774844077562423E-3</c:v>
                </c:pt>
                <c:pt idx="8">
                  <c:v>9.10309959763843E-3</c:v>
                </c:pt>
                <c:pt idx="9">
                  <c:v>7.2698373172050681E-3</c:v>
                </c:pt>
                <c:pt idx="10">
                  <c:v>-4.7321088364397433E-2</c:v>
                </c:pt>
                <c:pt idx="12">
                  <c:v>-9.0983014273880544E-2</c:v>
                </c:pt>
                <c:pt idx="13">
                  <c:v>-9.1096216887295994E-2</c:v>
                </c:pt>
                <c:pt idx="14">
                  <c:v>-7.3309822267459399E-2</c:v>
                </c:pt>
                <c:pt idx="15">
                  <c:v>-5.724863547607436E-2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E7-462D-B832-01CBDA7CF2CC}"/>
            </c:ext>
          </c:extLst>
        </c:ser>
        <c:ser>
          <c:idx val="1"/>
          <c:order val="1"/>
          <c:tx>
            <c:v>2021-2022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AE7-462D-B832-01CBDA7CF2CC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FAE7-462D-B832-01CBDA7CF2CC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CD9A-4D9C-B79A-6F5C733A3C8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tabellalle!$A$24:$A$39</c:f>
              <c:strCache>
                <c:ptCount val="16"/>
                <c:pt idx="0">
                  <c:v> Januar </c:v>
                </c:pt>
                <c:pt idx="1">
                  <c:v> Februar </c:v>
                </c:pt>
                <c:pt idx="2">
                  <c:v> Mars </c:v>
                </c:pt>
                <c:pt idx="3">
                  <c:v> April </c:v>
                </c:pt>
                <c:pt idx="4">
                  <c:v> Mai </c:v>
                </c:pt>
                <c:pt idx="5">
                  <c:v> Juni </c:v>
                </c:pt>
                <c:pt idx="6">
                  <c:v> Juli </c:v>
                </c:pt>
                <c:pt idx="7">
                  <c:v> August </c:v>
                </c:pt>
                <c:pt idx="8">
                  <c:v> September </c:v>
                </c:pt>
                <c:pt idx="9">
                  <c:v> Oktober </c:v>
                </c:pt>
                <c:pt idx="10">
                  <c:v> November </c:v>
                </c:pt>
                <c:pt idx="11">
                  <c:v> Desember </c:v>
                </c:pt>
                <c:pt idx="12">
                  <c:v> Anslag NB2023 </c:v>
                </c:pt>
                <c:pt idx="13">
                  <c:v> Anslag Budsjettvedtak-23 </c:v>
                </c:pt>
                <c:pt idx="14">
                  <c:v> Anslag RNB2023 </c:v>
                </c:pt>
                <c:pt idx="15">
                  <c:v> Anslag NB2024 </c:v>
                </c:pt>
              </c:strCache>
            </c:strRef>
          </c:cat>
          <c:val>
            <c:numRef>
              <c:f>tabellalle!$C$24:$C$39</c:f>
              <c:numCache>
                <c:formatCode>0.0\ %</c:formatCode>
                <c:ptCount val="16"/>
                <c:pt idx="0">
                  <c:v>0.19071798478692495</c:v>
                </c:pt>
                <c:pt idx="1">
                  <c:v>0.18706135092763768</c:v>
                </c:pt>
                <c:pt idx="2">
                  <c:v>8.88802359492845E-2</c:v>
                </c:pt>
                <c:pt idx="3">
                  <c:v>9.3784666680478412E-2</c:v>
                </c:pt>
                <c:pt idx="4">
                  <c:v>0.12414225621717354</c:v>
                </c:pt>
                <c:pt idx="5">
                  <c:v>0.13394565487367316</c:v>
                </c:pt>
                <c:pt idx="6">
                  <c:v>0.10559415528621811</c:v>
                </c:pt>
                <c:pt idx="7">
                  <c:v>0.11626707417611175</c:v>
                </c:pt>
                <c:pt idx="8">
                  <c:v>0.10022929644670268</c:v>
                </c:pt>
                <c:pt idx="9">
                  <c:v>9.7573009392194932E-2</c:v>
                </c:pt>
                <c:pt idx="10">
                  <c:v>0.13610393658121803</c:v>
                </c:pt>
                <c:pt idx="11">
                  <c:v>0.12700596682061102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AE7-462D-B832-01CBDA7CF2C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08817936"/>
        <c:axId val="308812360"/>
      </c:barChart>
      <c:catAx>
        <c:axId val="308817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08812360"/>
        <c:crosses val="autoZero"/>
        <c:auto val="1"/>
        <c:lblAlgn val="ctr"/>
        <c:lblOffset val="100"/>
        <c:noMultiLvlLbl val="0"/>
      </c:catAx>
      <c:valAx>
        <c:axId val="308812360"/>
        <c:scaling>
          <c:orientation val="minMax"/>
          <c:max val="0.2"/>
          <c:min val="-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\ 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08817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1200" b="1"/>
              <a:t>Skatteinngang</a:t>
            </a:r>
            <a:r>
              <a:rPr lang="nb-NO" sz="1200" b="1" baseline="0"/>
              <a:t> - fylkeskommunene. Akkumulert endring fra året før i prosent.</a:t>
            </a:r>
            <a:endParaRPr lang="nb-NO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2021-2022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2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055-4A6F-8BAB-7EBAD223D404}"/>
              </c:ext>
            </c:extLst>
          </c:dPt>
          <c:dPt>
            <c:idx val="14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055-4A6F-8BAB-7EBAD223D404}"/>
              </c:ext>
            </c:extLst>
          </c:dPt>
          <c:dPt>
            <c:idx val="15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055-4A6F-8BAB-7EBAD223D404}"/>
              </c:ext>
            </c:extLst>
          </c:dPt>
          <c:dLbls>
            <c:numFmt formatCode="0.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tabellalle!$A$24:$A$39</c:f>
              <c:strCache>
                <c:ptCount val="16"/>
                <c:pt idx="0">
                  <c:v> Januar </c:v>
                </c:pt>
                <c:pt idx="1">
                  <c:v> Februar </c:v>
                </c:pt>
                <c:pt idx="2">
                  <c:v> Mars </c:v>
                </c:pt>
                <c:pt idx="3">
                  <c:v> April </c:v>
                </c:pt>
                <c:pt idx="4">
                  <c:v> Mai </c:v>
                </c:pt>
                <c:pt idx="5">
                  <c:v> Juni </c:v>
                </c:pt>
                <c:pt idx="6">
                  <c:v> Juli </c:v>
                </c:pt>
                <c:pt idx="7">
                  <c:v> August </c:v>
                </c:pt>
                <c:pt idx="8">
                  <c:v> September </c:v>
                </c:pt>
                <c:pt idx="9">
                  <c:v> Oktober </c:v>
                </c:pt>
                <c:pt idx="10">
                  <c:v> November </c:v>
                </c:pt>
                <c:pt idx="11">
                  <c:v> Desember </c:v>
                </c:pt>
                <c:pt idx="12">
                  <c:v> Anslag NB2023 </c:v>
                </c:pt>
                <c:pt idx="13">
                  <c:v> Anslag Budsjettvedtak-23 </c:v>
                </c:pt>
                <c:pt idx="14">
                  <c:v> Anslag RNB2023 </c:v>
                </c:pt>
                <c:pt idx="15">
                  <c:v> Anslag NB2024 </c:v>
                </c:pt>
              </c:strCache>
            </c:strRef>
          </c:cat>
          <c:val>
            <c:numRef>
              <c:f>tabellalle!$G$24:$G$39</c:f>
              <c:numCache>
                <c:formatCode>0.0\ %</c:formatCode>
                <c:ptCount val="16"/>
                <c:pt idx="0">
                  <c:v>0.21789441089515518</c:v>
                </c:pt>
                <c:pt idx="1">
                  <c:v>0.21441677471374504</c:v>
                </c:pt>
                <c:pt idx="2">
                  <c:v>7.772182725496124E-2</c:v>
                </c:pt>
                <c:pt idx="3">
                  <c:v>8.3334625997186745E-2</c:v>
                </c:pt>
                <c:pt idx="4">
                  <c:v>0.10399978749305865</c:v>
                </c:pt>
                <c:pt idx="5">
                  <c:v>0.11344475619176839</c:v>
                </c:pt>
                <c:pt idx="6">
                  <c:v>8.2000718368055961E-2</c:v>
                </c:pt>
                <c:pt idx="7">
                  <c:v>9.3629953338264668E-2</c:v>
                </c:pt>
                <c:pt idx="8">
                  <c:v>7.5351622284985556E-2</c:v>
                </c:pt>
                <c:pt idx="9">
                  <c:v>7.3429833028006611E-2</c:v>
                </c:pt>
                <c:pt idx="10">
                  <c:v>0.11056539758734973</c:v>
                </c:pt>
                <c:pt idx="11">
                  <c:v>0.10162638708359681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5E-4104-BB67-50E50D1AB65B}"/>
            </c:ext>
          </c:extLst>
        </c:ser>
        <c:ser>
          <c:idx val="1"/>
          <c:order val="1"/>
          <c:tx>
            <c:v>2022-2023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tabellalle!$A$24:$A$39</c:f>
              <c:strCache>
                <c:ptCount val="16"/>
                <c:pt idx="0">
                  <c:v> Januar </c:v>
                </c:pt>
                <c:pt idx="1">
                  <c:v> Februar </c:v>
                </c:pt>
                <c:pt idx="2">
                  <c:v> Mars </c:v>
                </c:pt>
                <c:pt idx="3">
                  <c:v> April </c:v>
                </c:pt>
                <c:pt idx="4">
                  <c:v> Mai </c:v>
                </c:pt>
                <c:pt idx="5">
                  <c:v> Juni </c:v>
                </c:pt>
                <c:pt idx="6">
                  <c:v> Juli </c:v>
                </c:pt>
                <c:pt idx="7">
                  <c:v> August </c:v>
                </c:pt>
                <c:pt idx="8">
                  <c:v> September </c:v>
                </c:pt>
                <c:pt idx="9">
                  <c:v> Oktober </c:v>
                </c:pt>
                <c:pt idx="10">
                  <c:v> November </c:v>
                </c:pt>
                <c:pt idx="11">
                  <c:v> Desember </c:v>
                </c:pt>
                <c:pt idx="12">
                  <c:v> Anslag NB2023 </c:v>
                </c:pt>
                <c:pt idx="13">
                  <c:v> Anslag Budsjettvedtak-23 </c:v>
                </c:pt>
                <c:pt idx="14">
                  <c:v> Anslag RNB2023 </c:v>
                </c:pt>
                <c:pt idx="15">
                  <c:v> Anslag NB2024 </c:v>
                </c:pt>
              </c:strCache>
            </c:strRef>
          </c:cat>
          <c:val>
            <c:numRef>
              <c:f>tabellalle!$H$24:$H$39</c:f>
              <c:numCache>
                <c:formatCode>0.0\ %</c:formatCode>
                <c:ptCount val="16"/>
                <c:pt idx="0">
                  <c:v>-3.6677774830604519E-2</c:v>
                </c:pt>
                <c:pt idx="1">
                  <c:v>-3.8193152548046283E-2</c:v>
                </c:pt>
                <c:pt idx="2">
                  <c:v>1.5854519348921167E-2</c:v>
                </c:pt>
                <c:pt idx="3">
                  <c:v>7.9884553471095254E-3</c:v>
                </c:pt>
                <c:pt idx="4">
                  <c:v>1.6118349385184946E-3</c:v>
                </c:pt>
                <c:pt idx="5">
                  <c:v>1.6663697588875429E-3</c:v>
                </c:pt>
                <c:pt idx="6">
                  <c:v>7.7607711030431839E-3</c:v>
                </c:pt>
                <c:pt idx="7">
                  <c:v>-6.7859947240014526E-3</c:v>
                </c:pt>
                <c:pt idx="8">
                  <c:v>-6.2789492700951292E-3</c:v>
                </c:pt>
                <c:pt idx="9">
                  <c:v>-8.4541868832781041E-3</c:v>
                </c:pt>
                <c:pt idx="10">
                  <c:v>-6.4996871054952235E-2</c:v>
                </c:pt>
                <c:pt idx="12">
                  <c:v>-9.4506949272057647E-2</c:v>
                </c:pt>
                <c:pt idx="13">
                  <c:v>-9.6414431535053302E-2</c:v>
                </c:pt>
                <c:pt idx="14">
                  <c:v>-9.194867894286346E-2</c:v>
                </c:pt>
                <c:pt idx="15">
                  <c:v>-7.9920320202090792E-2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25E-4104-BB67-50E50D1AB6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8817936"/>
        <c:axId val="308812360"/>
      </c:barChart>
      <c:catAx>
        <c:axId val="308817936"/>
        <c:scaling>
          <c:orientation val="minMax"/>
        </c:scaling>
        <c:delete val="0"/>
        <c:axPos val="b"/>
        <c:numFmt formatCode="0.0\ 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08812360"/>
        <c:crosses val="autoZero"/>
        <c:auto val="1"/>
        <c:lblAlgn val="ctr"/>
        <c:lblOffset val="100"/>
        <c:noMultiLvlLbl val="0"/>
      </c:catAx>
      <c:valAx>
        <c:axId val="308812360"/>
        <c:scaling>
          <c:orientation val="minMax"/>
          <c:max val="0.25"/>
          <c:min val="-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08817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skatteutjevning.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 baseline="0"/>
              <a:t>Prosent av </a:t>
            </a:r>
            <a:r>
              <a:rPr lang="nb-NO"/>
              <a:t>landsgjennomsnittet. Rogaland</a:t>
            </a:r>
            <a:endParaRPr lang="nb-NO" baseline="0"/>
          </a:p>
          <a:p>
            <a:pPr>
              <a:defRPr/>
            </a:pP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6.9027390836823202E-2"/>
          <c:y val="0.20044321329639886"/>
          <c:w val="0.91043106223030035"/>
          <c:h val="0.53207698068212383"/>
        </c:manualLayout>
      </c:layout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23"/>
              <c:pt idx="0">
                <c:v>Eigersund</c:v>
              </c:pt>
              <c:pt idx="1">
                <c:v>Stavanger</c:v>
              </c:pt>
              <c:pt idx="2">
                <c:v>Haugesund</c:v>
              </c:pt>
              <c:pt idx="3">
                <c:v>Sandnes</c:v>
              </c:pt>
              <c:pt idx="4">
                <c:v>Sokndal</c:v>
              </c:pt>
              <c:pt idx="5">
                <c:v>Lund</c:v>
              </c:pt>
              <c:pt idx="6">
                <c:v>Bjerkreim</c:v>
              </c:pt>
              <c:pt idx="7">
                <c:v>Hå</c:v>
              </c:pt>
              <c:pt idx="8">
                <c:v>Klepp</c:v>
              </c:pt>
              <c:pt idx="9">
                <c:v>Time</c:v>
              </c:pt>
              <c:pt idx="10">
                <c:v>Gjesdal</c:v>
              </c:pt>
              <c:pt idx="11">
                <c:v>Sola</c:v>
              </c:pt>
              <c:pt idx="12">
                <c:v>Randaberg</c:v>
              </c:pt>
              <c:pt idx="13">
                <c:v>Strand</c:v>
              </c:pt>
              <c:pt idx="14">
                <c:v>Hjelmeland</c:v>
              </c:pt>
              <c:pt idx="15">
                <c:v>Suldal</c:v>
              </c:pt>
              <c:pt idx="16">
                <c:v>Sauda</c:v>
              </c:pt>
              <c:pt idx="17">
                <c:v>Kvitsøy</c:v>
              </c:pt>
              <c:pt idx="18">
                <c:v>Bokn</c:v>
              </c:pt>
              <c:pt idx="19">
                <c:v>Tysvær</c:v>
              </c:pt>
              <c:pt idx="20">
                <c:v>Karmøy</c:v>
              </c:pt>
              <c:pt idx="21">
                <c:v>Utsira</c:v>
              </c:pt>
              <c:pt idx="22">
                <c:v>Vindafjord</c:v>
              </c:pt>
            </c:strLit>
          </c:cat>
          <c:val>
            <c:numRef>
              <c:f>komm!$F$8:$F$30</c:f>
              <c:numCache>
                <c:formatCode>0%</c:formatCode>
                <c:ptCount val="23"/>
                <c:pt idx="0">
                  <c:v>0.91989296426152067</c:v>
                </c:pt>
                <c:pt idx="1">
                  <c:v>1.2815939157902096</c:v>
                </c:pt>
                <c:pt idx="2">
                  <c:v>1.0118679006746156</c:v>
                </c:pt>
                <c:pt idx="3">
                  <c:v>0.99702619477285503</c:v>
                </c:pt>
                <c:pt idx="4">
                  <c:v>0.86096003877299199</c:v>
                </c:pt>
                <c:pt idx="5">
                  <c:v>0.88129309005185719</c:v>
                </c:pt>
                <c:pt idx="6">
                  <c:v>0.85105064976396005</c:v>
                </c:pt>
                <c:pt idx="7">
                  <c:v>0.81309926167451452</c:v>
                </c:pt>
                <c:pt idx="8">
                  <c:v>0.91791783530574111</c:v>
                </c:pt>
                <c:pt idx="9">
                  <c:v>0.98384527438299685</c:v>
                </c:pt>
                <c:pt idx="10">
                  <c:v>0.84712300908281035</c:v>
                </c:pt>
                <c:pt idx="11">
                  <c:v>1.2619739678392656</c:v>
                </c:pt>
                <c:pt idx="12">
                  <c:v>1.0619462648299454</c:v>
                </c:pt>
                <c:pt idx="13">
                  <c:v>0.85822006153506891</c:v>
                </c:pt>
                <c:pt idx="14">
                  <c:v>1.1241224641541692</c:v>
                </c:pt>
                <c:pt idx="15">
                  <c:v>1.1853526078262098</c:v>
                </c:pt>
                <c:pt idx="16">
                  <c:v>0.92178027630883763</c:v>
                </c:pt>
                <c:pt idx="17">
                  <c:v>0.92980264555707348</c:v>
                </c:pt>
                <c:pt idx="18">
                  <c:v>0.90979416808847624</c:v>
                </c:pt>
                <c:pt idx="19">
                  <c:v>0.88885040372932</c:v>
                </c:pt>
                <c:pt idx="20">
                  <c:v>0.85122102704393821</c:v>
                </c:pt>
                <c:pt idx="21">
                  <c:v>0.95521443791495064</c:v>
                </c:pt>
                <c:pt idx="22">
                  <c:v>1.1044874096801811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9B-49EC-8EAF-B9DEE56447CE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23"/>
              <c:pt idx="0">
                <c:v>Eigersund</c:v>
              </c:pt>
              <c:pt idx="1">
                <c:v>Stavanger</c:v>
              </c:pt>
              <c:pt idx="2">
                <c:v>Haugesund</c:v>
              </c:pt>
              <c:pt idx="3">
                <c:v>Sandnes</c:v>
              </c:pt>
              <c:pt idx="4">
                <c:v>Sokndal</c:v>
              </c:pt>
              <c:pt idx="5">
                <c:v>Lund</c:v>
              </c:pt>
              <c:pt idx="6">
                <c:v>Bjerkreim</c:v>
              </c:pt>
              <c:pt idx="7">
                <c:v>Hå</c:v>
              </c:pt>
              <c:pt idx="8">
                <c:v>Klepp</c:v>
              </c:pt>
              <c:pt idx="9">
                <c:v>Time</c:v>
              </c:pt>
              <c:pt idx="10">
                <c:v>Gjesdal</c:v>
              </c:pt>
              <c:pt idx="11">
                <c:v>Sola</c:v>
              </c:pt>
              <c:pt idx="12">
                <c:v>Randaberg</c:v>
              </c:pt>
              <c:pt idx="13">
                <c:v>Strand</c:v>
              </c:pt>
              <c:pt idx="14">
                <c:v>Hjelmeland</c:v>
              </c:pt>
              <c:pt idx="15">
                <c:v>Suldal</c:v>
              </c:pt>
              <c:pt idx="16">
                <c:v>Sauda</c:v>
              </c:pt>
              <c:pt idx="17">
                <c:v>Kvitsøy</c:v>
              </c:pt>
              <c:pt idx="18">
                <c:v>Bokn</c:v>
              </c:pt>
              <c:pt idx="19">
                <c:v>Tysvær</c:v>
              </c:pt>
              <c:pt idx="20">
                <c:v>Karmøy</c:v>
              </c:pt>
              <c:pt idx="21">
                <c:v>Utsira</c:v>
              </c:pt>
              <c:pt idx="22">
                <c:v>Vindafjord</c:v>
              </c:pt>
            </c:strLit>
          </c:cat>
          <c:val>
            <c:numRef>
              <c:f>komm!$P$8:$P$30</c:f>
              <c:numCache>
                <c:formatCode>0.0\ %</c:formatCode>
                <c:ptCount val="23"/>
                <c:pt idx="0">
                  <c:v>0.9551327452797953</c:v>
                </c:pt>
                <c:pt idx="1">
                  <c:v>1.0998131258912707</c:v>
                </c:pt>
                <c:pt idx="2">
                  <c:v>0.99192271984503322</c:v>
                </c:pt>
                <c:pt idx="3">
                  <c:v>0.98598603748432911</c:v>
                </c:pt>
                <c:pt idx="4">
                  <c:v>0.9452321866900637</c:v>
                </c:pt>
                <c:pt idx="5">
                  <c:v>0.94624883925400727</c:v>
                </c:pt>
                <c:pt idx="6">
                  <c:v>0.94473671723961228</c:v>
                </c:pt>
                <c:pt idx="7">
                  <c:v>0.94283914783514011</c:v>
                </c:pt>
                <c:pt idx="8">
                  <c:v>0.95434269369748348</c:v>
                </c:pt>
                <c:pt idx="9">
                  <c:v>0.98071366932838588</c:v>
                </c:pt>
                <c:pt idx="10">
                  <c:v>0.94454033520555492</c:v>
                </c:pt>
                <c:pt idx="11">
                  <c:v>1.0919651467108935</c:v>
                </c:pt>
                <c:pt idx="12">
                  <c:v>1.011954065507165</c:v>
                </c:pt>
                <c:pt idx="13">
                  <c:v>0.94509518782816793</c:v>
                </c:pt>
                <c:pt idx="14">
                  <c:v>1.0368245452368547</c:v>
                </c:pt>
                <c:pt idx="15">
                  <c:v>1.0613166027056711</c:v>
                </c:pt>
                <c:pt idx="16">
                  <c:v>0.95588767009872222</c:v>
                </c:pt>
                <c:pt idx="17">
                  <c:v>0.95909661779801647</c:v>
                </c:pt>
                <c:pt idx="18">
                  <c:v>0.9510932268105774</c:v>
                </c:pt>
                <c:pt idx="19">
                  <c:v>0.94662670493788026</c:v>
                </c:pt>
                <c:pt idx="20">
                  <c:v>0.94474523610361127</c:v>
                </c:pt>
                <c:pt idx="21">
                  <c:v>0.96926133474116727</c:v>
                </c:pt>
                <c:pt idx="22">
                  <c:v>1.0289705234472595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9B-49EC-8EAF-B9DEE5644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ax val="2.2000000000000002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skatteutjevning. </a:t>
            </a:r>
          </a:p>
          <a:p>
            <a:pPr>
              <a:defRPr/>
            </a:pPr>
            <a:r>
              <a:rPr lang="nb-NO"/>
              <a:t>Prosent av landsgjennomsnittet. Nordland</a:t>
            </a:r>
            <a:r>
              <a:rPr lang="nb-NO" baseline="0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41"/>
              <c:pt idx="0">
                <c:v>Bodø</c:v>
              </c:pt>
              <c:pt idx="1">
                <c:v>Narvik</c:v>
              </c:pt>
              <c:pt idx="2">
                <c:v>Bindal</c:v>
              </c:pt>
              <c:pt idx="3">
                <c:v>Sømna</c:v>
              </c:pt>
              <c:pt idx="4">
                <c:v>Brønnøy</c:v>
              </c:pt>
              <c:pt idx="5">
                <c:v>Vega</c:v>
              </c:pt>
              <c:pt idx="6">
                <c:v>Vevelstad</c:v>
              </c:pt>
              <c:pt idx="7">
                <c:v>Herøy</c:v>
              </c:pt>
              <c:pt idx="8">
                <c:v>Alstahaug</c:v>
              </c:pt>
              <c:pt idx="9">
                <c:v>Leirfjord</c:v>
              </c:pt>
              <c:pt idx="10">
                <c:v>Vefsn</c:v>
              </c:pt>
              <c:pt idx="11">
                <c:v>Grane</c:v>
              </c:pt>
              <c:pt idx="12">
                <c:v>Hattfjelldal</c:v>
              </c:pt>
              <c:pt idx="13">
                <c:v>Dønna</c:v>
              </c:pt>
              <c:pt idx="14">
                <c:v>Nesna</c:v>
              </c:pt>
              <c:pt idx="15">
                <c:v>Hemnes</c:v>
              </c:pt>
              <c:pt idx="16">
                <c:v>Rana</c:v>
              </c:pt>
              <c:pt idx="17">
                <c:v>Lurøy</c:v>
              </c:pt>
              <c:pt idx="18">
                <c:v>Træna</c:v>
              </c:pt>
              <c:pt idx="19">
                <c:v>Rødøy</c:v>
              </c:pt>
              <c:pt idx="20">
                <c:v>Meløy</c:v>
              </c:pt>
              <c:pt idx="21">
                <c:v>Gildeskål</c:v>
              </c:pt>
              <c:pt idx="22">
                <c:v>Beiarn</c:v>
              </c:pt>
              <c:pt idx="23">
                <c:v>Saltdal</c:v>
              </c:pt>
              <c:pt idx="24">
                <c:v>Fauske</c:v>
              </c:pt>
              <c:pt idx="25">
                <c:v>Sørfold</c:v>
              </c:pt>
              <c:pt idx="26">
                <c:v>Steigen</c:v>
              </c:pt>
              <c:pt idx="27">
                <c:v>Lødingen</c:v>
              </c:pt>
              <c:pt idx="28">
                <c:v>Evenes</c:v>
              </c:pt>
              <c:pt idx="29">
                <c:v>Røst</c:v>
              </c:pt>
              <c:pt idx="30">
                <c:v>Værøy</c:v>
              </c:pt>
              <c:pt idx="31">
                <c:v>Flakstad</c:v>
              </c:pt>
              <c:pt idx="32">
                <c:v>Vestvågøy</c:v>
              </c:pt>
              <c:pt idx="33">
                <c:v>Vågan</c:v>
              </c:pt>
              <c:pt idx="34">
                <c:v>Hadsel</c:v>
              </c:pt>
              <c:pt idx="35">
                <c:v>Bø</c:v>
              </c:pt>
              <c:pt idx="36">
                <c:v>Øksnes</c:v>
              </c:pt>
              <c:pt idx="37">
                <c:v>Sortland</c:v>
              </c:pt>
              <c:pt idx="38">
                <c:v>Andøy</c:v>
              </c:pt>
              <c:pt idx="39">
                <c:v>Moskenes</c:v>
              </c:pt>
              <c:pt idx="40">
                <c:v>Hamarøy</c:v>
              </c:pt>
            </c:strLit>
          </c:cat>
          <c:val>
            <c:numRef>
              <c:f>komm!$F$57:$F$97</c:f>
              <c:numCache>
                <c:formatCode>0%</c:formatCode>
                <c:ptCount val="41"/>
                <c:pt idx="0">
                  <c:v>0.93748438259019018</c:v>
                </c:pt>
                <c:pt idx="1">
                  <c:v>0.86189184870986157</c:v>
                </c:pt>
                <c:pt idx="2">
                  <c:v>0.9004690955076623</c:v>
                </c:pt>
                <c:pt idx="3">
                  <c:v>0.76323860266984889</c:v>
                </c:pt>
                <c:pt idx="4">
                  <c:v>0.92279779627460856</c:v>
                </c:pt>
                <c:pt idx="5">
                  <c:v>0.81079515159931936</c:v>
                </c:pt>
                <c:pt idx="6">
                  <c:v>0.79431105409575131</c:v>
                </c:pt>
                <c:pt idx="7">
                  <c:v>0.88974967853041642</c:v>
                </c:pt>
                <c:pt idx="8">
                  <c:v>0.79150741221236154</c:v>
                </c:pt>
                <c:pt idx="9">
                  <c:v>0.70509414920958458</c:v>
                </c:pt>
                <c:pt idx="10">
                  <c:v>0.80451949005808876</c:v>
                </c:pt>
                <c:pt idx="11">
                  <c:v>0.72020526870228996</c:v>
                </c:pt>
                <c:pt idx="12">
                  <c:v>0.67207705159129949</c:v>
                </c:pt>
                <c:pt idx="13">
                  <c:v>1.0073420819058441</c:v>
                </c:pt>
                <c:pt idx="14">
                  <c:v>0.7653808512721112</c:v>
                </c:pt>
                <c:pt idx="15">
                  <c:v>0.87265754319634092</c:v>
                </c:pt>
                <c:pt idx="16">
                  <c:v>0.84364549572816949</c:v>
                </c:pt>
                <c:pt idx="17">
                  <c:v>1.3167298378027228</c:v>
                </c:pt>
                <c:pt idx="18">
                  <c:v>0.84881631296593552</c:v>
                </c:pt>
                <c:pt idx="19">
                  <c:v>0.77363319888222037</c:v>
                </c:pt>
                <c:pt idx="20">
                  <c:v>0.88879908519540596</c:v>
                </c:pt>
                <c:pt idx="21">
                  <c:v>0.80384847387750313</c:v>
                </c:pt>
                <c:pt idx="22">
                  <c:v>0.7565096582966937</c:v>
                </c:pt>
                <c:pt idx="23">
                  <c:v>0.74138445432816269</c:v>
                </c:pt>
                <c:pt idx="24">
                  <c:v>0.82980081713029097</c:v>
                </c:pt>
                <c:pt idx="25">
                  <c:v>0.93646061616182175</c:v>
                </c:pt>
                <c:pt idx="26">
                  <c:v>0.8415774994243288</c:v>
                </c:pt>
                <c:pt idx="27">
                  <c:v>0.74705225477637338</c:v>
                </c:pt>
                <c:pt idx="28">
                  <c:v>0.93879316708574723</c:v>
                </c:pt>
                <c:pt idx="29">
                  <c:v>0.96342054050680637</c:v>
                </c:pt>
                <c:pt idx="30">
                  <c:v>0.91644446910453325</c:v>
                </c:pt>
                <c:pt idx="31">
                  <c:v>0.88453543815546476</c:v>
                </c:pt>
                <c:pt idx="32">
                  <c:v>0.83034219315149049</c:v>
                </c:pt>
                <c:pt idx="33">
                  <c:v>0.92276451983037289</c:v>
                </c:pt>
                <c:pt idx="34">
                  <c:v>0.91072552679271646</c:v>
                </c:pt>
                <c:pt idx="35">
                  <c:v>0.90681078150800776</c:v>
                </c:pt>
                <c:pt idx="36">
                  <c:v>0.84747601506599801</c:v>
                </c:pt>
                <c:pt idx="37">
                  <c:v>0.84151736607543326</c:v>
                </c:pt>
                <c:pt idx="38">
                  <c:v>0.86363356632564414</c:v>
                </c:pt>
                <c:pt idx="39">
                  <c:v>0.99570361117811601</c:v>
                </c:pt>
                <c:pt idx="40">
                  <c:v>0.85321560935069651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26-4346-AB1E-3EE180AF3884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41"/>
              <c:pt idx="0">
                <c:v>Bodø</c:v>
              </c:pt>
              <c:pt idx="1">
                <c:v>Narvik</c:v>
              </c:pt>
              <c:pt idx="2">
                <c:v>Bindal</c:v>
              </c:pt>
              <c:pt idx="3">
                <c:v>Sømna</c:v>
              </c:pt>
              <c:pt idx="4">
                <c:v>Brønnøy</c:v>
              </c:pt>
              <c:pt idx="5">
                <c:v>Vega</c:v>
              </c:pt>
              <c:pt idx="6">
                <c:v>Vevelstad</c:v>
              </c:pt>
              <c:pt idx="7">
                <c:v>Herøy</c:v>
              </c:pt>
              <c:pt idx="8">
                <c:v>Alstahaug</c:v>
              </c:pt>
              <c:pt idx="9">
                <c:v>Leirfjord</c:v>
              </c:pt>
              <c:pt idx="10">
                <c:v>Vefsn</c:v>
              </c:pt>
              <c:pt idx="11">
                <c:v>Grane</c:v>
              </c:pt>
              <c:pt idx="12">
                <c:v>Hattfjelldal</c:v>
              </c:pt>
              <c:pt idx="13">
                <c:v>Dønna</c:v>
              </c:pt>
              <c:pt idx="14">
                <c:v>Nesna</c:v>
              </c:pt>
              <c:pt idx="15">
                <c:v>Hemnes</c:v>
              </c:pt>
              <c:pt idx="16">
                <c:v>Rana</c:v>
              </c:pt>
              <c:pt idx="17">
                <c:v>Lurøy</c:v>
              </c:pt>
              <c:pt idx="18">
                <c:v>Træna</c:v>
              </c:pt>
              <c:pt idx="19">
                <c:v>Rødøy</c:v>
              </c:pt>
              <c:pt idx="20">
                <c:v>Meløy</c:v>
              </c:pt>
              <c:pt idx="21">
                <c:v>Gildeskål</c:v>
              </c:pt>
              <c:pt idx="22">
                <c:v>Beiarn</c:v>
              </c:pt>
              <c:pt idx="23">
                <c:v>Saltdal</c:v>
              </c:pt>
              <c:pt idx="24">
                <c:v>Fauske</c:v>
              </c:pt>
              <c:pt idx="25">
                <c:v>Sørfold</c:v>
              </c:pt>
              <c:pt idx="26">
                <c:v>Steigen</c:v>
              </c:pt>
              <c:pt idx="27">
                <c:v>Lødingen</c:v>
              </c:pt>
              <c:pt idx="28">
                <c:v>Evenes</c:v>
              </c:pt>
              <c:pt idx="29">
                <c:v>Røst</c:v>
              </c:pt>
              <c:pt idx="30">
                <c:v>Værøy</c:v>
              </c:pt>
              <c:pt idx="31">
                <c:v>Flakstad</c:v>
              </c:pt>
              <c:pt idx="32">
                <c:v>Vestvågøy</c:v>
              </c:pt>
              <c:pt idx="33">
                <c:v>Vågan</c:v>
              </c:pt>
              <c:pt idx="34">
                <c:v>Hadsel</c:v>
              </c:pt>
              <c:pt idx="35">
                <c:v>Bø</c:v>
              </c:pt>
              <c:pt idx="36">
                <c:v>Øksnes</c:v>
              </c:pt>
              <c:pt idx="37">
                <c:v>Sortland</c:v>
              </c:pt>
              <c:pt idx="38">
                <c:v>Andøy</c:v>
              </c:pt>
              <c:pt idx="39">
                <c:v>Moskenes</c:v>
              </c:pt>
              <c:pt idx="40">
                <c:v>Hamarøy</c:v>
              </c:pt>
            </c:strLit>
          </c:cat>
          <c:val>
            <c:numRef>
              <c:f>komm!$P$57:$P$97</c:f>
              <c:numCache>
                <c:formatCode>0.0\ %</c:formatCode>
                <c:ptCount val="41"/>
                <c:pt idx="0">
                  <c:v>0.96216931261126326</c:v>
                </c:pt>
                <c:pt idx="1">
                  <c:v>0.94527877718690745</c:v>
                </c:pt>
                <c:pt idx="2">
                  <c:v>0.94736319777825206</c:v>
                </c:pt>
                <c:pt idx="3">
                  <c:v>0.94034611488490694</c:v>
                </c:pt>
                <c:pt idx="4">
                  <c:v>0.95629467808503055</c:v>
                </c:pt>
                <c:pt idx="5">
                  <c:v>0.94272394233138046</c:v>
                </c:pt>
                <c:pt idx="6">
                  <c:v>0.94189973745620181</c:v>
                </c:pt>
                <c:pt idx="7">
                  <c:v>0.94667166867793529</c:v>
                </c:pt>
                <c:pt idx="8">
                  <c:v>0.94175955536203249</c:v>
                </c:pt>
                <c:pt idx="9">
                  <c:v>0.93743889221189336</c:v>
                </c:pt>
                <c:pt idx="10">
                  <c:v>0.94241015925431892</c:v>
                </c:pt>
                <c:pt idx="11">
                  <c:v>0.93819444818652886</c:v>
                </c:pt>
                <c:pt idx="12">
                  <c:v>0.93578803733097937</c:v>
                </c:pt>
                <c:pt idx="13">
                  <c:v>0.99011239233752468</c:v>
                </c:pt>
                <c:pt idx="14">
                  <c:v>0.94045322731501979</c:v>
                </c:pt>
                <c:pt idx="15">
                  <c:v>0.94581706191123127</c:v>
                </c:pt>
                <c:pt idx="16">
                  <c:v>0.94436645953782294</c:v>
                </c:pt>
                <c:pt idx="17">
                  <c:v>1.1138674946962763</c:v>
                </c:pt>
                <c:pt idx="18">
                  <c:v>0.94462500039971109</c:v>
                </c:pt>
                <c:pt idx="19">
                  <c:v>0.94086584469552514</c:v>
                </c:pt>
                <c:pt idx="20">
                  <c:v>0.94662413901118458</c:v>
                </c:pt>
                <c:pt idx="21">
                  <c:v>0.94237660844528948</c:v>
                </c:pt>
                <c:pt idx="22">
                  <c:v>0.94000966766624894</c:v>
                </c:pt>
                <c:pt idx="23">
                  <c:v>0.93925340746782238</c:v>
                </c:pt>
                <c:pt idx="24">
                  <c:v>0.94367422560792902</c:v>
                </c:pt>
                <c:pt idx="25">
                  <c:v>0.96175980603991562</c:v>
                </c:pt>
                <c:pt idx="26">
                  <c:v>0.9442630597226308</c:v>
                </c:pt>
                <c:pt idx="27">
                  <c:v>0.93953679749023311</c:v>
                </c:pt>
                <c:pt idx="28">
                  <c:v>0.96269282640948617</c:v>
                </c:pt>
                <c:pt idx="29">
                  <c:v>0.97254377577790962</c:v>
                </c:pt>
                <c:pt idx="30">
                  <c:v>0.95375334721700034</c:v>
                </c:pt>
                <c:pt idx="31">
                  <c:v>0.94641095665918751</c:v>
                </c:pt>
                <c:pt idx="32">
                  <c:v>0.94370129440898876</c:v>
                </c:pt>
                <c:pt idx="33">
                  <c:v>0.95628136750733639</c:v>
                </c:pt>
                <c:pt idx="34">
                  <c:v>0.95146577029227375</c:v>
                </c:pt>
                <c:pt idx="35">
                  <c:v>0.9233421081930191</c:v>
                </c:pt>
                <c:pt idx="36">
                  <c:v>0.94455798550471426</c:v>
                </c:pt>
                <c:pt idx="37">
                  <c:v>0.94426005305518601</c:v>
                </c:pt>
                <c:pt idx="38">
                  <c:v>0.94536586306769654</c:v>
                </c:pt>
                <c:pt idx="39">
                  <c:v>0.98545700404643333</c:v>
                </c:pt>
                <c:pt idx="40">
                  <c:v>0.94484496521894923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26-4346-AB1E-3EE180AF38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ax val="1.8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1200" b="0" i="0" baseline="0">
                <a:effectLst/>
              </a:rPr>
              <a:t>Skatt og skatteutjevning. Prosent av landsgjennomsnittet. Viken </a:t>
            </a:r>
            <a:endParaRPr lang="nb-NO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pr. innb.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51"/>
              <c:pt idx="0">
                <c:v>Halden</c:v>
              </c:pt>
              <c:pt idx="1">
                <c:v>Moss</c:v>
              </c:pt>
              <c:pt idx="2">
                <c:v>Sarpsborg</c:v>
              </c:pt>
              <c:pt idx="3">
                <c:v>Fredrikstad</c:v>
              </c:pt>
              <c:pt idx="4">
                <c:v>Drammen</c:v>
              </c:pt>
              <c:pt idx="5">
                <c:v>Kongsberg</c:v>
              </c:pt>
              <c:pt idx="6">
                <c:v>Ringerike</c:v>
              </c:pt>
              <c:pt idx="7">
                <c:v>Hvaler</c:v>
              </c:pt>
              <c:pt idx="8">
                <c:v>Aremark</c:v>
              </c:pt>
              <c:pt idx="9">
                <c:v>Marker</c:v>
              </c:pt>
              <c:pt idx="10">
                <c:v>Indre Østfold</c:v>
              </c:pt>
              <c:pt idx="11">
                <c:v>Skiptvet</c:v>
              </c:pt>
              <c:pt idx="12">
                <c:v>Rakkestad</c:v>
              </c:pt>
              <c:pt idx="13">
                <c:v>Råde</c:v>
              </c:pt>
              <c:pt idx="14">
                <c:v>Våler</c:v>
              </c:pt>
              <c:pt idx="15">
                <c:v>Vestby</c:v>
              </c:pt>
              <c:pt idx="16">
                <c:v>Nordre Follo</c:v>
              </c:pt>
              <c:pt idx="17">
                <c:v>Ås</c:v>
              </c:pt>
              <c:pt idx="18">
                <c:v>Frogn</c:v>
              </c:pt>
              <c:pt idx="19">
                <c:v>Nesodden</c:v>
              </c:pt>
              <c:pt idx="20">
                <c:v>Bærum</c:v>
              </c:pt>
              <c:pt idx="21">
                <c:v>Asker</c:v>
              </c:pt>
              <c:pt idx="22">
                <c:v>Aurskog-Høland</c:v>
              </c:pt>
              <c:pt idx="23">
                <c:v>Rælingen</c:v>
              </c:pt>
              <c:pt idx="24">
                <c:v>Enebakk</c:v>
              </c:pt>
              <c:pt idx="25">
                <c:v>Lørenskog</c:v>
              </c:pt>
              <c:pt idx="26">
                <c:v>Lillestrøm</c:v>
              </c:pt>
              <c:pt idx="27">
                <c:v>Nittedal</c:v>
              </c:pt>
              <c:pt idx="28">
                <c:v>Gjerdrum</c:v>
              </c:pt>
              <c:pt idx="29">
                <c:v>Ullensaker</c:v>
              </c:pt>
              <c:pt idx="30">
                <c:v>Nes</c:v>
              </c:pt>
              <c:pt idx="31">
                <c:v>Eidsvoll</c:v>
              </c:pt>
              <c:pt idx="32">
                <c:v>Nannestad</c:v>
              </c:pt>
              <c:pt idx="33">
                <c:v>Hurdal</c:v>
              </c:pt>
              <c:pt idx="34">
                <c:v>Hole</c:v>
              </c:pt>
              <c:pt idx="35">
                <c:v>Flå</c:v>
              </c:pt>
              <c:pt idx="36">
                <c:v>Nesbyen</c:v>
              </c:pt>
              <c:pt idx="37">
                <c:v>Gol</c:v>
              </c:pt>
              <c:pt idx="38">
                <c:v>Hemsedal</c:v>
              </c:pt>
              <c:pt idx="39">
                <c:v>Ål</c:v>
              </c:pt>
              <c:pt idx="40">
                <c:v>Hol</c:v>
              </c:pt>
              <c:pt idx="41">
                <c:v>Sigdal</c:v>
              </c:pt>
              <c:pt idx="42">
                <c:v>Krødsherad</c:v>
              </c:pt>
              <c:pt idx="43">
                <c:v>Modum</c:v>
              </c:pt>
              <c:pt idx="44">
                <c:v>Øvre Eiker</c:v>
              </c:pt>
              <c:pt idx="45">
                <c:v>Lier</c:v>
              </c:pt>
              <c:pt idx="46">
                <c:v>Flesberg</c:v>
              </c:pt>
              <c:pt idx="47">
                <c:v>Rollag</c:v>
              </c:pt>
              <c:pt idx="48">
                <c:v>Nore og Uvdal</c:v>
              </c:pt>
              <c:pt idx="49">
                <c:v>Jevnaker</c:v>
              </c:pt>
              <c:pt idx="50">
                <c:v>Lunner</c:v>
              </c:pt>
            </c:strLit>
          </c:cat>
          <c:val>
            <c:numRef>
              <c:f>komm!$F$98:$F$148</c:f>
              <c:numCache>
                <c:formatCode>0%</c:formatCode>
                <c:ptCount val="51"/>
                <c:pt idx="0">
                  <c:v>0.75981754526197387</c:v>
                </c:pt>
                <c:pt idx="1">
                  <c:v>0.92076836216373115</c:v>
                </c:pt>
                <c:pt idx="2">
                  <c:v>0.76973801122796592</c:v>
                </c:pt>
                <c:pt idx="3">
                  <c:v>0.83377055416863433</c:v>
                </c:pt>
                <c:pt idx="4">
                  <c:v>0.90946109909584283</c:v>
                </c:pt>
                <c:pt idx="5">
                  <c:v>0.97298910389402626</c:v>
                </c:pt>
                <c:pt idx="6">
                  <c:v>0.85038342036159453</c:v>
                </c:pt>
                <c:pt idx="7">
                  <c:v>1.0794234649745473</c:v>
                </c:pt>
                <c:pt idx="8">
                  <c:v>0.8199902621345535</c:v>
                </c:pt>
                <c:pt idx="9">
                  <c:v>0.79508277586213283</c:v>
                </c:pt>
                <c:pt idx="10">
                  <c:v>0.82297249034332465</c:v>
                </c:pt>
                <c:pt idx="11">
                  <c:v>0.78297293492809827</c:v>
                </c:pt>
                <c:pt idx="12">
                  <c:v>0.79610672525642456</c:v>
                </c:pt>
                <c:pt idx="13">
                  <c:v>0.80177872232352965</c:v>
                </c:pt>
                <c:pt idx="14">
                  <c:v>0.79493815244243426</c:v>
                </c:pt>
                <c:pt idx="15">
                  <c:v>0.91490822462901655</c:v>
                </c:pt>
                <c:pt idx="16">
                  <c:v>1.0813878299624404</c:v>
                </c:pt>
                <c:pt idx="17">
                  <c:v>0.90448887643091369</c:v>
                </c:pt>
                <c:pt idx="18">
                  <c:v>1.2145253610545734</c:v>
                </c:pt>
                <c:pt idx="19">
                  <c:v>1.026368418204137</c:v>
                </c:pt>
                <c:pt idx="20">
                  <c:v>1.6680316155012429</c:v>
                </c:pt>
                <c:pt idx="21">
                  <c:v>1.300027343011134</c:v>
                </c:pt>
                <c:pt idx="22">
                  <c:v>0.7657675541585458</c:v>
                </c:pt>
                <c:pt idx="23">
                  <c:v>0.94953380230127504</c:v>
                </c:pt>
                <c:pt idx="24">
                  <c:v>0.80613057849528735</c:v>
                </c:pt>
                <c:pt idx="25">
                  <c:v>0.97403407290006727</c:v>
                </c:pt>
                <c:pt idx="26">
                  <c:v>0.96749504149749765</c:v>
                </c:pt>
                <c:pt idx="27">
                  <c:v>1.0159696686613233</c:v>
                </c:pt>
                <c:pt idx="28">
                  <c:v>1.0751604881752406</c:v>
                </c:pt>
                <c:pt idx="29">
                  <c:v>0.87587816605507329</c:v>
                </c:pt>
                <c:pt idx="30">
                  <c:v>0.79437287083385311</c:v>
                </c:pt>
                <c:pt idx="31">
                  <c:v>0.7694284995857632</c:v>
                </c:pt>
                <c:pt idx="32">
                  <c:v>0.80484355417983466</c:v>
                </c:pt>
                <c:pt idx="33">
                  <c:v>0.73764222624158793</c:v>
                </c:pt>
                <c:pt idx="34">
                  <c:v>1.0908530710536233</c:v>
                </c:pt>
                <c:pt idx="35">
                  <c:v>1.1442032629145802</c:v>
                </c:pt>
                <c:pt idx="36">
                  <c:v>1.0805969979085537</c:v>
                </c:pt>
                <c:pt idx="37">
                  <c:v>1.03180964275822</c:v>
                </c:pt>
                <c:pt idx="38">
                  <c:v>1.4038374489100713</c:v>
                </c:pt>
                <c:pt idx="39">
                  <c:v>0.97644645015787024</c:v>
                </c:pt>
                <c:pt idx="40">
                  <c:v>1.4926735130562954</c:v>
                </c:pt>
                <c:pt idx="41">
                  <c:v>0.96319643970767466</c:v>
                </c:pt>
                <c:pt idx="42">
                  <c:v>1.0341046489262431</c:v>
                </c:pt>
                <c:pt idx="43">
                  <c:v>0.7944666351770906</c:v>
                </c:pt>
                <c:pt idx="44">
                  <c:v>0.90328345216883188</c:v>
                </c:pt>
                <c:pt idx="45">
                  <c:v>1.1072973744357684</c:v>
                </c:pt>
                <c:pt idx="46">
                  <c:v>0.91760126325304892</c:v>
                </c:pt>
                <c:pt idx="47">
                  <c:v>0.86643674035034302</c:v>
                </c:pt>
                <c:pt idx="48">
                  <c:v>1.1053381701425482</c:v>
                </c:pt>
                <c:pt idx="49">
                  <c:v>0.80845367011449765</c:v>
                </c:pt>
                <c:pt idx="50">
                  <c:v>0.80701239097327992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5F-48C2-A5D7-2400ED066F64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51"/>
              <c:pt idx="0">
                <c:v>Halden</c:v>
              </c:pt>
              <c:pt idx="1">
                <c:v>Moss</c:v>
              </c:pt>
              <c:pt idx="2">
                <c:v>Sarpsborg</c:v>
              </c:pt>
              <c:pt idx="3">
                <c:v>Fredrikstad</c:v>
              </c:pt>
              <c:pt idx="4">
                <c:v>Drammen</c:v>
              </c:pt>
              <c:pt idx="5">
                <c:v>Kongsberg</c:v>
              </c:pt>
              <c:pt idx="6">
                <c:v>Ringerike</c:v>
              </c:pt>
              <c:pt idx="7">
                <c:v>Hvaler</c:v>
              </c:pt>
              <c:pt idx="8">
                <c:v>Aremark</c:v>
              </c:pt>
              <c:pt idx="9">
                <c:v>Marker</c:v>
              </c:pt>
              <c:pt idx="10">
                <c:v>Indre Østfold</c:v>
              </c:pt>
              <c:pt idx="11">
                <c:v>Skiptvet</c:v>
              </c:pt>
              <c:pt idx="12">
                <c:v>Rakkestad</c:v>
              </c:pt>
              <c:pt idx="13">
                <c:v>Råde</c:v>
              </c:pt>
              <c:pt idx="14">
                <c:v>Våler</c:v>
              </c:pt>
              <c:pt idx="15">
                <c:v>Vestby</c:v>
              </c:pt>
              <c:pt idx="16">
                <c:v>Nordre Follo</c:v>
              </c:pt>
              <c:pt idx="17">
                <c:v>Ås</c:v>
              </c:pt>
              <c:pt idx="18">
                <c:v>Frogn</c:v>
              </c:pt>
              <c:pt idx="19">
                <c:v>Nesodden</c:v>
              </c:pt>
              <c:pt idx="20">
                <c:v>Bærum</c:v>
              </c:pt>
              <c:pt idx="21">
                <c:v>Asker</c:v>
              </c:pt>
              <c:pt idx="22">
                <c:v>Aurskog-Høland</c:v>
              </c:pt>
              <c:pt idx="23">
                <c:v>Rælingen</c:v>
              </c:pt>
              <c:pt idx="24">
                <c:v>Enebakk</c:v>
              </c:pt>
              <c:pt idx="25">
                <c:v>Lørenskog</c:v>
              </c:pt>
              <c:pt idx="26">
                <c:v>Lillestrøm</c:v>
              </c:pt>
              <c:pt idx="27">
                <c:v>Nittedal</c:v>
              </c:pt>
              <c:pt idx="28">
                <c:v>Gjerdrum</c:v>
              </c:pt>
              <c:pt idx="29">
                <c:v>Ullensaker</c:v>
              </c:pt>
              <c:pt idx="30">
                <c:v>Nes</c:v>
              </c:pt>
              <c:pt idx="31">
                <c:v>Eidsvoll</c:v>
              </c:pt>
              <c:pt idx="32">
                <c:v>Nannestad</c:v>
              </c:pt>
              <c:pt idx="33">
                <c:v>Hurdal</c:v>
              </c:pt>
              <c:pt idx="34">
                <c:v>Hole</c:v>
              </c:pt>
              <c:pt idx="35">
                <c:v>Flå</c:v>
              </c:pt>
              <c:pt idx="36">
                <c:v>Nesbyen</c:v>
              </c:pt>
              <c:pt idx="37">
                <c:v>Gol</c:v>
              </c:pt>
              <c:pt idx="38">
                <c:v>Hemsedal</c:v>
              </c:pt>
              <c:pt idx="39">
                <c:v>Ål</c:v>
              </c:pt>
              <c:pt idx="40">
                <c:v>Hol</c:v>
              </c:pt>
              <c:pt idx="41">
                <c:v>Sigdal</c:v>
              </c:pt>
              <c:pt idx="42">
                <c:v>Krødsherad</c:v>
              </c:pt>
              <c:pt idx="43">
                <c:v>Modum</c:v>
              </c:pt>
              <c:pt idx="44">
                <c:v>Øvre Eiker</c:v>
              </c:pt>
              <c:pt idx="45">
                <c:v>Lier</c:v>
              </c:pt>
              <c:pt idx="46">
                <c:v>Flesberg</c:v>
              </c:pt>
              <c:pt idx="47">
                <c:v>Rollag</c:v>
              </c:pt>
              <c:pt idx="48">
                <c:v>Nore og Uvdal</c:v>
              </c:pt>
              <c:pt idx="49">
                <c:v>Jevnaker</c:v>
              </c:pt>
              <c:pt idx="50">
                <c:v>Lunner</c:v>
              </c:pt>
            </c:strLit>
          </c:cat>
          <c:val>
            <c:numRef>
              <c:f>komm!$P$98:$P$148</c:f>
              <c:numCache>
                <c:formatCode>0.0\ %</c:formatCode>
                <c:ptCount val="51"/>
                <c:pt idx="0">
                  <c:v>0.94017506201451317</c:v>
                </c:pt>
                <c:pt idx="1">
                  <c:v>0.9554829044406794</c:v>
                </c:pt>
                <c:pt idx="2">
                  <c:v>0.94067108531281263</c:v>
                </c:pt>
                <c:pt idx="3">
                  <c:v>0.94387271245984627</c:v>
                </c:pt>
                <c:pt idx="4">
                  <c:v>0.95095999921352437</c:v>
                </c:pt>
                <c:pt idx="5">
                  <c:v>0.97637120113279774</c:v>
                </c:pt>
                <c:pt idx="6">
                  <c:v>0.94470335576949405</c:v>
                </c:pt>
                <c:pt idx="7">
                  <c:v>1.0189449455650059</c:v>
                </c:pt>
                <c:pt idx="8">
                  <c:v>0.94318369785814204</c:v>
                </c:pt>
                <c:pt idx="9">
                  <c:v>0.94193832354452101</c:v>
                </c:pt>
                <c:pt idx="10">
                  <c:v>0.94333280926858054</c:v>
                </c:pt>
                <c:pt idx="11">
                  <c:v>0.94133283149781921</c:v>
                </c:pt>
                <c:pt idx="12">
                  <c:v>0.94198952101423572</c:v>
                </c:pt>
                <c:pt idx="13">
                  <c:v>0.94227312086759096</c:v>
                </c:pt>
                <c:pt idx="14">
                  <c:v>0.94193109237353612</c:v>
                </c:pt>
                <c:pt idx="15">
                  <c:v>0.95313884942679372</c:v>
                </c:pt>
                <c:pt idx="16">
                  <c:v>1.0197306915601634</c:v>
                </c:pt>
                <c:pt idx="17">
                  <c:v>0.94897111014755242</c:v>
                </c:pt>
                <c:pt idx="18">
                  <c:v>1.0729857039970163</c:v>
                </c:pt>
                <c:pt idx="19">
                  <c:v>0.99772292685684205</c:v>
                </c:pt>
                <c:pt idx="20">
                  <c:v>1.2543882057756843</c:v>
                </c:pt>
                <c:pt idx="21">
                  <c:v>1.1071864967796408</c:v>
                </c:pt>
                <c:pt idx="22">
                  <c:v>0.94047256245934174</c:v>
                </c:pt>
                <c:pt idx="23">
                  <c:v>0.96698908049569721</c:v>
                </c:pt>
                <c:pt idx="24">
                  <c:v>0.94249071367617865</c:v>
                </c:pt>
                <c:pt idx="25">
                  <c:v>0.97678918873521392</c:v>
                </c:pt>
                <c:pt idx="26">
                  <c:v>0.9741735761741861</c:v>
                </c:pt>
                <c:pt idx="27">
                  <c:v>0.99356342703971645</c:v>
                </c:pt>
                <c:pt idx="28">
                  <c:v>1.0172397548452832</c:v>
                </c:pt>
                <c:pt idx="29">
                  <c:v>0.94597809305416813</c:v>
                </c:pt>
                <c:pt idx="30">
                  <c:v>0.94190282829310712</c:v>
                </c:pt>
                <c:pt idx="31">
                  <c:v>0.94065560973070261</c:v>
                </c:pt>
                <c:pt idx="32">
                  <c:v>0.94242636246040601</c:v>
                </c:pt>
                <c:pt idx="33">
                  <c:v>0.93906629606349357</c:v>
                </c:pt>
                <c:pt idx="34">
                  <c:v>1.0235167879966363</c:v>
                </c:pt>
                <c:pt idx="35">
                  <c:v>1.044856864741019</c:v>
                </c:pt>
                <c:pt idx="36">
                  <c:v>1.0194143587386084</c:v>
                </c:pt>
                <c:pt idx="37">
                  <c:v>0.99989941667847504</c:v>
                </c:pt>
                <c:pt idx="38">
                  <c:v>1.1487105391392154</c:v>
                </c:pt>
                <c:pt idx="39">
                  <c:v>0.97775413963833513</c:v>
                </c:pt>
                <c:pt idx="40">
                  <c:v>1.1842449647977051</c:v>
                </c:pt>
                <c:pt idx="41">
                  <c:v>0.9724541354582571</c:v>
                </c:pt>
                <c:pt idx="42">
                  <c:v>1.0008174191456842</c:v>
                </c:pt>
                <c:pt idx="43">
                  <c:v>0.94190751651026883</c:v>
                </c:pt>
                <c:pt idx="44">
                  <c:v>0.94848894044272003</c:v>
                </c:pt>
                <c:pt idx="45">
                  <c:v>1.0300945093494942</c:v>
                </c:pt>
                <c:pt idx="46">
                  <c:v>0.95421606487640653</c:v>
                </c:pt>
                <c:pt idx="47">
                  <c:v>0.94550602176893128</c:v>
                </c:pt>
                <c:pt idx="48">
                  <c:v>1.0293108276322063</c:v>
                </c:pt>
                <c:pt idx="49">
                  <c:v>0.94260686825713924</c:v>
                </c:pt>
                <c:pt idx="50">
                  <c:v>0.94253480430007819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5F-48C2-A5D7-2400ED066F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8046144"/>
        <c:axId val="518044504"/>
      </c:lineChart>
      <c:catAx>
        <c:axId val="518046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18044504"/>
        <c:crosses val="autoZero"/>
        <c:auto val="1"/>
        <c:lblAlgn val="ctr"/>
        <c:lblOffset val="100"/>
        <c:noMultiLvlLbl val="0"/>
      </c:catAx>
      <c:valAx>
        <c:axId val="518044504"/>
        <c:scaling>
          <c:orientation val="minMax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18046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skatteutjevning. Prosent av landsgjennomsnittet.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/>
              <a:t>Vestfold og Telemark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23"/>
              <c:pt idx="0">
                <c:v>Horten</c:v>
              </c:pt>
              <c:pt idx="1">
                <c:v>Holmestrand</c:v>
              </c:pt>
              <c:pt idx="2">
                <c:v>Tønsberg</c:v>
              </c:pt>
              <c:pt idx="3">
                <c:v>Sandefjord</c:v>
              </c:pt>
              <c:pt idx="4">
                <c:v>Larvik</c:v>
              </c:pt>
              <c:pt idx="5">
                <c:v>Porsgrunn</c:v>
              </c:pt>
              <c:pt idx="6">
                <c:v>Skien</c:v>
              </c:pt>
              <c:pt idx="7">
                <c:v>Notodden</c:v>
              </c:pt>
              <c:pt idx="8">
                <c:v>Færder</c:v>
              </c:pt>
              <c:pt idx="9">
                <c:v>Siljan</c:v>
              </c:pt>
              <c:pt idx="10">
                <c:v>Bamble</c:v>
              </c:pt>
              <c:pt idx="11">
                <c:v>Kragerø</c:v>
              </c:pt>
              <c:pt idx="12">
                <c:v>Drangedal</c:v>
              </c:pt>
              <c:pt idx="13">
                <c:v>Nome</c:v>
              </c:pt>
              <c:pt idx="14">
                <c:v>Midt-Telemark</c:v>
              </c:pt>
              <c:pt idx="15">
                <c:v>Tinn</c:v>
              </c:pt>
              <c:pt idx="16">
                <c:v>Hjartdal</c:v>
              </c:pt>
              <c:pt idx="17">
                <c:v>Seljord</c:v>
              </c:pt>
              <c:pt idx="18">
                <c:v>Kviteseid</c:v>
              </c:pt>
              <c:pt idx="19">
                <c:v>Nissedal</c:v>
              </c:pt>
              <c:pt idx="20">
                <c:v>Fyresdal</c:v>
              </c:pt>
              <c:pt idx="21">
                <c:v>Tokke</c:v>
              </c:pt>
              <c:pt idx="22">
                <c:v>Vinje</c:v>
              </c:pt>
            </c:strLit>
          </c:cat>
          <c:val>
            <c:numRef>
              <c:f>komm!$F$195:$F$217</c:f>
              <c:numCache>
                <c:formatCode>0%</c:formatCode>
                <c:ptCount val="23"/>
                <c:pt idx="0">
                  <c:v>0.82434408648933699</c:v>
                </c:pt>
                <c:pt idx="1">
                  <c:v>0.88944041629529402</c:v>
                </c:pt>
                <c:pt idx="2">
                  <c:v>0.96199040842900785</c:v>
                </c:pt>
                <c:pt idx="3">
                  <c:v>0.89120410361060243</c:v>
                </c:pt>
                <c:pt idx="4">
                  <c:v>0.90915759604575397</c:v>
                </c:pt>
                <c:pt idx="5">
                  <c:v>0.87738980355390384</c:v>
                </c:pt>
                <c:pt idx="6">
                  <c:v>0.8171721890866015</c:v>
                </c:pt>
                <c:pt idx="7">
                  <c:v>0.79204873971437295</c:v>
                </c:pt>
                <c:pt idx="8">
                  <c:v>1.0185957682392963</c:v>
                </c:pt>
                <c:pt idx="9">
                  <c:v>0.81646894904623868</c:v>
                </c:pt>
                <c:pt idx="10">
                  <c:v>0.89276776867229735</c:v>
                </c:pt>
                <c:pt idx="11">
                  <c:v>0.86761606290939575</c:v>
                </c:pt>
                <c:pt idx="12">
                  <c:v>0.71874168138649797</c:v>
                </c:pt>
                <c:pt idx="13">
                  <c:v>0.78366437461252836</c:v>
                </c:pt>
                <c:pt idx="14">
                  <c:v>0.7406348879268263</c:v>
                </c:pt>
                <c:pt idx="15">
                  <c:v>1.1284802869861139</c:v>
                </c:pt>
                <c:pt idx="16">
                  <c:v>0.9573113276338292</c:v>
                </c:pt>
                <c:pt idx="17">
                  <c:v>0.88695224667145223</c:v>
                </c:pt>
                <c:pt idx="18">
                  <c:v>0.89744332617497302</c:v>
                </c:pt>
                <c:pt idx="19">
                  <c:v>0.90174163655823536</c:v>
                </c:pt>
                <c:pt idx="20">
                  <c:v>0.82459732287862642</c:v>
                </c:pt>
                <c:pt idx="21">
                  <c:v>1.0703398219368319</c:v>
                </c:pt>
                <c:pt idx="22">
                  <c:v>1.2075310891673756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0F-424C-A36B-77AB81203F52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23"/>
              <c:pt idx="0">
                <c:v>Horten</c:v>
              </c:pt>
              <c:pt idx="1">
                <c:v>Holmestrand</c:v>
              </c:pt>
              <c:pt idx="2">
                <c:v>Tønsberg</c:v>
              </c:pt>
              <c:pt idx="3">
                <c:v>Sandefjord</c:v>
              </c:pt>
              <c:pt idx="4">
                <c:v>Larvik</c:v>
              </c:pt>
              <c:pt idx="5">
                <c:v>Porsgrunn</c:v>
              </c:pt>
              <c:pt idx="6">
                <c:v>Skien</c:v>
              </c:pt>
              <c:pt idx="7">
                <c:v>Notodden</c:v>
              </c:pt>
              <c:pt idx="8">
                <c:v>Færder</c:v>
              </c:pt>
              <c:pt idx="9">
                <c:v>Siljan</c:v>
              </c:pt>
              <c:pt idx="10">
                <c:v>Bamble</c:v>
              </c:pt>
              <c:pt idx="11">
                <c:v>Kragerø</c:v>
              </c:pt>
              <c:pt idx="12">
                <c:v>Drangedal</c:v>
              </c:pt>
              <c:pt idx="13">
                <c:v>Nome</c:v>
              </c:pt>
              <c:pt idx="14">
                <c:v>Midt-Telemark</c:v>
              </c:pt>
              <c:pt idx="15">
                <c:v>Tinn</c:v>
              </c:pt>
              <c:pt idx="16">
                <c:v>Hjartdal</c:v>
              </c:pt>
              <c:pt idx="17">
                <c:v>Seljord</c:v>
              </c:pt>
              <c:pt idx="18">
                <c:v>Kviteseid</c:v>
              </c:pt>
              <c:pt idx="19">
                <c:v>Nissedal</c:v>
              </c:pt>
              <c:pt idx="20">
                <c:v>Fyresdal</c:v>
              </c:pt>
              <c:pt idx="21">
                <c:v>Tokke</c:v>
              </c:pt>
              <c:pt idx="22">
                <c:v>Vinje</c:v>
              </c:pt>
            </c:strLit>
          </c:cat>
          <c:val>
            <c:numRef>
              <c:f>komm!$P$195:$P$217</c:f>
              <c:numCache>
                <c:formatCode>0.0\ %</c:formatCode>
                <c:ptCount val="23"/>
                <c:pt idx="0">
                  <c:v>0.94340138907588122</c:v>
                </c:pt>
                <c:pt idx="1">
                  <c:v>0.94665620556617913</c:v>
                </c:pt>
                <c:pt idx="2">
                  <c:v>0.97197172294679024</c:v>
                </c:pt>
                <c:pt idx="3">
                  <c:v>0.94674438993194454</c:v>
                </c:pt>
                <c:pt idx="4">
                  <c:v>0.95083859799348869</c:v>
                </c:pt>
                <c:pt idx="5">
                  <c:v>0.94605367492910952</c:v>
                </c:pt>
                <c:pt idx="6">
                  <c:v>0.94304279420574444</c:v>
                </c:pt>
                <c:pt idx="7">
                  <c:v>0.94178662173713312</c:v>
                </c:pt>
                <c:pt idx="8">
                  <c:v>0.99461386687090558</c:v>
                </c:pt>
                <c:pt idx="9">
                  <c:v>0.94300763220372619</c:v>
                </c:pt>
                <c:pt idx="10">
                  <c:v>0.94682257318502938</c:v>
                </c:pt>
                <c:pt idx="11">
                  <c:v>0.94556498789688403</c:v>
                </c:pt>
                <c:pt idx="12">
                  <c:v>0.93812126882073943</c:v>
                </c:pt>
                <c:pt idx="13">
                  <c:v>0.94136740348204073</c:v>
                </c:pt>
                <c:pt idx="14">
                  <c:v>0.93921592914775542</c:v>
                </c:pt>
                <c:pt idx="15">
                  <c:v>1.0385676743696326</c:v>
                </c:pt>
                <c:pt idx="16">
                  <c:v>0.97010009062871883</c:v>
                </c:pt>
                <c:pt idx="17">
                  <c:v>0.94653179708498703</c:v>
                </c:pt>
                <c:pt idx="18">
                  <c:v>0.94705635106016317</c:v>
                </c:pt>
                <c:pt idx="19">
                  <c:v>0.94787221419848122</c:v>
                </c:pt>
                <c:pt idx="20">
                  <c:v>0.94341405089534558</c:v>
                </c:pt>
                <c:pt idx="21">
                  <c:v>1.0153114883499201</c:v>
                </c:pt>
                <c:pt idx="22">
                  <c:v>1.0701879952421374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0F-424C-A36B-77AB81203F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ax val="2.2000000000000002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skatteutjevning.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 baseline="0"/>
              <a:t>P</a:t>
            </a:r>
            <a:r>
              <a:rPr lang="nb-NO"/>
              <a:t>rosent av landsgjennomsnittet.</a:t>
            </a:r>
            <a:r>
              <a:rPr lang="nb-NO" baseline="0"/>
              <a:t> </a:t>
            </a:r>
            <a:r>
              <a:rPr lang="nb-NO"/>
              <a:t>Innlandet</a:t>
            </a:r>
          </a:p>
        </c:rich>
      </c:tx>
      <c:layout>
        <c:manualLayout>
          <c:xMode val="edge"/>
          <c:yMode val="edge"/>
          <c:x val="0.31285249343832022"/>
          <c:y val="2.38703039890376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46"/>
              <c:pt idx="0">
                <c:v>Kongsvinger</c:v>
              </c:pt>
              <c:pt idx="1">
                <c:v>Hamar</c:v>
              </c:pt>
              <c:pt idx="2">
                <c:v>Lillehammer</c:v>
              </c:pt>
              <c:pt idx="3">
                <c:v>Gjøvik</c:v>
              </c:pt>
              <c:pt idx="4">
                <c:v>Ringsaker</c:v>
              </c:pt>
              <c:pt idx="5">
                <c:v>Løten</c:v>
              </c:pt>
              <c:pt idx="6">
                <c:v>Stange</c:v>
              </c:pt>
              <c:pt idx="7">
                <c:v>Nord-Odal</c:v>
              </c:pt>
              <c:pt idx="8">
                <c:v>Sør-Odal</c:v>
              </c:pt>
              <c:pt idx="9">
                <c:v>Eidskog</c:v>
              </c:pt>
              <c:pt idx="10">
                <c:v>Grue</c:v>
              </c:pt>
              <c:pt idx="11">
                <c:v>Åsnes</c:v>
              </c:pt>
              <c:pt idx="12">
                <c:v>Våler</c:v>
              </c:pt>
              <c:pt idx="13">
                <c:v>Elverum</c:v>
              </c:pt>
              <c:pt idx="14">
                <c:v>Trysil</c:v>
              </c:pt>
              <c:pt idx="15">
                <c:v>Åmot</c:v>
              </c:pt>
              <c:pt idx="16">
                <c:v>Stor-Elvdal</c:v>
              </c:pt>
              <c:pt idx="17">
                <c:v>Rendalen</c:v>
              </c:pt>
              <c:pt idx="18">
                <c:v>Engerdal</c:v>
              </c:pt>
              <c:pt idx="19">
                <c:v>Tolga</c:v>
              </c:pt>
              <c:pt idx="20">
                <c:v>Tynset</c:v>
              </c:pt>
              <c:pt idx="21">
                <c:v>Alvdal</c:v>
              </c:pt>
              <c:pt idx="22">
                <c:v>Folldal</c:v>
              </c:pt>
              <c:pt idx="23">
                <c:v>Os</c:v>
              </c:pt>
              <c:pt idx="24">
                <c:v>Dovre</c:v>
              </c:pt>
              <c:pt idx="25">
                <c:v>Lesja</c:v>
              </c:pt>
              <c:pt idx="26">
                <c:v>Skjåk</c:v>
              </c:pt>
              <c:pt idx="27">
                <c:v>Lom</c:v>
              </c:pt>
              <c:pt idx="28">
                <c:v>Vågå</c:v>
              </c:pt>
              <c:pt idx="29">
                <c:v>Nord-Fron</c:v>
              </c:pt>
              <c:pt idx="30">
                <c:v>Sel</c:v>
              </c:pt>
              <c:pt idx="31">
                <c:v>Sør-Fron</c:v>
              </c:pt>
              <c:pt idx="32">
                <c:v>Ringebu</c:v>
              </c:pt>
              <c:pt idx="33">
                <c:v>Øyer</c:v>
              </c:pt>
              <c:pt idx="34">
                <c:v>Gausdal</c:v>
              </c:pt>
              <c:pt idx="35">
                <c:v>Østre Toten</c:v>
              </c:pt>
              <c:pt idx="36">
                <c:v>Vestre Toten</c:v>
              </c:pt>
              <c:pt idx="37">
                <c:v>Gran</c:v>
              </c:pt>
              <c:pt idx="38">
                <c:v>Søndre Land</c:v>
              </c:pt>
              <c:pt idx="39">
                <c:v>Nordre Land</c:v>
              </c:pt>
              <c:pt idx="40">
                <c:v>Sør-Aurdal</c:v>
              </c:pt>
              <c:pt idx="41">
                <c:v>Etnedal</c:v>
              </c:pt>
              <c:pt idx="42">
                <c:v>Nord-Aurdal</c:v>
              </c:pt>
              <c:pt idx="43">
                <c:v>Vestre Slidre</c:v>
              </c:pt>
              <c:pt idx="44">
                <c:v>Øystre Slidre</c:v>
              </c:pt>
              <c:pt idx="45">
                <c:v>Vang</c:v>
              </c:pt>
            </c:strLit>
          </c:cat>
          <c:val>
            <c:numRef>
              <c:f>komm!$F$149:$F$194</c:f>
              <c:numCache>
                <c:formatCode>0%</c:formatCode>
                <c:ptCount val="46"/>
                <c:pt idx="0">
                  <c:v>0.81343678820842247</c:v>
                </c:pt>
                <c:pt idx="1">
                  <c:v>0.90169439653554573</c:v>
                </c:pt>
                <c:pt idx="2">
                  <c:v>0.9006916268080436</c:v>
                </c:pt>
                <c:pt idx="3">
                  <c:v>0.82086407540201156</c:v>
                </c:pt>
                <c:pt idx="4">
                  <c:v>0.78769190597453431</c:v>
                </c:pt>
                <c:pt idx="5">
                  <c:v>0.69033241918131993</c:v>
                </c:pt>
                <c:pt idx="6">
                  <c:v>0.75562905506304534</c:v>
                </c:pt>
                <c:pt idx="7">
                  <c:v>0.72105559222373561</c:v>
                </c:pt>
                <c:pt idx="8">
                  <c:v>0.7853496240606741</c:v>
                </c:pt>
                <c:pt idx="9">
                  <c:v>0.67609482384148922</c:v>
                </c:pt>
                <c:pt idx="10">
                  <c:v>0.77538517335367296</c:v>
                </c:pt>
                <c:pt idx="11">
                  <c:v>0.68258506612404213</c:v>
                </c:pt>
                <c:pt idx="12">
                  <c:v>0.67110263435588946</c:v>
                </c:pt>
                <c:pt idx="13">
                  <c:v>0.76748203723395625</c:v>
                </c:pt>
                <c:pt idx="14">
                  <c:v>0.84653354979355555</c:v>
                </c:pt>
                <c:pt idx="15">
                  <c:v>0.86170696982626638</c:v>
                </c:pt>
                <c:pt idx="16">
                  <c:v>0.71055033707084481</c:v>
                </c:pt>
                <c:pt idx="17">
                  <c:v>0.75700521207348137</c:v>
                </c:pt>
                <c:pt idx="18">
                  <c:v>0.63282522334010127</c:v>
                </c:pt>
                <c:pt idx="19">
                  <c:v>0.672141235773553</c:v>
                </c:pt>
                <c:pt idx="20">
                  <c:v>0.75608775018687446</c:v>
                </c:pt>
                <c:pt idx="21">
                  <c:v>0.7666091689766501</c:v>
                </c:pt>
                <c:pt idx="22">
                  <c:v>0.72270511245910252</c:v>
                </c:pt>
                <c:pt idx="23">
                  <c:v>0.74900821198666445</c:v>
                </c:pt>
                <c:pt idx="24">
                  <c:v>0.72023051087698686</c:v>
                </c:pt>
                <c:pt idx="25">
                  <c:v>0.81996458826759244</c:v>
                </c:pt>
                <c:pt idx="26">
                  <c:v>0.8867012706677122</c:v>
                </c:pt>
                <c:pt idx="27">
                  <c:v>0.71595547784584435</c:v>
                </c:pt>
                <c:pt idx="28">
                  <c:v>0.72358879638577678</c:v>
                </c:pt>
                <c:pt idx="29">
                  <c:v>0.86657130232144697</c:v>
                </c:pt>
                <c:pt idx="30">
                  <c:v>0.65895982749784587</c:v>
                </c:pt>
                <c:pt idx="31">
                  <c:v>0.81998465456367298</c:v>
                </c:pt>
                <c:pt idx="32">
                  <c:v>0.85443127869108926</c:v>
                </c:pt>
                <c:pt idx="33">
                  <c:v>0.90061494112682972</c:v>
                </c:pt>
                <c:pt idx="34">
                  <c:v>0.83505749769387705</c:v>
                </c:pt>
                <c:pt idx="35">
                  <c:v>0.77594030781275414</c:v>
                </c:pt>
                <c:pt idx="36">
                  <c:v>0.73343638085582574</c:v>
                </c:pt>
                <c:pt idx="37">
                  <c:v>0.84577056509355919</c:v>
                </c:pt>
                <c:pt idx="38">
                  <c:v>0.65703032768251057</c:v>
                </c:pt>
                <c:pt idx="39">
                  <c:v>0.68128144466302831</c:v>
                </c:pt>
                <c:pt idx="40">
                  <c:v>0.81657155616719768</c:v>
                </c:pt>
                <c:pt idx="41">
                  <c:v>0.77183043679813246</c:v>
                </c:pt>
                <c:pt idx="42">
                  <c:v>0.83909396585914664</c:v>
                </c:pt>
                <c:pt idx="43">
                  <c:v>0.94015855871434328</c:v>
                </c:pt>
                <c:pt idx="44">
                  <c:v>0.95053472753297641</c:v>
                </c:pt>
                <c:pt idx="45">
                  <c:v>0.95807435294013854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16-4E0E-BEEE-1FDF92F335AD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46"/>
              <c:pt idx="0">
                <c:v>Kongsvinger</c:v>
              </c:pt>
              <c:pt idx="1">
                <c:v>Hamar</c:v>
              </c:pt>
              <c:pt idx="2">
                <c:v>Lillehammer</c:v>
              </c:pt>
              <c:pt idx="3">
                <c:v>Gjøvik</c:v>
              </c:pt>
              <c:pt idx="4">
                <c:v>Ringsaker</c:v>
              </c:pt>
              <c:pt idx="5">
                <c:v>Løten</c:v>
              </c:pt>
              <c:pt idx="6">
                <c:v>Stange</c:v>
              </c:pt>
              <c:pt idx="7">
                <c:v>Nord-Odal</c:v>
              </c:pt>
              <c:pt idx="8">
                <c:v>Sør-Odal</c:v>
              </c:pt>
              <c:pt idx="9">
                <c:v>Eidskog</c:v>
              </c:pt>
              <c:pt idx="10">
                <c:v>Grue</c:v>
              </c:pt>
              <c:pt idx="11">
                <c:v>Åsnes</c:v>
              </c:pt>
              <c:pt idx="12">
                <c:v>Våler</c:v>
              </c:pt>
              <c:pt idx="13">
                <c:v>Elverum</c:v>
              </c:pt>
              <c:pt idx="14">
                <c:v>Trysil</c:v>
              </c:pt>
              <c:pt idx="15">
                <c:v>Åmot</c:v>
              </c:pt>
              <c:pt idx="16">
                <c:v>Stor-Elvdal</c:v>
              </c:pt>
              <c:pt idx="17">
                <c:v>Rendalen</c:v>
              </c:pt>
              <c:pt idx="18">
                <c:v>Engerdal</c:v>
              </c:pt>
              <c:pt idx="19">
                <c:v>Tolga</c:v>
              </c:pt>
              <c:pt idx="20">
                <c:v>Tynset</c:v>
              </c:pt>
              <c:pt idx="21">
                <c:v>Alvdal</c:v>
              </c:pt>
              <c:pt idx="22">
                <c:v>Folldal</c:v>
              </c:pt>
              <c:pt idx="23">
                <c:v>Os</c:v>
              </c:pt>
              <c:pt idx="24">
                <c:v>Dovre</c:v>
              </c:pt>
              <c:pt idx="25">
                <c:v>Lesja</c:v>
              </c:pt>
              <c:pt idx="26">
                <c:v>Skjåk</c:v>
              </c:pt>
              <c:pt idx="27">
                <c:v>Lom</c:v>
              </c:pt>
              <c:pt idx="28">
                <c:v>Vågå</c:v>
              </c:pt>
              <c:pt idx="29">
                <c:v>Nord-Fron</c:v>
              </c:pt>
              <c:pt idx="30">
                <c:v>Sel</c:v>
              </c:pt>
              <c:pt idx="31">
                <c:v>Sør-Fron</c:v>
              </c:pt>
              <c:pt idx="32">
                <c:v>Ringebu</c:v>
              </c:pt>
              <c:pt idx="33">
                <c:v>Øyer</c:v>
              </c:pt>
              <c:pt idx="34">
                <c:v>Gausdal</c:v>
              </c:pt>
              <c:pt idx="35">
                <c:v>Østre Toten</c:v>
              </c:pt>
              <c:pt idx="36">
                <c:v>Vestre Toten</c:v>
              </c:pt>
              <c:pt idx="37">
                <c:v>Gran</c:v>
              </c:pt>
              <c:pt idx="38">
                <c:v>Søndre Land</c:v>
              </c:pt>
              <c:pt idx="39">
                <c:v>Nordre Land</c:v>
              </c:pt>
              <c:pt idx="40">
                <c:v>Sør-Aurdal</c:v>
              </c:pt>
              <c:pt idx="41">
                <c:v>Etnedal</c:v>
              </c:pt>
              <c:pt idx="42">
                <c:v>Nord-Aurdal</c:v>
              </c:pt>
              <c:pt idx="43">
                <c:v>Vestre Slidre</c:v>
              </c:pt>
              <c:pt idx="44">
                <c:v>Øystre Slidre</c:v>
              </c:pt>
              <c:pt idx="45">
                <c:v>Vang</c:v>
              </c:pt>
            </c:strLit>
          </c:cat>
          <c:val>
            <c:numRef>
              <c:f>komm!$P$149:$P$194</c:f>
              <c:numCache>
                <c:formatCode>0.0\ %</c:formatCode>
                <c:ptCount val="46"/>
                <c:pt idx="0">
                  <c:v>0.94285602416183556</c:v>
                </c:pt>
                <c:pt idx="1">
                  <c:v>0.94785331818940566</c:v>
                </c:pt>
                <c:pt idx="2">
                  <c:v>0.94745221029840454</c:v>
                </c:pt>
                <c:pt idx="3">
                  <c:v>0.943227388521515</c:v>
                </c:pt>
                <c:pt idx="4">
                  <c:v>0.94156878005014111</c:v>
                </c:pt>
                <c:pt idx="5">
                  <c:v>0.93670080571048042</c:v>
                </c:pt>
                <c:pt idx="6">
                  <c:v>0.93996563750456663</c:v>
                </c:pt>
                <c:pt idx="7">
                  <c:v>0.93823696436260107</c:v>
                </c:pt>
                <c:pt idx="8">
                  <c:v>0.94145166595444807</c:v>
                </c:pt>
                <c:pt idx="9">
                  <c:v>0.93598892594348881</c:v>
                </c:pt>
                <c:pt idx="10">
                  <c:v>0.94095344341909792</c:v>
                </c:pt>
                <c:pt idx="11">
                  <c:v>0.93631343805761669</c:v>
                </c:pt>
                <c:pt idx="12">
                  <c:v>0.93573931646920872</c:v>
                </c:pt>
                <c:pt idx="13">
                  <c:v>0.94055828661311203</c:v>
                </c:pt>
                <c:pt idx="14">
                  <c:v>0.94451086224109204</c:v>
                </c:pt>
                <c:pt idx="15">
                  <c:v>0.94526953324272767</c:v>
                </c:pt>
                <c:pt idx="16">
                  <c:v>0.93771170160495654</c:v>
                </c:pt>
                <c:pt idx="17">
                  <c:v>0.94003444535508851</c:v>
                </c:pt>
                <c:pt idx="18">
                  <c:v>0.93382544591841943</c:v>
                </c:pt>
                <c:pt idx="19">
                  <c:v>0.93579124654009183</c:v>
                </c:pt>
                <c:pt idx="20">
                  <c:v>0.93998857226075805</c:v>
                </c:pt>
                <c:pt idx="21">
                  <c:v>0.94051464320024702</c:v>
                </c:pt>
                <c:pt idx="22">
                  <c:v>0.93831944037436954</c:v>
                </c:pt>
                <c:pt idx="23">
                  <c:v>0.93963459535074756</c:v>
                </c:pt>
                <c:pt idx="24">
                  <c:v>0.93819571029526372</c:v>
                </c:pt>
                <c:pt idx="25">
                  <c:v>0.94318241416479398</c:v>
                </c:pt>
                <c:pt idx="26">
                  <c:v>0.94651924828479994</c:v>
                </c:pt>
                <c:pt idx="27">
                  <c:v>0.93798195864370637</c:v>
                </c:pt>
                <c:pt idx="28">
                  <c:v>0.93836362457070321</c:v>
                </c:pt>
                <c:pt idx="29">
                  <c:v>0.94551274986748657</c:v>
                </c:pt>
                <c:pt idx="30">
                  <c:v>0.93513217612630661</c:v>
                </c:pt>
                <c:pt idx="31">
                  <c:v>0.943183417479598</c:v>
                </c:pt>
                <c:pt idx="32">
                  <c:v>0.94490574868596888</c:v>
                </c:pt>
                <c:pt idx="33">
                  <c:v>0.94742153602591905</c:v>
                </c:pt>
                <c:pt idx="34">
                  <c:v>0.9439370596361083</c:v>
                </c:pt>
                <c:pt idx="35">
                  <c:v>0.940981200142052</c:v>
                </c:pt>
                <c:pt idx="36">
                  <c:v>0.93885600379420564</c:v>
                </c:pt>
                <c:pt idx="37">
                  <c:v>0.94447271300609237</c:v>
                </c:pt>
                <c:pt idx="38">
                  <c:v>0.93503570113553991</c:v>
                </c:pt>
                <c:pt idx="39">
                  <c:v>0.93624825698456571</c:v>
                </c:pt>
                <c:pt idx="40">
                  <c:v>0.94301276255977429</c:v>
                </c:pt>
                <c:pt idx="41">
                  <c:v>0.94077570659132093</c:v>
                </c:pt>
                <c:pt idx="42">
                  <c:v>0.94413888304437188</c:v>
                </c:pt>
                <c:pt idx="43">
                  <c:v>0.96323898306092448</c:v>
                </c:pt>
                <c:pt idx="44">
                  <c:v>0.96738945058837733</c:v>
                </c:pt>
                <c:pt idx="45">
                  <c:v>0.97040530075124243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16-4E0E-BEEE-1FDF92F33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ax val="1.3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skatteutjevning. Prosent av landsgjennomsnittet.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/>
              <a:t>Agder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25"/>
              <c:pt idx="0">
                <c:v>Risør</c:v>
              </c:pt>
              <c:pt idx="1">
                <c:v>Grimstad</c:v>
              </c:pt>
              <c:pt idx="2">
                <c:v>Arendal</c:v>
              </c:pt>
              <c:pt idx="3">
                <c:v>Kristiansand</c:v>
              </c:pt>
              <c:pt idx="4">
                <c:v>Lindesnes</c:v>
              </c:pt>
              <c:pt idx="5">
                <c:v>Farsund</c:v>
              </c:pt>
              <c:pt idx="6">
                <c:v>Flekkefjord</c:v>
              </c:pt>
              <c:pt idx="7">
                <c:v>Gjerstad</c:v>
              </c:pt>
              <c:pt idx="8">
                <c:v>Vegårshei</c:v>
              </c:pt>
              <c:pt idx="9">
                <c:v>Tvedestrand</c:v>
              </c:pt>
              <c:pt idx="10">
                <c:v>Froland</c:v>
              </c:pt>
              <c:pt idx="11">
                <c:v>Lillesand</c:v>
              </c:pt>
              <c:pt idx="12">
                <c:v>Birkenes</c:v>
              </c:pt>
              <c:pt idx="13">
                <c:v>Åmli</c:v>
              </c:pt>
              <c:pt idx="14">
                <c:v>Iveland</c:v>
              </c:pt>
              <c:pt idx="15">
                <c:v>Evje og Hornnes</c:v>
              </c:pt>
              <c:pt idx="16">
                <c:v>Bygland</c:v>
              </c:pt>
              <c:pt idx="17">
                <c:v>Valle</c:v>
              </c:pt>
              <c:pt idx="18">
                <c:v>Bykle</c:v>
              </c:pt>
              <c:pt idx="19">
                <c:v>Vennesla</c:v>
              </c:pt>
              <c:pt idx="20">
                <c:v>Åseral</c:v>
              </c:pt>
              <c:pt idx="21">
                <c:v>Lyngdal</c:v>
              </c:pt>
              <c:pt idx="22">
                <c:v>Hægebostad</c:v>
              </c:pt>
              <c:pt idx="23">
                <c:v>Kvinesdal</c:v>
              </c:pt>
              <c:pt idx="24">
                <c:v>Sirdal</c:v>
              </c:pt>
            </c:strLit>
          </c:cat>
          <c:val>
            <c:numRef>
              <c:f>komm!$F$218:$F$242</c:f>
              <c:numCache>
                <c:formatCode>0%</c:formatCode>
                <c:ptCount val="25"/>
                <c:pt idx="0">
                  <c:v>0.8342260272755021</c:v>
                </c:pt>
                <c:pt idx="1">
                  <c:v>0.80804466836659627</c:v>
                </c:pt>
                <c:pt idx="2">
                  <c:v>0.81939378361924753</c:v>
                </c:pt>
                <c:pt idx="3">
                  <c:v>0.85271508687339981</c:v>
                </c:pt>
                <c:pt idx="4">
                  <c:v>0.78436832051533589</c:v>
                </c:pt>
                <c:pt idx="5">
                  <c:v>0.81847526819818428</c:v>
                </c:pt>
                <c:pt idx="6">
                  <c:v>0.8103192934547645</c:v>
                </c:pt>
                <c:pt idx="7">
                  <c:v>0.66048930236107528</c:v>
                </c:pt>
                <c:pt idx="8">
                  <c:v>0.68742155440628028</c:v>
                </c:pt>
                <c:pt idx="9">
                  <c:v>0.75681356561485325</c:v>
                </c:pt>
                <c:pt idx="10">
                  <c:v>0.72198213804145772</c:v>
                </c:pt>
                <c:pt idx="11">
                  <c:v>0.91202655673458777</c:v>
                </c:pt>
                <c:pt idx="12">
                  <c:v>0.69202107660303347</c:v>
                </c:pt>
                <c:pt idx="13">
                  <c:v>0.83888567175378315</c:v>
                </c:pt>
                <c:pt idx="14">
                  <c:v>0.69725376202860234</c:v>
                </c:pt>
                <c:pt idx="15">
                  <c:v>0.69699272446527305</c:v>
                </c:pt>
                <c:pt idx="16">
                  <c:v>0.81192279777385057</c:v>
                </c:pt>
                <c:pt idx="17">
                  <c:v>1.2850841258176007</c:v>
                </c:pt>
                <c:pt idx="18">
                  <c:v>2.3566613911874428</c:v>
                </c:pt>
                <c:pt idx="19">
                  <c:v>0.67430432020888653</c:v>
                </c:pt>
                <c:pt idx="20">
                  <c:v>1.3790746218236813</c:v>
                </c:pt>
                <c:pt idx="21">
                  <c:v>0.72692967021279453</c:v>
                </c:pt>
                <c:pt idx="22">
                  <c:v>0.82691781763958583</c:v>
                </c:pt>
                <c:pt idx="23">
                  <c:v>0.87704704802141853</c:v>
                </c:pt>
                <c:pt idx="24">
                  <c:v>1.7069962299313659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80-443A-B170-BB1A9F2A626E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25"/>
              <c:pt idx="0">
                <c:v>Risør</c:v>
              </c:pt>
              <c:pt idx="1">
                <c:v>Grimstad</c:v>
              </c:pt>
              <c:pt idx="2">
                <c:v>Arendal</c:v>
              </c:pt>
              <c:pt idx="3">
                <c:v>Kristiansand</c:v>
              </c:pt>
              <c:pt idx="4">
                <c:v>Lindesnes</c:v>
              </c:pt>
              <c:pt idx="5">
                <c:v>Farsund</c:v>
              </c:pt>
              <c:pt idx="6">
                <c:v>Flekkefjord</c:v>
              </c:pt>
              <c:pt idx="7">
                <c:v>Gjerstad</c:v>
              </c:pt>
              <c:pt idx="8">
                <c:v>Vegårshei</c:v>
              </c:pt>
              <c:pt idx="9">
                <c:v>Tvedestrand</c:v>
              </c:pt>
              <c:pt idx="10">
                <c:v>Froland</c:v>
              </c:pt>
              <c:pt idx="11">
                <c:v>Lillesand</c:v>
              </c:pt>
              <c:pt idx="12">
                <c:v>Birkenes</c:v>
              </c:pt>
              <c:pt idx="13">
                <c:v>Åmli</c:v>
              </c:pt>
              <c:pt idx="14">
                <c:v>Iveland</c:v>
              </c:pt>
              <c:pt idx="15">
                <c:v>Evje og Hornnes</c:v>
              </c:pt>
              <c:pt idx="16">
                <c:v>Bygland</c:v>
              </c:pt>
              <c:pt idx="17">
                <c:v>Valle</c:v>
              </c:pt>
              <c:pt idx="18">
                <c:v>Bykle</c:v>
              </c:pt>
              <c:pt idx="19">
                <c:v>Vennesla</c:v>
              </c:pt>
              <c:pt idx="20">
                <c:v>Åseral</c:v>
              </c:pt>
              <c:pt idx="21">
                <c:v>Lyngdal</c:v>
              </c:pt>
              <c:pt idx="22">
                <c:v>Hægebostad</c:v>
              </c:pt>
              <c:pt idx="23">
                <c:v>Kvinesdal</c:v>
              </c:pt>
              <c:pt idx="24">
                <c:v>Sirdal</c:v>
              </c:pt>
            </c:strLit>
          </c:cat>
          <c:val>
            <c:numRef>
              <c:f>komm!$P$218:$P$242</c:f>
              <c:numCache>
                <c:formatCode>0.0\ %</c:formatCode>
                <c:ptCount val="25"/>
                <c:pt idx="0">
                  <c:v>0.94389548611518959</c:v>
                </c:pt>
                <c:pt idx="1">
                  <c:v>0.9425864181697442</c:v>
                </c:pt>
                <c:pt idx="2">
                  <c:v>0.94315387393237671</c:v>
                </c:pt>
                <c:pt idx="3">
                  <c:v>0.94481993909508433</c:v>
                </c:pt>
                <c:pt idx="4">
                  <c:v>0.94140260077718119</c:v>
                </c:pt>
                <c:pt idx="5">
                  <c:v>0.94310794816132359</c:v>
                </c:pt>
                <c:pt idx="6">
                  <c:v>0.9427001494241527</c:v>
                </c:pt>
                <c:pt idx="7">
                  <c:v>0.93520864986946795</c:v>
                </c:pt>
                <c:pt idx="8">
                  <c:v>0.93655526247172816</c:v>
                </c:pt>
                <c:pt idx="9">
                  <c:v>0.94002486303215704</c:v>
                </c:pt>
                <c:pt idx="10">
                  <c:v>0.93828329165348723</c:v>
                </c:pt>
                <c:pt idx="11">
                  <c:v>0.95198618226902221</c:v>
                </c:pt>
                <c:pt idx="12">
                  <c:v>0.93678523858156615</c:v>
                </c:pt>
                <c:pt idx="13">
                  <c:v>0.94412846833910358</c:v>
                </c:pt>
                <c:pt idx="14">
                  <c:v>0.9370468728528446</c:v>
                </c:pt>
                <c:pt idx="15">
                  <c:v>0.93703382097467791</c:v>
                </c:pt>
                <c:pt idx="16">
                  <c:v>0.94278032464010664</c:v>
                </c:pt>
                <c:pt idx="17">
                  <c:v>1.1012092099022273</c:v>
                </c:pt>
                <c:pt idx="18">
                  <c:v>1.5298401160501642</c:v>
                </c:pt>
                <c:pt idx="19">
                  <c:v>0.93589940076185885</c:v>
                </c:pt>
                <c:pt idx="20">
                  <c:v>1.1388054083046595</c:v>
                </c:pt>
                <c:pt idx="21">
                  <c:v>0.938530668262054</c:v>
                </c:pt>
                <c:pt idx="22">
                  <c:v>0.94353007563339353</c:v>
                </c:pt>
                <c:pt idx="23">
                  <c:v>0.94603653715248537</c:v>
                </c:pt>
                <c:pt idx="24">
                  <c:v>1.2699740515477334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80-443A-B170-BB1A9F2A62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ax val="3.5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skatteutjevning. Prosent av landsgjennomsnittet.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/>
              <a:t>Vestland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43"/>
              <c:pt idx="0">
                <c:v>Bergen</c:v>
              </c:pt>
              <c:pt idx="1">
                <c:v>Kinn</c:v>
              </c:pt>
              <c:pt idx="2">
                <c:v>Etne</c:v>
              </c:pt>
              <c:pt idx="3">
                <c:v>Sveio</c:v>
              </c:pt>
              <c:pt idx="4">
                <c:v>Bømlo</c:v>
              </c:pt>
              <c:pt idx="5">
                <c:v>Stord</c:v>
              </c:pt>
              <c:pt idx="6">
                <c:v>Fitjar</c:v>
              </c:pt>
              <c:pt idx="7">
                <c:v>Tysnes</c:v>
              </c:pt>
              <c:pt idx="8">
                <c:v>Kvinnherad</c:v>
              </c:pt>
              <c:pt idx="9">
                <c:v>Ullensvang</c:v>
              </c:pt>
              <c:pt idx="10">
                <c:v>Eidfjord</c:v>
              </c:pt>
              <c:pt idx="11">
                <c:v>Ulvik</c:v>
              </c:pt>
              <c:pt idx="12">
                <c:v>Voss</c:v>
              </c:pt>
              <c:pt idx="13">
                <c:v>Kvam</c:v>
              </c:pt>
              <c:pt idx="14">
                <c:v>Samnanger</c:v>
              </c:pt>
              <c:pt idx="15">
                <c:v>Bjørnafjorden</c:v>
              </c:pt>
              <c:pt idx="16">
                <c:v>Austevoll</c:v>
              </c:pt>
              <c:pt idx="17">
                <c:v>Øygarden</c:v>
              </c:pt>
              <c:pt idx="18">
                <c:v>Askøy</c:v>
              </c:pt>
              <c:pt idx="19">
                <c:v>Vaksdal</c:v>
              </c:pt>
              <c:pt idx="20">
                <c:v>Modalen</c:v>
              </c:pt>
              <c:pt idx="21">
                <c:v>Osterøy</c:v>
              </c:pt>
              <c:pt idx="22">
                <c:v>Alver</c:v>
              </c:pt>
              <c:pt idx="23">
                <c:v>Austrheim</c:v>
              </c:pt>
              <c:pt idx="24">
                <c:v>Fedje</c:v>
              </c:pt>
              <c:pt idx="25">
                <c:v>Masfjorden</c:v>
              </c:pt>
              <c:pt idx="26">
                <c:v>Gulen</c:v>
              </c:pt>
              <c:pt idx="27">
                <c:v>Solund</c:v>
              </c:pt>
              <c:pt idx="28">
                <c:v>Hyllestad</c:v>
              </c:pt>
              <c:pt idx="29">
                <c:v>Høyanger</c:v>
              </c:pt>
              <c:pt idx="30">
                <c:v>Vik</c:v>
              </c:pt>
              <c:pt idx="31">
                <c:v>Sogndal</c:v>
              </c:pt>
              <c:pt idx="32">
                <c:v>Aurland</c:v>
              </c:pt>
              <c:pt idx="33">
                <c:v>Lærdal</c:v>
              </c:pt>
              <c:pt idx="34">
                <c:v>Årdal</c:v>
              </c:pt>
              <c:pt idx="35">
                <c:v>Luster</c:v>
              </c:pt>
              <c:pt idx="36">
                <c:v>Askvoll</c:v>
              </c:pt>
              <c:pt idx="37">
                <c:v>Fjaler</c:v>
              </c:pt>
              <c:pt idx="38">
                <c:v>Sunnfjord</c:v>
              </c:pt>
              <c:pt idx="39">
                <c:v>Bremanger</c:v>
              </c:pt>
              <c:pt idx="40">
                <c:v>Stad</c:v>
              </c:pt>
              <c:pt idx="41">
                <c:v>Gloppen</c:v>
              </c:pt>
              <c:pt idx="42">
                <c:v>Stryn</c:v>
              </c:pt>
            </c:strLit>
          </c:cat>
          <c:val>
            <c:numRef>
              <c:f>komm!$F$243:$F$285</c:f>
              <c:numCache>
                <c:formatCode>0%</c:formatCode>
                <c:ptCount val="43"/>
                <c:pt idx="0">
                  <c:v>1.047397749681819</c:v>
                </c:pt>
                <c:pt idx="1">
                  <c:v>0.93046914526622493</c:v>
                </c:pt>
                <c:pt idx="2">
                  <c:v>0.89080269307024851</c:v>
                </c:pt>
                <c:pt idx="3">
                  <c:v>0.77637624628321011</c:v>
                </c:pt>
                <c:pt idx="4">
                  <c:v>0.90900056798737361</c:v>
                </c:pt>
                <c:pt idx="5">
                  <c:v>0.97403126920414251</c:v>
                </c:pt>
                <c:pt idx="6">
                  <c:v>0.85468121439696043</c:v>
                </c:pt>
                <c:pt idx="7">
                  <c:v>1.1604439928578134</c:v>
                </c:pt>
                <c:pt idx="8">
                  <c:v>0.96287977075948838</c:v>
                </c:pt>
                <c:pt idx="9">
                  <c:v>0.97662927690542234</c:v>
                </c:pt>
                <c:pt idx="10">
                  <c:v>1.9130399719061344</c:v>
                </c:pt>
                <c:pt idx="11">
                  <c:v>0.96327890710402175</c:v>
                </c:pt>
                <c:pt idx="12">
                  <c:v>0.87484041863625295</c:v>
                </c:pt>
                <c:pt idx="13">
                  <c:v>0.876399512885775</c:v>
                </c:pt>
                <c:pt idx="14">
                  <c:v>0.83131409621077457</c:v>
                </c:pt>
                <c:pt idx="15">
                  <c:v>0.89118630704253998</c:v>
                </c:pt>
                <c:pt idx="16">
                  <c:v>1.4649046358445537</c:v>
                </c:pt>
                <c:pt idx="17">
                  <c:v>0.89588216031846346</c:v>
                </c:pt>
                <c:pt idx="18">
                  <c:v>0.81717096457525151</c:v>
                </c:pt>
                <c:pt idx="19">
                  <c:v>0.82104915245407872</c:v>
                </c:pt>
                <c:pt idx="20">
                  <c:v>1.8615153147364303</c:v>
                </c:pt>
                <c:pt idx="21">
                  <c:v>0.77228942922610244</c:v>
                </c:pt>
                <c:pt idx="22">
                  <c:v>0.84110951901300379</c:v>
                </c:pt>
                <c:pt idx="23">
                  <c:v>1.2783611635264314</c:v>
                </c:pt>
                <c:pt idx="24">
                  <c:v>0.85122750056392538</c:v>
                </c:pt>
                <c:pt idx="25">
                  <c:v>1.1074583551386568</c:v>
                </c:pt>
                <c:pt idx="26">
                  <c:v>1.1712646673457325</c:v>
                </c:pt>
                <c:pt idx="27">
                  <c:v>0.99779789952322584</c:v>
                </c:pt>
                <c:pt idx="28">
                  <c:v>0.86586933892985829</c:v>
                </c:pt>
                <c:pt idx="29">
                  <c:v>0.94771325931441186</c:v>
                </c:pt>
                <c:pt idx="30">
                  <c:v>1.0059288328241982</c:v>
                </c:pt>
                <c:pt idx="31">
                  <c:v>0.84862554916917354</c:v>
                </c:pt>
                <c:pt idx="32">
                  <c:v>1.4083238232084343</c:v>
                </c:pt>
                <c:pt idx="33">
                  <c:v>1.0062982679732178</c:v>
                </c:pt>
                <c:pt idx="34">
                  <c:v>1.035263627852657</c:v>
                </c:pt>
                <c:pt idx="35">
                  <c:v>0.93374159668712142</c:v>
                </c:pt>
                <c:pt idx="36">
                  <c:v>0.89753680536542468</c:v>
                </c:pt>
                <c:pt idx="37">
                  <c:v>0.91952543885303173</c:v>
                </c:pt>
                <c:pt idx="38">
                  <c:v>0.93693650427342301</c:v>
                </c:pt>
                <c:pt idx="39">
                  <c:v>0.95975656484577143</c:v>
                </c:pt>
                <c:pt idx="40">
                  <c:v>0.83101547372984985</c:v>
                </c:pt>
                <c:pt idx="41">
                  <c:v>0.81284765001912618</c:v>
                </c:pt>
                <c:pt idx="42">
                  <c:v>0.84290451051418491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95-4169-89CD-335A0C4DDE0C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43"/>
              <c:pt idx="0">
                <c:v>Bergen</c:v>
              </c:pt>
              <c:pt idx="1">
                <c:v>Kinn</c:v>
              </c:pt>
              <c:pt idx="2">
                <c:v>Etne</c:v>
              </c:pt>
              <c:pt idx="3">
                <c:v>Sveio</c:v>
              </c:pt>
              <c:pt idx="4">
                <c:v>Bømlo</c:v>
              </c:pt>
              <c:pt idx="5">
                <c:v>Stord</c:v>
              </c:pt>
              <c:pt idx="6">
                <c:v>Fitjar</c:v>
              </c:pt>
              <c:pt idx="7">
                <c:v>Tysnes</c:v>
              </c:pt>
              <c:pt idx="8">
                <c:v>Kvinnherad</c:v>
              </c:pt>
              <c:pt idx="9">
                <c:v>Ullensvang</c:v>
              </c:pt>
              <c:pt idx="10">
                <c:v>Eidfjord</c:v>
              </c:pt>
              <c:pt idx="11">
                <c:v>Ulvik</c:v>
              </c:pt>
              <c:pt idx="12">
                <c:v>Voss</c:v>
              </c:pt>
              <c:pt idx="13">
                <c:v>Kvam</c:v>
              </c:pt>
              <c:pt idx="14">
                <c:v>Samnanger</c:v>
              </c:pt>
              <c:pt idx="15">
                <c:v>Bjørnafjorden</c:v>
              </c:pt>
              <c:pt idx="16">
                <c:v>Austevoll</c:v>
              </c:pt>
              <c:pt idx="17">
                <c:v>Øygarden</c:v>
              </c:pt>
              <c:pt idx="18">
                <c:v>Askøy</c:v>
              </c:pt>
              <c:pt idx="19">
                <c:v>Vaksdal</c:v>
              </c:pt>
              <c:pt idx="20">
                <c:v>Modalen</c:v>
              </c:pt>
              <c:pt idx="21">
                <c:v>Osterøy</c:v>
              </c:pt>
              <c:pt idx="22">
                <c:v>Alver</c:v>
              </c:pt>
              <c:pt idx="23">
                <c:v>Austrheim</c:v>
              </c:pt>
              <c:pt idx="24">
                <c:v>Fedje</c:v>
              </c:pt>
              <c:pt idx="25">
                <c:v>Masfjorden</c:v>
              </c:pt>
              <c:pt idx="26">
                <c:v>Gulen</c:v>
              </c:pt>
              <c:pt idx="27">
                <c:v>Solund</c:v>
              </c:pt>
              <c:pt idx="28">
                <c:v>Hyllestad</c:v>
              </c:pt>
              <c:pt idx="29">
                <c:v>Høyanger</c:v>
              </c:pt>
              <c:pt idx="30">
                <c:v>Vik</c:v>
              </c:pt>
              <c:pt idx="31">
                <c:v>Sogndal</c:v>
              </c:pt>
              <c:pt idx="32">
                <c:v>Aurland</c:v>
              </c:pt>
              <c:pt idx="33">
                <c:v>Lærdal</c:v>
              </c:pt>
              <c:pt idx="34">
                <c:v>Årdal</c:v>
              </c:pt>
              <c:pt idx="35">
                <c:v>Luster</c:v>
              </c:pt>
              <c:pt idx="36">
                <c:v>Askvoll</c:v>
              </c:pt>
              <c:pt idx="37">
                <c:v>Fjaler</c:v>
              </c:pt>
              <c:pt idx="38">
                <c:v>Sunnfjord</c:v>
              </c:pt>
              <c:pt idx="39">
                <c:v>Bremanger</c:v>
              </c:pt>
              <c:pt idx="40">
                <c:v>Stad</c:v>
              </c:pt>
              <c:pt idx="41">
                <c:v>Gloppen</c:v>
              </c:pt>
              <c:pt idx="42">
                <c:v>Stryn</c:v>
              </c:pt>
            </c:strLit>
          </c:cat>
          <c:val>
            <c:numRef>
              <c:f>komm!$P$243:$P$285</c:f>
              <c:numCache>
                <c:formatCode>0.0\ %</c:formatCode>
                <c:ptCount val="43"/>
                <c:pt idx="0">
                  <c:v>1.0061346594479146</c:v>
                </c:pt>
                <c:pt idx="1">
                  <c:v>0.95936321768167709</c:v>
                </c:pt>
                <c:pt idx="2">
                  <c:v>0.94672431940492663</c:v>
                </c:pt>
                <c:pt idx="3">
                  <c:v>0.94100299706557489</c:v>
                </c:pt>
                <c:pt idx="4">
                  <c:v>0.95077578677013674</c:v>
                </c:pt>
                <c:pt idx="5">
                  <c:v>0.97678806725684408</c:v>
                </c:pt>
                <c:pt idx="6">
                  <c:v>0.94491824547126224</c:v>
                </c:pt>
                <c:pt idx="7">
                  <c:v>1.0513531567183125</c:v>
                </c:pt>
                <c:pt idx="8">
                  <c:v>0.9723274678789825</c:v>
                </c:pt>
                <c:pt idx="9">
                  <c:v>0.97782727033735606</c:v>
                </c:pt>
                <c:pt idx="10">
                  <c:v>1.352391548337641</c:v>
                </c:pt>
                <c:pt idx="11">
                  <c:v>0.9724871224167958</c:v>
                </c:pt>
                <c:pt idx="12">
                  <c:v>0.94592620568322672</c:v>
                </c:pt>
                <c:pt idx="13">
                  <c:v>0.94600416039570323</c:v>
                </c:pt>
                <c:pt idx="14">
                  <c:v>0.94374988956195305</c:v>
                </c:pt>
                <c:pt idx="15">
                  <c:v>0.94674350010354136</c:v>
                </c:pt>
                <c:pt idx="16">
                  <c:v>1.1731374139130084</c:v>
                </c:pt>
                <c:pt idx="17">
                  <c:v>0.94697829276733747</c:v>
                </c:pt>
                <c:pt idx="18">
                  <c:v>0.94304273298017671</c:v>
                </c:pt>
                <c:pt idx="19">
                  <c:v>0.94323664237411831</c:v>
                </c:pt>
                <c:pt idx="20">
                  <c:v>1.3317816854697591</c:v>
                </c:pt>
                <c:pt idx="21">
                  <c:v>0.94079865621271941</c:v>
                </c:pt>
                <c:pt idx="22">
                  <c:v>0.94423966070206455</c:v>
                </c:pt>
                <c:pt idx="23">
                  <c:v>1.0985200249857594</c:v>
                </c:pt>
                <c:pt idx="24">
                  <c:v>0.94474555977961061</c:v>
                </c:pt>
                <c:pt idx="25">
                  <c:v>1.0301589016306498</c:v>
                </c:pt>
                <c:pt idx="26">
                  <c:v>1.05568142651348</c:v>
                </c:pt>
                <c:pt idx="27">
                  <c:v>0.98629471938447755</c:v>
                </c:pt>
                <c:pt idx="28">
                  <c:v>0.94547765169790732</c:v>
                </c:pt>
                <c:pt idx="29">
                  <c:v>0.96626086330095184</c:v>
                </c:pt>
                <c:pt idx="30">
                  <c:v>0.98954709270486618</c:v>
                </c:pt>
                <c:pt idx="31">
                  <c:v>0.9446154622098728</c:v>
                </c:pt>
                <c:pt idx="32">
                  <c:v>1.1505050888585608</c:v>
                </c:pt>
                <c:pt idx="33">
                  <c:v>0.98969486676447438</c:v>
                </c:pt>
                <c:pt idx="34">
                  <c:v>1.00128101071625</c:v>
                </c:pt>
                <c:pt idx="35">
                  <c:v>0.9606721982500358</c:v>
                </c:pt>
                <c:pt idx="36">
                  <c:v>0.9470610250196857</c:v>
                </c:pt>
                <c:pt idx="37">
                  <c:v>0.95498573511639973</c:v>
                </c:pt>
                <c:pt idx="38">
                  <c:v>0.96195016128455635</c:v>
                </c:pt>
                <c:pt idx="39">
                  <c:v>0.97107818551349556</c:v>
                </c:pt>
                <c:pt idx="40">
                  <c:v>0.94373495843790678</c:v>
                </c:pt>
                <c:pt idx="41">
                  <c:v>0.94282656725237068</c:v>
                </c:pt>
                <c:pt idx="42">
                  <c:v>0.94432941027712358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95-4169-89CD-335A0C4DDE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ax val="3.5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skatteutjevning. Prosent av landsgjennomsnittet.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/>
              <a:t>Trøndelag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38"/>
              <c:pt idx="0">
                <c:v>Trondheim</c:v>
              </c:pt>
              <c:pt idx="1">
                <c:v>Steinkjer</c:v>
              </c:pt>
              <c:pt idx="2">
                <c:v>Namsos</c:v>
              </c:pt>
              <c:pt idx="3">
                <c:v>Frøya</c:v>
              </c:pt>
              <c:pt idx="4">
                <c:v>Osen</c:v>
              </c:pt>
              <c:pt idx="5">
                <c:v>Oppdal</c:v>
              </c:pt>
              <c:pt idx="6">
                <c:v>Rennebu</c:v>
              </c:pt>
              <c:pt idx="7">
                <c:v>Røros</c:v>
              </c:pt>
              <c:pt idx="8">
                <c:v>Holtålen</c:v>
              </c:pt>
              <c:pt idx="9">
                <c:v>Midtre Gauldal</c:v>
              </c:pt>
              <c:pt idx="10">
                <c:v>Melhus</c:v>
              </c:pt>
              <c:pt idx="11">
                <c:v>Skaun</c:v>
              </c:pt>
              <c:pt idx="12">
                <c:v>Malvik</c:v>
              </c:pt>
              <c:pt idx="13">
                <c:v>Selbu</c:v>
              </c:pt>
              <c:pt idx="14">
                <c:v>Tydal</c:v>
              </c:pt>
              <c:pt idx="15">
                <c:v>Meråker</c:v>
              </c:pt>
              <c:pt idx="16">
                <c:v>Stjørdal</c:v>
              </c:pt>
              <c:pt idx="17">
                <c:v>Frosta</c:v>
              </c:pt>
              <c:pt idx="18">
                <c:v>Levanger</c:v>
              </c:pt>
              <c:pt idx="19">
                <c:v>Verdal</c:v>
              </c:pt>
              <c:pt idx="20">
                <c:v>Snåsa</c:v>
              </c:pt>
              <c:pt idx="21">
                <c:v>Lierne</c:v>
              </c:pt>
              <c:pt idx="22">
                <c:v>Røyrvik</c:v>
              </c:pt>
              <c:pt idx="23">
                <c:v>Namsskogan</c:v>
              </c:pt>
              <c:pt idx="24">
                <c:v>Grong</c:v>
              </c:pt>
              <c:pt idx="25">
                <c:v>Høylandet</c:v>
              </c:pt>
              <c:pt idx="26">
                <c:v>Overhalla</c:v>
              </c:pt>
              <c:pt idx="27">
                <c:v>Flatanger</c:v>
              </c:pt>
              <c:pt idx="28">
                <c:v>Leka</c:v>
              </c:pt>
              <c:pt idx="29">
                <c:v>Inderøy</c:v>
              </c:pt>
              <c:pt idx="30">
                <c:v>Indre Fosen</c:v>
              </c:pt>
              <c:pt idx="31">
                <c:v>Heim</c:v>
              </c:pt>
              <c:pt idx="32">
                <c:v>Hitra</c:v>
              </c:pt>
              <c:pt idx="33">
                <c:v>Ørland</c:v>
              </c:pt>
              <c:pt idx="34">
                <c:v>Åfjord</c:v>
              </c:pt>
              <c:pt idx="35">
                <c:v>Orkland</c:v>
              </c:pt>
              <c:pt idx="36">
                <c:v>Nærøysund</c:v>
              </c:pt>
              <c:pt idx="37">
                <c:v>Rindal</c:v>
              </c:pt>
            </c:strLit>
          </c:cat>
          <c:val>
            <c:numRef>
              <c:f>komm!$F$286:$F$323</c:f>
              <c:numCache>
                <c:formatCode>0%</c:formatCode>
                <c:ptCount val="38"/>
                <c:pt idx="0">
                  <c:v>1.00377939420549</c:v>
                </c:pt>
                <c:pt idx="1">
                  <c:v>0.72856926002356615</c:v>
                </c:pt>
                <c:pt idx="2">
                  <c:v>0.78188722864571192</c:v>
                </c:pt>
                <c:pt idx="3">
                  <c:v>2.4429612568215071</c:v>
                </c:pt>
                <c:pt idx="4">
                  <c:v>0.75870388413462786</c:v>
                </c:pt>
                <c:pt idx="5">
                  <c:v>0.82350186075967147</c:v>
                </c:pt>
                <c:pt idx="6">
                  <c:v>0.73499699864491175</c:v>
                </c:pt>
                <c:pt idx="7">
                  <c:v>0.81166624879630944</c:v>
                </c:pt>
                <c:pt idx="8">
                  <c:v>0.68491016303076357</c:v>
                </c:pt>
                <c:pt idx="9">
                  <c:v>0.68174111435260909</c:v>
                </c:pt>
                <c:pt idx="10">
                  <c:v>0.7772033449652489</c:v>
                </c:pt>
                <c:pt idx="11">
                  <c:v>0.74877807476427805</c:v>
                </c:pt>
                <c:pt idx="12">
                  <c:v>0.92162540330001086</c:v>
                </c:pt>
                <c:pt idx="13">
                  <c:v>0.77706476479554476</c:v>
                </c:pt>
                <c:pt idx="14">
                  <c:v>1.3283121756353444</c:v>
                </c:pt>
                <c:pt idx="15">
                  <c:v>0.74601353802314407</c:v>
                </c:pt>
                <c:pt idx="16">
                  <c:v>0.79583892904895803</c:v>
                </c:pt>
                <c:pt idx="17">
                  <c:v>0.72683682909712599</c:v>
                </c:pt>
                <c:pt idx="18">
                  <c:v>0.76928710465950545</c:v>
                </c:pt>
                <c:pt idx="19">
                  <c:v>0.7272210520537189</c:v>
                </c:pt>
                <c:pt idx="20">
                  <c:v>0.73996936479388264</c:v>
                </c:pt>
                <c:pt idx="21">
                  <c:v>0.79774516022100417</c:v>
                </c:pt>
                <c:pt idx="22">
                  <c:v>0.83159159992225051</c:v>
                </c:pt>
                <c:pt idx="23">
                  <c:v>1.063526443188632</c:v>
                </c:pt>
                <c:pt idx="24">
                  <c:v>0.75673818339805332</c:v>
                </c:pt>
                <c:pt idx="25">
                  <c:v>0.64186404457288326</c:v>
                </c:pt>
                <c:pt idx="26">
                  <c:v>0.74387297286544529</c:v>
                </c:pt>
                <c:pt idx="27">
                  <c:v>0.92706685021713298</c:v>
                </c:pt>
                <c:pt idx="28">
                  <c:v>0.71967364832856096</c:v>
                </c:pt>
                <c:pt idx="29">
                  <c:v>0.77941380420049033</c:v>
                </c:pt>
                <c:pt idx="30">
                  <c:v>0.6979528497515739</c:v>
                </c:pt>
                <c:pt idx="31">
                  <c:v>0.84698652445593325</c:v>
                </c:pt>
                <c:pt idx="32">
                  <c:v>0.82586383011228581</c:v>
                </c:pt>
                <c:pt idx="33">
                  <c:v>0.78921312642184904</c:v>
                </c:pt>
                <c:pt idx="34">
                  <c:v>0.78891777292987963</c:v>
                </c:pt>
                <c:pt idx="35">
                  <c:v>0.76678275683854813</c:v>
                </c:pt>
                <c:pt idx="36">
                  <c:v>1.1059111028069315</c:v>
                </c:pt>
                <c:pt idx="37">
                  <c:v>0.74545700284771188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D2-4655-9FE4-61CA028BC3FE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38"/>
              <c:pt idx="0">
                <c:v>Trondheim</c:v>
              </c:pt>
              <c:pt idx="1">
                <c:v>Steinkjer</c:v>
              </c:pt>
              <c:pt idx="2">
                <c:v>Namsos</c:v>
              </c:pt>
              <c:pt idx="3">
                <c:v>Frøya</c:v>
              </c:pt>
              <c:pt idx="4">
                <c:v>Osen</c:v>
              </c:pt>
              <c:pt idx="5">
                <c:v>Oppdal</c:v>
              </c:pt>
              <c:pt idx="6">
                <c:v>Rennebu</c:v>
              </c:pt>
              <c:pt idx="7">
                <c:v>Røros</c:v>
              </c:pt>
              <c:pt idx="8">
                <c:v>Holtålen</c:v>
              </c:pt>
              <c:pt idx="9">
                <c:v>Midtre Gauldal</c:v>
              </c:pt>
              <c:pt idx="10">
                <c:v>Melhus</c:v>
              </c:pt>
              <c:pt idx="11">
                <c:v>Skaun</c:v>
              </c:pt>
              <c:pt idx="12">
                <c:v>Malvik</c:v>
              </c:pt>
              <c:pt idx="13">
                <c:v>Selbu</c:v>
              </c:pt>
              <c:pt idx="14">
                <c:v>Tydal</c:v>
              </c:pt>
              <c:pt idx="15">
                <c:v>Meråker</c:v>
              </c:pt>
              <c:pt idx="16">
                <c:v>Stjørdal</c:v>
              </c:pt>
              <c:pt idx="17">
                <c:v>Frosta</c:v>
              </c:pt>
              <c:pt idx="18">
                <c:v>Levanger</c:v>
              </c:pt>
              <c:pt idx="19">
                <c:v>Verdal</c:v>
              </c:pt>
              <c:pt idx="20">
                <c:v>Snåsa</c:v>
              </c:pt>
              <c:pt idx="21">
                <c:v>Lierne</c:v>
              </c:pt>
              <c:pt idx="22">
                <c:v>Røyrvik</c:v>
              </c:pt>
              <c:pt idx="23">
                <c:v>Namsskogan</c:v>
              </c:pt>
              <c:pt idx="24">
                <c:v>Grong</c:v>
              </c:pt>
              <c:pt idx="25">
                <c:v>Høylandet</c:v>
              </c:pt>
              <c:pt idx="26">
                <c:v>Overhalla</c:v>
              </c:pt>
              <c:pt idx="27">
                <c:v>Flatanger</c:v>
              </c:pt>
              <c:pt idx="28">
                <c:v>Leka</c:v>
              </c:pt>
              <c:pt idx="29">
                <c:v>Inderøy</c:v>
              </c:pt>
              <c:pt idx="30">
                <c:v>Indre Fosen</c:v>
              </c:pt>
              <c:pt idx="31">
                <c:v>Heim</c:v>
              </c:pt>
              <c:pt idx="32">
                <c:v>Hitra</c:v>
              </c:pt>
              <c:pt idx="33">
                <c:v>Ørland</c:v>
              </c:pt>
              <c:pt idx="34">
                <c:v>Åfjord</c:v>
              </c:pt>
              <c:pt idx="35">
                <c:v>Orkland</c:v>
              </c:pt>
              <c:pt idx="36">
                <c:v>Nærøysund</c:v>
              </c:pt>
              <c:pt idx="37">
                <c:v>Rindal</c:v>
              </c:pt>
            </c:strLit>
          </c:cat>
          <c:val>
            <c:numRef>
              <c:f>komm!$P$286:$P$323</c:f>
              <c:numCache>
                <c:formatCode>0.0\ %</c:formatCode>
                <c:ptCount val="38"/>
                <c:pt idx="0">
                  <c:v>0.98868731725738301</c:v>
                </c:pt>
                <c:pt idx="1">
                  <c:v>0.93861264775259268</c:v>
                </c:pt>
                <c:pt idx="2">
                  <c:v>0.94127854618369999</c:v>
                </c:pt>
                <c:pt idx="3">
                  <c:v>1.5643600623037903</c:v>
                </c:pt>
                <c:pt idx="4">
                  <c:v>0.94011937895814579</c:v>
                </c:pt>
                <c:pt idx="5">
                  <c:v>0.94335927778939777</c:v>
                </c:pt>
                <c:pt idx="6">
                  <c:v>0.93893403468365977</c:v>
                </c:pt>
                <c:pt idx="7">
                  <c:v>0.94276749719122988</c:v>
                </c:pt>
                <c:pt idx="8">
                  <c:v>0.93642969290295253</c:v>
                </c:pt>
                <c:pt idx="9">
                  <c:v>0.93627124046904464</c:v>
                </c:pt>
                <c:pt idx="10">
                  <c:v>0.94104435199967662</c:v>
                </c:pt>
                <c:pt idx="11">
                  <c:v>0.93962308848962828</c:v>
                </c:pt>
                <c:pt idx="12">
                  <c:v>0.95582572089519147</c:v>
                </c:pt>
                <c:pt idx="13">
                  <c:v>0.94103742299119175</c:v>
                </c:pt>
                <c:pt idx="14">
                  <c:v>1.1185004298293248</c:v>
                </c:pt>
                <c:pt idx="15">
                  <c:v>0.93948486165257161</c:v>
                </c:pt>
                <c:pt idx="16">
                  <c:v>0.94197613120386225</c:v>
                </c:pt>
                <c:pt idx="17">
                  <c:v>0.93852602620627068</c:v>
                </c:pt>
                <c:pt idx="18">
                  <c:v>0.94064853998438946</c:v>
                </c:pt>
                <c:pt idx="19">
                  <c:v>0.93854523735410045</c:v>
                </c:pt>
                <c:pt idx="20">
                  <c:v>0.93918265299110859</c:v>
                </c:pt>
                <c:pt idx="21">
                  <c:v>0.94207144276246468</c:v>
                </c:pt>
                <c:pt idx="22">
                  <c:v>0.94376376474752688</c:v>
                </c:pt>
                <c:pt idx="23">
                  <c:v>1.0125861368506397</c:v>
                </c:pt>
                <c:pt idx="24">
                  <c:v>0.94002109392131672</c:v>
                </c:pt>
                <c:pt idx="25">
                  <c:v>0.93427738698005847</c:v>
                </c:pt>
                <c:pt idx="26">
                  <c:v>0.93937783339468661</c:v>
                </c:pt>
                <c:pt idx="27">
                  <c:v>0.95800229966204054</c:v>
                </c:pt>
                <c:pt idx="28">
                  <c:v>0.93816786716784251</c:v>
                </c:pt>
                <c:pt idx="29">
                  <c:v>0.9411548749614389</c:v>
                </c:pt>
                <c:pt idx="30">
                  <c:v>0.93708182723899291</c:v>
                </c:pt>
                <c:pt idx="31">
                  <c:v>0.9445335109742109</c:v>
                </c:pt>
                <c:pt idx="32">
                  <c:v>0.94347737625702877</c:v>
                </c:pt>
                <c:pt idx="33">
                  <c:v>0.94164484107250679</c:v>
                </c:pt>
                <c:pt idx="34">
                  <c:v>0.94163007339790827</c:v>
                </c:pt>
                <c:pt idx="35">
                  <c:v>0.94052332259334182</c:v>
                </c:pt>
                <c:pt idx="36">
                  <c:v>1.0295400006979594</c:v>
                </c:pt>
                <c:pt idx="37">
                  <c:v>0.93945703489380006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D2-4655-9FE4-61CA028BC3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ax val="3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2EC4C02-5169-4B6B-BDFA-3E66E7B25D93}">
  <sheetPr/>
  <sheetViews>
    <sheetView zoomScale="167" workbookViewId="0" zoomToFit="1"/>
  </sheetViews>
  <sheetProtection content="1" objects="1"/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0340578-8FE3-44FF-8970-EAC356AE2DAF}">
  <sheetPr/>
  <sheetViews>
    <sheetView zoomScale="167" workbookViewId="0" zoomToFit="1"/>
  </sheetViews>
  <sheetProtection content="1" objects="1"/>
  <pageMargins left="0.7" right="0.7" top="0.75" bottom="0.75" header="0.3" footer="0.3"/>
  <pageSetup paperSize="0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65740</xdr:colOff>
      <xdr:row>34</xdr:row>
      <xdr:rowOff>124573</xdr:rowOff>
    </xdr:from>
    <xdr:to>
      <xdr:col>36</xdr:col>
      <xdr:colOff>65740</xdr:colOff>
      <xdr:row>51</xdr:row>
      <xdr:rowOff>19798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074AA6CA-753C-4958-91FF-589AC4A15D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36232</xdr:colOff>
      <xdr:row>9</xdr:row>
      <xdr:rowOff>95810</xdr:rowOff>
    </xdr:from>
    <xdr:to>
      <xdr:col>35</xdr:col>
      <xdr:colOff>741083</xdr:colOff>
      <xdr:row>28</xdr:row>
      <xdr:rowOff>32871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094DAADE-D7EF-459A-8EFC-ADD474DA29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27</xdr:col>
      <xdr:colOff>79188</xdr:colOff>
      <xdr:row>55</xdr:row>
      <xdr:rowOff>82364</xdr:rowOff>
    </xdr:from>
    <xdr:to>
      <xdr:col>37</xdr:col>
      <xdr:colOff>757227</xdr:colOff>
      <xdr:row>73</xdr:row>
      <xdr:rowOff>177613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9FDF5862-C721-487B-8919-1A896052D1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27</xdr:col>
      <xdr:colOff>290793</xdr:colOff>
      <xdr:row>117</xdr:row>
      <xdr:rowOff>16913</xdr:rowOff>
    </xdr:from>
    <xdr:to>
      <xdr:col>40</xdr:col>
      <xdr:colOff>586067</xdr:colOff>
      <xdr:row>136</xdr:row>
      <xdr:rowOff>16913</xdr:rowOff>
    </xdr:to>
    <xdr:graphicFrame macro="">
      <xdr:nvGraphicFramePr>
        <xdr:cNvPr id="15" name="Diagram 14">
          <a:extLst>
            <a:ext uri="{FF2B5EF4-FFF2-40B4-BE49-F238E27FC236}">
              <a16:creationId xmlns:a16="http://schemas.microsoft.com/office/drawing/2014/main" id="{2F9FBBFB-832B-46A7-AFE4-9FE05EA1B2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321235</xdr:colOff>
      <xdr:row>194</xdr:row>
      <xdr:rowOff>388470</xdr:rowOff>
    </xdr:from>
    <xdr:to>
      <xdr:col>37</xdr:col>
      <xdr:colOff>16435</xdr:colOff>
      <xdr:row>214</xdr:row>
      <xdr:rowOff>89833</xdr:rowOff>
    </xdr:to>
    <xdr:graphicFrame macro="">
      <xdr:nvGraphicFramePr>
        <xdr:cNvPr id="16" name="Diagram 15">
          <a:extLst>
            <a:ext uri="{FF2B5EF4-FFF2-40B4-BE49-F238E27FC236}">
              <a16:creationId xmlns:a16="http://schemas.microsoft.com/office/drawing/2014/main" id="{FC35EC54-9928-415B-869F-9C353714BB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318621</xdr:colOff>
      <xdr:row>150</xdr:row>
      <xdr:rowOff>99171</xdr:rowOff>
    </xdr:from>
    <xdr:to>
      <xdr:col>38</xdr:col>
      <xdr:colOff>32871</xdr:colOff>
      <xdr:row>169</xdr:row>
      <xdr:rowOff>137270</xdr:rowOff>
    </xdr:to>
    <xdr:graphicFrame macro="">
      <xdr:nvGraphicFramePr>
        <xdr:cNvPr id="17" name="Diagram 16">
          <a:extLst>
            <a:ext uri="{FF2B5EF4-FFF2-40B4-BE49-F238E27FC236}">
              <a16:creationId xmlns:a16="http://schemas.microsoft.com/office/drawing/2014/main" id="{4BE3E662-A716-4D0D-AAA3-655C9C4A65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27</xdr:col>
      <xdr:colOff>552824</xdr:colOff>
      <xdr:row>219</xdr:row>
      <xdr:rowOff>164353</xdr:rowOff>
    </xdr:from>
    <xdr:to>
      <xdr:col>37</xdr:col>
      <xdr:colOff>248024</xdr:colOff>
      <xdr:row>239</xdr:row>
      <xdr:rowOff>82362</xdr:rowOff>
    </xdr:to>
    <xdr:graphicFrame macro="">
      <xdr:nvGraphicFramePr>
        <xdr:cNvPr id="18" name="Diagram 17">
          <a:extLst>
            <a:ext uri="{FF2B5EF4-FFF2-40B4-BE49-F238E27FC236}">
              <a16:creationId xmlns:a16="http://schemas.microsoft.com/office/drawing/2014/main" id="{6AD99BEA-DC40-47E7-864A-732144C0CD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27</xdr:col>
      <xdr:colOff>530411</xdr:colOff>
      <xdr:row>245</xdr:row>
      <xdr:rowOff>112059</xdr:rowOff>
    </xdr:from>
    <xdr:to>
      <xdr:col>38</xdr:col>
      <xdr:colOff>539230</xdr:colOff>
      <xdr:row>265</xdr:row>
      <xdr:rowOff>30069</xdr:rowOff>
    </xdr:to>
    <xdr:graphicFrame macro="">
      <xdr:nvGraphicFramePr>
        <xdr:cNvPr id="19" name="Diagram 18">
          <a:extLst>
            <a:ext uri="{FF2B5EF4-FFF2-40B4-BE49-F238E27FC236}">
              <a16:creationId xmlns:a16="http://schemas.microsoft.com/office/drawing/2014/main" id="{40AF432F-36FA-40AF-B40F-8DA8D3439A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27</xdr:col>
      <xdr:colOff>351118</xdr:colOff>
      <xdr:row>288</xdr:row>
      <xdr:rowOff>171824</xdr:rowOff>
    </xdr:from>
    <xdr:to>
      <xdr:col>40</xdr:col>
      <xdr:colOff>471768</xdr:colOff>
      <xdr:row>308</xdr:row>
      <xdr:rowOff>89834</xdr:rowOff>
    </xdr:to>
    <xdr:graphicFrame macro="">
      <xdr:nvGraphicFramePr>
        <xdr:cNvPr id="20" name="Diagram 19">
          <a:extLst>
            <a:ext uri="{FF2B5EF4-FFF2-40B4-BE49-F238E27FC236}">
              <a16:creationId xmlns:a16="http://schemas.microsoft.com/office/drawing/2014/main" id="{BB9411A9-901B-4789-8720-16C2BC58EB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27</xdr:col>
      <xdr:colOff>231589</xdr:colOff>
      <xdr:row>325</xdr:row>
      <xdr:rowOff>104588</xdr:rowOff>
    </xdr:from>
    <xdr:to>
      <xdr:col>37</xdr:col>
      <xdr:colOff>699019</xdr:colOff>
      <xdr:row>344</xdr:row>
      <xdr:rowOff>41648</xdr:rowOff>
    </xdr:to>
    <xdr:graphicFrame macro="">
      <xdr:nvGraphicFramePr>
        <xdr:cNvPr id="21" name="Diagram 20">
          <a:extLst>
            <a:ext uri="{FF2B5EF4-FFF2-40B4-BE49-F238E27FC236}">
              <a16:creationId xmlns:a16="http://schemas.microsoft.com/office/drawing/2014/main" id="{0B992B1C-7CB5-4808-8C3C-3B98FCBADE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47623</xdr:colOff>
      <xdr:row>19</xdr:row>
      <xdr:rowOff>20107</xdr:rowOff>
    </xdr:from>
    <xdr:to>
      <xdr:col>24</xdr:col>
      <xdr:colOff>666750</xdr:colOff>
      <xdr:row>43</xdr:row>
      <xdr:rowOff>74083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8837653-8E99-23C6-FFBB-A830FBFADE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306917</xdr:colOff>
      <xdr:row>18</xdr:row>
      <xdr:rowOff>74084</xdr:rowOff>
    </xdr:from>
    <xdr:to>
      <xdr:col>37</xdr:col>
      <xdr:colOff>254000</xdr:colOff>
      <xdr:row>40</xdr:row>
      <xdr:rowOff>85727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B61F78CD-3D81-4669-A3B8-EBBDE73B14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38</xdr:col>
      <xdr:colOff>0</xdr:colOff>
      <xdr:row>18</xdr:row>
      <xdr:rowOff>0</xdr:rowOff>
    </xdr:from>
    <xdr:to>
      <xdr:col>49</xdr:col>
      <xdr:colOff>719667</xdr:colOff>
      <xdr:row>40</xdr:row>
      <xdr:rowOff>11643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2A4057BA-21D1-429F-A6D9-37C10A862C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8263" cy="608003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3D9C591-8B68-41CA-8F2B-7CD433C4B54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8263" cy="608003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ECB4019-B5C8-4547-9A7B-A5EAB6332F7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TKO/Kommune&#248;konomi/Skatt%20oppdatering/2023/skatteutjevn_komm_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TKO/Kommune&#248;konomi/Skatt%20oppdatering/2023/skatteutjevn_fylk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23"/>
      <sheetName val="feb23"/>
      <sheetName val="mars23"/>
      <sheetName val="april23"/>
      <sheetName val="mai23"/>
      <sheetName val="juni23"/>
      <sheetName val="juli23"/>
      <sheetName val="aug23"/>
      <sheetName val="sep23"/>
      <sheetName val="okt23"/>
      <sheetName val="nov23"/>
      <sheetName val="des23"/>
      <sheetName val="Ark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7">
          <cell r="B7">
            <v>301</v>
          </cell>
          <cell r="D7">
            <v>37170973</v>
          </cell>
          <cell r="Q7">
            <v>-817862.27970261499</v>
          </cell>
          <cell r="U7">
            <v>39968974</v>
          </cell>
          <cell r="V7">
            <v>57112.649269033631</v>
          </cell>
        </row>
        <row r="8">
          <cell r="B8">
            <v>1101</v>
          </cell>
          <cell r="D8">
            <v>518120</v>
          </cell>
          <cell r="Q8">
            <v>7437.3872722918932</v>
          </cell>
          <cell r="U8">
            <v>544023</v>
          </cell>
          <cell r="V8">
            <v>36609.89232839839</v>
          </cell>
        </row>
        <row r="9">
          <cell r="B9">
            <v>1103</v>
          </cell>
          <cell r="D9">
            <v>7021331</v>
          </cell>
          <cell r="Q9">
            <v>-227459.10720041243</v>
          </cell>
          <cell r="U9">
            <v>7068288</v>
          </cell>
          <cell r="V9">
            <v>48848.215951734288</v>
          </cell>
        </row>
        <row r="10">
          <cell r="B10">
            <v>1106</v>
          </cell>
          <cell r="D10">
            <v>1437244</v>
          </cell>
          <cell r="Q10">
            <v>-23259.325055451911</v>
          </cell>
          <cell r="U10">
            <v>1409584</v>
          </cell>
          <cell r="V10">
            <v>37645.12338425382</v>
          </cell>
        </row>
        <row r="11">
          <cell r="B11">
            <v>1108</v>
          </cell>
          <cell r="D11">
            <v>3088137</v>
          </cell>
          <cell r="Q11">
            <v>-32269.054230021349</v>
          </cell>
          <cell r="U11">
            <v>3131855</v>
          </cell>
          <cell r="V11">
            <v>38519.832728614478</v>
          </cell>
        </row>
        <row r="12">
          <cell r="B12">
            <v>1111</v>
          </cell>
          <cell r="D12">
            <v>107381</v>
          </cell>
          <cell r="Q12">
            <v>-1227.2806636431069</v>
          </cell>
          <cell r="U12">
            <v>102612</v>
          </cell>
          <cell r="V12">
            <v>31274.611398963731</v>
          </cell>
        </row>
        <row r="13">
          <cell r="B13">
            <v>1112</v>
          </cell>
          <cell r="D13">
            <v>106015</v>
          </cell>
          <cell r="Q13">
            <v>171.50321671486472</v>
          </cell>
          <cell r="U13">
            <v>103270</v>
          </cell>
          <cell r="V13">
            <v>32495.280050346133</v>
          </cell>
        </row>
        <row r="14">
          <cell r="B14">
            <v>1114</v>
          </cell>
          <cell r="D14">
            <v>90945</v>
          </cell>
          <cell r="Q14">
            <v>4891.2212605127661</v>
          </cell>
          <cell r="U14">
            <v>103319</v>
          </cell>
          <cell r="V14">
            <v>37045.1774829688</v>
          </cell>
        </row>
        <row r="15">
          <cell r="B15">
            <v>1119</v>
          </cell>
          <cell r="D15">
            <v>599470</v>
          </cell>
          <cell r="Q15">
            <v>15903.725719036229</v>
          </cell>
          <cell r="U15">
            <v>624138</v>
          </cell>
          <cell r="V15">
            <v>32345.460199004974</v>
          </cell>
        </row>
        <row r="16">
          <cell r="B16">
            <v>1120</v>
          </cell>
          <cell r="D16">
            <v>710020</v>
          </cell>
          <cell r="Q16">
            <v>6000.7082018717774</v>
          </cell>
          <cell r="U16">
            <v>731509</v>
          </cell>
          <cell r="V16">
            <v>36279.769875514554</v>
          </cell>
        </row>
        <row r="17">
          <cell r="B17">
            <v>1121</v>
          </cell>
          <cell r="D17">
            <v>730228</v>
          </cell>
          <cell r="Q17">
            <v>-4004.2714653783187</v>
          </cell>
          <cell r="U17">
            <v>755439</v>
          </cell>
          <cell r="V17">
            <v>39034.723298713383</v>
          </cell>
        </row>
        <row r="18">
          <cell r="B18">
            <v>1122</v>
          </cell>
          <cell r="D18">
            <v>391026</v>
          </cell>
          <cell r="Q18">
            <v>1105.453422341343</v>
          </cell>
          <cell r="U18">
            <v>390628</v>
          </cell>
          <cell r="V18">
            <v>32200.807847663014</v>
          </cell>
        </row>
        <row r="19">
          <cell r="B19">
            <v>1124</v>
          </cell>
          <cell r="D19">
            <v>1340758</v>
          </cell>
          <cell r="Q19">
            <v>-43861.00758011156</v>
          </cell>
          <cell r="U19">
            <v>1320804</v>
          </cell>
          <cell r="V19">
            <v>47910.766105629722</v>
          </cell>
        </row>
        <row r="20">
          <cell r="B20">
            <v>1127</v>
          </cell>
          <cell r="D20">
            <v>465044</v>
          </cell>
          <cell r="Q20">
            <v>-6486.7183495490863</v>
          </cell>
          <cell r="U20">
            <v>473907</v>
          </cell>
          <cell r="V20">
            <v>41374.803562074383</v>
          </cell>
        </row>
        <row r="21">
          <cell r="B21">
            <v>1130</v>
          </cell>
          <cell r="D21">
            <v>433889</v>
          </cell>
          <cell r="Q21">
            <v>6201.0474242096607</v>
          </cell>
          <cell r="U21">
            <v>458743</v>
          </cell>
          <cell r="V21">
            <v>34575.143201688268</v>
          </cell>
        </row>
        <row r="22">
          <cell r="B22">
            <v>1133</v>
          </cell>
          <cell r="D22">
            <v>110467</v>
          </cell>
          <cell r="Q22">
            <v>1451.4073723357833</v>
          </cell>
          <cell r="U22">
            <v>100480</v>
          </cell>
          <cell r="V22">
            <v>39652.722967640097</v>
          </cell>
        </row>
        <row r="23">
          <cell r="B23">
            <v>1134</v>
          </cell>
          <cell r="D23">
            <v>169678</v>
          </cell>
          <cell r="Q23">
            <v>459.30627165369515</v>
          </cell>
          <cell r="U23">
            <v>148139</v>
          </cell>
          <cell r="V23">
            <v>39148.784355179705</v>
          </cell>
        </row>
        <row r="24">
          <cell r="B24">
            <v>1135</v>
          </cell>
          <cell r="D24">
            <v>157128</v>
          </cell>
          <cell r="Q24">
            <v>2672.7316886298122</v>
          </cell>
          <cell r="U24">
            <v>159349</v>
          </cell>
          <cell r="V24">
            <v>35215.248618784528</v>
          </cell>
        </row>
        <row r="25">
          <cell r="B25">
            <v>1144</v>
          </cell>
          <cell r="D25">
            <v>18665</v>
          </cell>
          <cell r="Q25">
            <v>-310.17501044340361</v>
          </cell>
          <cell r="U25">
            <v>18068</v>
          </cell>
          <cell r="V25">
            <v>34546.845124282983</v>
          </cell>
        </row>
        <row r="26">
          <cell r="B26">
            <v>1145</v>
          </cell>
          <cell r="D26">
            <v>29631</v>
          </cell>
          <cell r="Q26">
            <v>-283.74543750443991</v>
          </cell>
          <cell r="U26">
            <v>30260</v>
          </cell>
          <cell r="V26">
            <v>35391.812865497071</v>
          </cell>
        </row>
        <row r="27">
          <cell r="B27">
            <v>1146</v>
          </cell>
          <cell r="D27">
            <v>380371</v>
          </cell>
          <cell r="Q27">
            <v>4.1817331980419112</v>
          </cell>
          <cell r="U27">
            <v>392262</v>
          </cell>
          <cell r="V27">
            <v>34765.753788885937</v>
          </cell>
        </row>
        <row r="28">
          <cell r="B28">
            <v>1149</v>
          </cell>
          <cell r="D28">
            <v>1370293</v>
          </cell>
          <cell r="Q28">
            <v>6606.6184830685379</v>
          </cell>
          <cell r="U28">
            <v>1422758</v>
          </cell>
          <cell r="V28">
            <v>33444.394819115681</v>
          </cell>
        </row>
        <row r="29">
          <cell r="B29">
            <v>1151</v>
          </cell>
          <cell r="D29">
            <v>7455</v>
          </cell>
          <cell r="Q29">
            <v>4.1215477074625255</v>
          </cell>
          <cell r="U29">
            <v>7779</v>
          </cell>
          <cell r="V29">
            <v>41377.659574468082</v>
          </cell>
        </row>
        <row r="30">
          <cell r="B30">
            <v>1160</v>
          </cell>
          <cell r="D30">
            <v>366516</v>
          </cell>
          <cell r="Q30">
            <v>-6978.0472695922908</v>
          </cell>
          <cell r="U30">
            <v>398611</v>
          </cell>
          <cell r="V30">
            <v>45425.754985754982</v>
          </cell>
        </row>
        <row r="31">
          <cell r="B31">
            <v>1505</v>
          </cell>
          <cell r="D31">
            <v>771959</v>
          </cell>
          <cell r="Q31">
            <v>13390.231647727545</v>
          </cell>
          <cell r="U31">
            <v>817905</v>
          </cell>
          <cell r="V31">
            <v>34060.925332111772</v>
          </cell>
        </row>
        <row r="32">
          <cell r="B32">
            <v>1506</v>
          </cell>
          <cell r="D32">
            <v>1126646</v>
          </cell>
          <cell r="Q32">
            <v>2974.2679659438581</v>
          </cell>
          <cell r="U32">
            <v>1155521</v>
          </cell>
          <cell r="V32">
            <v>36107.774514092867</v>
          </cell>
        </row>
        <row r="33">
          <cell r="B33">
            <v>1507</v>
          </cell>
          <cell r="D33">
            <v>2419999</v>
          </cell>
          <cell r="Q33">
            <v>15635.363948114667</v>
          </cell>
          <cell r="U33">
            <v>2549616</v>
          </cell>
          <cell r="V33">
            <v>37989.331585064218</v>
          </cell>
        </row>
        <row r="34">
          <cell r="B34">
            <v>1511</v>
          </cell>
          <cell r="D34">
            <v>96280</v>
          </cell>
          <cell r="Q34">
            <v>2043.2446481478128</v>
          </cell>
          <cell r="U34">
            <v>101034</v>
          </cell>
          <cell r="V34">
            <v>33180.295566502464</v>
          </cell>
        </row>
        <row r="35">
          <cell r="B35">
            <v>1514</v>
          </cell>
          <cell r="D35">
            <v>89096</v>
          </cell>
          <cell r="Q35">
            <v>1603.3347091424157</v>
          </cell>
          <cell r="U35">
            <v>82671</v>
          </cell>
          <cell r="V35">
            <v>34133.360858794382</v>
          </cell>
        </row>
        <row r="36">
          <cell r="B36">
            <v>1515</v>
          </cell>
          <cell r="D36">
            <v>317259</v>
          </cell>
          <cell r="Q36">
            <v>8563.4592539874448</v>
          </cell>
          <cell r="U36">
            <v>335993</v>
          </cell>
          <cell r="V36">
            <v>38333.48545350827</v>
          </cell>
        </row>
        <row r="37">
          <cell r="B37">
            <v>1516</v>
          </cell>
          <cell r="D37">
            <v>298163</v>
          </cell>
          <cell r="Q37">
            <v>4472.3560345314545</v>
          </cell>
          <cell r="U37">
            <v>312676</v>
          </cell>
          <cell r="V37">
            <v>36540.376300105178</v>
          </cell>
        </row>
        <row r="38">
          <cell r="B38">
            <v>1517</v>
          </cell>
          <cell r="D38">
            <v>144528</v>
          </cell>
          <cell r="Q38">
            <v>5429.2445867223723</v>
          </cell>
          <cell r="U38">
            <v>154831</v>
          </cell>
          <cell r="V38">
            <v>30205.033164260632</v>
          </cell>
        </row>
        <row r="39">
          <cell r="B39">
            <v>1520</v>
          </cell>
          <cell r="D39">
            <v>336321</v>
          </cell>
          <cell r="Q39">
            <v>2914.5336573539607</v>
          </cell>
          <cell r="U39">
            <v>339808</v>
          </cell>
          <cell r="V39">
            <v>31367.857472537617</v>
          </cell>
        </row>
        <row r="40">
          <cell r="B40">
            <v>1525</v>
          </cell>
          <cell r="D40">
            <v>147218</v>
          </cell>
          <cell r="Q40">
            <v>472.8708893001949</v>
          </cell>
          <cell r="U40">
            <v>154931</v>
          </cell>
          <cell r="V40">
            <v>34683.456458473243</v>
          </cell>
        </row>
        <row r="41">
          <cell r="B41">
            <v>1528</v>
          </cell>
          <cell r="D41">
            <v>217663</v>
          </cell>
          <cell r="Q41">
            <v>5057.6618039720488</v>
          </cell>
          <cell r="U41">
            <v>226311</v>
          </cell>
          <cell r="V41">
            <v>29943.238952103729</v>
          </cell>
        </row>
        <row r="42">
          <cell r="B42">
            <v>1531</v>
          </cell>
          <cell r="D42">
            <v>281190</v>
          </cell>
          <cell r="Q42">
            <v>10864.185837886602</v>
          </cell>
          <cell r="U42">
            <v>301376</v>
          </cell>
          <cell r="V42">
            <v>31567.612862679376</v>
          </cell>
        </row>
        <row r="43">
          <cell r="B43">
            <v>1532</v>
          </cell>
          <cell r="D43">
            <v>288075</v>
          </cell>
          <cell r="Q43">
            <v>8769.4951990573063</v>
          </cell>
          <cell r="U43">
            <v>304490</v>
          </cell>
          <cell r="V43">
            <v>35418.169128765847</v>
          </cell>
        </row>
        <row r="44">
          <cell r="B44">
            <v>1535</v>
          </cell>
          <cell r="D44">
            <v>230634</v>
          </cell>
          <cell r="Q44">
            <v>4200.5360982708844</v>
          </cell>
          <cell r="U44">
            <v>248190</v>
          </cell>
          <cell r="V44">
            <v>35782.871972318339</v>
          </cell>
        </row>
        <row r="45">
          <cell r="B45">
            <v>1539</v>
          </cell>
          <cell r="D45">
            <v>235251</v>
          </cell>
          <cell r="Q45">
            <v>-1428.793398324131</v>
          </cell>
          <cell r="U45">
            <v>232388</v>
          </cell>
          <cell r="V45">
            <v>33108.420002849409</v>
          </cell>
        </row>
        <row r="46">
          <cell r="B46">
            <v>1547</v>
          </cell>
          <cell r="D46">
            <v>116647</v>
          </cell>
          <cell r="Q46">
            <v>1395.9161116269752</v>
          </cell>
          <cell r="U46">
            <v>121771</v>
          </cell>
          <cell r="V46">
            <v>34613.700966458215</v>
          </cell>
        </row>
        <row r="47">
          <cell r="B47">
            <v>1554</v>
          </cell>
          <cell r="D47">
            <v>194773</v>
          </cell>
          <cell r="Q47">
            <v>1778.5708011695915</v>
          </cell>
          <cell r="U47">
            <v>199921</v>
          </cell>
          <cell r="V47">
            <v>34303.534660260812</v>
          </cell>
        </row>
        <row r="48">
          <cell r="B48">
            <v>1557</v>
          </cell>
          <cell r="D48">
            <v>73239</v>
          </cell>
          <cell r="Q48">
            <v>3515.2052824117272</v>
          </cell>
          <cell r="U48">
            <v>76237</v>
          </cell>
          <cell r="V48">
            <v>28563.881603596852</v>
          </cell>
        </row>
        <row r="49">
          <cell r="B49">
            <v>1560</v>
          </cell>
          <cell r="D49">
            <v>87194</v>
          </cell>
          <cell r="Q49">
            <v>1675.970835889806</v>
          </cell>
          <cell r="U49">
            <v>86845</v>
          </cell>
          <cell r="V49">
            <v>29339.527027027027</v>
          </cell>
        </row>
        <row r="50">
          <cell r="B50">
            <v>1563</v>
          </cell>
          <cell r="D50">
            <v>253046</v>
          </cell>
          <cell r="Q50">
            <v>-613.29132596125964</v>
          </cell>
          <cell r="U50">
            <v>250363</v>
          </cell>
          <cell r="V50">
            <v>36116.993652625504</v>
          </cell>
        </row>
        <row r="51">
          <cell r="B51">
            <v>1566</v>
          </cell>
          <cell r="D51">
            <v>178730</v>
          </cell>
          <cell r="Q51">
            <v>2224.9567739296035</v>
          </cell>
          <cell r="U51">
            <v>189379</v>
          </cell>
          <cell r="V51">
            <v>32378.013335612926</v>
          </cell>
        </row>
        <row r="52">
          <cell r="B52">
            <v>1573</v>
          </cell>
          <cell r="D52">
            <v>64676</v>
          </cell>
          <cell r="Q52">
            <v>1567.0007304025858</v>
          </cell>
          <cell r="U52">
            <v>68941</v>
          </cell>
          <cell r="V52">
            <v>32519.33962264151</v>
          </cell>
        </row>
        <row r="53">
          <cell r="B53">
            <v>1576</v>
          </cell>
          <cell r="D53">
            <v>109752</v>
          </cell>
          <cell r="Q53">
            <v>927.08559753990994</v>
          </cell>
          <cell r="U53">
            <v>111898</v>
          </cell>
          <cell r="V53">
            <v>33066.784869976356</v>
          </cell>
        </row>
        <row r="54">
          <cell r="B54">
            <v>1577</v>
          </cell>
          <cell r="D54">
            <v>309670</v>
          </cell>
          <cell r="Q54">
            <v>9683.4565362429275</v>
          </cell>
          <cell r="U54">
            <v>306345</v>
          </cell>
          <cell r="V54">
            <v>28341.659728004441</v>
          </cell>
        </row>
        <row r="55">
          <cell r="B55">
            <v>1578</v>
          </cell>
          <cell r="D55">
            <v>87213</v>
          </cell>
          <cell r="Q55">
            <v>-634.8349039307127</v>
          </cell>
          <cell r="U55">
            <v>70042</v>
          </cell>
          <cell r="V55">
            <v>28118.02488960257</v>
          </cell>
        </row>
        <row r="56">
          <cell r="B56">
            <v>1579</v>
          </cell>
          <cell r="D56">
            <v>396126</v>
          </cell>
          <cell r="Q56">
            <v>9224.4928147825995</v>
          </cell>
          <cell r="U56">
            <v>412428</v>
          </cell>
          <cell r="V56">
            <v>31039.963874463763</v>
          </cell>
        </row>
        <row r="57">
          <cell r="B57">
            <v>1804</v>
          </cell>
          <cell r="D57">
            <v>1873443</v>
          </cell>
          <cell r="Q57">
            <v>4808.2303334218668</v>
          </cell>
          <cell r="U57">
            <v>2012246</v>
          </cell>
          <cell r="V57">
            <v>38108.554438194798</v>
          </cell>
        </row>
        <row r="58">
          <cell r="B58">
            <v>1806</v>
          </cell>
          <cell r="D58">
            <v>695789</v>
          </cell>
          <cell r="Q58">
            <v>3508.1738482907676</v>
          </cell>
          <cell r="U58">
            <v>719882</v>
          </cell>
          <cell r="V58">
            <v>33436.228518346499</v>
          </cell>
        </row>
        <row r="59">
          <cell r="B59">
            <v>1811</v>
          </cell>
          <cell r="D59">
            <v>46998</v>
          </cell>
          <cell r="Q59">
            <v>-1188.7850271528487</v>
          </cell>
          <cell r="U59">
            <v>56645</v>
          </cell>
          <cell r="V59">
            <v>40288.05120910384</v>
          </cell>
        </row>
        <row r="60">
          <cell r="B60">
            <v>1812</v>
          </cell>
          <cell r="D60">
            <v>56417</v>
          </cell>
          <cell r="Q60">
            <v>2254.6716584305395</v>
          </cell>
          <cell r="U60">
            <v>66119</v>
          </cell>
          <cell r="V60">
            <v>33376.57748611812</v>
          </cell>
        </row>
        <row r="61">
          <cell r="B61">
            <v>1813</v>
          </cell>
          <cell r="D61">
            <v>269625</v>
          </cell>
          <cell r="Q61">
            <v>-2552.4143108837052</v>
          </cell>
          <cell r="U61">
            <v>347220</v>
          </cell>
          <cell r="V61">
            <v>44647.036132184643</v>
          </cell>
        </row>
        <row r="62">
          <cell r="B62">
            <v>1815</v>
          </cell>
          <cell r="D62">
            <v>37085</v>
          </cell>
          <cell r="Q62">
            <v>1180.2012698613307</v>
          </cell>
          <cell r="U62">
            <v>48547</v>
          </cell>
          <cell r="V62">
            <v>41316.595744680853</v>
          </cell>
        </row>
        <row r="63">
          <cell r="B63">
            <v>1816</v>
          </cell>
          <cell r="D63">
            <v>13531</v>
          </cell>
          <cell r="Q63">
            <v>563.33829082612192</v>
          </cell>
          <cell r="U63">
            <v>18483</v>
          </cell>
          <cell r="V63">
            <v>40006.493506493505</v>
          </cell>
        </row>
        <row r="64">
          <cell r="B64">
            <v>1818</v>
          </cell>
          <cell r="D64">
            <v>61395</v>
          </cell>
          <cell r="Q64">
            <v>962.30884764150187</v>
          </cell>
          <cell r="U64">
            <v>63900</v>
          </cell>
          <cell r="V64">
            <v>35013.698630136983</v>
          </cell>
        </row>
        <row r="65">
          <cell r="B65">
            <v>1820</v>
          </cell>
          <cell r="D65">
            <v>216801</v>
          </cell>
          <cell r="Q65">
            <v>5745.2150287019613</v>
          </cell>
          <cell r="U65">
            <v>234918</v>
          </cell>
          <cell r="V65">
            <v>32035.728896768036</v>
          </cell>
        </row>
        <row r="66">
          <cell r="B66">
            <v>1822</v>
          </cell>
          <cell r="D66">
            <v>60056</v>
          </cell>
          <cell r="Q66">
            <v>1481.9414541306105</v>
          </cell>
          <cell r="U66">
            <v>58817</v>
          </cell>
          <cell r="V66">
            <v>26059.81391227293</v>
          </cell>
        </row>
        <row r="67">
          <cell r="B67">
            <v>1824</v>
          </cell>
          <cell r="D67">
            <v>402755</v>
          </cell>
          <cell r="Q67">
            <v>5964.5887141015555</v>
          </cell>
          <cell r="U67">
            <v>428603</v>
          </cell>
          <cell r="V67">
            <v>32388.951862767321</v>
          </cell>
        </row>
        <row r="68">
          <cell r="B68">
            <v>1825</v>
          </cell>
          <cell r="D68">
            <v>39292</v>
          </cell>
          <cell r="Q68">
            <v>1768.8876098263954</v>
          </cell>
          <cell r="U68">
            <v>42108</v>
          </cell>
          <cell r="V68">
            <v>28821.355236139632</v>
          </cell>
        </row>
        <row r="69">
          <cell r="B69">
            <v>1826</v>
          </cell>
          <cell r="D69">
            <v>32228</v>
          </cell>
          <cell r="Q69">
            <v>1979.9093296823412</v>
          </cell>
          <cell r="U69">
            <v>32470</v>
          </cell>
          <cell r="V69">
            <v>25506.677140612726</v>
          </cell>
        </row>
        <row r="70">
          <cell r="B70">
            <v>1827</v>
          </cell>
          <cell r="D70">
            <v>52576</v>
          </cell>
          <cell r="Q70">
            <v>-715.38714970635078</v>
          </cell>
          <cell r="U70">
            <v>57160</v>
          </cell>
          <cell r="V70">
            <v>41753.104455807159</v>
          </cell>
        </row>
        <row r="71">
          <cell r="B71">
            <v>1828</v>
          </cell>
          <cell r="D71">
            <v>51205</v>
          </cell>
          <cell r="Q71">
            <v>1759.1384857774792</v>
          </cell>
          <cell r="U71">
            <v>49578</v>
          </cell>
          <cell r="V71">
            <v>29197.879858657245</v>
          </cell>
        </row>
        <row r="72">
          <cell r="B72">
            <v>1832</v>
          </cell>
          <cell r="D72">
            <v>146004</v>
          </cell>
          <cell r="Q72">
            <v>5413.6650634221887</v>
          </cell>
          <cell r="U72">
            <v>148926</v>
          </cell>
          <cell r="V72">
            <v>33693.665158371041</v>
          </cell>
        </row>
        <row r="73">
          <cell r="B73">
            <v>1833</v>
          </cell>
          <cell r="D73">
            <v>822399</v>
          </cell>
          <cell r="Q73">
            <v>11856.514307627076</v>
          </cell>
          <cell r="U73">
            <v>848551</v>
          </cell>
          <cell r="V73">
            <v>32521.500843170321</v>
          </cell>
        </row>
        <row r="74">
          <cell r="B74">
            <v>1834</v>
          </cell>
          <cell r="D74">
            <v>91500</v>
          </cell>
          <cell r="Q74">
            <v>-1989.0408348354813</v>
          </cell>
          <cell r="U74">
            <v>101215</v>
          </cell>
          <cell r="V74">
            <v>54154.62814339219</v>
          </cell>
        </row>
        <row r="75">
          <cell r="B75">
            <v>1835</v>
          </cell>
          <cell r="D75">
            <v>14141</v>
          </cell>
          <cell r="Q75">
            <v>540.32929763612083</v>
          </cell>
          <cell r="U75">
            <v>14608</v>
          </cell>
          <cell r="V75">
            <v>32462.222222222223</v>
          </cell>
        </row>
        <row r="76">
          <cell r="B76">
            <v>1836</v>
          </cell>
          <cell r="D76">
            <v>33063</v>
          </cell>
          <cell r="Q76">
            <v>1449.2793243413034</v>
          </cell>
          <cell r="U76">
            <v>33107</v>
          </cell>
          <cell r="V76">
            <v>28713.79011274935</v>
          </cell>
        </row>
        <row r="77">
          <cell r="B77">
            <v>1837</v>
          </cell>
          <cell r="D77">
            <v>207166</v>
          </cell>
          <cell r="Q77">
            <v>1710.6265696296778</v>
          </cell>
          <cell r="U77">
            <v>215028</v>
          </cell>
          <cell r="V77">
            <v>34603.797875764401</v>
          </cell>
        </row>
        <row r="78">
          <cell r="B78">
            <v>1838</v>
          </cell>
          <cell r="D78">
            <v>58152</v>
          </cell>
          <cell r="Q78">
            <v>2501.7438870325241</v>
          </cell>
          <cell r="U78">
            <v>59968</v>
          </cell>
          <cell r="V78">
            <v>31662.090813093982</v>
          </cell>
        </row>
        <row r="79">
          <cell r="B79">
            <v>1839</v>
          </cell>
          <cell r="D79">
            <v>29152</v>
          </cell>
          <cell r="Q79">
            <v>2198.3886006132716</v>
          </cell>
          <cell r="U79">
            <v>27978</v>
          </cell>
          <cell r="V79">
            <v>27646.24505928854</v>
          </cell>
        </row>
        <row r="80">
          <cell r="B80">
            <v>1840</v>
          </cell>
          <cell r="D80">
            <v>129354</v>
          </cell>
          <cell r="Q80">
            <v>3847.7818333512623</v>
          </cell>
          <cell r="U80">
            <v>135256</v>
          </cell>
          <cell r="V80">
            <v>29295.213341996965</v>
          </cell>
        </row>
        <row r="81">
          <cell r="B81">
            <v>1841</v>
          </cell>
          <cell r="D81">
            <v>298030</v>
          </cell>
          <cell r="Q81">
            <v>7966.2982814705902</v>
          </cell>
          <cell r="U81">
            <v>308097</v>
          </cell>
          <cell r="V81">
            <v>32083.411433926896</v>
          </cell>
        </row>
        <row r="82">
          <cell r="B82">
            <v>1845</v>
          </cell>
          <cell r="D82">
            <v>64829</v>
          </cell>
          <cell r="Q82">
            <v>1394.8319976935977</v>
          </cell>
          <cell r="U82">
            <v>66513</v>
          </cell>
          <cell r="V82">
            <v>35587.479935794538</v>
          </cell>
        </row>
        <row r="83">
          <cell r="B83">
            <v>1848</v>
          </cell>
          <cell r="D83">
            <v>84154</v>
          </cell>
          <cell r="Q83">
            <v>163.52168513571451</v>
          </cell>
          <cell r="U83">
            <v>86664</v>
          </cell>
          <cell r="V83">
            <v>33448.089540717869</v>
          </cell>
        </row>
        <row r="84">
          <cell r="B84">
            <v>1851</v>
          </cell>
          <cell r="D84">
            <v>55641</v>
          </cell>
          <cell r="Q84">
            <v>2640.2101482155358</v>
          </cell>
          <cell r="U84">
            <v>63039</v>
          </cell>
          <cell r="V84">
            <v>31902.327935222671</v>
          </cell>
        </row>
        <row r="85">
          <cell r="B85">
            <v>1853</v>
          </cell>
          <cell r="D85">
            <v>46145</v>
          </cell>
          <cell r="Q85">
            <v>-2432.108436786647</v>
          </cell>
          <cell r="U85">
            <v>36787</v>
          </cell>
          <cell r="V85">
            <v>27576.461769115442</v>
          </cell>
        </row>
        <row r="86">
          <cell r="B86">
            <v>1856</v>
          </cell>
          <cell r="D86">
            <v>16954</v>
          </cell>
          <cell r="Q86">
            <v>507.72022055192195</v>
          </cell>
          <cell r="U86">
            <v>16915</v>
          </cell>
          <cell r="V86">
            <v>36066.098081023454</v>
          </cell>
        </row>
        <row r="87">
          <cell r="B87">
            <v>1857</v>
          </cell>
          <cell r="D87">
            <v>23658</v>
          </cell>
          <cell r="Q87">
            <v>450.15588857083958</v>
          </cell>
          <cell r="U87">
            <v>24051</v>
          </cell>
          <cell r="V87">
            <v>35473.451327433628</v>
          </cell>
        </row>
        <row r="88">
          <cell r="B88">
            <v>1859</v>
          </cell>
          <cell r="D88">
            <v>40491</v>
          </cell>
          <cell r="Q88">
            <v>626.84716918032518</v>
          </cell>
          <cell r="U88">
            <v>39611</v>
          </cell>
          <cell r="V88">
            <v>32574.835526315786</v>
          </cell>
        </row>
        <row r="89">
          <cell r="B89">
            <v>1860</v>
          </cell>
          <cell r="D89">
            <v>359882</v>
          </cell>
          <cell r="Q89">
            <v>6084.3830337720574</v>
          </cell>
          <cell r="U89">
            <v>370874</v>
          </cell>
          <cell r="V89">
            <v>32065.882759813248</v>
          </cell>
        </row>
        <row r="90">
          <cell r="B90">
            <v>1865</v>
          </cell>
          <cell r="D90">
            <v>337097</v>
          </cell>
          <cell r="Q90">
            <v>409.2432138454642</v>
          </cell>
          <cell r="U90">
            <v>366219</v>
          </cell>
          <cell r="V90">
            <v>37661.353352529819</v>
          </cell>
        </row>
        <row r="91">
          <cell r="B91">
            <v>1866</v>
          </cell>
          <cell r="D91">
            <v>279664</v>
          </cell>
          <cell r="Q91">
            <v>-5340.256982184681</v>
          </cell>
          <cell r="U91">
            <v>335894</v>
          </cell>
          <cell r="V91">
            <v>41432.589120513134</v>
          </cell>
        </row>
        <row r="92">
          <cell r="B92">
            <v>1867</v>
          </cell>
          <cell r="D92">
            <v>87921</v>
          </cell>
          <cell r="Q92">
            <v>8007.571534981168</v>
          </cell>
          <cell r="U92">
            <v>134179</v>
          </cell>
          <cell r="V92">
            <v>52311.500974658869</v>
          </cell>
        </row>
        <row r="93">
          <cell r="B93">
            <v>1868</v>
          </cell>
          <cell r="D93">
            <v>144144</v>
          </cell>
          <cell r="Q93">
            <v>5195.7616130282149</v>
          </cell>
          <cell r="U93">
            <v>150767</v>
          </cell>
          <cell r="V93">
            <v>33819.425751458053</v>
          </cell>
        </row>
        <row r="94">
          <cell r="B94">
            <v>1870</v>
          </cell>
          <cell r="D94">
            <v>333466</v>
          </cell>
          <cell r="Q94">
            <v>5469.9427079618254</v>
          </cell>
          <cell r="U94">
            <v>377445</v>
          </cell>
          <cell r="V94">
            <v>36057.030951471148</v>
          </cell>
        </row>
        <row r="95">
          <cell r="B95">
            <v>1871</v>
          </cell>
          <cell r="D95">
            <v>148318</v>
          </cell>
          <cell r="Q95">
            <v>1838.4311830642255</v>
          </cell>
          <cell r="U95">
            <v>156177</v>
          </cell>
          <cell r="V95">
            <v>34159.448818897639</v>
          </cell>
        </row>
        <row r="96">
          <cell r="B96">
            <v>1874</v>
          </cell>
          <cell r="D96">
            <v>36576</v>
          </cell>
          <cell r="Q96">
            <v>250.15670771925761</v>
          </cell>
          <cell r="U96">
            <v>39941</v>
          </cell>
          <cell r="V96">
            <v>40673.116089613031</v>
          </cell>
        </row>
        <row r="97">
          <cell r="B97">
            <v>1875</v>
          </cell>
          <cell r="D97">
            <v>85862</v>
          </cell>
          <cell r="Q97">
            <v>-265.04802644126721</v>
          </cell>
          <cell r="U97">
            <v>85054</v>
          </cell>
          <cell r="V97">
            <v>31408.419497784344</v>
          </cell>
        </row>
        <row r="98">
          <cell r="B98">
            <v>3001</v>
          </cell>
          <cell r="D98">
            <v>904613</v>
          </cell>
          <cell r="Q98">
            <v>30580.535391878482</v>
          </cell>
          <cell r="U98">
            <v>943861</v>
          </cell>
          <cell r="V98">
            <v>30017.205190179367</v>
          </cell>
        </row>
        <row r="99">
          <cell r="B99">
            <v>3002</v>
          </cell>
          <cell r="D99">
            <v>1770284</v>
          </cell>
          <cell r="Q99">
            <v>900.26588716532569</v>
          </cell>
          <cell r="U99">
            <v>1909415</v>
          </cell>
          <cell r="V99">
            <v>37968.085106382976</v>
          </cell>
        </row>
        <row r="100">
          <cell r="B100">
            <v>3003</v>
          </cell>
          <cell r="D100">
            <v>1705132</v>
          </cell>
          <cell r="Q100">
            <v>69698.453995138174</v>
          </cell>
          <cell r="U100">
            <v>1787172</v>
          </cell>
          <cell r="V100">
            <v>30716.922759616376</v>
          </cell>
        </row>
        <row r="101">
          <cell r="B101">
            <v>3004</v>
          </cell>
          <cell r="D101">
            <v>2641793</v>
          </cell>
          <cell r="Q101">
            <v>58032.372093658603</v>
          </cell>
          <cell r="U101">
            <v>2808928</v>
          </cell>
          <cell r="V101">
            <v>33482.668192437901</v>
          </cell>
        </row>
        <row r="102">
          <cell r="B102">
            <v>3005</v>
          </cell>
          <cell r="D102">
            <v>3524764</v>
          </cell>
          <cell r="Q102">
            <v>26800.636462747701</v>
          </cell>
          <cell r="U102">
            <v>3733084</v>
          </cell>
          <cell r="V102">
            <v>36501.168441328598</v>
          </cell>
        </row>
        <row r="103">
          <cell r="B103">
            <v>3006</v>
          </cell>
          <cell r="D103">
            <v>1051183</v>
          </cell>
          <cell r="Q103">
            <v>-6848.8667156684205</v>
          </cell>
          <cell r="U103">
            <v>1092659</v>
          </cell>
          <cell r="V103">
            <v>39192.905053983282</v>
          </cell>
        </row>
        <row r="104">
          <cell r="B104">
            <v>3007</v>
          </cell>
          <cell r="D104">
            <v>1003312</v>
          </cell>
          <cell r="Q104">
            <v>14787.458186644479</v>
          </cell>
          <cell r="U104">
            <v>1090368</v>
          </cell>
          <cell r="V104">
            <v>35160.684918254818</v>
          </cell>
        </row>
        <row r="105">
          <cell r="B105">
            <v>3011</v>
          </cell>
          <cell r="D105">
            <v>192870</v>
          </cell>
          <cell r="Q105">
            <v>-2579.6326433512859</v>
          </cell>
          <cell r="U105">
            <v>204882</v>
          </cell>
          <cell r="V105">
            <v>43214.933558321027</v>
          </cell>
        </row>
        <row r="106">
          <cell r="B106">
            <v>3012</v>
          </cell>
          <cell r="D106">
            <v>40890</v>
          </cell>
          <cell r="Q106">
            <v>117.55019495135548</v>
          </cell>
          <cell r="U106">
            <v>41017</v>
          </cell>
          <cell r="V106">
            <v>31191.634980988591</v>
          </cell>
        </row>
        <row r="107">
          <cell r="B107">
            <v>3013</v>
          </cell>
          <cell r="D107">
            <v>108562</v>
          </cell>
          <cell r="Q107">
            <v>3461.3776218419807</v>
          </cell>
          <cell r="U107">
            <v>113775</v>
          </cell>
          <cell r="V107">
            <v>31798.490776970375</v>
          </cell>
        </row>
        <row r="108">
          <cell r="B108">
            <v>3014</v>
          </cell>
          <cell r="D108">
            <v>1432248</v>
          </cell>
          <cell r="Q108">
            <v>48804.702213870332</v>
          </cell>
          <cell r="U108">
            <v>1520601</v>
          </cell>
          <cell r="V108">
            <v>33340.663918610771</v>
          </cell>
        </row>
        <row r="109">
          <cell r="B109">
            <v>3015</v>
          </cell>
          <cell r="D109">
            <v>114165</v>
          </cell>
          <cell r="Q109">
            <v>4006.6147536350545</v>
          </cell>
          <cell r="U109">
            <v>118770</v>
          </cell>
          <cell r="V109">
            <v>30881.435257410296</v>
          </cell>
        </row>
        <row r="110">
          <cell r="B110">
            <v>3016</v>
          </cell>
          <cell r="D110">
            <v>250053</v>
          </cell>
          <cell r="Q110">
            <v>6985.0231993512643</v>
          </cell>
          <cell r="U110">
            <v>254080</v>
          </cell>
          <cell r="V110">
            <v>30567.853705486043</v>
          </cell>
        </row>
        <row r="111">
          <cell r="B111">
            <v>3017</v>
          </cell>
          <cell r="D111">
            <v>250210</v>
          </cell>
          <cell r="Q111">
            <v>2476.1446361252383</v>
          </cell>
          <cell r="U111">
            <v>259125</v>
          </cell>
          <cell r="V111">
            <v>33947.988995152627</v>
          </cell>
        </row>
        <row r="112">
          <cell r="B112">
            <v>3018</v>
          </cell>
          <cell r="D112">
            <v>179651</v>
          </cell>
          <cell r="Q112">
            <v>4517.2515983386256</v>
          </cell>
          <cell r="U112">
            <v>186720</v>
          </cell>
          <cell r="V112">
            <v>31577.879249112128</v>
          </cell>
        </row>
        <row r="113">
          <cell r="B113">
            <v>3019</v>
          </cell>
          <cell r="D113">
            <v>655306</v>
          </cell>
          <cell r="Q113">
            <v>7157.985693210343</v>
          </cell>
          <cell r="U113">
            <v>695668</v>
          </cell>
          <cell r="V113">
            <v>37203.486817476871</v>
          </cell>
        </row>
        <row r="114">
          <cell r="B114">
            <v>3020</v>
          </cell>
          <cell r="D114">
            <v>2525628</v>
          </cell>
          <cell r="Q114">
            <v>-22946.780110331485</v>
          </cell>
          <cell r="U114">
            <v>2649265</v>
          </cell>
          <cell r="V114">
            <v>43407.802464281034</v>
          </cell>
        </row>
        <row r="115">
          <cell r="B115">
            <v>3021</v>
          </cell>
          <cell r="D115">
            <v>724577</v>
          </cell>
          <cell r="Q115">
            <v>6436.4607863188648</v>
          </cell>
          <cell r="U115">
            <v>755771</v>
          </cell>
          <cell r="V115">
            <v>36370.115495668913</v>
          </cell>
        </row>
        <row r="116">
          <cell r="B116">
            <v>3022</v>
          </cell>
          <cell r="D116">
            <v>733969</v>
          </cell>
          <cell r="Q116">
            <v>-12845.434387613466</v>
          </cell>
          <cell r="U116">
            <v>778366</v>
          </cell>
          <cell r="V116">
            <v>48393.80751056951</v>
          </cell>
        </row>
        <row r="117">
          <cell r="B117">
            <v>3023</v>
          </cell>
          <cell r="D117">
            <v>782624</v>
          </cell>
          <cell r="Q117">
            <v>613.81390630316673</v>
          </cell>
          <cell r="U117">
            <v>834156</v>
          </cell>
          <cell r="V117">
            <v>41835.397963789561</v>
          </cell>
        </row>
        <row r="118">
          <cell r="B118">
            <v>3024</v>
          </cell>
          <cell r="D118">
            <v>8128491</v>
          </cell>
          <cell r="Q118">
            <v>-263496.92169731273</v>
          </cell>
          <cell r="U118">
            <v>8808808</v>
          </cell>
          <cell r="V118">
            <v>68294.862849079727</v>
          </cell>
        </row>
        <row r="119">
          <cell r="B119">
            <v>3025</v>
          </cell>
          <cell r="D119">
            <v>4769839</v>
          </cell>
          <cell r="Q119">
            <v>-16783.550860449322</v>
          </cell>
          <cell r="U119">
            <v>5165419</v>
          </cell>
          <cell r="V119">
            <v>53757.170510365497</v>
          </cell>
        </row>
        <row r="120">
          <cell r="B120">
            <v>3026</v>
          </cell>
          <cell r="D120">
            <v>515613</v>
          </cell>
          <cell r="Q120">
            <v>22485.813279459835</v>
          </cell>
          <cell r="U120">
            <v>543065</v>
          </cell>
          <cell r="V120">
            <v>30588.318125492846</v>
          </cell>
        </row>
        <row r="121">
          <cell r="B121">
            <v>3027</v>
          </cell>
          <cell r="D121">
            <v>698954</v>
          </cell>
          <cell r="Q121">
            <v>4334.3102063702336</v>
          </cell>
          <cell r="U121">
            <v>720004</v>
          </cell>
          <cell r="V121">
            <v>37847.140454163156</v>
          </cell>
        </row>
        <row r="122">
          <cell r="B122">
            <v>3028</v>
          </cell>
          <cell r="D122">
            <v>344579</v>
          </cell>
          <cell r="Q122">
            <v>10164.635042051057</v>
          </cell>
          <cell r="U122">
            <v>366077</v>
          </cell>
          <cell r="V122">
            <v>32543.070495155127</v>
          </cell>
        </row>
        <row r="123">
          <cell r="B123">
            <v>3029</v>
          </cell>
          <cell r="D123">
            <v>1710313</v>
          </cell>
          <cell r="Q123">
            <v>-1829.1919804513454</v>
          </cell>
          <cell r="U123">
            <v>1777624</v>
          </cell>
          <cell r="V123">
            <v>39774.103327142955</v>
          </cell>
        </row>
        <row r="124">
          <cell r="B124">
            <v>3030</v>
          </cell>
          <cell r="D124">
            <v>3322190</v>
          </cell>
          <cell r="Q124">
            <v>5918.8473002327664</v>
          </cell>
          <cell r="U124">
            <v>3426858</v>
          </cell>
          <cell r="V124">
            <v>38462.966496436384</v>
          </cell>
        </row>
        <row r="125">
          <cell r="B125">
            <v>3031</v>
          </cell>
          <cell r="D125">
            <v>969798</v>
          </cell>
          <cell r="Q125">
            <v>-1934.5799342411156</v>
          </cell>
          <cell r="U125">
            <v>1002687</v>
          </cell>
          <cell r="V125">
            <v>40192.688499619195</v>
          </cell>
        </row>
        <row r="126">
          <cell r="B126">
            <v>3032</v>
          </cell>
          <cell r="D126">
            <v>293891</v>
          </cell>
          <cell r="Q126">
            <v>-3590.9121391881563</v>
          </cell>
          <cell r="U126">
            <v>288629</v>
          </cell>
          <cell r="V126">
            <v>41297.610530834172</v>
          </cell>
        </row>
        <row r="127">
          <cell r="B127">
            <v>3033</v>
          </cell>
          <cell r="D127">
            <v>1408770</v>
          </cell>
          <cell r="Q127">
            <v>25217.770208265792</v>
          </cell>
          <cell r="U127">
            <v>1478348</v>
          </cell>
          <cell r="V127">
            <v>35567.135811379761</v>
          </cell>
        </row>
        <row r="128">
          <cell r="B128">
            <v>3034</v>
          </cell>
          <cell r="D128">
            <v>723786</v>
          </cell>
          <cell r="Q128">
            <v>25223.173163283587</v>
          </cell>
          <cell r="U128">
            <v>768430</v>
          </cell>
          <cell r="V128">
            <v>32154.573604485733</v>
          </cell>
        </row>
        <row r="129">
          <cell r="B129">
            <v>3035</v>
          </cell>
          <cell r="D129">
            <v>789257</v>
          </cell>
          <cell r="Q129">
            <v>37881.64558282934</v>
          </cell>
          <cell r="U129">
            <v>836966</v>
          </cell>
          <cell r="V129">
            <v>31328.26770474622</v>
          </cell>
        </row>
        <row r="130">
          <cell r="B130">
            <v>3036</v>
          </cell>
          <cell r="D130">
            <v>468993</v>
          </cell>
          <cell r="Q130">
            <v>11051.966424074155</v>
          </cell>
          <cell r="U130">
            <v>476255</v>
          </cell>
          <cell r="V130">
            <v>31594.467294679584</v>
          </cell>
        </row>
        <row r="131">
          <cell r="B131">
            <v>3037</v>
          </cell>
          <cell r="D131">
            <v>81483</v>
          </cell>
          <cell r="Q131">
            <v>3407.4275951367999</v>
          </cell>
          <cell r="U131">
            <v>81730</v>
          </cell>
          <cell r="V131">
            <v>28134.251290877797</v>
          </cell>
        </row>
        <row r="132">
          <cell r="B132">
            <v>3038</v>
          </cell>
          <cell r="D132">
            <v>281931</v>
          </cell>
          <cell r="Q132">
            <v>-3237.8672086105962</v>
          </cell>
          <cell r="U132">
            <v>306031</v>
          </cell>
          <cell r="V132">
            <v>44617.43694416096</v>
          </cell>
        </row>
        <row r="133">
          <cell r="B133">
            <v>3039</v>
          </cell>
          <cell r="D133">
            <v>47097</v>
          </cell>
          <cell r="Q133">
            <v>-2131.3281834851641</v>
          </cell>
          <cell r="U133">
            <v>45952</v>
          </cell>
          <cell r="V133">
            <v>43473.982970671714</v>
          </cell>
        </row>
        <row r="134">
          <cell r="B134">
            <v>3040</v>
          </cell>
          <cell r="D134">
            <v>133761</v>
          </cell>
          <cell r="Q134">
            <v>-3110.21064477443</v>
          </cell>
          <cell r="U134">
            <v>137264</v>
          </cell>
          <cell r="V134">
            <v>41938.282920867707</v>
          </cell>
        </row>
        <row r="135">
          <cell r="B135">
            <v>3041</v>
          </cell>
          <cell r="D135">
            <v>184556</v>
          </cell>
          <cell r="Q135">
            <v>-2831.7989523006113</v>
          </cell>
          <cell r="U135">
            <v>179129</v>
          </cell>
          <cell r="V135">
            <v>38382.044139704303</v>
          </cell>
        </row>
        <row r="136">
          <cell r="B136">
            <v>3042</v>
          </cell>
          <cell r="D136">
            <v>139324</v>
          </cell>
          <cell r="Q136">
            <v>-7564.5774342007826</v>
          </cell>
          <cell r="U136">
            <v>127475</v>
          </cell>
          <cell r="V136">
            <v>48822.290310225966</v>
          </cell>
        </row>
        <row r="137">
          <cell r="B137">
            <v>3043</v>
          </cell>
          <cell r="D137">
            <v>178134</v>
          </cell>
          <cell r="Q137">
            <v>-932.35882233806524</v>
          </cell>
          <cell r="U137">
            <v>171316</v>
          </cell>
          <cell r="V137">
            <v>36842.150537634407</v>
          </cell>
        </row>
        <row r="138">
          <cell r="B138">
            <v>3044</v>
          </cell>
          <cell r="D138">
            <v>252371</v>
          </cell>
          <cell r="Q138">
            <v>-10714.197625145083</v>
          </cell>
          <cell r="U138">
            <v>250994</v>
          </cell>
          <cell r="V138">
            <v>55726.909413854351</v>
          </cell>
        </row>
        <row r="139">
          <cell r="B139">
            <v>3045</v>
          </cell>
          <cell r="D139">
            <v>125734</v>
          </cell>
          <cell r="Q139">
            <v>-770.79776695065812</v>
          </cell>
          <cell r="U139">
            <v>137728</v>
          </cell>
          <cell r="V139">
            <v>39441.008018327608</v>
          </cell>
        </row>
        <row r="140">
          <cell r="B140">
            <v>3046</v>
          </cell>
          <cell r="D140">
            <v>85790</v>
          </cell>
          <cell r="Q140">
            <v>24.138182601921471</v>
          </cell>
          <cell r="U140">
            <v>119641</v>
          </cell>
          <cell r="V140">
            <v>54655.550479671088</v>
          </cell>
        </row>
        <row r="141">
          <cell r="B141">
            <v>3047</v>
          </cell>
          <cell r="D141">
            <v>433047</v>
          </cell>
          <cell r="Q141">
            <v>15784.3294071169</v>
          </cell>
          <cell r="U141">
            <v>458219</v>
          </cell>
          <cell r="V141">
            <v>32103.902473201146</v>
          </cell>
        </row>
        <row r="142">
          <cell r="B142">
            <v>3048</v>
          </cell>
          <cell r="D142">
            <v>694633</v>
          </cell>
          <cell r="Q142">
            <v>3755.9750672195405</v>
          </cell>
          <cell r="U142">
            <v>757990</v>
          </cell>
          <cell r="V142">
            <v>37816.304130911994</v>
          </cell>
        </row>
        <row r="143">
          <cell r="B143">
            <v>3049</v>
          </cell>
          <cell r="D143">
            <v>1170276</v>
          </cell>
          <cell r="Q143">
            <v>-15878.924835211132</v>
          </cell>
          <cell r="U143">
            <v>1190755</v>
          </cell>
          <cell r="V143">
            <v>43168.322215777262</v>
          </cell>
        </row>
        <row r="144">
          <cell r="B144">
            <v>3050</v>
          </cell>
          <cell r="D144">
            <v>94235</v>
          </cell>
          <cell r="Q144">
            <v>283.12248113136047</v>
          </cell>
          <cell r="U144">
            <v>100830</v>
          </cell>
          <cell r="V144">
            <v>37069.852941176468</v>
          </cell>
        </row>
        <row r="145">
          <cell r="B145">
            <v>3051</v>
          </cell>
          <cell r="D145">
            <v>44409</v>
          </cell>
          <cell r="Q145">
            <v>1520.9984697543696</v>
          </cell>
          <cell r="U145">
            <v>44952</v>
          </cell>
          <cell r="V145">
            <v>32811.678832116791</v>
          </cell>
        </row>
        <row r="146">
          <cell r="B146">
            <v>3052</v>
          </cell>
          <cell r="D146">
            <v>103105</v>
          </cell>
          <cell r="Q146">
            <v>1177.1911903882328</v>
          </cell>
          <cell r="U146">
            <v>101898</v>
          </cell>
          <cell r="V146">
            <v>41506.313645621187</v>
          </cell>
        </row>
        <row r="147">
          <cell r="B147">
            <v>3053</v>
          </cell>
          <cell r="D147">
            <v>212039</v>
          </cell>
          <cell r="Q147">
            <v>6273.5862398118916</v>
          </cell>
          <cell r="U147">
            <v>219535</v>
          </cell>
          <cell r="V147">
            <v>31779.820497973364</v>
          </cell>
        </row>
        <row r="148">
          <cell r="B148">
            <v>3054</v>
          </cell>
          <cell r="D148">
            <v>281821</v>
          </cell>
          <cell r="Q148">
            <v>8151.2349619354936</v>
          </cell>
          <cell r="U148">
            <v>295662</v>
          </cell>
          <cell r="V148">
            <v>32333.989501312339</v>
          </cell>
        </row>
        <row r="149">
          <cell r="B149">
            <v>3401</v>
          </cell>
          <cell r="D149">
            <v>548351</v>
          </cell>
          <cell r="Q149">
            <v>19921.727165158925</v>
          </cell>
          <cell r="U149">
            <v>601539</v>
          </cell>
          <cell r="V149">
            <v>33513.78906902892</v>
          </cell>
        </row>
        <row r="150">
          <cell r="B150">
            <v>3403</v>
          </cell>
          <cell r="D150">
            <v>1095586</v>
          </cell>
          <cell r="Q150">
            <v>10781.076720495563</v>
          </cell>
          <cell r="U150">
            <v>1155500</v>
          </cell>
          <cell r="V150">
            <v>36110.503453232915</v>
          </cell>
        </row>
        <row r="151">
          <cell r="B151">
            <v>3405</v>
          </cell>
          <cell r="D151">
            <v>965201</v>
          </cell>
          <cell r="Q151">
            <v>4635.6485079184931</v>
          </cell>
          <cell r="U151">
            <v>1014244</v>
          </cell>
          <cell r="V151">
            <v>35681.407211961297</v>
          </cell>
        </row>
        <row r="152">
          <cell r="B152">
            <v>3407</v>
          </cell>
          <cell r="D152">
            <v>941349</v>
          </cell>
          <cell r="Q152">
            <v>18745.270886605242</v>
          </cell>
          <cell r="U152">
            <v>985794</v>
          </cell>
          <cell r="V152">
            <v>32569.927643968676</v>
          </cell>
        </row>
        <row r="153">
          <cell r="B153">
            <v>3411</v>
          </cell>
          <cell r="D153">
            <v>1048485</v>
          </cell>
          <cell r="Q153">
            <v>26645.528341534577</v>
          </cell>
          <cell r="U153">
            <v>1081556</v>
          </cell>
          <cell r="V153">
            <v>30837.282239899636</v>
          </cell>
        </row>
        <row r="154">
          <cell r="B154">
            <v>3412</v>
          </cell>
          <cell r="D154">
            <v>202972</v>
          </cell>
          <cell r="Q154">
            <v>13789.617063686106</v>
          </cell>
          <cell r="U154">
            <v>220681</v>
          </cell>
          <cell r="V154">
            <v>28604.147764095917</v>
          </cell>
        </row>
        <row r="155">
          <cell r="B155">
            <v>3413</v>
          </cell>
          <cell r="D155">
            <v>605497</v>
          </cell>
          <cell r="Q155">
            <v>19935.575856569805</v>
          </cell>
          <cell r="U155">
            <v>624081</v>
          </cell>
          <cell r="V155">
            <v>29499.00737379467</v>
          </cell>
        </row>
        <row r="156">
          <cell r="B156">
            <v>3414</v>
          </cell>
          <cell r="D156">
            <v>135547</v>
          </cell>
          <cell r="Q156">
            <v>2429.3555881913344</v>
          </cell>
          <cell r="U156">
            <v>134826</v>
          </cell>
          <cell r="V156">
            <v>26879.186602870814</v>
          </cell>
        </row>
        <row r="157">
          <cell r="B157">
            <v>3415</v>
          </cell>
          <cell r="D157">
            <v>237775</v>
          </cell>
          <cell r="Q157">
            <v>6774.4616050131808</v>
          </cell>
          <cell r="U157">
            <v>251036</v>
          </cell>
          <cell r="V157">
            <v>31466.031586863875</v>
          </cell>
        </row>
        <row r="158">
          <cell r="B158">
            <v>3416</v>
          </cell>
          <cell r="D158">
            <v>152920</v>
          </cell>
          <cell r="Q158">
            <v>8713.981094933617</v>
          </cell>
          <cell r="U158">
            <v>168214</v>
          </cell>
          <cell r="V158">
            <v>27886.936339522545</v>
          </cell>
        </row>
        <row r="159">
          <cell r="B159">
            <v>3417</v>
          </cell>
          <cell r="D159">
            <v>133017</v>
          </cell>
          <cell r="Q159">
            <v>5724.3016864692254</v>
          </cell>
          <cell r="U159">
            <v>140790</v>
          </cell>
          <cell r="V159">
            <v>30956.464379947229</v>
          </cell>
        </row>
        <row r="160">
          <cell r="B160">
            <v>3418</v>
          </cell>
          <cell r="D160">
            <v>186121</v>
          </cell>
          <cell r="Q160">
            <v>9925.0003511749601</v>
          </cell>
          <cell r="U160">
            <v>192991</v>
          </cell>
          <cell r="V160">
            <v>26763.417001802802</v>
          </cell>
        </row>
        <row r="161">
          <cell r="B161">
            <v>3419</v>
          </cell>
          <cell r="D161">
            <v>91281</v>
          </cell>
          <cell r="Q161">
            <v>6600.8350313759584</v>
          </cell>
          <cell r="U161">
            <v>104165</v>
          </cell>
          <cell r="V161">
            <v>28958.854601056439</v>
          </cell>
        </row>
        <row r="162">
          <cell r="B162">
            <v>3420</v>
          </cell>
          <cell r="D162">
            <v>621100</v>
          </cell>
          <cell r="Q162">
            <v>23924.306512197771</v>
          </cell>
          <cell r="U162">
            <v>662162</v>
          </cell>
          <cell r="V162">
            <v>30891.62584557966</v>
          </cell>
        </row>
        <row r="163">
          <cell r="B163">
            <v>3421</v>
          </cell>
          <cell r="D163">
            <v>209067</v>
          </cell>
          <cell r="Q163">
            <v>-298.49068234023071</v>
          </cell>
          <cell r="U163">
            <v>212501</v>
          </cell>
          <cell r="V163">
            <v>32182.492806300168</v>
          </cell>
        </row>
        <row r="164">
          <cell r="B164">
            <v>3422</v>
          </cell>
          <cell r="D164">
            <v>136218</v>
          </cell>
          <cell r="Q164">
            <v>-3155.7261690518626</v>
          </cell>
          <cell r="U164">
            <v>123424</v>
          </cell>
          <cell r="V164">
            <v>29421.692491060785</v>
          </cell>
        </row>
        <row r="165">
          <cell r="B165">
            <v>3423</v>
          </cell>
          <cell r="D165">
            <v>60814</v>
          </cell>
          <cell r="Q165">
            <v>2707.1963466396155</v>
          </cell>
          <cell r="U165">
            <v>63271</v>
          </cell>
          <cell r="V165">
            <v>27295.513373597933</v>
          </cell>
        </row>
        <row r="166">
          <cell r="B166">
            <v>3424</v>
          </cell>
          <cell r="D166">
            <v>50247</v>
          </cell>
          <cell r="Q166">
            <v>2056.1958953114736</v>
          </cell>
          <cell r="U166">
            <v>49223</v>
          </cell>
          <cell r="V166">
            <v>28584.78513356562</v>
          </cell>
        </row>
        <row r="167">
          <cell r="B167">
            <v>3425</v>
          </cell>
          <cell r="D167">
            <v>31533</v>
          </cell>
          <cell r="Q167">
            <v>2552.8542956323545</v>
          </cell>
          <cell r="U167">
            <v>33925</v>
          </cell>
          <cell r="V167">
            <v>27075.019952114926</v>
          </cell>
        </row>
        <row r="168">
          <cell r="B168">
            <v>3426</v>
          </cell>
          <cell r="D168">
            <v>39217</v>
          </cell>
          <cell r="Q168">
            <v>2603.673441045421</v>
          </cell>
          <cell r="U168">
            <v>38437</v>
          </cell>
          <cell r="V168">
            <v>24782.07607994842</v>
          </cell>
        </row>
        <row r="169">
          <cell r="B169">
            <v>3427</v>
          </cell>
          <cell r="D169">
            <v>159665</v>
          </cell>
          <cell r="Q169">
            <v>7646.3713673335151</v>
          </cell>
          <cell r="U169">
            <v>163477</v>
          </cell>
          <cell r="V169">
            <v>29291.703995699696</v>
          </cell>
        </row>
        <row r="170">
          <cell r="B170">
            <v>3428</v>
          </cell>
          <cell r="D170">
            <v>71710</v>
          </cell>
          <cell r="Q170">
            <v>2679.327002267677</v>
          </cell>
          <cell r="U170">
            <v>72321</v>
          </cell>
          <cell r="V170">
            <v>29579.141104294478</v>
          </cell>
        </row>
        <row r="171">
          <cell r="B171">
            <v>3429</v>
          </cell>
          <cell r="D171">
            <v>41191</v>
          </cell>
          <cell r="Q171">
            <v>1511.3710655614086</v>
          </cell>
          <cell r="U171">
            <v>41704</v>
          </cell>
          <cell r="V171">
            <v>27257.516339869278</v>
          </cell>
        </row>
        <row r="172">
          <cell r="B172">
            <v>3430</v>
          </cell>
          <cell r="D172">
            <v>51824</v>
          </cell>
          <cell r="Q172">
            <v>1747.5883442364957</v>
          </cell>
          <cell r="U172">
            <v>48269</v>
          </cell>
          <cell r="V172">
            <v>26021.024258760106</v>
          </cell>
        </row>
        <row r="173">
          <cell r="B173">
            <v>3431</v>
          </cell>
          <cell r="D173">
            <v>66642</v>
          </cell>
          <cell r="Q173">
            <v>3466.7877206546655</v>
          </cell>
          <cell r="U173">
            <v>68639</v>
          </cell>
          <cell r="V173">
            <v>27477.582065652525</v>
          </cell>
        </row>
        <row r="174">
          <cell r="B174">
            <v>3432</v>
          </cell>
          <cell r="D174">
            <v>60487</v>
          </cell>
          <cell r="Q174">
            <v>835.2880611545279</v>
          </cell>
          <cell r="U174">
            <v>62167</v>
          </cell>
          <cell r="V174">
            <v>31302.618328298089</v>
          </cell>
        </row>
        <row r="175">
          <cell r="B175">
            <v>3433</v>
          </cell>
          <cell r="D175">
            <v>71432</v>
          </cell>
          <cell r="Q175">
            <v>2324.2093122844185</v>
          </cell>
          <cell r="U175">
            <v>67085</v>
          </cell>
          <cell r="V175">
            <v>31187.819618781963</v>
          </cell>
        </row>
        <row r="176">
          <cell r="B176">
            <v>3434</v>
          </cell>
          <cell r="D176">
            <v>59423</v>
          </cell>
          <cell r="Q176">
            <v>2553.2792936285914</v>
          </cell>
          <cell r="U176">
            <v>59364</v>
          </cell>
          <cell r="V176">
            <v>26849.389416553597</v>
          </cell>
        </row>
        <row r="177">
          <cell r="B177">
            <v>3435</v>
          </cell>
          <cell r="D177">
            <v>95895</v>
          </cell>
          <cell r="Q177">
            <v>6380.8663947089444</v>
          </cell>
          <cell r="U177">
            <v>98593</v>
          </cell>
          <cell r="V177">
            <v>27455.583402951823</v>
          </cell>
        </row>
        <row r="178">
          <cell r="B178">
            <v>3436</v>
          </cell>
          <cell r="D178">
            <v>181728</v>
          </cell>
          <cell r="Q178">
            <v>3734.8812938925075</v>
          </cell>
          <cell r="U178">
            <v>192504</v>
          </cell>
          <cell r="V178">
            <v>34204.690831556502</v>
          </cell>
        </row>
        <row r="179">
          <cell r="B179">
            <v>3437</v>
          </cell>
          <cell r="D179">
            <v>137646</v>
          </cell>
          <cell r="Q179">
            <v>8630.721508874507</v>
          </cell>
          <cell r="U179">
            <v>140868</v>
          </cell>
          <cell r="V179">
            <v>25468.81214970168</v>
          </cell>
        </row>
        <row r="180">
          <cell r="B180">
            <v>3438</v>
          </cell>
          <cell r="D180">
            <v>99686</v>
          </cell>
          <cell r="Q180">
            <v>2789.4637935608698</v>
          </cell>
          <cell r="U180">
            <v>101325</v>
          </cell>
          <cell r="V180">
            <v>33069.516971279372</v>
          </cell>
        </row>
        <row r="181">
          <cell r="B181">
            <v>3439</v>
          </cell>
          <cell r="D181">
            <v>141576</v>
          </cell>
          <cell r="Q181">
            <v>-1199.7086072947895</v>
          </cell>
          <cell r="U181">
            <v>140142</v>
          </cell>
          <cell r="V181">
            <v>31959.407069555302</v>
          </cell>
        </row>
        <row r="182">
          <cell r="B182">
            <v>3440</v>
          </cell>
          <cell r="D182">
            <v>174404</v>
          </cell>
          <cell r="Q182">
            <v>2993.2159024914154</v>
          </cell>
          <cell r="U182">
            <v>183704</v>
          </cell>
          <cell r="V182">
            <v>36147.973238882332</v>
          </cell>
        </row>
        <row r="183">
          <cell r="B183">
            <v>3441</v>
          </cell>
          <cell r="D183">
            <v>192039</v>
          </cell>
          <cell r="Q183">
            <v>2779.0669261526709</v>
          </cell>
          <cell r="U183">
            <v>193550</v>
          </cell>
          <cell r="V183">
            <v>31839.118276032241</v>
          </cell>
        </row>
        <row r="184">
          <cell r="B184">
            <v>3442</v>
          </cell>
          <cell r="D184">
            <v>433692</v>
          </cell>
          <cell r="Q184">
            <v>16784.316255827973</v>
          </cell>
          <cell r="U184">
            <v>462462</v>
          </cell>
          <cell r="V184">
            <v>31190.530788426517</v>
          </cell>
        </row>
        <row r="185">
          <cell r="B185">
            <v>3443</v>
          </cell>
          <cell r="D185">
            <v>375233</v>
          </cell>
          <cell r="Q185">
            <v>14585.787214568627</v>
          </cell>
          <cell r="U185">
            <v>384686</v>
          </cell>
          <cell r="V185">
            <v>28344.09077512526</v>
          </cell>
        </row>
        <row r="186">
          <cell r="B186">
            <v>3446</v>
          </cell>
          <cell r="D186">
            <v>430578</v>
          </cell>
          <cell r="Q186">
            <v>7118.8119601956714</v>
          </cell>
          <cell r="U186">
            <v>441363</v>
          </cell>
          <cell r="V186">
            <v>32374.605736081568</v>
          </cell>
        </row>
        <row r="187">
          <cell r="B187">
            <v>3447</v>
          </cell>
          <cell r="D187">
            <v>137169</v>
          </cell>
          <cell r="Q187">
            <v>9673.2838109174991</v>
          </cell>
          <cell r="U187">
            <v>145112</v>
          </cell>
          <cell r="V187">
            <v>26217.163504968383</v>
          </cell>
        </row>
        <row r="188">
          <cell r="B188">
            <v>3448</v>
          </cell>
          <cell r="D188">
            <v>166849</v>
          </cell>
          <cell r="Q188">
            <v>10810.134855114738</v>
          </cell>
          <cell r="U188">
            <v>183676</v>
          </cell>
          <cell r="V188">
            <v>27927.018397445641</v>
          </cell>
        </row>
        <row r="189">
          <cell r="B189">
            <v>3449</v>
          </cell>
          <cell r="D189">
            <v>87812</v>
          </cell>
          <cell r="Q189">
            <v>4229.4474482547739</v>
          </cell>
          <cell r="U189">
            <v>80450</v>
          </cell>
          <cell r="V189">
            <v>27847.005884389062</v>
          </cell>
        </row>
        <row r="190">
          <cell r="B190">
            <v>3450</v>
          </cell>
          <cell r="D190">
            <v>35882</v>
          </cell>
          <cell r="Q190">
            <v>866.16925624133182</v>
          </cell>
          <cell r="U190">
            <v>35227</v>
          </cell>
          <cell r="V190">
            <v>28046.974522292996</v>
          </cell>
        </row>
        <row r="191">
          <cell r="B191">
            <v>3451</v>
          </cell>
          <cell r="D191">
            <v>201531</v>
          </cell>
          <cell r="Q191">
            <v>4501.4015409207241</v>
          </cell>
          <cell r="U191">
            <v>201367</v>
          </cell>
          <cell r="V191">
            <v>31691.375511488826</v>
          </cell>
        </row>
        <row r="192">
          <cell r="B192">
            <v>3452</v>
          </cell>
          <cell r="D192">
            <v>73763</v>
          </cell>
          <cell r="Q192">
            <v>1177.7295973860787</v>
          </cell>
          <cell r="U192">
            <v>77072</v>
          </cell>
          <cell r="V192">
            <v>36509.711037423025</v>
          </cell>
        </row>
        <row r="193">
          <cell r="B193">
            <v>3453</v>
          </cell>
          <cell r="D193">
            <v>117376</v>
          </cell>
          <cell r="Q193">
            <v>41.015449544502872</v>
          </cell>
          <cell r="U193">
            <v>116757</v>
          </cell>
          <cell r="V193">
            <v>35903.136531365315</v>
          </cell>
        </row>
        <row r="194">
          <cell r="B194">
            <v>3454</v>
          </cell>
          <cell r="D194">
            <v>58812</v>
          </cell>
          <cell r="Q194">
            <v>-285.53628822399446</v>
          </cell>
          <cell r="U194">
            <v>56678</v>
          </cell>
          <cell r="V194">
            <v>35713.92564587271</v>
          </cell>
        </row>
        <row r="195">
          <cell r="B195">
            <v>3801</v>
          </cell>
          <cell r="D195">
            <v>856228</v>
          </cell>
          <cell r="Q195">
            <v>1383.1849485654384</v>
          </cell>
          <cell r="U195">
            <v>870977</v>
          </cell>
          <cell r="V195">
            <v>31669.587666351541</v>
          </cell>
        </row>
        <row r="196">
          <cell r="B196">
            <v>3802</v>
          </cell>
          <cell r="D196">
            <v>874583</v>
          </cell>
          <cell r="Q196">
            <v>994.18755372109445</v>
          </cell>
          <cell r="U196">
            <v>915200</v>
          </cell>
          <cell r="V196">
            <v>35637.241540438459</v>
          </cell>
        </row>
        <row r="197">
          <cell r="B197">
            <v>3803</v>
          </cell>
          <cell r="D197">
            <v>2113794</v>
          </cell>
          <cell r="Q197">
            <v>5540.0363235419245</v>
          </cell>
          <cell r="U197">
            <v>2282859</v>
          </cell>
          <cell r="V197">
            <v>39499.930788663187</v>
          </cell>
        </row>
        <row r="198">
          <cell r="B198">
            <v>3804</v>
          </cell>
          <cell r="D198">
            <v>2192766</v>
          </cell>
          <cell r="Q198">
            <v>8191.4519441235025</v>
          </cell>
          <cell r="U198">
            <v>2280566</v>
          </cell>
          <cell r="V198">
            <v>35116.425172843876</v>
          </cell>
        </row>
        <row r="199">
          <cell r="B199">
            <v>3805</v>
          </cell>
          <cell r="D199">
            <v>1645826</v>
          </cell>
          <cell r="Q199">
            <v>-11412.784306266301</v>
          </cell>
          <cell r="U199">
            <v>1621352</v>
          </cell>
          <cell r="V199">
            <v>33935.826862297756</v>
          </cell>
        </row>
        <row r="200">
          <cell r="B200">
            <v>3806</v>
          </cell>
          <cell r="D200">
            <v>1219929</v>
          </cell>
          <cell r="Q200">
            <v>1887.845164873972</v>
          </cell>
          <cell r="U200">
            <v>1285534</v>
          </cell>
          <cell r="V200">
            <v>35100.862822193099</v>
          </cell>
        </row>
        <row r="201">
          <cell r="B201">
            <v>3807</v>
          </cell>
          <cell r="D201">
            <v>1714728</v>
          </cell>
          <cell r="Q201">
            <v>29519.62351577112</v>
          </cell>
          <cell r="U201">
            <v>1820767</v>
          </cell>
          <cell r="V201">
            <v>32798.929980364963</v>
          </cell>
        </row>
        <row r="202">
          <cell r="B202">
            <v>3808</v>
          </cell>
          <cell r="D202">
            <v>387091</v>
          </cell>
          <cell r="Q202">
            <v>12144.838629978549</v>
          </cell>
          <cell r="U202">
            <v>413685</v>
          </cell>
          <cell r="V202">
            <v>31751.093714022565</v>
          </cell>
        </row>
        <row r="203">
          <cell r="B203">
            <v>3811</v>
          </cell>
          <cell r="D203">
            <v>1042858</v>
          </cell>
          <cell r="Q203">
            <v>-6860.9011983374257</v>
          </cell>
          <cell r="U203">
            <v>1084546</v>
          </cell>
          <cell r="V203">
            <v>39924.387999263759</v>
          </cell>
        </row>
        <row r="204">
          <cell r="B204">
            <v>3812</v>
          </cell>
          <cell r="D204">
            <v>72759</v>
          </cell>
          <cell r="Q204">
            <v>2613.2108826256408</v>
          </cell>
          <cell r="U204">
            <v>71165</v>
          </cell>
          <cell r="V204">
            <v>30295.870583226904</v>
          </cell>
        </row>
        <row r="205">
          <cell r="B205">
            <v>3813</v>
          </cell>
          <cell r="D205">
            <v>474737</v>
          </cell>
          <cell r="Q205">
            <v>1959.6351488718647</v>
          </cell>
          <cell r="U205">
            <v>514481</v>
          </cell>
          <cell r="V205">
            <v>36602.233921457031</v>
          </cell>
        </row>
        <row r="206">
          <cell r="B206">
            <v>3814</v>
          </cell>
          <cell r="D206">
            <v>338990</v>
          </cell>
          <cell r="Q206">
            <v>438.4996087498148</v>
          </cell>
          <cell r="U206">
            <v>333680</v>
          </cell>
          <cell r="V206">
            <v>32236.49888899623</v>
          </cell>
        </row>
        <row r="207">
          <cell r="B207">
            <v>3815</v>
          </cell>
          <cell r="D207">
            <v>110328</v>
          </cell>
          <cell r="Q207">
            <v>4713.4241140301201</v>
          </cell>
          <cell r="U207">
            <v>111093</v>
          </cell>
          <cell r="V207">
            <v>27142.193989738578</v>
          </cell>
        </row>
        <row r="208">
          <cell r="B208">
            <v>3816</v>
          </cell>
          <cell r="D208">
            <v>192864</v>
          </cell>
          <cell r="Q208">
            <v>2596.1536333227778</v>
          </cell>
          <cell r="U208">
            <v>198714</v>
          </cell>
          <cell r="V208">
            <v>30599.630428087465</v>
          </cell>
        </row>
        <row r="209">
          <cell r="B209">
            <v>3817</v>
          </cell>
          <cell r="D209">
            <v>298325</v>
          </cell>
          <cell r="Q209">
            <v>9514.8791894678725</v>
          </cell>
          <cell r="U209">
            <v>309165</v>
          </cell>
          <cell r="V209">
            <v>29335.325932251635</v>
          </cell>
        </row>
        <row r="210">
          <cell r="B210">
            <v>3818</v>
          </cell>
          <cell r="D210">
            <v>234832</v>
          </cell>
          <cell r="Q210">
            <v>-1734.9898866077383</v>
          </cell>
          <cell r="U210">
            <v>212956</v>
          </cell>
          <cell r="V210">
            <v>38634.97822931785</v>
          </cell>
        </row>
        <row r="211">
          <cell r="B211">
            <v>3819</v>
          </cell>
          <cell r="D211">
            <v>57041</v>
          </cell>
          <cell r="Q211">
            <v>130.42027768966807</v>
          </cell>
          <cell r="U211">
            <v>54442</v>
          </cell>
          <cell r="V211">
            <v>34854.033290653009</v>
          </cell>
        </row>
        <row r="212">
          <cell r="B212">
            <v>3820</v>
          </cell>
          <cell r="D212">
            <v>97810</v>
          </cell>
          <cell r="Q212">
            <v>1468.8480985417982</v>
          </cell>
          <cell r="U212">
            <v>92931</v>
          </cell>
          <cell r="V212">
            <v>32167.185877466254</v>
          </cell>
        </row>
        <row r="213">
          <cell r="B213">
            <v>3821</v>
          </cell>
          <cell r="D213">
            <v>81726</v>
          </cell>
          <cell r="Q213">
            <v>-889.30235278633972</v>
          </cell>
          <cell r="U213">
            <v>80593</v>
          </cell>
          <cell r="V213">
            <v>32868.270799347469</v>
          </cell>
        </row>
        <row r="214">
          <cell r="B214">
            <v>3822</v>
          </cell>
          <cell r="D214">
            <v>48790</v>
          </cell>
          <cell r="Q214">
            <v>579.99649901039083</v>
          </cell>
          <cell r="U214">
            <v>49861</v>
          </cell>
          <cell r="V214">
            <v>35262.376237623765</v>
          </cell>
        </row>
        <row r="215">
          <cell r="B215">
            <v>3823</v>
          </cell>
          <cell r="D215">
            <v>37871</v>
          </cell>
          <cell r="Q215">
            <v>1927.4807664563255</v>
          </cell>
          <cell r="U215">
            <v>39936</v>
          </cell>
          <cell r="V215">
            <v>33335.559265442404</v>
          </cell>
        </row>
        <row r="216">
          <cell r="B216">
            <v>3824</v>
          </cell>
          <cell r="D216">
            <v>88274</v>
          </cell>
          <cell r="Q216">
            <v>3090.3305858702142</v>
          </cell>
          <cell r="U216">
            <v>90039</v>
          </cell>
          <cell r="V216">
            <v>42074.299065420564</v>
          </cell>
        </row>
        <row r="217">
          <cell r="B217">
            <v>3825</v>
          </cell>
          <cell r="D217">
            <v>173623</v>
          </cell>
          <cell r="Q217">
            <v>1216.9008212259359</v>
          </cell>
          <cell r="U217">
            <v>182285</v>
          </cell>
          <cell r="V217">
            <v>48544.607190412782</v>
          </cell>
        </row>
        <row r="218">
          <cell r="B218">
            <v>4201</v>
          </cell>
          <cell r="D218">
            <v>213039</v>
          </cell>
          <cell r="Q218">
            <v>3900.4407651158399</v>
          </cell>
          <cell r="U218">
            <v>227284</v>
          </cell>
          <cell r="V218">
            <v>33746.696362286566</v>
          </cell>
        </row>
        <row r="219">
          <cell r="B219">
            <v>4202</v>
          </cell>
          <cell r="D219">
            <v>745460</v>
          </cell>
          <cell r="Q219">
            <v>29908.276556259618</v>
          </cell>
          <cell r="U219">
            <v>856922</v>
          </cell>
          <cell r="V219">
            <v>35679.810134488071</v>
          </cell>
        </row>
        <row r="220">
          <cell r="B220">
            <v>4203</v>
          </cell>
          <cell r="D220">
            <v>1410924</v>
          </cell>
          <cell r="Q220">
            <v>25165.565648241231</v>
          </cell>
          <cell r="U220">
            <v>1475740</v>
          </cell>
          <cell r="V220">
            <v>32427.431936540026</v>
          </cell>
        </row>
        <row r="221">
          <cell r="B221">
            <v>4204</v>
          </cell>
          <cell r="D221">
            <v>3697675</v>
          </cell>
          <cell r="Q221">
            <v>77597.838397541957</v>
          </cell>
          <cell r="U221">
            <v>3930936</v>
          </cell>
          <cell r="V221">
            <v>34561.629021338704</v>
          </cell>
        </row>
        <row r="222">
          <cell r="B222">
            <v>4205</v>
          </cell>
          <cell r="D222">
            <v>691008</v>
          </cell>
          <cell r="Q222">
            <v>18974.370110807329</v>
          </cell>
          <cell r="U222">
            <v>725562</v>
          </cell>
          <cell r="V222">
            <v>31345.833153324405</v>
          </cell>
        </row>
        <row r="223">
          <cell r="B223">
            <v>4206</v>
          </cell>
          <cell r="D223">
            <v>302807</v>
          </cell>
          <cell r="Q223">
            <v>853.01728534264839</v>
          </cell>
          <cell r="U223">
            <v>303132</v>
          </cell>
          <cell r="V223">
            <v>31504.053211390561</v>
          </cell>
        </row>
        <row r="224">
          <cell r="B224">
            <v>4207</v>
          </cell>
          <cell r="D224">
            <v>280209</v>
          </cell>
          <cell r="Q224">
            <v>8125.1081239064661</v>
          </cell>
          <cell r="U224">
            <v>294855</v>
          </cell>
          <cell r="V224">
            <v>32587.86472148541</v>
          </cell>
        </row>
        <row r="225">
          <cell r="B225">
            <v>4211</v>
          </cell>
          <cell r="D225">
            <v>59999</v>
          </cell>
          <cell r="Q225">
            <v>4068.6222512996465</v>
          </cell>
          <cell r="U225">
            <v>63148</v>
          </cell>
          <cell r="V225">
            <v>26018.953440461475</v>
          </cell>
        </row>
        <row r="226">
          <cell r="B226">
            <v>4212</v>
          </cell>
          <cell r="D226">
            <v>55275</v>
          </cell>
          <cell r="Q226">
            <v>2928.512240617576</v>
          </cell>
          <cell r="U226">
            <v>58607</v>
          </cell>
          <cell r="V226">
            <v>27502.11168465509</v>
          </cell>
        </row>
        <row r="227">
          <cell r="B227">
            <v>4213</v>
          </cell>
          <cell r="D227">
            <v>175607</v>
          </cell>
          <cell r="Q227">
            <v>8771.3913886976661</v>
          </cell>
          <cell r="U227">
            <v>202622</v>
          </cell>
          <cell r="V227">
            <v>33135.241210139</v>
          </cell>
        </row>
        <row r="228">
          <cell r="B228">
            <v>4214</v>
          </cell>
          <cell r="D228">
            <v>167254</v>
          </cell>
          <cell r="Q228">
            <v>8762.6323955076659</v>
          </cell>
          <cell r="U228">
            <v>178867</v>
          </cell>
          <cell r="V228">
            <v>29332.076090521481</v>
          </cell>
        </row>
        <row r="229">
          <cell r="B229">
            <v>4215</v>
          </cell>
          <cell r="D229">
            <v>390768</v>
          </cell>
          <cell r="Q229">
            <v>1611.1036214976539</v>
          </cell>
          <cell r="U229">
            <v>420589</v>
          </cell>
          <cell r="V229">
            <v>37289.564677719653</v>
          </cell>
        </row>
        <row r="230">
          <cell r="B230">
            <v>4216</v>
          </cell>
          <cell r="D230">
            <v>139956</v>
          </cell>
          <cell r="Q230">
            <v>6094.7973294114636</v>
          </cell>
          <cell r="U230">
            <v>145449</v>
          </cell>
          <cell r="V230">
            <v>27227.44290527892</v>
          </cell>
        </row>
        <row r="231">
          <cell r="B231">
            <v>4217</v>
          </cell>
          <cell r="D231">
            <v>56217</v>
          </cell>
          <cell r="Q231">
            <v>1444.2761837344879</v>
          </cell>
          <cell r="U231">
            <v>55208</v>
          </cell>
          <cell r="V231">
            <v>30654.081066074403</v>
          </cell>
        </row>
        <row r="232">
          <cell r="B232">
            <v>4218</v>
          </cell>
          <cell r="D232">
            <v>35162</v>
          </cell>
          <cell r="Q232">
            <v>2656.738684736365</v>
          </cell>
          <cell r="U232">
            <v>36800</v>
          </cell>
          <cell r="V232">
            <v>27815.570672713529</v>
          </cell>
        </row>
        <row r="233">
          <cell r="B233">
            <v>4219</v>
          </cell>
          <cell r="D233">
            <v>102099</v>
          </cell>
          <cell r="Q233">
            <v>5221.090941377046</v>
          </cell>
          <cell r="U233">
            <v>103665</v>
          </cell>
          <cell r="V233">
            <v>28378.045442102382</v>
          </cell>
        </row>
        <row r="234">
          <cell r="B234">
            <v>4220</v>
          </cell>
          <cell r="D234">
            <v>34608</v>
          </cell>
          <cell r="Q234">
            <v>1530.441626384305</v>
          </cell>
          <cell r="U234">
            <v>35312</v>
          </cell>
          <cell r="V234">
            <v>31139.329805996473</v>
          </cell>
        </row>
        <row r="235">
          <cell r="B235">
            <v>4221</v>
          </cell>
          <cell r="D235">
            <v>56898</v>
          </cell>
          <cell r="Q235">
            <v>-534.84891204420182</v>
          </cell>
          <cell r="U235">
            <v>53800</v>
          </cell>
          <cell r="V235">
            <v>46022.241231822074</v>
          </cell>
        </row>
        <row r="236">
          <cell r="B236">
            <v>4222</v>
          </cell>
          <cell r="D236">
            <v>87984</v>
          </cell>
          <cell r="Q236">
            <v>-1227.0954809186333</v>
          </cell>
          <cell r="U236">
            <v>77220</v>
          </cell>
          <cell r="V236">
            <v>82588.23529411765</v>
          </cell>
        </row>
        <row r="237">
          <cell r="B237">
            <v>4223</v>
          </cell>
          <cell r="D237">
            <v>386955</v>
          </cell>
          <cell r="Q237">
            <v>25149.784184790158</v>
          </cell>
          <cell r="U237">
            <v>407724</v>
          </cell>
          <cell r="V237">
            <v>26960.523705613967</v>
          </cell>
        </row>
        <row r="238">
          <cell r="B238">
            <v>4224</v>
          </cell>
          <cell r="D238">
            <v>47140</v>
          </cell>
          <cell r="Q238">
            <v>-146.8214905697223</v>
          </cell>
          <cell r="U238">
            <v>48000</v>
          </cell>
          <cell r="V238">
            <v>52631.57894736842</v>
          </cell>
        </row>
        <row r="239">
          <cell r="B239">
            <v>4225</v>
          </cell>
          <cell r="D239">
            <v>293241</v>
          </cell>
          <cell r="Q239">
            <v>12901.013578571932</v>
          </cell>
          <cell r="U239">
            <v>305018</v>
          </cell>
          <cell r="V239">
            <v>29104.770992366412</v>
          </cell>
        </row>
        <row r="240">
          <cell r="B240">
            <v>4226</v>
          </cell>
          <cell r="D240">
            <v>54298</v>
          </cell>
          <cell r="Q240">
            <v>318.72380825047094</v>
          </cell>
          <cell r="U240">
            <v>56229</v>
          </cell>
          <cell r="V240">
            <v>32998.239436619719</v>
          </cell>
        </row>
        <row r="241">
          <cell r="B241">
            <v>4227</v>
          </cell>
          <cell r="D241">
            <v>198240</v>
          </cell>
          <cell r="Q241">
            <v>4597.5474976576188</v>
          </cell>
          <cell r="U241">
            <v>191061</v>
          </cell>
          <cell r="V241">
            <v>32476.797552269254</v>
          </cell>
        </row>
        <row r="242">
          <cell r="B242">
            <v>4228</v>
          </cell>
          <cell r="D242">
            <v>117659</v>
          </cell>
          <cell r="Q242">
            <v>-958.34190798745476</v>
          </cell>
          <cell r="U242">
            <v>97665</v>
          </cell>
          <cell r="V242">
            <v>53958.563535911599</v>
          </cell>
        </row>
        <row r="243">
          <cell r="B243">
            <v>4601</v>
          </cell>
          <cell r="D243">
            <v>11370735</v>
          </cell>
          <cell r="Q243">
            <v>-42231.833662500314</v>
          </cell>
          <cell r="U243">
            <v>12034911</v>
          </cell>
          <cell r="V243">
            <v>41943.717979995119</v>
          </cell>
        </row>
        <row r="244">
          <cell r="B244">
            <v>4602</v>
          </cell>
          <cell r="D244">
            <v>599768</v>
          </cell>
          <cell r="Q244">
            <v>8880.5157118581883</v>
          </cell>
          <cell r="U244">
            <v>628501</v>
          </cell>
          <cell r="V244">
            <v>36687.934154456831</v>
          </cell>
        </row>
        <row r="245">
          <cell r="B245">
            <v>4611</v>
          </cell>
          <cell r="D245">
            <v>136138</v>
          </cell>
          <cell r="Q245">
            <v>1647.3979262880866</v>
          </cell>
          <cell r="U245">
            <v>139334</v>
          </cell>
          <cell r="V245">
            <v>34463.022508038586</v>
          </cell>
        </row>
        <row r="246">
          <cell r="B246">
            <v>4612</v>
          </cell>
          <cell r="D246">
            <v>166979</v>
          </cell>
          <cell r="Q246">
            <v>4434.6948965095398</v>
          </cell>
          <cell r="U246">
            <v>198269</v>
          </cell>
          <cell r="V246">
            <v>34332.294372294367</v>
          </cell>
        </row>
        <row r="247">
          <cell r="B247">
            <v>4613</v>
          </cell>
          <cell r="D247">
            <v>413790</v>
          </cell>
          <cell r="Q247">
            <v>2259.0279653218204</v>
          </cell>
          <cell r="U247">
            <v>427340</v>
          </cell>
          <cell r="V247">
            <v>35431.55625570019</v>
          </cell>
        </row>
        <row r="248">
          <cell r="B248">
            <v>4614</v>
          </cell>
          <cell r="D248">
            <v>697982</v>
          </cell>
          <cell r="Q248">
            <v>-5290.393662898452</v>
          </cell>
          <cell r="U248">
            <v>676853</v>
          </cell>
          <cell r="V248">
            <v>35776.362387018336</v>
          </cell>
        </row>
        <row r="249">
          <cell r="B249">
            <v>4615</v>
          </cell>
          <cell r="D249">
            <v>102012</v>
          </cell>
          <cell r="Q249">
            <v>2345.055733739855</v>
          </cell>
          <cell r="U249">
            <v>106929</v>
          </cell>
          <cell r="V249">
            <v>34305.101058710301</v>
          </cell>
        </row>
        <row r="250">
          <cell r="B250">
            <v>4616</v>
          </cell>
          <cell r="D250">
            <v>126707</v>
          </cell>
          <cell r="Q250">
            <v>-9820.3918085157857</v>
          </cell>
          <cell r="U250">
            <v>128620</v>
          </cell>
          <cell r="V250">
            <v>44613.250086715227</v>
          </cell>
        </row>
        <row r="251">
          <cell r="B251">
            <v>4617</v>
          </cell>
          <cell r="D251">
            <v>471772</v>
          </cell>
          <cell r="Q251">
            <v>-978.29245209594228</v>
          </cell>
          <cell r="U251">
            <v>494636</v>
          </cell>
          <cell r="V251">
            <v>37999.231773834217</v>
          </cell>
        </row>
        <row r="252">
          <cell r="B252">
            <v>4618</v>
          </cell>
          <cell r="D252">
            <v>408517</v>
          </cell>
          <cell r="Q252">
            <v>161.03756655190864</v>
          </cell>
          <cell r="U252">
            <v>399268</v>
          </cell>
          <cell r="V252">
            <v>36694.05385534418</v>
          </cell>
        </row>
        <row r="253">
          <cell r="B253">
            <v>4619</v>
          </cell>
          <cell r="D253">
            <v>69053</v>
          </cell>
          <cell r="Q253">
            <v>-2159.8378418529828</v>
          </cell>
          <cell r="U253">
            <v>64952</v>
          </cell>
          <cell r="V253">
            <v>69319.103521878336</v>
          </cell>
        </row>
        <row r="254">
          <cell r="B254">
            <v>4620</v>
          </cell>
          <cell r="D254">
            <v>38168</v>
          </cell>
          <cell r="Q254">
            <v>701.55554989942584</v>
          </cell>
          <cell r="U254">
            <v>39227</v>
          </cell>
          <cell r="V254">
            <v>37323.501427212177</v>
          </cell>
        </row>
        <row r="255">
          <cell r="B255">
            <v>4621</v>
          </cell>
          <cell r="D255">
            <v>529936</v>
          </cell>
          <cell r="Q255">
            <v>1766.1986059402407</v>
          </cell>
          <cell r="U255">
            <v>526481</v>
          </cell>
          <cell r="V255">
            <v>33164.157480314963</v>
          </cell>
        </row>
        <row r="256">
          <cell r="B256">
            <v>4622</v>
          </cell>
          <cell r="D256">
            <v>280534</v>
          </cell>
          <cell r="Q256">
            <v>1482.1670903912927</v>
          </cell>
          <cell r="U256">
            <v>293381</v>
          </cell>
          <cell r="V256">
            <v>34527.597975756151</v>
          </cell>
        </row>
        <row r="257">
          <cell r="B257">
            <v>4623</v>
          </cell>
          <cell r="D257">
            <v>77825</v>
          </cell>
          <cell r="Q257">
            <v>1185.0188009056619</v>
          </cell>
          <cell r="U257">
            <v>79773</v>
          </cell>
          <cell r="V257">
            <v>31896.441423430628</v>
          </cell>
        </row>
        <row r="258">
          <cell r="B258">
            <v>4624</v>
          </cell>
          <cell r="D258">
            <v>855902</v>
          </cell>
          <cell r="Q258">
            <v>3924.5389691309028</v>
          </cell>
          <cell r="U258">
            <v>884237</v>
          </cell>
          <cell r="V258">
            <v>35070.677824931583</v>
          </cell>
        </row>
        <row r="259">
          <cell r="B259">
            <v>4625</v>
          </cell>
          <cell r="D259">
            <v>291154</v>
          </cell>
          <cell r="Q259">
            <v>-4503.0277009306374</v>
          </cell>
          <cell r="U259">
            <v>295169</v>
          </cell>
          <cell r="V259">
            <v>55871.474540980504</v>
          </cell>
        </row>
        <row r="260">
          <cell r="B260">
            <v>4626</v>
          </cell>
          <cell r="D260">
            <v>1323359</v>
          </cell>
          <cell r="Q260">
            <v>-305.83560959731403</v>
          </cell>
          <cell r="U260">
            <v>1369644</v>
          </cell>
          <cell r="V260">
            <v>35090.284894445584</v>
          </cell>
        </row>
        <row r="261">
          <cell r="B261">
            <v>4627</v>
          </cell>
          <cell r="D261">
            <v>919514</v>
          </cell>
          <cell r="Q261">
            <v>19606.324677499011</v>
          </cell>
          <cell r="U261">
            <v>953418</v>
          </cell>
          <cell r="V261">
            <v>31976.723906627314</v>
          </cell>
        </row>
        <row r="262">
          <cell r="B262">
            <v>4628</v>
          </cell>
          <cell r="D262">
            <v>119378</v>
          </cell>
          <cell r="Q262">
            <v>3238.3098611260375</v>
          </cell>
          <cell r="U262">
            <v>123084</v>
          </cell>
          <cell r="V262">
            <v>31829.325058184641</v>
          </cell>
        </row>
        <row r="263">
          <cell r="B263">
            <v>4629</v>
          </cell>
          <cell r="D263">
            <v>26542</v>
          </cell>
          <cell r="Q263">
            <v>435.56051985016893</v>
          </cell>
          <cell r="U263">
            <v>31016</v>
          </cell>
          <cell r="V263">
            <v>82052.910052910054</v>
          </cell>
        </row>
        <row r="264">
          <cell r="B264">
            <v>4630</v>
          </cell>
          <cell r="D264">
            <v>236226</v>
          </cell>
          <cell r="Q264">
            <v>9308.4212484901873</v>
          </cell>
          <cell r="U264">
            <v>253090</v>
          </cell>
          <cell r="V264">
            <v>31126.552699544951</v>
          </cell>
        </row>
        <row r="265">
          <cell r="B265">
            <v>4631</v>
          </cell>
          <cell r="D265">
            <v>944273</v>
          </cell>
          <cell r="Q265">
            <v>13730.557624488021</v>
          </cell>
          <cell r="U265">
            <v>967935</v>
          </cell>
          <cell r="V265">
            <v>32708.241813942484</v>
          </cell>
        </row>
        <row r="266">
          <cell r="B266">
            <v>4632</v>
          </cell>
          <cell r="D266">
            <v>136992</v>
          </cell>
          <cell r="Q266">
            <v>-6819.3156718629289</v>
          </cell>
          <cell r="U266">
            <v>125952</v>
          </cell>
          <cell r="V266">
            <v>43597.092419522327</v>
          </cell>
        </row>
        <row r="267">
          <cell r="B267">
            <v>4633</v>
          </cell>
          <cell r="D267">
            <v>16385</v>
          </cell>
          <cell r="Q267">
            <v>-4.0036493528605206</v>
          </cell>
          <cell r="U267">
            <v>18112</v>
          </cell>
          <cell r="V267">
            <v>36079.681274900402</v>
          </cell>
        </row>
        <row r="268">
          <cell r="B268">
            <v>4634</v>
          </cell>
          <cell r="D268">
            <v>68730</v>
          </cell>
          <cell r="Q268">
            <v>-758.09500044162087</v>
          </cell>
          <cell r="U268">
            <v>71298</v>
          </cell>
          <cell r="V268">
            <v>43767.955801104974</v>
          </cell>
        </row>
        <row r="269">
          <cell r="B269">
            <v>4635</v>
          </cell>
          <cell r="D269">
            <v>97916</v>
          </cell>
          <cell r="Q269">
            <v>-3389.4672678258376</v>
          </cell>
          <cell r="U269">
            <v>98111</v>
          </cell>
          <cell r="V269">
            <v>43995.964125560538</v>
          </cell>
        </row>
        <row r="270">
          <cell r="B270">
            <v>4636</v>
          </cell>
          <cell r="D270">
            <v>28304</v>
          </cell>
          <cell r="Q270">
            <v>-183.66591314018316</v>
          </cell>
          <cell r="U270">
            <v>25976</v>
          </cell>
          <cell r="V270">
            <v>33822.916666666664</v>
          </cell>
        </row>
        <row r="271">
          <cell r="B271">
            <v>4637</v>
          </cell>
          <cell r="D271">
            <v>41196</v>
          </cell>
          <cell r="Q271">
            <v>2311.2238509439403</v>
          </cell>
          <cell r="U271">
            <v>47356</v>
          </cell>
          <cell r="V271">
            <v>36710.077519379847</v>
          </cell>
        </row>
        <row r="272">
          <cell r="B272">
            <v>4638</v>
          </cell>
          <cell r="D272">
            <v>140426</v>
          </cell>
          <cell r="Q272">
            <v>1825.969191811397</v>
          </cell>
          <cell r="U272">
            <v>143560</v>
          </cell>
          <cell r="V272">
            <v>36206.809583858761</v>
          </cell>
        </row>
        <row r="273">
          <cell r="B273">
            <v>4639</v>
          </cell>
          <cell r="D273">
            <v>96663</v>
          </cell>
          <cell r="Q273">
            <v>-261.7034438518765</v>
          </cell>
          <cell r="U273">
            <v>102176</v>
          </cell>
          <cell r="V273">
            <v>39912.5</v>
          </cell>
        </row>
        <row r="274">
          <cell r="B274">
            <v>4640</v>
          </cell>
          <cell r="D274">
            <v>388408</v>
          </cell>
          <cell r="Q274">
            <v>2348.7298931653131</v>
          </cell>
          <cell r="U274">
            <v>385604</v>
          </cell>
          <cell r="V274">
            <v>31876.00231462346</v>
          </cell>
        </row>
        <row r="275">
          <cell r="B275">
            <v>4641</v>
          </cell>
          <cell r="D275">
            <v>93796</v>
          </cell>
          <cell r="Q275">
            <v>-417.83967701565052</v>
          </cell>
          <cell r="U275">
            <v>93615</v>
          </cell>
          <cell r="V275">
            <v>53009.626274065689</v>
          </cell>
        </row>
        <row r="276">
          <cell r="B276">
            <v>4642</v>
          </cell>
          <cell r="D276">
            <v>80387</v>
          </cell>
          <cell r="Q276">
            <v>849.10564937109348</v>
          </cell>
          <cell r="U276">
            <v>83373</v>
          </cell>
          <cell r="V276">
            <v>39382.616910722718</v>
          </cell>
        </row>
        <row r="277">
          <cell r="B277">
            <v>4643</v>
          </cell>
          <cell r="D277">
            <v>200906</v>
          </cell>
          <cell r="Q277">
            <v>-11.469977197129992</v>
          </cell>
          <cell r="U277">
            <v>196962</v>
          </cell>
          <cell r="V277">
            <v>37848.193697156035</v>
          </cell>
        </row>
        <row r="278">
          <cell r="B278">
            <v>4644</v>
          </cell>
          <cell r="D278">
            <v>185759</v>
          </cell>
          <cell r="Q278">
            <v>3661.6059901200356</v>
          </cell>
          <cell r="U278">
            <v>176381</v>
          </cell>
          <cell r="V278">
            <v>33621.997712542892</v>
          </cell>
        </row>
        <row r="279">
          <cell r="B279">
            <v>4645</v>
          </cell>
          <cell r="D279">
            <v>99314</v>
          </cell>
          <cell r="Q279">
            <v>-2106.7429082681838</v>
          </cell>
          <cell r="U279">
            <v>110571</v>
          </cell>
          <cell r="V279">
            <v>37468.993561504576</v>
          </cell>
        </row>
        <row r="280">
          <cell r="B280">
            <v>4646</v>
          </cell>
          <cell r="D280">
            <v>100505</v>
          </cell>
          <cell r="Q280">
            <v>-4516.4358979843655</v>
          </cell>
          <cell r="U280">
            <v>139374</v>
          </cell>
          <cell r="V280">
            <v>48043.433298862459</v>
          </cell>
        </row>
        <row r="281">
          <cell r="B281">
            <v>4647</v>
          </cell>
          <cell r="D281">
            <v>780980</v>
          </cell>
          <cell r="Q281">
            <v>-279.91066191690334</v>
          </cell>
          <cell r="U281">
            <v>841277</v>
          </cell>
          <cell r="V281">
            <v>38039.292819678063</v>
          </cell>
        </row>
        <row r="282">
          <cell r="B282">
            <v>4648</v>
          </cell>
          <cell r="D282">
            <v>125393</v>
          </cell>
          <cell r="Q282">
            <v>1507.5424476797252</v>
          </cell>
          <cell r="U282">
            <v>128166</v>
          </cell>
          <cell r="V282">
            <v>36400.454416358989</v>
          </cell>
        </row>
        <row r="283">
          <cell r="B283">
            <v>4649</v>
          </cell>
          <cell r="D283">
            <v>297562</v>
          </cell>
          <cell r="Q283">
            <v>3745.3172012195282</v>
          </cell>
          <cell r="U283">
            <v>301998</v>
          </cell>
          <cell r="V283">
            <v>31699.170777789441</v>
          </cell>
        </row>
        <row r="284">
          <cell r="B284">
            <v>4650</v>
          </cell>
          <cell r="D284">
            <v>179703</v>
          </cell>
          <cell r="Q284">
            <v>3751.188787549585</v>
          </cell>
          <cell r="U284">
            <v>184333</v>
          </cell>
          <cell r="V284">
            <v>31375.829787234044</v>
          </cell>
        </row>
        <row r="285">
          <cell r="B285">
            <v>4651</v>
          </cell>
          <cell r="D285">
            <v>229108</v>
          </cell>
          <cell r="Q285">
            <v>1676.1446668379358</v>
          </cell>
          <cell r="U285">
            <v>243643</v>
          </cell>
          <cell r="V285">
            <v>33806.438185097824</v>
          </cell>
        </row>
        <row r="286">
          <cell r="B286">
            <v>5001</v>
          </cell>
          <cell r="D286">
            <v>8009539</v>
          </cell>
          <cell r="Q286">
            <v>-43113.052233322465</v>
          </cell>
          <cell r="U286">
            <v>8257043</v>
          </cell>
          <cell r="V286">
            <v>39226.60288081484</v>
          </cell>
        </row>
        <row r="287">
          <cell r="B287">
            <v>5006</v>
          </cell>
          <cell r="D287">
            <v>654863</v>
          </cell>
          <cell r="Q287">
            <v>29364.018186651519</v>
          </cell>
          <cell r="U287">
            <v>687454</v>
          </cell>
          <cell r="V287">
            <v>28639.14347608732</v>
          </cell>
        </row>
        <row r="288">
          <cell r="B288">
            <v>5007</v>
          </cell>
          <cell r="D288">
            <v>437808</v>
          </cell>
          <cell r="Q288">
            <v>10514.405537440995</v>
          </cell>
          <cell r="U288">
            <v>452408</v>
          </cell>
          <cell r="V288">
            <v>30158.522765148991</v>
          </cell>
        </row>
        <row r="289">
          <cell r="B289">
            <v>5014</v>
          </cell>
          <cell r="D289">
            <v>494162</v>
          </cell>
          <cell r="Q289">
            <v>-40242.634309178189</v>
          </cell>
          <cell r="U289">
            <v>492822</v>
          </cell>
          <cell r="V289">
            <v>93603.418803418812</v>
          </cell>
        </row>
        <row r="290">
          <cell r="B290">
            <v>5020</v>
          </cell>
          <cell r="D290">
            <v>25735</v>
          </cell>
          <cell r="Q290">
            <v>969.84298437624329</v>
          </cell>
          <cell r="U290">
            <v>24905</v>
          </cell>
          <cell r="V290">
            <v>27549.778761061949</v>
          </cell>
        </row>
        <row r="291">
          <cell r="B291">
            <v>5021</v>
          </cell>
          <cell r="D291">
            <v>224205</v>
          </cell>
          <cell r="Q291">
            <v>5197.0954586659354</v>
          </cell>
          <cell r="U291">
            <v>230961</v>
          </cell>
          <cell r="V291">
            <v>32686.243985281628</v>
          </cell>
        </row>
        <row r="292">
          <cell r="B292">
            <v>5022</v>
          </cell>
          <cell r="D292">
            <v>68422</v>
          </cell>
          <cell r="Q292">
            <v>4160.1262104396701</v>
          </cell>
          <cell r="U292">
            <v>71824</v>
          </cell>
          <cell r="V292">
            <v>29399.91813344249</v>
          </cell>
        </row>
        <row r="293">
          <cell r="B293">
            <v>5025</v>
          </cell>
          <cell r="D293">
            <v>170488</v>
          </cell>
          <cell r="Q293">
            <v>3115.1943877634912</v>
          </cell>
          <cell r="U293">
            <v>179311</v>
          </cell>
          <cell r="V293">
            <v>32180.725053840633</v>
          </cell>
        </row>
        <row r="294">
          <cell r="B294">
            <v>5026</v>
          </cell>
          <cell r="D294">
            <v>51321</v>
          </cell>
          <cell r="Q294">
            <v>3201.9109400435409</v>
          </cell>
          <cell r="U294">
            <v>54057</v>
          </cell>
          <cell r="V294">
            <v>27678.955453148999</v>
          </cell>
        </row>
        <row r="295">
          <cell r="B295">
            <v>5027</v>
          </cell>
          <cell r="D295">
            <v>156883</v>
          </cell>
          <cell r="Q295">
            <v>10224.300523428654</v>
          </cell>
          <cell r="U295">
            <v>168784</v>
          </cell>
          <cell r="V295">
            <v>27579.084967320265</v>
          </cell>
        </row>
        <row r="296">
          <cell r="B296">
            <v>5028</v>
          </cell>
          <cell r="D296">
            <v>505670</v>
          </cell>
          <cell r="Q296">
            <v>14073.744191464706</v>
          </cell>
          <cell r="U296">
            <v>522757</v>
          </cell>
          <cell r="V296">
            <v>30529.521695964493</v>
          </cell>
        </row>
        <row r="297">
          <cell r="B297">
            <v>5029</v>
          </cell>
          <cell r="D297">
            <v>237154</v>
          </cell>
          <cell r="Q297">
            <v>9805.1361516812758</v>
          </cell>
          <cell r="U297">
            <v>253723</v>
          </cell>
          <cell r="V297">
            <v>30349.641148325358</v>
          </cell>
        </row>
        <row r="298">
          <cell r="B298">
            <v>5031</v>
          </cell>
          <cell r="D298">
            <v>507027</v>
          </cell>
          <cell r="Q298">
            <v>-1270.3243630442048</v>
          </cell>
          <cell r="U298">
            <v>521808</v>
          </cell>
          <cell r="V298">
            <v>36173.86481802426</v>
          </cell>
        </row>
        <row r="299">
          <cell r="B299">
            <v>5032</v>
          </cell>
          <cell r="D299">
            <v>120826</v>
          </cell>
          <cell r="Q299">
            <v>3444.8567779371333</v>
          </cell>
          <cell r="U299">
            <v>123049</v>
          </cell>
          <cell r="V299">
            <v>30085.330073349636</v>
          </cell>
        </row>
        <row r="300">
          <cell r="B300">
            <v>5033</v>
          </cell>
          <cell r="D300">
            <v>37530</v>
          </cell>
          <cell r="Q300">
            <v>-341.00612777058086</v>
          </cell>
          <cell r="U300">
            <v>35918</v>
          </cell>
          <cell r="V300">
            <v>47890.666666666672</v>
          </cell>
        </row>
        <row r="301">
          <cell r="B301">
            <v>5034</v>
          </cell>
          <cell r="D301">
            <v>67908</v>
          </cell>
          <cell r="Q301">
            <v>2709.7517478946502</v>
          </cell>
          <cell r="U301">
            <v>68377</v>
          </cell>
          <cell r="V301">
            <v>28502.292621925804</v>
          </cell>
        </row>
        <row r="302">
          <cell r="B302">
            <v>5035</v>
          </cell>
          <cell r="D302">
            <v>732826</v>
          </cell>
          <cell r="Q302">
            <v>13946.365187585616</v>
          </cell>
          <cell r="U302">
            <v>752359</v>
          </cell>
          <cell r="V302">
            <v>30977.848231564214</v>
          </cell>
        </row>
        <row r="303">
          <cell r="B303">
            <v>5036</v>
          </cell>
          <cell r="D303">
            <v>72135</v>
          </cell>
          <cell r="Q303">
            <v>3915.6036987557127</v>
          </cell>
          <cell r="U303">
            <v>76555</v>
          </cell>
          <cell r="V303">
            <v>29353.911042944783</v>
          </cell>
        </row>
        <row r="304">
          <cell r="B304">
            <v>5037</v>
          </cell>
          <cell r="D304">
            <v>587230</v>
          </cell>
          <cell r="Q304">
            <v>20649.725745741496</v>
          </cell>
          <cell r="U304">
            <v>615266</v>
          </cell>
          <cell r="V304">
            <v>30502.503594269001</v>
          </cell>
        </row>
        <row r="305">
          <cell r="B305">
            <v>5038</v>
          </cell>
          <cell r="D305">
            <v>409354</v>
          </cell>
          <cell r="Q305">
            <v>18964.881583642084</v>
          </cell>
          <cell r="U305">
            <v>429656</v>
          </cell>
          <cell r="V305">
            <v>28729.92310264126</v>
          </cell>
        </row>
        <row r="306">
          <cell r="B306">
            <v>5041</v>
          </cell>
          <cell r="D306">
            <v>56113</v>
          </cell>
          <cell r="Q306">
            <v>2417.7125236995453</v>
          </cell>
          <cell r="U306">
            <v>58572</v>
          </cell>
          <cell r="V306">
            <v>28810.624692572554</v>
          </cell>
        </row>
        <row r="307">
          <cell r="B307">
            <v>5042</v>
          </cell>
          <cell r="D307">
            <v>38763</v>
          </cell>
          <cell r="Q307">
            <v>586.13961810534965</v>
          </cell>
          <cell r="U307">
            <v>38116</v>
          </cell>
          <cell r="V307">
            <v>29118.411000763943</v>
          </cell>
        </row>
        <row r="308">
          <cell r="B308">
            <v>5043</v>
          </cell>
          <cell r="D308">
            <v>13386</v>
          </cell>
          <cell r="Q308">
            <v>828.34080785111587</v>
          </cell>
          <cell r="U308">
            <v>13987</v>
          </cell>
          <cell r="V308">
            <v>31716.55328798186</v>
          </cell>
        </row>
        <row r="309">
          <cell r="B309">
            <v>5044</v>
          </cell>
          <cell r="D309">
            <v>32483</v>
          </cell>
          <cell r="Q309">
            <v>67.244903047473144</v>
          </cell>
          <cell r="U309">
            <v>31978</v>
          </cell>
          <cell r="V309">
            <v>39092.909535452323</v>
          </cell>
        </row>
        <row r="310">
          <cell r="B310">
            <v>5045</v>
          </cell>
          <cell r="D310">
            <v>65193</v>
          </cell>
          <cell r="Q310">
            <v>2643.384836424606</v>
          </cell>
          <cell r="U310">
            <v>66369</v>
          </cell>
          <cell r="V310">
            <v>29020.113686051594</v>
          </cell>
        </row>
        <row r="311">
          <cell r="B311">
            <v>5046</v>
          </cell>
          <cell r="D311">
            <v>29286</v>
          </cell>
          <cell r="Q311">
            <v>2014.7135719043272</v>
          </cell>
          <cell r="U311">
            <v>29771</v>
          </cell>
          <cell r="V311">
            <v>24954.735959765298</v>
          </cell>
        </row>
        <row r="312">
          <cell r="B312">
            <v>5047</v>
          </cell>
          <cell r="D312">
            <v>108101</v>
          </cell>
          <cell r="Q312">
            <v>3316.1680624880391</v>
          </cell>
          <cell r="U312">
            <v>112502</v>
          </cell>
          <cell r="V312">
            <v>29473.932407649987</v>
          </cell>
        </row>
        <row r="313">
          <cell r="B313">
            <v>5049</v>
          </cell>
          <cell r="D313">
            <v>38542</v>
          </cell>
          <cell r="Q313">
            <v>2389.7859368262925</v>
          </cell>
          <cell r="U313">
            <v>46602</v>
          </cell>
          <cell r="V313">
            <v>42326.975476839238</v>
          </cell>
        </row>
        <row r="314">
          <cell r="B314">
            <v>5052</v>
          </cell>
          <cell r="D314">
            <v>15716</v>
          </cell>
          <cell r="Q314">
            <v>1048.6134036581552</v>
          </cell>
          <cell r="U314">
            <v>17686</v>
          </cell>
          <cell r="V314">
            <v>31028.070175438595</v>
          </cell>
        </row>
        <row r="315">
          <cell r="B315">
            <v>5053</v>
          </cell>
          <cell r="D315">
            <v>200065</v>
          </cell>
          <cell r="Q315">
            <v>5862.4472412808318</v>
          </cell>
          <cell r="U315">
            <v>213243</v>
          </cell>
          <cell r="V315">
            <v>31386.95908154254</v>
          </cell>
        </row>
        <row r="316">
          <cell r="B316">
            <v>5054</v>
          </cell>
          <cell r="D316">
            <v>261282</v>
          </cell>
          <cell r="Q316">
            <v>11306.887505665713</v>
          </cell>
          <cell r="U316">
            <v>273988</v>
          </cell>
          <cell r="V316">
            <v>27678.351348621076</v>
          </cell>
        </row>
        <row r="317">
          <cell r="B317">
            <v>5055</v>
          </cell>
          <cell r="D317">
            <v>186869</v>
          </cell>
          <cell r="Q317">
            <v>4412.1379957215722</v>
          </cell>
          <cell r="U317">
            <v>192743</v>
          </cell>
          <cell r="V317">
            <v>32757.138001359621</v>
          </cell>
        </row>
        <row r="318">
          <cell r="B318">
            <v>5056</v>
          </cell>
          <cell r="D318">
            <v>163647</v>
          </cell>
          <cell r="Q318">
            <v>2859.1943036404227</v>
          </cell>
          <cell r="U318">
            <v>169993</v>
          </cell>
          <cell r="V318">
            <v>32969.937936384798</v>
          </cell>
        </row>
        <row r="319">
          <cell r="B319">
            <v>5057</v>
          </cell>
          <cell r="D319">
            <v>310104</v>
          </cell>
          <cell r="Q319">
            <v>3154.3576685707885</v>
          </cell>
          <cell r="U319">
            <v>313933</v>
          </cell>
          <cell r="V319">
            <v>30270.272876289651</v>
          </cell>
        </row>
        <row r="320">
          <cell r="B320">
            <v>5058</v>
          </cell>
          <cell r="D320">
            <v>125866</v>
          </cell>
          <cell r="Q320">
            <v>4930.0639043891424</v>
          </cell>
          <cell r="U320">
            <v>138864</v>
          </cell>
          <cell r="V320">
            <v>32658.513640639696</v>
          </cell>
        </row>
        <row r="321">
          <cell r="B321">
            <v>5059</v>
          </cell>
          <cell r="D321">
            <v>537731</v>
          </cell>
          <cell r="Q321">
            <v>17011.808272114984</v>
          </cell>
          <cell r="U321">
            <v>551000</v>
          </cell>
          <cell r="V321">
            <v>29780.564263322882</v>
          </cell>
        </row>
        <row r="322">
          <cell r="B322">
            <v>5060</v>
          </cell>
          <cell r="D322">
            <v>410393</v>
          </cell>
          <cell r="Q322">
            <v>-12373.359101794242</v>
          </cell>
          <cell r="U322">
            <v>408439</v>
          </cell>
          <cell r="V322">
            <v>41968.660090423349</v>
          </cell>
        </row>
        <row r="323">
          <cell r="B323">
            <v>5061</v>
          </cell>
          <cell r="D323">
            <v>54739</v>
          </cell>
          <cell r="Q323">
            <v>2825.82496728353</v>
          </cell>
          <cell r="U323">
            <v>55333</v>
          </cell>
          <cell r="V323">
            <v>27945.959595959597</v>
          </cell>
        </row>
        <row r="324">
          <cell r="B324">
            <v>5401</v>
          </cell>
          <cell r="D324">
            <v>2792285</v>
          </cell>
          <cell r="Q324">
            <v>-203.39351538234769</v>
          </cell>
          <cell r="U324">
            <v>2862230</v>
          </cell>
          <cell r="V324">
            <v>36911.044052408957</v>
          </cell>
        </row>
        <row r="325">
          <cell r="B325">
            <v>5402</v>
          </cell>
          <cell r="D325">
            <v>815922</v>
          </cell>
          <cell r="Q325">
            <v>-3740.7692589362268</v>
          </cell>
          <cell r="U325">
            <v>874191</v>
          </cell>
          <cell r="V325">
            <v>35243.95258829221</v>
          </cell>
        </row>
        <row r="326">
          <cell r="B326">
            <v>5403</v>
          </cell>
          <cell r="D326">
            <v>695352</v>
          </cell>
          <cell r="Q326">
            <v>3670.2857831286601</v>
          </cell>
          <cell r="U326">
            <v>703533</v>
          </cell>
          <cell r="V326">
            <v>33273.410896708287</v>
          </cell>
        </row>
        <row r="327">
          <cell r="B327">
            <v>5404</v>
          </cell>
          <cell r="D327">
            <v>53291</v>
          </cell>
          <cell r="Q327">
            <v>2573.5733836275213</v>
          </cell>
          <cell r="U327">
            <v>52143</v>
          </cell>
          <cell r="V327">
            <v>27487.084870848706</v>
          </cell>
        </row>
        <row r="328">
          <cell r="B328">
            <v>5405</v>
          </cell>
          <cell r="D328">
            <v>173907</v>
          </cell>
          <cell r="Q328">
            <v>652.21489116851808</v>
          </cell>
          <cell r="U328">
            <v>174759</v>
          </cell>
          <cell r="V328">
            <v>31386.314655172413</v>
          </cell>
        </row>
        <row r="329">
          <cell r="B329">
            <v>5406</v>
          </cell>
          <cell r="D329">
            <v>400467</v>
          </cell>
          <cell r="Q329">
            <v>-3984.5908434067569</v>
          </cell>
          <cell r="U329">
            <v>408229</v>
          </cell>
          <cell r="V329">
            <v>36209.774702856128</v>
          </cell>
        </row>
        <row r="330">
          <cell r="B330">
            <v>5411</v>
          </cell>
          <cell r="D330">
            <v>74834</v>
          </cell>
          <cell r="Q330">
            <v>3223.3974482547746</v>
          </cell>
          <cell r="U330">
            <v>78066</v>
          </cell>
          <cell r="V330">
            <v>27990.677662244532</v>
          </cell>
        </row>
        <row r="331">
          <cell r="B331">
            <v>5412</v>
          </cell>
          <cell r="D331">
            <v>127992</v>
          </cell>
          <cell r="Q331">
            <v>-198.99746428488652</v>
          </cell>
          <cell r="U331">
            <v>127274</v>
          </cell>
          <cell r="V331">
            <v>30296.119971435375</v>
          </cell>
        </row>
        <row r="332">
          <cell r="B332">
            <v>5413</v>
          </cell>
          <cell r="D332">
            <v>46890</v>
          </cell>
          <cell r="Q332">
            <v>-1232.8218292411309</v>
          </cell>
          <cell r="U332">
            <v>47845</v>
          </cell>
          <cell r="V332">
            <v>37117.920868890615</v>
          </cell>
        </row>
        <row r="333">
          <cell r="B333">
            <v>5414</v>
          </cell>
          <cell r="D333">
            <v>42017</v>
          </cell>
          <cell r="Q333">
            <v>-1716.9694712675341</v>
          </cell>
          <cell r="U333">
            <v>34660</v>
          </cell>
          <cell r="V333">
            <v>32392.52336448598</v>
          </cell>
        </row>
        <row r="334">
          <cell r="B334">
            <v>5415</v>
          </cell>
          <cell r="D334">
            <v>21616</v>
          </cell>
          <cell r="Q334">
            <v>1918.1690305772627</v>
          </cell>
          <cell r="U334">
            <v>23589</v>
          </cell>
          <cell r="V334">
            <v>24318.556701030928</v>
          </cell>
        </row>
        <row r="335">
          <cell r="B335">
            <v>5416</v>
          </cell>
          <cell r="D335">
            <v>139242</v>
          </cell>
          <cell r="Q335">
            <v>70.369191811393648</v>
          </cell>
          <cell r="U335">
            <v>142774</v>
          </cell>
          <cell r="V335">
            <v>35756.073127973956</v>
          </cell>
        </row>
        <row r="336">
          <cell r="B336">
            <v>5417</v>
          </cell>
          <cell r="D336">
            <v>58403</v>
          </cell>
          <cell r="Q336">
            <v>1143.8518053125517</v>
          </cell>
          <cell r="U336">
            <v>57342</v>
          </cell>
          <cell r="V336">
            <v>27475.802587446095</v>
          </cell>
        </row>
        <row r="337">
          <cell r="B337">
            <v>5418</v>
          </cell>
          <cell r="D337">
            <v>214516</v>
          </cell>
          <cell r="Q337">
            <v>4009.1891814598239</v>
          </cell>
          <cell r="U337">
            <v>219072</v>
          </cell>
          <cell r="V337">
            <v>33197.757235944839</v>
          </cell>
        </row>
        <row r="338">
          <cell r="B338">
            <v>5419</v>
          </cell>
          <cell r="D338">
            <v>102251</v>
          </cell>
          <cell r="Q338">
            <v>1404.4928655329095</v>
          </cell>
          <cell r="U338">
            <v>109412</v>
          </cell>
          <cell r="V338">
            <v>32048.037492677209</v>
          </cell>
        </row>
        <row r="339">
          <cell r="B339">
            <v>5420</v>
          </cell>
          <cell r="D339">
            <v>28392</v>
          </cell>
          <cell r="Q339">
            <v>1056.6196808642835</v>
          </cell>
          <cell r="U339">
            <v>29596</v>
          </cell>
          <cell r="V339">
            <v>27711.610486891383</v>
          </cell>
        </row>
        <row r="340">
          <cell r="B340">
            <v>5421</v>
          </cell>
          <cell r="D340">
            <v>477176</v>
          </cell>
          <cell r="Q340">
            <v>9452.7007864729967</v>
          </cell>
          <cell r="U340">
            <v>488324</v>
          </cell>
          <cell r="V340">
            <v>33133.668068937441</v>
          </cell>
        </row>
        <row r="341">
          <cell r="B341">
            <v>5422</v>
          </cell>
          <cell r="D341">
            <v>149019</v>
          </cell>
          <cell r="Q341">
            <v>6427.5765429244784</v>
          </cell>
          <cell r="U341">
            <v>159556</v>
          </cell>
          <cell r="V341">
            <v>28614.777618364416</v>
          </cell>
        </row>
        <row r="342">
          <cell r="B342">
            <v>5423</v>
          </cell>
          <cell r="D342">
            <v>68453</v>
          </cell>
          <cell r="Q342">
            <v>-52.952578450413057</v>
          </cell>
          <cell r="U342">
            <v>65931</v>
          </cell>
          <cell r="V342">
            <v>30257.457549334558</v>
          </cell>
        </row>
        <row r="343">
          <cell r="B343">
            <v>5424</v>
          </cell>
          <cell r="D343">
            <v>73513</v>
          </cell>
          <cell r="Q343">
            <v>1913.970751766723</v>
          </cell>
          <cell r="U343">
            <v>78421</v>
          </cell>
          <cell r="V343">
            <v>28736.167094173692</v>
          </cell>
        </row>
        <row r="344">
          <cell r="B344">
            <v>5425</v>
          </cell>
          <cell r="D344">
            <v>52286</v>
          </cell>
          <cell r="Q344">
            <v>2127.4211496844946</v>
          </cell>
          <cell r="U344">
            <v>51783</v>
          </cell>
          <cell r="V344">
            <v>28204.248366013071</v>
          </cell>
        </row>
        <row r="345">
          <cell r="B345">
            <v>5426</v>
          </cell>
          <cell r="D345">
            <v>52691</v>
          </cell>
          <cell r="Q345">
            <v>2700.8486380005379</v>
          </cell>
          <cell r="U345">
            <v>53852</v>
          </cell>
          <cell r="V345">
            <v>26765.407554671965</v>
          </cell>
        </row>
        <row r="346">
          <cell r="B346">
            <v>5427</v>
          </cell>
          <cell r="D346">
            <v>79351</v>
          </cell>
          <cell r="Q346">
            <v>1791.1091000107444</v>
          </cell>
          <cell r="U346">
            <v>81042</v>
          </cell>
          <cell r="V346">
            <v>28902.282453637661</v>
          </cell>
        </row>
        <row r="347">
          <cell r="B347">
            <v>5428</v>
          </cell>
          <cell r="D347">
            <v>135765</v>
          </cell>
          <cell r="Q347">
            <v>4576.1315502692814</v>
          </cell>
          <cell r="U347">
            <v>136429</v>
          </cell>
          <cell r="V347">
            <v>28746.101980615254</v>
          </cell>
        </row>
        <row r="348">
          <cell r="B348">
            <v>5429</v>
          </cell>
          <cell r="D348">
            <v>31484</v>
          </cell>
          <cell r="Q348">
            <v>1749.515438642301</v>
          </cell>
          <cell r="U348">
            <v>32261</v>
          </cell>
          <cell r="V348">
            <v>27835.202761000863</v>
          </cell>
        </row>
        <row r="349">
          <cell r="B349">
            <v>5430</v>
          </cell>
          <cell r="D349">
            <v>63213</v>
          </cell>
          <cell r="Q349">
            <v>6382.2253611937667</v>
          </cell>
          <cell r="U349">
            <v>67985</v>
          </cell>
          <cell r="V349">
            <v>23630.51790059089</v>
          </cell>
        </row>
        <row r="350">
          <cell r="B350">
            <v>5432</v>
          </cell>
          <cell r="D350">
            <v>23712</v>
          </cell>
          <cell r="Q350">
            <v>1295.7652129782336</v>
          </cell>
          <cell r="U350">
            <v>24351</v>
          </cell>
          <cell r="V350">
            <v>28348.079161816066</v>
          </cell>
        </row>
        <row r="351">
          <cell r="B351">
            <v>5433</v>
          </cell>
          <cell r="D351">
            <v>26271</v>
          </cell>
          <cell r="Q351">
            <v>2006.7223394302582</v>
          </cell>
          <cell r="U351">
            <v>27253</v>
          </cell>
          <cell r="V351">
            <v>28270.746887966805</v>
          </cell>
        </row>
        <row r="352">
          <cell r="B352">
            <v>5434</v>
          </cell>
          <cell r="D352">
            <v>37279</v>
          </cell>
          <cell r="Q352">
            <v>192.01133796129943</v>
          </cell>
          <cell r="U352">
            <v>39492</v>
          </cell>
          <cell r="V352">
            <v>33986.230636833046</v>
          </cell>
        </row>
        <row r="353">
          <cell r="B353">
            <v>5435</v>
          </cell>
          <cell r="D353">
            <v>95273</v>
          </cell>
          <cell r="Q353">
            <v>2807.7268033087821</v>
          </cell>
          <cell r="U353">
            <v>97842</v>
          </cell>
          <cell r="V353">
            <v>33200.542925008485</v>
          </cell>
        </row>
        <row r="354">
          <cell r="B354">
            <v>5436</v>
          </cell>
          <cell r="D354">
            <v>117385</v>
          </cell>
          <cell r="Q354">
            <v>49.859069298032409</v>
          </cell>
          <cell r="U354">
            <v>116985</v>
          </cell>
          <cell r="V354">
            <v>29965.420081967215</v>
          </cell>
        </row>
        <row r="355">
          <cell r="B355">
            <v>5437</v>
          </cell>
          <cell r="D355">
            <v>69800</v>
          </cell>
          <cell r="Q355">
            <v>1490.9719682176801</v>
          </cell>
          <cell r="U355">
            <v>73003</v>
          </cell>
          <cell r="V355">
            <v>28251.934984520121</v>
          </cell>
        </row>
        <row r="356">
          <cell r="B356">
            <v>5438</v>
          </cell>
          <cell r="D356">
            <v>39668</v>
          </cell>
          <cell r="Q356">
            <v>1362.2725650943285</v>
          </cell>
          <cell r="U356">
            <v>40783</v>
          </cell>
          <cell r="V356">
            <v>33401.310401310402</v>
          </cell>
        </row>
        <row r="357">
          <cell r="B357">
            <v>5439</v>
          </cell>
          <cell r="D357">
            <v>29464</v>
          </cell>
          <cell r="Q357">
            <v>873.22788222628606</v>
          </cell>
          <cell r="U357">
            <v>27494</v>
          </cell>
          <cell r="V357">
            <v>26011.35288552507</v>
          </cell>
        </row>
        <row r="358">
          <cell r="B358">
            <v>5440</v>
          </cell>
          <cell r="D358">
            <v>28140</v>
          </cell>
          <cell r="Q358">
            <v>670.67658165224339</v>
          </cell>
          <cell r="U358">
            <v>31865</v>
          </cell>
          <cell r="V358">
            <v>35171.081677704191</v>
          </cell>
        </row>
        <row r="359">
          <cell r="B359">
            <v>5441</v>
          </cell>
          <cell r="D359">
            <v>82776</v>
          </cell>
          <cell r="Q359">
            <v>958.25169047676172</v>
          </cell>
          <cell r="U359">
            <v>86711</v>
          </cell>
          <cell r="V359">
            <v>30737.681673165542</v>
          </cell>
        </row>
        <row r="360">
          <cell r="B360">
            <v>5442</v>
          </cell>
          <cell r="D360">
            <v>24863</v>
          </cell>
          <cell r="Q360">
            <v>989.90701161623565</v>
          </cell>
          <cell r="U360">
            <v>25303</v>
          </cell>
          <cell r="V360">
            <v>29628.805620608902</v>
          </cell>
        </row>
        <row r="361">
          <cell r="B361">
            <v>5443</v>
          </cell>
          <cell r="D361">
            <v>65245</v>
          </cell>
          <cell r="Q361">
            <v>1169.5188583235686</v>
          </cell>
          <cell r="U361">
            <v>66251</v>
          </cell>
          <cell r="V361">
            <v>30600.923787528867</v>
          </cell>
        </row>
        <row r="362">
          <cell r="B362">
            <v>5444</v>
          </cell>
          <cell r="D362">
            <v>304441</v>
          </cell>
          <cell r="Q362">
            <v>2331.9582921526453</v>
          </cell>
          <cell r="U362">
            <v>317556</v>
          </cell>
          <cell r="V362">
            <v>31995.566750629725</v>
          </cell>
        </row>
      </sheetData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1"/>
      <sheetName val="jan23"/>
      <sheetName val="feb23"/>
      <sheetName val="mars23"/>
      <sheetName val="april23"/>
      <sheetName val="mai23"/>
      <sheetName val="juni23"/>
      <sheetName val="juli23"/>
      <sheetName val="aug23"/>
      <sheetName val="sep23"/>
      <sheetName val="okt23"/>
      <sheetName val="nov23"/>
      <sheetName val="des2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7">
          <cell r="G7">
            <v>-1336366.7773721416</v>
          </cell>
        </row>
        <row r="8">
          <cell r="G8">
            <v>-155012.73306653855</v>
          </cell>
        </row>
        <row r="9">
          <cell r="G9">
            <v>145038.93704422345</v>
          </cell>
        </row>
        <row r="10">
          <cell r="G10">
            <v>150207.745805599</v>
          </cell>
        </row>
        <row r="11">
          <cell r="G11">
            <v>-174595.92070886955</v>
          </cell>
        </row>
        <row r="12">
          <cell r="G12">
            <v>379768.32192660798</v>
          </cell>
        </row>
        <row r="13">
          <cell r="G13">
            <v>234386.04544133297</v>
          </cell>
        </row>
        <row r="14">
          <cell r="G14">
            <v>277113.20209700923</v>
          </cell>
        </row>
        <row r="15">
          <cell r="G15">
            <v>77275.309958591461</v>
          </cell>
        </row>
        <row r="16">
          <cell r="G16">
            <v>251094.38962811697</v>
          </cell>
        </row>
        <row r="17">
          <cell r="G17">
            <v>151091.47924606796</v>
          </cell>
        </row>
      </sheetData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C368"/>
  <sheetViews>
    <sheetView zoomScale="85" zoomScaleNormal="85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G48" sqref="G48"/>
    </sheetView>
  </sheetViews>
  <sheetFormatPr baseColWidth="10" defaultRowHeight="15" x14ac:dyDescent="0.25"/>
  <cols>
    <col min="1" max="1" width="4.7109375" customWidth="1"/>
    <col min="2" max="2" width="11.5703125" style="84" customWidth="1"/>
    <col min="3" max="3" width="18.42578125" style="84" customWidth="1"/>
    <col min="4" max="4" width="17.28515625" style="84" customWidth="1"/>
    <col min="5" max="5" width="14.42578125" style="84" bestFit="1" customWidth="1"/>
    <col min="6" max="7" width="11.42578125" style="84"/>
    <col min="8" max="8" width="14.42578125" style="84" bestFit="1" customWidth="1"/>
    <col min="9" max="9" width="9.85546875" style="84" customWidth="1"/>
    <col min="10" max="10" width="14" style="84" bestFit="1" customWidth="1"/>
    <col min="11" max="11" width="11.42578125" style="84"/>
    <col min="12" max="12" width="13.7109375" style="84" bestFit="1" customWidth="1"/>
    <col min="13" max="13" width="17.85546875" style="84" bestFit="1" customWidth="1"/>
    <col min="14" max="14" width="17.28515625" style="84" bestFit="1" customWidth="1"/>
    <col min="15" max="15" width="13.85546875" style="84" bestFit="1" customWidth="1"/>
    <col min="16" max="16" width="11.42578125" style="84"/>
    <col min="17" max="17" width="12.5703125" style="84" customWidth="1"/>
    <col min="18" max="18" width="14.85546875" style="84" customWidth="1"/>
    <col min="19" max="19" width="13.28515625" style="84" bestFit="1" customWidth="1"/>
    <col min="20" max="20" width="13" style="84" customWidth="1"/>
    <col min="21" max="21" width="16.5703125" style="84" customWidth="1"/>
    <col min="22" max="22" width="13.140625" style="84" customWidth="1"/>
    <col min="24" max="24" width="17.28515625" style="84" bestFit="1" customWidth="1"/>
    <col min="25" max="25" width="13.85546875" style="84" bestFit="1" customWidth="1"/>
  </cols>
  <sheetData>
    <row r="1" spans="2:27" ht="30" x14ac:dyDescent="0.25">
      <c r="B1" s="67" t="s">
        <v>0</v>
      </c>
      <c r="C1" s="67" t="s">
        <v>1</v>
      </c>
      <c r="D1" s="240" t="s">
        <v>430</v>
      </c>
      <c r="E1" s="240"/>
      <c r="F1" s="240"/>
      <c r="G1" s="241" t="s">
        <v>379</v>
      </c>
      <c r="H1" s="241"/>
      <c r="I1" s="241" t="s">
        <v>2</v>
      </c>
      <c r="J1" s="241"/>
      <c r="K1" s="241"/>
      <c r="L1" s="241"/>
      <c r="M1" s="68" t="s">
        <v>431</v>
      </c>
      <c r="N1" s="242" t="s">
        <v>3</v>
      </c>
      <c r="O1" s="242"/>
      <c r="P1" s="242"/>
      <c r="Q1" s="69" t="s">
        <v>4</v>
      </c>
      <c r="R1" s="234" t="s">
        <v>432</v>
      </c>
      <c r="S1" s="234"/>
      <c r="T1" s="70" t="s">
        <v>5</v>
      </c>
      <c r="U1" s="71" t="s">
        <v>423</v>
      </c>
      <c r="V1" s="72" t="s">
        <v>423</v>
      </c>
      <c r="X1" t="s">
        <v>426</v>
      </c>
      <c r="Y1"/>
    </row>
    <row r="2" spans="2:27" x14ac:dyDescent="0.25">
      <c r="B2" s="178" t="s">
        <v>8</v>
      </c>
      <c r="C2" s="179"/>
      <c r="D2" s="235" t="s">
        <v>446</v>
      </c>
      <c r="E2" s="236"/>
      <c r="F2" s="236"/>
      <c r="G2" s="237" t="s">
        <v>9</v>
      </c>
      <c r="H2" s="237"/>
      <c r="I2" s="180" t="s">
        <v>10</v>
      </c>
      <c r="J2" s="180"/>
      <c r="K2" s="180"/>
      <c r="L2" s="180"/>
      <c r="M2" s="181" t="str">
        <f>D2</f>
        <v>Jan-Nov</v>
      </c>
      <c r="N2" s="238" t="str">
        <f>D2</f>
        <v>Jan-Nov</v>
      </c>
      <c r="O2" s="239"/>
      <c r="P2" s="239"/>
      <c r="Q2" s="182" t="str">
        <f>RIGHT(N2,3)</f>
        <v>Nov</v>
      </c>
      <c r="R2" s="243" t="s">
        <v>381</v>
      </c>
      <c r="S2" s="243"/>
      <c r="T2" s="73" t="s">
        <v>11</v>
      </c>
      <c r="U2" s="76" t="str">
        <f>D2</f>
        <v>Jan-Nov</v>
      </c>
      <c r="V2" s="74" t="str">
        <f>U2</f>
        <v>Jan-Nov</v>
      </c>
      <c r="X2" t="s">
        <v>427</v>
      </c>
      <c r="Y2"/>
    </row>
    <row r="3" spans="2:27" x14ac:dyDescent="0.25">
      <c r="B3" s="183" t="s">
        <v>12</v>
      </c>
      <c r="C3" s="184"/>
      <c r="D3" s="176"/>
      <c r="E3" s="176"/>
      <c r="F3" s="75" t="s">
        <v>13</v>
      </c>
      <c r="G3" s="239" t="s">
        <v>14</v>
      </c>
      <c r="H3" s="239"/>
      <c r="I3" s="180" t="s">
        <v>15</v>
      </c>
      <c r="J3" s="180"/>
      <c r="K3" s="180" t="s">
        <v>16</v>
      </c>
      <c r="L3" s="180"/>
      <c r="M3" s="181" t="s">
        <v>17</v>
      </c>
      <c r="N3" s="185" t="s">
        <v>18</v>
      </c>
      <c r="O3" s="180"/>
      <c r="P3" s="185" t="s">
        <v>19</v>
      </c>
      <c r="Q3" s="186" t="s">
        <v>435</v>
      </c>
      <c r="R3" s="177" t="s">
        <v>6</v>
      </c>
      <c r="S3" s="187" t="s">
        <v>7</v>
      </c>
      <c r="T3" s="166">
        <v>44927</v>
      </c>
      <c r="V3" s="74"/>
      <c r="X3" s="185"/>
      <c r="Y3" s="180"/>
    </row>
    <row r="4" spans="2:27" x14ac:dyDescent="0.25">
      <c r="B4" s="184"/>
      <c r="C4" s="77">
        <f>J366</f>
        <v>-481.8122762528298</v>
      </c>
      <c r="D4" s="188" t="s">
        <v>20</v>
      </c>
      <c r="E4" s="176" t="s">
        <v>21</v>
      </c>
      <c r="F4" s="176" t="s">
        <v>22</v>
      </c>
      <c r="G4" s="185" t="s">
        <v>23</v>
      </c>
      <c r="H4" s="185" t="s">
        <v>20</v>
      </c>
      <c r="I4" s="185" t="s">
        <v>21</v>
      </c>
      <c r="J4" s="185" t="s">
        <v>20</v>
      </c>
      <c r="K4" s="185" t="s">
        <v>21</v>
      </c>
      <c r="L4" s="185" t="s">
        <v>20</v>
      </c>
      <c r="M4" s="182" t="s">
        <v>20</v>
      </c>
      <c r="N4" s="185" t="s">
        <v>20</v>
      </c>
      <c r="O4" s="185" t="s">
        <v>21</v>
      </c>
      <c r="P4" s="185" t="s">
        <v>24</v>
      </c>
      <c r="Q4" s="182" t="s">
        <v>20</v>
      </c>
      <c r="R4" s="187" t="s">
        <v>25</v>
      </c>
      <c r="S4" s="187" t="s">
        <v>21</v>
      </c>
      <c r="T4" s="189"/>
      <c r="U4" s="78" t="s">
        <v>20</v>
      </c>
      <c r="V4" s="188" t="s">
        <v>21</v>
      </c>
      <c r="X4" s="185" t="s">
        <v>20</v>
      </c>
      <c r="Y4" s="185" t="s">
        <v>21</v>
      </c>
    </row>
    <row r="5" spans="2:27" x14ac:dyDescent="0.25">
      <c r="B5" s="79"/>
      <c r="C5" s="79"/>
      <c r="D5" s="214">
        <v>1</v>
      </c>
      <c r="E5" s="80">
        <v>2</v>
      </c>
      <c r="F5" s="80">
        <v>3</v>
      </c>
      <c r="G5" s="80">
        <v>4</v>
      </c>
      <c r="H5" s="80">
        <v>5</v>
      </c>
      <c r="I5" s="80">
        <v>6</v>
      </c>
      <c r="J5" s="80">
        <v>7</v>
      </c>
      <c r="K5" s="80">
        <v>8</v>
      </c>
      <c r="L5" s="80">
        <v>9</v>
      </c>
      <c r="M5" s="80">
        <v>10</v>
      </c>
      <c r="N5" s="80">
        <v>11</v>
      </c>
      <c r="O5" s="80">
        <v>12</v>
      </c>
      <c r="P5" s="80">
        <v>13</v>
      </c>
      <c r="Q5" s="214">
        <v>14</v>
      </c>
      <c r="R5" s="81">
        <v>15</v>
      </c>
      <c r="S5" s="81">
        <v>16</v>
      </c>
      <c r="T5" s="82">
        <v>17</v>
      </c>
      <c r="U5" s="214">
        <v>18</v>
      </c>
      <c r="V5" s="214">
        <v>19</v>
      </c>
      <c r="X5" s="80">
        <v>21</v>
      </c>
      <c r="Y5" s="80">
        <v>22</v>
      </c>
    </row>
    <row r="6" spans="2:27" ht="18.75" customHeight="1" x14ac:dyDescent="0.25">
      <c r="B6" s="83"/>
      <c r="M6" s="88"/>
      <c r="S6" s="215"/>
    </row>
    <row r="7" spans="2:27" ht="21.95" customHeight="1" x14ac:dyDescent="0.25">
      <c r="B7" s="85">
        <v>301</v>
      </c>
      <c r="C7" s="85" t="s">
        <v>26</v>
      </c>
      <c r="D7" s="1">
        <f>SUMIFS([1]nov23!$D$7:$D$362,[1]nov23!$B$7:$B$362,B7)</f>
        <v>37170973</v>
      </c>
      <c r="E7" s="85">
        <f>D7/T7*1000</f>
        <v>52424.588561668854</v>
      </c>
      <c r="F7" s="86">
        <f t="shared" ref="F7:F70" si="0">E7/E$364</f>
        <v>1.3971775412928598</v>
      </c>
      <c r="G7" s="190">
        <f t="shared" ref="G7:G70" si="1">($E$364+$Y$364-E7-Y7)*0.6</f>
        <v>-8941.0685936687005</v>
      </c>
      <c r="H7" s="190">
        <f>G7*T7/1000</f>
        <v>-6339548.4524490749</v>
      </c>
      <c r="I7" s="190">
        <f t="shared" ref="I7:I70" si="2">IF(E7+Y7&lt;(E$364+Y$364)*0.9,((E$364+Y$364)*0.9-E7-Y7)*0.35,0)</f>
        <v>0</v>
      </c>
      <c r="J7" s="87">
        <f>I7*T7/1000</f>
        <v>0</v>
      </c>
      <c r="K7" s="190">
        <f>I7+J$366</f>
        <v>-481.8122762528298</v>
      </c>
      <c r="L7" s="87">
        <f t="shared" ref="L7:L70" si="3">K7*T7/1000</f>
        <v>-341622.73091747769</v>
      </c>
      <c r="M7" s="88">
        <f>+H7+L7</f>
        <v>-6681171.1833665529</v>
      </c>
      <c r="N7" s="88">
        <f>D7+M7</f>
        <v>30489801.816633448</v>
      </c>
      <c r="O7" s="88">
        <f>N7/T7*1000</f>
        <v>43001.707691747324</v>
      </c>
      <c r="P7" s="89">
        <f t="shared" ref="P7:P70" si="4">O7/O$364</f>
        <v>1.1460465760923311</v>
      </c>
      <c r="Q7" s="197">
        <f>SUMIFS([1]nov23!$Q$7:$Q$362,[1]nov23!$B$7:$B$362,B7)</f>
        <v>-817862.27970261499</v>
      </c>
      <c r="R7" s="89">
        <f>(D7-U7)/U7</f>
        <v>-7.0004323853797193E-2</v>
      </c>
      <c r="S7" s="89">
        <f>(E7-V7)/V7</f>
        <v>-8.2084455324096389E-2</v>
      </c>
      <c r="T7" s="91">
        <v>709037</v>
      </c>
      <c r="U7" s="193">
        <f>SUMIFS([1]nov23!$U$7:$U$362,[1]nov23!$B$7:$B$362,B7)</f>
        <v>39968974</v>
      </c>
      <c r="V7" s="193">
        <f>SUMIFS([1]nov23!$V$7:$V$362,[1]nov23!$B$7:$B$362,B7)</f>
        <v>57112.649269033631</v>
      </c>
      <c r="W7" s="199"/>
      <c r="X7" s="88">
        <v>0</v>
      </c>
      <c r="Y7" s="88">
        <f>X7*1000/T7</f>
        <v>0</v>
      </c>
      <c r="Z7" s="1"/>
      <c r="AA7" s="1"/>
    </row>
    <row r="8" spans="2:27" ht="24.95" customHeight="1" x14ac:dyDescent="0.25">
      <c r="B8" s="85">
        <v>1101</v>
      </c>
      <c r="C8" s="85" t="s">
        <v>27</v>
      </c>
      <c r="D8" s="1">
        <f>SUMIFS([1]nov23!$D$7:$D$362,[1]nov23!$B$7:$B$362,B8)</f>
        <v>518120</v>
      </c>
      <c r="E8" s="85">
        <f t="shared" ref="E8:E71" si="5">D8/T8*1000</f>
        <v>34516.021584171613</v>
      </c>
      <c r="F8" s="86">
        <f t="shared" si="0"/>
        <v>0.91989296426152067</v>
      </c>
      <c r="G8" s="190">
        <f t="shared" si="1"/>
        <v>1804.0715928296443</v>
      </c>
      <c r="H8" s="190">
        <f t="shared" ref="H8:H70" si="6">G8*T8/1000</f>
        <v>27080.918679965791</v>
      </c>
      <c r="I8" s="190">
        <f t="shared" si="2"/>
        <v>0</v>
      </c>
      <c r="J8" s="87">
        <f t="shared" ref="J8:J70" si="7">I8*T8/1000</f>
        <v>0</v>
      </c>
      <c r="K8" s="190">
        <f t="shared" ref="K8:K71" si="8">I8+J$366</f>
        <v>-481.8122762528298</v>
      </c>
      <c r="L8" s="87">
        <f t="shared" si="3"/>
        <v>-7232.4840788312285</v>
      </c>
      <c r="M8" s="88">
        <f t="shared" ref="M8:M71" si="9">+H8+L8</f>
        <v>19848.434601134562</v>
      </c>
      <c r="N8" s="88">
        <f t="shared" ref="N8:N71" si="10">D8+M8</f>
        <v>537968.43460113462</v>
      </c>
      <c r="O8" s="88">
        <f t="shared" ref="O8:O71" si="11">N8/T8*1000</f>
        <v>35838.280900748425</v>
      </c>
      <c r="P8" s="89">
        <f t="shared" si="4"/>
        <v>0.9551327452797953</v>
      </c>
      <c r="Q8" s="197">
        <f>SUMIFS([1]nov23!$Q$7:$Q$362,[1]nov23!$B$7:$B$362,B8)</f>
        <v>7437.3872722918932</v>
      </c>
      <c r="R8" s="89">
        <f t="shared" ref="R8:S71" si="12">(D8-U8)/U8</f>
        <v>-4.761379574025363E-2</v>
      </c>
      <c r="S8" s="89">
        <f t="shared" si="12"/>
        <v>-5.7194124621955139E-2</v>
      </c>
      <c r="T8" s="91">
        <v>15011</v>
      </c>
      <c r="U8" s="193">
        <f>SUMIFS([1]nov23!$U$7:$U$362,[1]nov23!$B$7:$B$362,B8)</f>
        <v>544023</v>
      </c>
      <c r="V8" s="193">
        <f>SUMIFS([1]nov23!$V$7:$V$362,[1]nov23!$B$7:$B$362,B8)</f>
        <v>36609.89232839839</v>
      </c>
      <c r="W8" s="199"/>
      <c r="X8" s="88">
        <v>0</v>
      </c>
      <c r="Y8" s="88">
        <f t="shared" ref="Y8:Y71" si="13">X8*1000/T8</f>
        <v>0</v>
      </c>
    </row>
    <row r="9" spans="2:27" x14ac:dyDescent="0.25">
      <c r="B9" s="85">
        <v>1103</v>
      </c>
      <c r="C9" s="85" t="s">
        <v>28</v>
      </c>
      <c r="D9" s="1">
        <f>SUMIFS([1]nov23!$D$7:$D$362,[1]nov23!$B$7:$B$362,B9)</f>
        <v>7021331</v>
      </c>
      <c r="E9" s="85">
        <f t="shared" si="5"/>
        <v>48087.685174404673</v>
      </c>
      <c r="F9" s="86">
        <f t="shared" si="0"/>
        <v>1.2815939157902096</v>
      </c>
      <c r="G9" s="190">
        <f t="shared" si="1"/>
        <v>-6338.9265613101916</v>
      </c>
      <c r="H9" s="190">
        <f t="shared" si="6"/>
        <v>-925553.00614346238</v>
      </c>
      <c r="I9" s="190">
        <f t="shared" si="2"/>
        <v>0</v>
      </c>
      <c r="J9" s="87">
        <f t="shared" si="7"/>
        <v>0</v>
      </c>
      <c r="K9" s="190">
        <f t="shared" si="8"/>
        <v>-481.8122762528298</v>
      </c>
      <c r="L9" s="87">
        <f t="shared" si="3"/>
        <v>-70349.892267951931</v>
      </c>
      <c r="M9" s="88">
        <f t="shared" si="9"/>
        <v>-995902.89841141435</v>
      </c>
      <c r="N9" s="88">
        <f t="shared" si="10"/>
        <v>6025428.1015885854</v>
      </c>
      <c r="O9" s="88">
        <f t="shared" si="11"/>
        <v>41266.94633684164</v>
      </c>
      <c r="P9" s="89">
        <f t="shared" si="4"/>
        <v>1.0998131258912707</v>
      </c>
      <c r="Q9" s="197">
        <f>SUMIFS([1]nov23!$Q$7:$Q$362,[1]nov23!$B$7:$B$362,B9)</f>
        <v>-227459.10720041243</v>
      </c>
      <c r="R9" s="92">
        <f t="shared" si="12"/>
        <v>-6.6433342840586012E-3</v>
      </c>
      <c r="S9" s="92">
        <f t="shared" si="12"/>
        <v>-1.5569264148379072E-2</v>
      </c>
      <c r="T9" s="91">
        <v>146011</v>
      </c>
      <c r="U9" s="193">
        <f>SUMIFS([1]nov23!$U$7:$U$362,[1]nov23!$B$7:$B$362,B9)</f>
        <v>7068288</v>
      </c>
      <c r="V9" s="193">
        <f>SUMIFS([1]nov23!$V$7:$V$362,[1]nov23!$B$7:$B$362,B9)</f>
        <v>48848.215951734288</v>
      </c>
      <c r="W9" s="199"/>
      <c r="X9" s="88">
        <v>0</v>
      </c>
      <c r="Y9" s="88">
        <f t="shared" si="13"/>
        <v>0</v>
      </c>
      <c r="Z9" s="1"/>
      <c r="AA9" s="1"/>
    </row>
    <row r="10" spans="2:27" x14ac:dyDescent="0.25">
      <c r="B10" s="85">
        <v>1106</v>
      </c>
      <c r="C10" s="85" t="s">
        <v>29</v>
      </c>
      <c r="D10" s="1">
        <f>SUMIFS([1]nov23!$D$7:$D$362,[1]nov23!$B$7:$B$362,B10)</f>
        <v>1437244</v>
      </c>
      <c r="E10" s="85">
        <f>D10/T10*1000</f>
        <v>37967.084929335622</v>
      </c>
      <c r="F10" s="86">
        <f t="shared" si="0"/>
        <v>1.0118679006746156</v>
      </c>
      <c r="G10" s="190">
        <f t="shared" si="1"/>
        <v>-266.56641426876155</v>
      </c>
      <c r="H10" s="190">
        <f t="shared" si="6"/>
        <v>-10090.871612143968</v>
      </c>
      <c r="I10" s="190">
        <f t="shared" si="2"/>
        <v>0</v>
      </c>
      <c r="J10" s="87">
        <f t="shared" si="7"/>
        <v>0</v>
      </c>
      <c r="K10" s="190">
        <f t="shared" si="8"/>
        <v>-481.8122762528298</v>
      </c>
      <c r="L10" s="87">
        <f t="shared" si="3"/>
        <v>-18239.003717550873</v>
      </c>
      <c r="M10" s="88">
        <f t="shared" si="9"/>
        <v>-28329.875329694842</v>
      </c>
      <c r="N10" s="88">
        <f t="shared" si="10"/>
        <v>1408914.1246703051</v>
      </c>
      <c r="O10" s="88">
        <f t="shared" si="11"/>
        <v>37218.706238814026</v>
      </c>
      <c r="P10" s="89">
        <f t="shared" si="4"/>
        <v>0.99192271984503322</v>
      </c>
      <c r="Q10" s="197">
        <f>SUMIFS([1]nov23!$Q$7:$Q$362,[1]nov23!$B$7:$B$362,B10)</f>
        <v>-23259.325055451911</v>
      </c>
      <c r="R10" s="92">
        <f t="shared" si="12"/>
        <v>1.9622810701597066E-2</v>
      </c>
      <c r="S10" s="92">
        <f t="shared" si="12"/>
        <v>8.5525432283872337E-3</v>
      </c>
      <c r="T10" s="91">
        <v>37855</v>
      </c>
      <c r="U10" s="193">
        <f>SUMIFS([1]nov23!$U$7:$U$362,[1]nov23!$B$7:$B$362,B10)</f>
        <v>1409584</v>
      </c>
      <c r="V10" s="193">
        <f>SUMIFS([1]nov23!$V$7:$V$362,[1]nov23!$B$7:$B$362,B10)</f>
        <v>37645.12338425382</v>
      </c>
      <c r="W10" s="199"/>
      <c r="X10" s="88">
        <v>0</v>
      </c>
      <c r="Y10" s="88">
        <f t="shared" si="13"/>
        <v>0</v>
      </c>
      <c r="Z10" s="1"/>
    </row>
    <row r="11" spans="2:27" x14ac:dyDescent="0.25">
      <c r="B11" s="85">
        <v>1108</v>
      </c>
      <c r="C11" s="85" t="s">
        <v>30</v>
      </c>
      <c r="D11" s="1">
        <f>SUMIFS([1]nov23!$D$7:$D$362,[1]nov23!$B$7:$B$362,B11)</f>
        <v>3088137</v>
      </c>
      <c r="E11" s="85">
        <f t="shared" si="5"/>
        <v>37410.197703154532</v>
      </c>
      <c r="F11" s="86">
        <f t="shared" si="0"/>
        <v>0.99702619477285503</v>
      </c>
      <c r="G11" s="190">
        <f t="shared" si="1"/>
        <v>67.565921439892549</v>
      </c>
      <c r="H11" s="190">
        <f t="shared" si="6"/>
        <v>5577.4316830202497</v>
      </c>
      <c r="I11" s="190">
        <f t="shared" si="2"/>
        <v>0</v>
      </c>
      <c r="J11" s="87">
        <f t="shared" si="7"/>
        <v>0</v>
      </c>
      <c r="K11" s="190">
        <f t="shared" si="8"/>
        <v>-481.8122762528298</v>
      </c>
      <c r="L11" s="87">
        <f t="shared" si="3"/>
        <v>-39772.639780118589</v>
      </c>
      <c r="M11" s="88">
        <f t="shared" si="9"/>
        <v>-34195.208097098337</v>
      </c>
      <c r="N11" s="88">
        <f t="shared" si="10"/>
        <v>3053941.7919029016</v>
      </c>
      <c r="O11" s="88">
        <f t="shared" si="11"/>
        <v>36995.951348341594</v>
      </c>
      <c r="P11" s="89">
        <f t="shared" si="4"/>
        <v>0.98598603748432911</v>
      </c>
      <c r="Q11" s="197">
        <f>SUMIFS([1]nov23!$Q$7:$Q$362,[1]nov23!$B$7:$B$362,B11)</f>
        <v>-32269.054230021349</v>
      </c>
      <c r="R11" s="92">
        <f t="shared" si="12"/>
        <v>-1.3959139232180289E-2</v>
      </c>
      <c r="S11" s="92">
        <f t="shared" si="12"/>
        <v>-2.8806849533270496E-2</v>
      </c>
      <c r="T11" s="91">
        <v>82548</v>
      </c>
      <c r="U11" s="193">
        <f>SUMIFS([1]nov23!$U$7:$U$362,[1]nov23!$B$7:$B$362,B11)</f>
        <v>3131855</v>
      </c>
      <c r="V11" s="193">
        <f>SUMIFS([1]nov23!$V$7:$V$362,[1]nov23!$B$7:$B$362,B11)</f>
        <v>38519.832728614478</v>
      </c>
      <c r="W11" s="199"/>
      <c r="X11" s="88">
        <v>0</v>
      </c>
      <c r="Y11" s="88">
        <f t="shared" si="13"/>
        <v>0</v>
      </c>
      <c r="Z11" s="1"/>
      <c r="AA11" s="1"/>
    </row>
    <row r="12" spans="2:27" s="232" customFormat="1" x14ac:dyDescent="0.25">
      <c r="B12" s="225">
        <v>1111</v>
      </c>
      <c r="C12" s="225" t="s">
        <v>31</v>
      </c>
      <c r="D12" s="1">
        <f>SUMIFS([1]nov23!$D$7:$D$362,[1]nov23!$B$7:$B$362,B12)</f>
        <v>107381</v>
      </c>
      <c r="E12" s="225">
        <f t="shared" si="5"/>
        <v>32304.753309265947</v>
      </c>
      <c r="F12" s="227">
        <f t="shared" si="0"/>
        <v>0.86096003877299199</v>
      </c>
      <c r="G12" s="228">
        <f t="shared" si="1"/>
        <v>3130.8325577730434</v>
      </c>
      <c r="H12" s="228">
        <f t="shared" si="6"/>
        <v>10406.887422037596</v>
      </c>
      <c r="I12" s="228">
        <f>IF(E12+Y12&lt;(E$364+Y$364)*0.9,((E$364+Y$364)*0.9-E12-Y12)*0.35,0)</f>
        <v>513.02072700654082</v>
      </c>
      <c r="J12" s="229">
        <f>I12*T12/1000</f>
        <v>1705.2808965697416</v>
      </c>
      <c r="K12" s="228">
        <f t="shared" si="8"/>
        <v>31.20845075371102</v>
      </c>
      <c r="L12" s="229">
        <f t="shared" si="3"/>
        <v>103.73689030533544</v>
      </c>
      <c r="M12" s="230">
        <f t="shared" si="9"/>
        <v>10510.624312342932</v>
      </c>
      <c r="N12" s="230">
        <f t="shared" si="10"/>
        <v>117891.62431234293</v>
      </c>
      <c r="O12" s="230">
        <f t="shared" si="11"/>
        <v>35466.794317792694</v>
      </c>
      <c r="P12" s="92">
        <f t="shared" si="4"/>
        <v>0.9452321866900637</v>
      </c>
      <c r="Q12" s="197">
        <f>SUMIFS([1]nov23!$Q$7:$Q$362,[1]nov23!$B$7:$B$362,B12)</f>
        <v>-1227.2806636431069</v>
      </c>
      <c r="R12" s="92">
        <f t="shared" si="12"/>
        <v>4.647604568666433E-2</v>
      </c>
      <c r="S12" s="92">
        <f t="shared" si="12"/>
        <v>3.2938599848960859E-2</v>
      </c>
      <c r="T12" s="91">
        <v>3324</v>
      </c>
      <c r="U12" s="193">
        <f>SUMIFS([1]nov23!$U$7:$U$362,[1]nov23!$B$7:$B$362,B12)</f>
        <v>102612</v>
      </c>
      <c r="V12" s="193">
        <f>SUMIFS([1]nov23!$V$7:$V$362,[1]nov23!$B$7:$B$362,B12)</f>
        <v>31274.611398963731</v>
      </c>
      <c r="W12" s="231"/>
      <c r="X12" s="230">
        <v>0</v>
      </c>
      <c r="Y12" s="230">
        <f>X12*1000/T12</f>
        <v>0</v>
      </c>
      <c r="Z12" s="226"/>
      <c r="AA12" s="226"/>
    </row>
    <row r="13" spans="2:27" x14ac:dyDescent="0.25">
      <c r="B13" s="85">
        <v>1112</v>
      </c>
      <c r="C13" s="85" t="s">
        <v>32</v>
      </c>
      <c r="D13" s="1">
        <f>SUMIFS([1]nov23!$D$7:$D$362,[1]nov23!$B$7:$B$362,B13)</f>
        <v>106015</v>
      </c>
      <c r="E13" s="85">
        <f t="shared" si="5"/>
        <v>33067.68558951965</v>
      </c>
      <c r="F13" s="86">
        <f t="shared" si="0"/>
        <v>0.88129309005185719</v>
      </c>
      <c r="G13" s="190">
        <f t="shared" si="1"/>
        <v>2673.0731896208222</v>
      </c>
      <c r="H13" s="190">
        <f t="shared" si="6"/>
        <v>8569.8726459243553</v>
      </c>
      <c r="I13" s="190">
        <f t="shared" si="2"/>
        <v>245.99442891774487</v>
      </c>
      <c r="J13" s="87">
        <f t="shared" si="7"/>
        <v>788.65813911029011</v>
      </c>
      <c r="K13" s="190">
        <f t="shared" si="8"/>
        <v>-235.81784733508493</v>
      </c>
      <c r="L13" s="87">
        <f t="shared" si="3"/>
        <v>-756.03201855628231</v>
      </c>
      <c r="M13" s="88">
        <f t="shared" si="9"/>
        <v>7813.840627368073</v>
      </c>
      <c r="N13" s="88">
        <f t="shared" si="10"/>
        <v>113828.84062736807</v>
      </c>
      <c r="O13" s="88">
        <f t="shared" si="11"/>
        <v>35504.940931805388</v>
      </c>
      <c r="P13" s="89">
        <f t="shared" si="4"/>
        <v>0.94624883925400727</v>
      </c>
      <c r="Q13" s="197">
        <f>SUMIFS([1]nov23!$Q$7:$Q$362,[1]nov23!$B$7:$B$362,B13)</f>
        <v>171.50321671486472</v>
      </c>
      <c r="R13" s="92">
        <f t="shared" si="12"/>
        <v>2.6580807591749783E-2</v>
      </c>
      <c r="S13" s="92">
        <f t="shared" si="12"/>
        <v>1.7615036346406848E-2</v>
      </c>
      <c r="T13" s="91">
        <v>3206</v>
      </c>
      <c r="U13" s="193">
        <f>SUMIFS([1]nov23!$U$7:$U$362,[1]nov23!$B$7:$B$362,B13)</f>
        <v>103270</v>
      </c>
      <c r="V13" s="193">
        <f>SUMIFS([1]nov23!$V$7:$V$362,[1]nov23!$B$7:$B$362,B13)</f>
        <v>32495.280050346133</v>
      </c>
      <c r="W13" s="199"/>
      <c r="X13" s="88">
        <v>0</v>
      </c>
      <c r="Y13" s="88">
        <f t="shared" si="13"/>
        <v>0</v>
      </c>
      <c r="Z13" s="1"/>
      <c r="AA13" s="1"/>
    </row>
    <row r="14" spans="2:27" x14ac:dyDescent="0.25">
      <c r="B14" s="85">
        <v>1114</v>
      </c>
      <c r="C14" s="85" t="s">
        <v>33</v>
      </c>
      <c r="D14" s="1">
        <f>SUMIFS([1]nov23!$D$7:$D$362,[1]nov23!$B$7:$B$362,B14)</f>
        <v>90945</v>
      </c>
      <c r="E14" s="85">
        <f t="shared" si="5"/>
        <v>31932.935393258427</v>
      </c>
      <c r="F14" s="86">
        <f t="shared" si="0"/>
        <v>0.85105064976396005</v>
      </c>
      <c r="G14" s="190">
        <f t="shared" si="1"/>
        <v>3353.9233073775554</v>
      </c>
      <c r="H14" s="190">
        <f t="shared" si="6"/>
        <v>9551.9735794112767</v>
      </c>
      <c r="I14" s="190">
        <f t="shared" si="2"/>
        <v>643.15699760917266</v>
      </c>
      <c r="J14" s="87">
        <f t="shared" si="7"/>
        <v>1831.7111291909237</v>
      </c>
      <c r="K14" s="190">
        <f t="shared" si="8"/>
        <v>161.34472135634286</v>
      </c>
      <c r="L14" s="87">
        <f t="shared" si="3"/>
        <v>459.50976642286446</v>
      </c>
      <c r="M14" s="88">
        <f t="shared" si="9"/>
        <v>10011.483345834142</v>
      </c>
      <c r="N14" s="88">
        <f t="shared" si="10"/>
        <v>100956.48334583415</v>
      </c>
      <c r="O14" s="88">
        <f t="shared" si="11"/>
        <v>35448.203421992323</v>
      </c>
      <c r="P14" s="89">
        <f t="shared" si="4"/>
        <v>0.94473671723961228</v>
      </c>
      <c r="Q14" s="197">
        <f>SUMIFS([1]nov23!$Q$7:$Q$362,[1]nov23!$B$7:$B$362,B14)</f>
        <v>4891.2212605127661</v>
      </c>
      <c r="R14" s="92">
        <f t="shared" si="12"/>
        <v>-0.11976499966124333</v>
      </c>
      <c r="S14" s="92">
        <f t="shared" si="12"/>
        <v>-0.13800020507556435</v>
      </c>
      <c r="T14" s="91">
        <v>2848</v>
      </c>
      <c r="U14" s="193">
        <f>SUMIFS([1]nov23!$U$7:$U$362,[1]nov23!$B$7:$B$362,B14)</f>
        <v>103319</v>
      </c>
      <c r="V14" s="193">
        <f>SUMIFS([1]nov23!$V$7:$V$362,[1]nov23!$B$7:$B$362,B14)</f>
        <v>37045.1774829688</v>
      </c>
      <c r="W14" s="199"/>
      <c r="X14" s="88">
        <v>0</v>
      </c>
      <c r="Y14" s="88">
        <f t="shared" si="13"/>
        <v>0</v>
      </c>
      <c r="Z14" s="1"/>
      <c r="AA14" s="1"/>
    </row>
    <row r="15" spans="2:27" x14ac:dyDescent="0.25">
      <c r="B15" s="85">
        <v>1119</v>
      </c>
      <c r="C15" s="85" t="s">
        <v>34</v>
      </c>
      <c r="D15" s="1">
        <f>SUMIFS([1]nov23!$D$7:$D$362,[1]nov23!$B$7:$B$362,B15)</f>
        <v>599470</v>
      </c>
      <c r="E15" s="85">
        <f t="shared" si="5"/>
        <v>30508.931752252025</v>
      </c>
      <c r="F15" s="86">
        <f t="shared" si="0"/>
        <v>0.81309926167451452</v>
      </c>
      <c r="G15" s="190">
        <f t="shared" si="1"/>
        <v>4208.3254919813962</v>
      </c>
      <c r="H15" s="190">
        <f t="shared" si="6"/>
        <v>82689.387591942461</v>
      </c>
      <c r="I15" s="190">
        <f t="shared" si="2"/>
        <v>1141.5582719614133</v>
      </c>
      <c r="J15" s="87">
        <f t="shared" si="7"/>
        <v>22430.478485769807</v>
      </c>
      <c r="K15" s="190">
        <f t="shared" si="8"/>
        <v>659.74599570858345</v>
      </c>
      <c r="L15" s="87">
        <f t="shared" si="3"/>
        <v>12963.349069677957</v>
      </c>
      <c r="M15" s="88">
        <f t="shared" si="9"/>
        <v>95652.736661620424</v>
      </c>
      <c r="N15" s="88">
        <f t="shared" si="10"/>
        <v>695122.73666162044</v>
      </c>
      <c r="O15" s="88">
        <f t="shared" si="11"/>
        <v>35377.003239942009</v>
      </c>
      <c r="P15" s="89">
        <f t="shared" si="4"/>
        <v>0.94283914783514011</v>
      </c>
      <c r="Q15" s="197">
        <f>SUMIFS([1]nov23!$Q$7:$Q$362,[1]nov23!$B$7:$B$362,B15)</f>
        <v>15903.725719036229</v>
      </c>
      <c r="R15" s="92">
        <f t="shared" si="12"/>
        <v>-3.9523310549910436E-2</v>
      </c>
      <c r="S15" s="92">
        <f t="shared" si="12"/>
        <v>-5.6778553634845026E-2</v>
      </c>
      <c r="T15" s="91">
        <v>19649</v>
      </c>
      <c r="U15" s="193">
        <f>SUMIFS([1]nov23!$U$7:$U$362,[1]nov23!$B$7:$B$362,B15)</f>
        <v>624138</v>
      </c>
      <c r="V15" s="193">
        <f>SUMIFS([1]nov23!$V$7:$V$362,[1]nov23!$B$7:$B$362,B15)</f>
        <v>32345.460199004974</v>
      </c>
      <c r="W15" s="199"/>
      <c r="X15" s="88">
        <v>0</v>
      </c>
      <c r="Y15" s="88">
        <f t="shared" si="13"/>
        <v>0</v>
      </c>
      <c r="Z15" s="1"/>
      <c r="AA15" s="1"/>
    </row>
    <row r="16" spans="2:27" x14ac:dyDescent="0.25">
      <c r="B16" s="85">
        <v>1120</v>
      </c>
      <c r="C16" s="85" t="s">
        <v>35</v>
      </c>
      <c r="D16" s="1">
        <f>SUMIFS([1]nov23!$D$7:$D$362,[1]nov23!$B$7:$B$362,B16)</f>
        <v>710020</v>
      </c>
      <c r="E16" s="85">
        <f t="shared" si="5"/>
        <v>34441.911229687124</v>
      </c>
      <c r="F16" s="86">
        <f t="shared" si="0"/>
        <v>0.91791783530574111</v>
      </c>
      <c r="G16" s="190">
        <f t="shared" si="1"/>
        <v>1848.5378055203371</v>
      </c>
      <c r="H16" s="190">
        <f t="shared" si="6"/>
        <v>38107.606860801752</v>
      </c>
      <c r="I16" s="190">
        <f t="shared" si="2"/>
        <v>0</v>
      </c>
      <c r="J16" s="87">
        <f t="shared" si="7"/>
        <v>0</v>
      </c>
      <c r="K16" s="190">
        <f t="shared" si="8"/>
        <v>-481.8122762528298</v>
      </c>
      <c r="L16" s="87">
        <f t="shared" si="3"/>
        <v>-9932.5600749520872</v>
      </c>
      <c r="M16" s="88">
        <f t="shared" si="9"/>
        <v>28175.046785849663</v>
      </c>
      <c r="N16" s="88">
        <f t="shared" si="10"/>
        <v>738195.04678584961</v>
      </c>
      <c r="O16" s="88">
        <f t="shared" si="11"/>
        <v>35808.636758954628</v>
      </c>
      <c r="P16" s="89">
        <f t="shared" si="4"/>
        <v>0.95434269369748348</v>
      </c>
      <c r="Q16" s="197">
        <f>SUMIFS([1]nov23!$Q$7:$Q$362,[1]nov23!$B$7:$B$362,B16)</f>
        <v>6000.7082018717774</v>
      </c>
      <c r="R16" s="92">
        <f t="shared" si="12"/>
        <v>-2.937626194619615E-2</v>
      </c>
      <c r="S16" s="92">
        <f t="shared" si="12"/>
        <v>-5.0657946622418126E-2</v>
      </c>
      <c r="T16" s="91">
        <v>20615</v>
      </c>
      <c r="U16" s="193">
        <f>SUMIFS([1]nov23!$U$7:$U$362,[1]nov23!$B$7:$B$362,B16)</f>
        <v>731509</v>
      </c>
      <c r="V16" s="193">
        <f>SUMIFS([1]nov23!$V$7:$V$362,[1]nov23!$B$7:$B$362,B16)</f>
        <v>36279.769875514554</v>
      </c>
      <c r="W16" s="199"/>
      <c r="X16" s="88">
        <v>0</v>
      </c>
      <c r="Y16" s="88">
        <f t="shared" si="13"/>
        <v>0</v>
      </c>
      <c r="Z16" s="1"/>
      <c r="AA16" s="1"/>
    </row>
    <row r="17" spans="2:27" x14ac:dyDescent="0.25">
      <c r="B17" s="85">
        <v>1121</v>
      </c>
      <c r="C17" s="85" t="s">
        <v>36</v>
      </c>
      <c r="D17" s="1">
        <f>SUMIFS([1]nov23!$D$7:$D$362,[1]nov23!$B$7:$B$362,B17)</f>
        <v>730228</v>
      </c>
      <c r="E17" s="85">
        <f t="shared" si="5"/>
        <v>36915.626105859163</v>
      </c>
      <c r="F17" s="86">
        <f t="shared" si="0"/>
        <v>0.98384527438299685</v>
      </c>
      <c r="G17" s="190">
        <f t="shared" si="1"/>
        <v>364.30887981711419</v>
      </c>
      <c r="H17" s="190">
        <f t="shared" si="6"/>
        <v>7206.3939516623359</v>
      </c>
      <c r="I17" s="190">
        <f t="shared" si="2"/>
        <v>0</v>
      </c>
      <c r="J17" s="87">
        <f t="shared" si="7"/>
        <v>0</v>
      </c>
      <c r="K17" s="190">
        <f t="shared" si="8"/>
        <v>-481.8122762528298</v>
      </c>
      <c r="L17" s="87">
        <f t="shared" si="3"/>
        <v>-9530.7286365572272</v>
      </c>
      <c r="M17" s="88">
        <f t="shared" si="9"/>
        <v>-2324.3346848948913</v>
      </c>
      <c r="N17" s="88">
        <f t="shared" si="10"/>
        <v>727903.66531510511</v>
      </c>
      <c r="O17" s="88">
        <f t="shared" si="11"/>
        <v>36798.122709423449</v>
      </c>
      <c r="P17" s="89">
        <f t="shared" si="4"/>
        <v>0.98071366932838588</v>
      </c>
      <c r="Q17" s="197">
        <f>SUMIFS([1]nov23!$Q$7:$Q$362,[1]nov23!$B$7:$B$362,B17)</f>
        <v>-4004.2714653783187</v>
      </c>
      <c r="R17" s="92">
        <f t="shared" si="12"/>
        <v>-3.3372648221762446E-2</v>
      </c>
      <c r="S17" s="92">
        <f t="shared" si="12"/>
        <v>-5.4287491079104626E-2</v>
      </c>
      <c r="T17" s="91">
        <v>19781</v>
      </c>
      <c r="U17" s="193">
        <f>SUMIFS([1]nov23!$U$7:$U$362,[1]nov23!$B$7:$B$362,B17)</f>
        <v>755439</v>
      </c>
      <c r="V17" s="193">
        <f>SUMIFS([1]nov23!$V$7:$V$362,[1]nov23!$B$7:$B$362,B17)</f>
        <v>39034.723298713383</v>
      </c>
      <c r="W17" s="199"/>
      <c r="X17" s="88">
        <v>0</v>
      </c>
      <c r="Y17" s="88">
        <f t="shared" si="13"/>
        <v>0</v>
      </c>
      <c r="Z17" s="1"/>
      <c r="AA17" s="1"/>
    </row>
    <row r="18" spans="2:27" x14ac:dyDescent="0.25">
      <c r="B18" s="85">
        <v>1122</v>
      </c>
      <c r="C18" s="85" t="s">
        <v>37</v>
      </c>
      <c r="D18" s="1">
        <f>SUMIFS([1]nov23!$D$7:$D$362,[1]nov23!$B$7:$B$362,B18)</f>
        <v>391026</v>
      </c>
      <c r="E18" s="85">
        <f t="shared" si="5"/>
        <v>31785.563323036902</v>
      </c>
      <c r="F18" s="86">
        <f t="shared" si="0"/>
        <v>0.84712300908281035</v>
      </c>
      <c r="G18" s="190">
        <f t="shared" si="1"/>
        <v>3442.3465495104706</v>
      </c>
      <c r="H18" s="190">
        <f t="shared" si="6"/>
        <v>42347.74725207781</v>
      </c>
      <c r="I18" s="190">
        <f t="shared" si="2"/>
        <v>694.73722218670639</v>
      </c>
      <c r="J18" s="87">
        <f t="shared" si="7"/>
        <v>8546.6573073408617</v>
      </c>
      <c r="K18" s="190">
        <f t="shared" si="8"/>
        <v>212.92494593387659</v>
      </c>
      <c r="L18" s="87">
        <f t="shared" si="3"/>
        <v>2619.4026848785497</v>
      </c>
      <c r="M18" s="88">
        <f t="shared" si="9"/>
        <v>44967.149936956361</v>
      </c>
      <c r="N18" s="88">
        <f t="shared" si="10"/>
        <v>435993.14993695635</v>
      </c>
      <c r="O18" s="88">
        <f t="shared" si="11"/>
        <v>35440.834818481249</v>
      </c>
      <c r="P18" s="89">
        <f t="shared" si="4"/>
        <v>0.94454033520555492</v>
      </c>
      <c r="Q18" s="197">
        <f>SUMIFS([1]nov23!$Q$7:$Q$362,[1]nov23!$B$7:$B$362,B18)</f>
        <v>1105.453422341343</v>
      </c>
      <c r="R18" s="92">
        <f t="shared" si="12"/>
        <v>1.0188721750616955E-3</v>
      </c>
      <c r="S18" s="92">
        <f t="shared" si="12"/>
        <v>-1.2895469163089607E-2</v>
      </c>
      <c r="T18" s="91">
        <v>12302</v>
      </c>
      <c r="U18" s="193">
        <f>SUMIFS([1]nov23!$U$7:$U$362,[1]nov23!$B$7:$B$362,B18)</f>
        <v>390628</v>
      </c>
      <c r="V18" s="193">
        <f>SUMIFS([1]nov23!$V$7:$V$362,[1]nov23!$B$7:$B$362,B18)</f>
        <v>32200.807847663014</v>
      </c>
      <c r="W18" s="199"/>
      <c r="X18" s="88">
        <v>0</v>
      </c>
      <c r="Y18" s="88">
        <f t="shared" si="13"/>
        <v>0</v>
      </c>
      <c r="Z18" s="1"/>
      <c r="AA18" s="1"/>
    </row>
    <row r="19" spans="2:27" x14ac:dyDescent="0.25">
      <c r="B19" s="85">
        <v>1124</v>
      </c>
      <c r="C19" s="85" t="s">
        <v>38</v>
      </c>
      <c r="D19" s="1">
        <f>SUMIFS([1]nov23!$D$7:$D$362,[1]nov23!$B$7:$B$362,B19)</f>
        <v>1340758</v>
      </c>
      <c r="E19" s="85">
        <f t="shared" si="5"/>
        <v>47351.50980045912</v>
      </c>
      <c r="F19" s="86">
        <f t="shared" si="0"/>
        <v>1.2619739678392656</v>
      </c>
      <c r="G19" s="190">
        <f t="shared" si="1"/>
        <v>-5897.22133694286</v>
      </c>
      <c r="H19" s="190">
        <f t="shared" si="6"/>
        <v>-166979.82215553705</v>
      </c>
      <c r="I19" s="190">
        <f t="shared" si="2"/>
        <v>0</v>
      </c>
      <c r="J19" s="87">
        <f t="shared" si="7"/>
        <v>0</v>
      </c>
      <c r="K19" s="190">
        <f t="shared" si="8"/>
        <v>-481.8122762528298</v>
      </c>
      <c r="L19" s="87">
        <f t="shared" si="3"/>
        <v>-13642.514602098876</v>
      </c>
      <c r="M19" s="88">
        <f t="shared" si="9"/>
        <v>-180622.33675763593</v>
      </c>
      <c r="N19" s="88">
        <f t="shared" si="10"/>
        <v>1160135.6632423641</v>
      </c>
      <c r="O19" s="88">
        <f t="shared" si="11"/>
        <v>40972.476187263434</v>
      </c>
      <c r="P19" s="89">
        <f t="shared" si="4"/>
        <v>1.0919651467108935</v>
      </c>
      <c r="Q19" s="197">
        <f>SUMIFS([1]nov23!$Q$7:$Q$362,[1]nov23!$B$7:$B$362,B19)</f>
        <v>-43861.00758011156</v>
      </c>
      <c r="R19" s="92">
        <f t="shared" si="12"/>
        <v>1.5107464847168846E-2</v>
      </c>
      <c r="S19" s="92">
        <f t="shared" si="12"/>
        <v>-1.1672873356639709E-2</v>
      </c>
      <c r="T19" s="91">
        <v>28315</v>
      </c>
      <c r="U19" s="193">
        <f>SUMIFS([1]nov23!$U$7:$U$362,[1]nov23!$B$7:$B$362,B19)</f>
        <v>1320804</v>
      </c>
      <c r="V19" s="193">
        <f>SUMIFS([1]nov23!$V$7:$V$362,[1]nov23!$B$7:$B$362,B19)</f>
        <v>47910.766105629722</v>
      </c>
      <c r="W19" s="199"/>
      <c r="X19" s="88">
        <v>0</v>
      </c>
      <c r="Y19" s="88">
        <f t="shared" si="13"/>
        <v>0</v>
      </c>
      <c r="Z19" s="1"/>
      <c r="AA19" s="1"/>
    </row>
    <row r="20" spans="2:27" x14ac:dyDescent="0.25">
      <c r="B20" s="85">
        <v>1127</v>
      </c>
      <c r="C20" s="85" t="s">
        <v>39</v>
      </c>
      <c r="D20" s="1">
        <f>SUMIFS([1]nov23!$D$7:$D$362,[1]nov23!$B$7:$B$362,B20)</f>
        <v>465044</v>
      </c>
      <c r="E20" s="85">
        <f t="shared" si="5"/>
        <v>39846.114300402711</v>
      </c>
      <c r="F20" s="86">
        <f t="shared" si="0"/>
        <v>1.0619462648299454</v>
      </c>
      <c r="G20" s="190">
        <f t="shared" si="1"/>
        <v>-1393.9840369090145</v>
      </c>
      <c r="H20" s="190">
        <f t="shared" si="6"/>
        <v>-16269.187694765109</v>
      </c>
      <c r="I20" s="190">
        <f t="shared" si="2"/>
        <v>0</v>
      </c>
      <c r="J20" s="87">
        <f t="shared" si="7"/>
        <v>0</v>
      </c>
      <c r="K20" s="190">
        <f t="shared" si="8"/>
        <v>-481.8122762528298</v>
      </c>
      <c r="L20" s="87">
        <f t="shared" si="3"/>
        <v>-5623.231076146777</v>
      </c>
      <c r="M20" s="88">
        <f t="shared" si="9"/>
        <v>-21892.418770911885</v>
      </c>
      <c r="N20" s="88">
        <f t="shared" si="10"/>
        <v>443151.58122908813</v>
      </c>
      <c r="O20" s="88">
        <f t="shared" si="11"/>
        <v>37970.317987240858</v>
      </c>
      <c r="P20" s="89">
        <f t="shared" si="4"/>
        <v>1.011954065507165</v>
      </c>
      <c r="Q20" s="197">
        <f>SUMIFS([1]nov23!$Q$7:$Q$362,[1]nov23!$B$7:$B$362,B20)</f>
        <v>-6486.7183495490863</v>
      </c>
      <c r="R20" s="92">
        <f t="shared" si="12"/>
        <v>-1.8701981612426068E-2</v>
      </c>
      <c r="S20" s="92">
        <f t="shared" si="12"/>
        <v>-3.6947347904097927E-2</v>
      </c>
      <c r="T20" s="91">
        <v>11671</v>
      </c>
      <c r="U20" s="193">
        <f>SUMIFS([1]nov23!$U$7:$U$362,[1]nov23!$B$7:$B$362,B20)</f>
        <v>473907</v>
      </c>
      <c r="V20" s="193">
        <f>SUMIFS([1]nov23!$V$7:$V$362,[1]nov23!$B$7:$B$362,B20)</f>
        <v>41374.803562074383</v>
      </c>
      <c r="W20" s="199"/>
      <c r="X20" s="88">
        <v>0</v>
      </c>
      <c r="Y20" s="88">
        <f t="shared" si="13"/>
        <v>0</v>
      </c>
      <c r="Z20" s="1"/>
      <c r="AA20" s="1"/>
    </row>
    <row r="21" spans="2:27" x14ac:dyDescent="0.25">
      <c r="B21" s="85">
        <v>1130</v>
      </c>
      <c r="C21" s="85" t="s">
        <v>40</v>
      </c>
      <c r="D21" s="1">
        <f>SUMIFS([1]nov23!$D$7:$D$362,[1]nov23!$B$7:$B$362,B21)</f>
        <v>433889</v>
      </c>
      <c r="E21" s="85">
        <f t="shared" si="5"/>
        <v>32201.944485676115</v>
      </c>
      <c r="F21" s="86">
        <f t="shared" si="0"/>
        <v>0.85822006153506891</v>
      </c>
      <c r="G21" s="190">
        <f t="shared" si="1"/>
        <v>3192.517851926943</v>
      </c>
      <c r="H21" s="190">
        <f t="shared" si="6"/>
        <v>43015.985536863634</v>
      </c>
      <c r="I21" s="190">
        <f t="shared" si="2"/>
        <v>549.00381526298202</v>
      </c>
      <c r="J21" s="87">
        <f t="shared" si="7"/>
        <v>7397.27740685342</v>
      </c>
      <c r="K21" s="190">
        <f t="shared" si="8"/>
        <v>67.191539010152212</v>
      </c>
      <c r="L21" s="87">
        <f t="shared" si="3"/>
        <v>905.33879662279082</v>
      </c>
      <c r="M21" s="88">
        <f t="shared" si="9"/>
        <v>43921.324333486424</v>
      </c>
      <c r="N21" s="88">
        <f t="shared" si="10"/>
        <v>477810.32433348644</v>
      </c>
      <c r="O21" s="88">
        <f t="shared" si="11"/>
        <v>35461.653876613214</v>
      </c>
      <c r="P21" s="89">
        <f t="shared" si="4"/>
        <v>0.94509518782816793</v>
      </c>
      <c r="Q21" s="197">
        <f>SUMIFS([1]nov23!$Q$7:$Q$362,[1]nov23!$B$7:$B$362,B21)</f>
        <v>6201.0474242096607</v>
      </c>
      <c r="R21" s="92">
        <f t="shared" si="12"/>
        <v>-5.4178483377403032E-2</v>
      </c>
      <c r="S21" s="93">
        <f t="shared" si="12"/>
        <v>-6.8638868743608639E-2</v>
      </c>
      <c r="T21" s="91">
        <v>13474</v>
      </c>
      <c r="U21" s="193">
        <f>SUMIFS([1]nov23!$U$7:$U$362,[1]nov23!$B$7:$B$362,B21)</f>
        <v>458743</v>
      </c>
      <c r="V21" s="193">
        <f>SUMIFS([1]nov23!$V$7:$V$362,[1]nov23!$B$7:$B$362,B21)</f>
        <v>34575.143201688268</v>
      </c>
      <c r="W21" s="199"/>
      <c r="X21" s="88">
        <v>0</v>
      </c>
      <c r="Y21" s="88">
        <f t="shared" si="13"/>
        <v>0</v>
      </c>
      <c r="Z21" s="1"/>
      <c r="AA21" s="1"/>
    </row>
    <row r="22" spans="2:27" x14ac:dyDescent="0.25">
      <c r="B22" s="85">
        <v>1133</v>
      </c>
      <c r="C22" s="85" t="s">
        <v>41</v>
      </c>
      <c r="D22" s="1">
        <f>SUMIFS([1]nov23!$D$7:$D$362,[1]nov23!$B$7:$B$362,B22)</f>
        <v>110467</v>
      </c>
      <c r="E22" s="85">
        <f t="shared" si="5"/>
        <v>42179.075983199698</v>
      </c>
      <c r="F22" s="86">
        <f t="shared" si="0"/>
        <v>1.1241224641541692</v>
      </c>
      <c r="G22" s="190">
        <f t="shared" si="1"/>
        <v>-2793.7610465872071</v>
      </c>
      <c r="H22" s="190">
        <f t="shared" si="6"/>
        <v>-7316.8601810118953</v>
      </c>
      <c r="I22" s="190">
        <f t="shared" si="2"/>
        <v>0</v>
      </c>
      <c r="J22" s="87">
        <f t="shared" si="7"/>
        <v>0</v>
      </c>
      <c r="K22" s="190">
        <f t="shared" si="8"/>
        <v>-481.8122762528298</v>
      </c>
      <c r="L22" s="87">
        <f t="shared" si="3"/>
        <v>-1261.8663515061612</v>
      </c>
      <c r="M22" s="88">
        <f t="shared" si="9"/>
        <v>-8578.726532518056</v>
      </c>
      <c r="N22" s="88">
        <f t="shared" si="10"/>
        <v>101888.27346748195</v>
      </c>
      <c r="O22" s="88">
        <f t="shared" si="11"/>
        <v>38903.502660359663</v>
      </c>
      <c r="P22" s="89">
        <f t="shared" si="4"/>
        <v>1.0368245452368547</v>
      </c>
      <c r="Q22" s="197">
        <f>SUMIFS([1]nov23!$Q$7:$Q$362,[1]nov23!$B$7:$B$362,B22)</f>
        <v>1451.4073723357833</v>
      </c>
      <c r="R22" s="92">
        <f t="shared" si="12"/>
        <v>9.9392914012738851E-2</v>
      </c>
      <c r="S22" s="93">
        <f t="shared" si="12"/>
        <v>6.3711967968033745E-2</v>
      </c>
      <c r="T22" s="91">
        <v>2619</v>
      </c>
      <c r="U22" s="193">
        <f>SUMIFS([1]nov23!$U$7:$U$362,[1]nov23!$B$7:$B$362,B22)</f>
        <v>100480</v>
      </c>
      <c r="V22" s="193">
        <f>SUMIFS([1]nov23!$V$7:$V$362,[1]nov23!$B$7:$B$362,B22)</f>
        <v>39652.722967640097</v>
      </c>
      <c r="W22" s="199"/>
      <c r="X22" s="88">
        <v>0</v>
      </c>
      <c r="Y22" s="88">
        <f t="shared" si="13"/>
        <v>0</v>
      </c>
      <c r="Z22" s="1"/>
      <c r="AA22" s="1"/>
    </row>
    <row r="23" spans="2:27" x14ac:dyDescent="0.25">
      <c r="B23" s="85">
        <v>1134</v>
      </c>
      <c r="C23" s="85" t="s">
        <v>42</v>
      </c>
      <c r="D23" s="1">
        <f>SUMIFS([1]nov23!$D$7:$D$362,[1]nov23!$B$7:$B$362,B23)</f>
        <v>169678</v>
      </c>
      <c r="E23" s="85">
        <f t="shared" si="5"/>
        <v>44476.53997378768</v>
      </c>
      <c r="F23" s="86">
        <f t="shared" si="0"/>
        <v>1.1853526078262098</v>
      </c>
      <c r="G23" s="190">
        <f t="shared" si="1"/>
        <v>-4172.2394409399958</v>
      </c>
      <c r="H23" s="190">
        <f t="shared" si="6"/>
        <v>-15917.093467186083</v>
      </c>
      <c r="I23" s="190">
        <f t="shared" si="2"/>
        <v>0</v>
      </c>
      <c r="J23" s="87">
        <f t="shared" si="7"/>
        <v>0</v>
      </c>
      <c r="K23" s="190">
        <f t="shared" si="8"/>
        <v>-481.8122762528298</v>
      </c>
      <c r="L23" s="87">
        <f t="shared" si="3"/>
        <v>-1838.1138339045458</v>
      </c>
      <c r="M23" s="88">
        <f t="shared" si="9"/>
        <v>-17755.207301090628</v>
      </c>
      <c r="N23" s="88">
        <f t="shared" si="10"/>
        <v>151922.79269890938</v>
      </c>
      <c r="O23" s="88">
        <f t="shared" si="11"/>
        <v>39822.488256594857</v>
      </c>
      <c r="P23" s="89">
        <f t="shared" si="4"/>
        <v>1.0613166027056711</v>
      </c>
      <c r="Q23" s="197">
        <f>SUMIFS([1]nov23!$Q$7:$Q$362,[1]nov23!$B$7:$B$362,B23)</f>
        <v>459.30627165369515</v>
      </c>
      <c r="R23" s="92">
        <f t="shared" si="12"/>
        <v>0.14539722827884621</v>
      </c>
      <c r="S23" s="92">
        <f t="shared" si="12"/>
        <v>0.13608993756412946</v>
      </c>
      <c r="T23" s="91">
        <v>3815</v>
      </c>
      <c r="U23" s="193">
        <f>SUMIFS([1]nov23!$U$7:$U$362,[1]nov23!$B$7:$B$362,B23)</f>
        <v>148139</v>
      </c>
      <c r="V23" s="193">
        <f>SUMIFS([1]nov23!$V$7:$V$362,[1]nov23!$B$7:$B$362,B23)</f>
        <v>39148.784355179705</v>
      </c>
      <c r="W23" s="199"/>
      <c r="X23" s="88">
        <v>0</v>
      </c>
      <c r="Y23" s="88">
        <f t="shared" si="13"/>
        <v>0</v>
      </c>
      <c r="Z23" s="1"/>
      <c r="AA23" s="1"/>
    </row>
    <row r="24" spans="2:27" x14ac:dyDescent="0.25">
      <c r="B24" s="85">
        <v>1135</v>
      </c>
      <c r="C24" s="85" t="s">
        <v>43</v>
      </c>
      <c r="D24" s="1">
        <f>SUMIFS([1]nov23!$D$7:$D$362,[1]nov23!$B$7:$B$362,B24)</f>
        <v>157128</v>
      </c>
      <c r="E24" s="85">
        <f t="shared" si="5"/>
        <v>34586.836891921637</v>
      </c>
      <c r="F24" s="86">
        <f t="shared" si="0"/>
        <v>0.92178027630883763</v>
      </c>
      <c r="G24" s="190">
        <f t="shared" si="1"/>
        <v>1761.5824081796293</v>
      </c>
      <c r="H24" s="190">
        <f t="shared" si="6"/>
        <v>8002.8688803600553</v>
      </c>
      <c r="I24" s="190">
        <f t="shared" si="2"/>
        <v>0</v>
      </c>
      <c r="J24" s="87">
        <f t="shared" si="7"/>
        <v>0</v>
      </c>
      <c r="K24" s="190">
        <f t="shared" si="8"/>
        <v>-481.8122762528298</v>
      </c>
      <c r="L24" s="87">
        <f t="shared" si="3"/>
        <v>-2188.8731710166057</v>
      </c>
      <c r="M24" s="88">
        <f t="shared" si="9"/>
        <v>5813.9957093434496</v>
      </c>
      <c r="N24" s="88">
        <f t="shared" si="10"/>
        <v>162941.99570934346</v>
      </c>
      <c r="O24" s="88">
        <f t="shared" si="11"/>
        <v>35866.607023848439</v>
      </c>
      <c r="P24" s="89">
        <f t="shared" si="4"/>
        <v>0.95588767009872222</v>
      </c>
      <c r="Q24" s="197">
        <f>SUMIFS([1]nov23!$Q$7:$Q$362,[1]nov23!$B$7:$B$362,B24)</f>
        <v>2672.7316886298122</v>
      </c>
      <c r="R24" s="92">
        <f t="shared" si="12"/>
        <v>-1.3937960075055381E-2</v>
      </c>
      <c r="S24" s="92">
        <f t="shared" si="12"/>
        <v>-1.7844875487480816E-2</v>
      </c>
      <c r="T24" s="91">
        <v>4543</v>
      </c>
      <c r="U24" s="193">
        <f>SUMIFS([1]nov23!$U$7:$U$362,[1]nov23!$B$7:$B$362,B24)</f>
        <v>159349</v>
      </c>
      <c r="V24" s="193">
        <f>SUMIFS([1]nov23!$V$7:$V$362,[1]nov23!$B$7:$B$362,B24)</f>
        <v>35215.248618784528</v>
      </c>
      <c r="W24" s="199"/>
      <c r="X24" s="88">
        <v>0</v>
      </c>
      <c r="Y24" s="88">
        <f t="shared" si="13"/>
        <v>0</v>
      </c>
      <c r="Z24" s="1"/>
      <c r="AA24" s="1"/>
    </row>
    <row r="25" spans="2:27" x14ac:dyDescent="0.25">
      <c r="B25" s="85">
        <v>1144</v>
      </c>
      <c r="C25" s="85" t="s">
        <v>44</v>
      </c>
      <c r="D25" s="1">
        <f>SUMIFS([1]nov23!$D$7:$D$362,[1]nov23!$B$7:$B$362,B25)</f>
        <v>18665</v>
      </c>
      <c r="E25" s="85">
        <f t="shared" si="5"/>
        <v>34887.850467289718</v>
      </c>
      <c r="F25" s="86">
        <f t="shared" si="0"/>
        <v>0.92980264555707348</v>
      </c>
      <c r="G25" s="190">
        <f t="shared" si="1"/>
        <v>1580.9742629587811</v>
      </c>
      <c r="H25" s="190">
        <f t="shared" si="6"/>
        <v>845.82123068294788</v>
      </c>
      <c r="I25" s="190">
        <f t="shared" si="2"/>
        <v>0</v>
      </c>
      <c r="J25" s="87">
        <f t="shared" si="7"/>
        <v>0</v>
      </c>
      <c r="K25" s="190">
        <f t="shared" si="8"/>
        <v>-481.8122762528298</v>
      </c>
      <c r="L25" s="87">
        <f t="shared" si="3"/>
        <v>-257.76956779526392</v>
      </c>
      <c r="M25" s="88">
        <f t="shared" si="9"/>
        <v>588.05166288768396</v>
      </c>
      <c r="N25" s="88">
        <f t="shared" si="10"/>
        <v>19253.051662887683</v>
      </c>
      <c r="O25" s="88">
        <f t="shared" si="11"/>
        <v>35987.012453995667</v>
      </c>
      <c r="P25" s="89">
        <f t="shared" si="4"/>
        <v>0.95909661779801647</v>
      </c>
      <c r="Q25" s="197">
        <f>SUMIFS([1]nov23!$Q$7:$Q$362,[1]nov23!$B$7:$B$362,B25)</f>
        <v>-310.17501044340361</v>
      </c>
      <c r="R25" s="92">
        <f t="shared" si="12"/>
        <v>3.3041841930484837E-2</v>
      </c>
      <c r="S25" s="92">
        <f t="shared" si="12"/>
        <v>9.8708099619505309E-3</v>
      </c>
      <c r="T25" s="91">
        <v>535</v>
      </c>
      <c r="U25" s="193">
        <f>SUMIFS([1]nov23!$U$7:$U$362,[1]nov23!$B$7:$B$362,B25)</f>
        <v>18068</v>
      </c>
      <c r="V25" s="193">
        <f>SUMIFS([1]nov23!$V$7:$V$362,[1]nov23!$B$7:$B$362,B25)</f>
        <v>34546.845124282983</v>
      </c>
      <c r="W25" s="199"/>
      <c r="X25" s="88">
        <v>0</v>
      </c>
      <c r="Y25" s="88">
        <f t="shared" si="13"/>
        <v>0</v>
      </c>
      <c r="Z25" s="1"/>
      <c r="AA25" s="1"/>
    </row>
    <row r="26" spans="2:27" x14ac:dyDescent="0.25">
      <c r="B26" s="85">
        <v>1145</v>
      </c>
      <c r="C26" s="85" t="s">
        <v>45</v>
      </c>
      <c r="D26" s="1">
        <f>SUMIFS([1]nov23!$D$7:$D$362,[1]nov23!$B$7:$B$362,B26)</f>
        <v>29631</v>
      </c>
      <c r="E26" s="85">
        <f t="shared" si="5"/>
        <v>34137.096774193553</v>
      </c>
      <c r="F26" s="86">
        <f t="shared" si="0"/>
        <v>0.90979416808847624</v>
      </c>
      <c r="G26" s="190">
        <f t="shared" si="1"/>
        <v>2031.4264788164801</v>
      </c>
      <c r="H26" s="190">
        <f t="shared" si="6"/>
        <v>1763.2781836127047</v>
      </c>
      <c r="I26" s="190">
        <f t="shared" si="2"/>
        <v>0</v>
      </c>
      <c r="J26" s="87">
        <f t="shared" si="7"/>
        <v>0</v>
      </c>
      <c r="K26" s="190">
        <f t="shared" si="8"/>
        <v>-481.8122762528298</v>
      </c>
      <c r="L26" s="87">
        <f t="shared" si="3"/>
        <v>-418.21305578745626</v>
      </c>
      <c r="M26" s="88">
        <f t="shared" si="9"/>
        <v>1345.0651278252485</v>
      </c>
      <c r="N26" s="88">
        <f t="shared" si="10"/>
        <v>30976.065127825248</v>
      </c>
      <c r="O26" s="88">
        <f t="shared" si="11"/>
        <v>35686.710976757196</v>
      </c>
      <c r="P26" s="89">
        <f t="shared" si="4"/>
        <v>0.9510932268105774</v>
      </c>
      <c r="Q26" s="197">
        <f>SUMIFS([1]nov23!$Q$7:$Q$362,[1]nov23!$B$7:$B$362,B26)</f>
        <v>-283.74543750443991</v>
      </c>
      <c r="R26" s="92">
        <f t="shared" si="12"/>
        <v>-2.0786516853932586E-2</v>
      </c>
      <c r="S26" s="92">
        <f t="shared" si="12"/>
        <v>-3.5452156578470208E-2</v>
      </c>
      <c r="T26" s="91">
        <v>868</v>
      </c>
      <c r="U26" s="193">
        <f>SUMIFS([1]nov23!$U$7:$U$362,[1]nov23!$B$7:$B$362,B26)</f>
        <v>30260</v>
      </c>
      <c r="V26" s="193">
        <f>SUMIFS([1]nov23!$V$7:$V$362,[1]nov23!$B$7:$B$362,B26)</f>
        <v>35391.812865497071</v>
      </c>
      <c r="W26" s="199"/>
      <c r="X26" s="88">
        <v>0</v>
      </c>
      <c r="Y26" s="88">
        <f t="shared" si="13"/>
        <v>0</v>
      </c>
      <c r="Z26" s="1"/>
      <c r="AA26" s="1"/>
    </row>
    <row r="27" spans="2:27" x14ac:dyDescent="0.25">
      <c r="B27" s="85">
        <v>1146</v>
      </c>
      <c r="C27" s="85" t="s">
        <v>46</v>
      </c>
      <c r="D27" s="1">
        <f>SUMIFS([1]nov23!$D$7:$D$362,[1]nov23!$B$7:$B$362,B27)</f>
        <v>380371</v>
      </c>
      <c r="E27" s="85">
        <f t="shared" si="5"/>
        <v>33351.249451994743</v>
      </c>
      <c r="F27" s="86">
        <f t="shared" si="0"/>
        <v>0.88885040372932</v>
      </c>
      <c r="G27" s="190">
        <f t="shared" si="1"/>
        <v>2502.934872135766</v>
      </c>
      <c r="H27" s="190">
        <f t="shared" si="6"/>
        <v>28545.972216708411</v>
      </c>
      <c r="I27" s="190">
        <f t="shared" si="2"/>
        <v>146.7470770514621</v>
      </c>
      <c r="J27" s="87">
        <f t="shared" si="7"/>
        <v>1673.6504137719253</v>
      </c>
      <c r="K27" s="190">
        <f t="shared" si="8"/>
        <v>-335.0651992013677</v>
      </c>
      <c r="L27" s="87">
        <f t="shared" si="3"/>
        <v>-3821.4185968915986</v>
      </c>
      <c r="M27" s="88">
        <f t="shared" si="9"/>
        <v>24724.553619816812</v>
      </c>
      <c r="N27" s="88">
        <f t="shared" si="10"/>
        <v>405095.55361981678</v>
      </c>
      <c r="O27" s="88">
        <f t="shared" si="11"/>
        <v>35519.119124929137</v>
      </c>
      <c r="P27" s="89">
        <f t="shared" si="4"/>
        <v>0.94662670493788026</v>
      </c>
      <c r="Q27" s="197">
        <f>SUMIFS([1]nov23!$Q$7:$Q$362,[1]nov23!$B$7:$B$362,B27)</f>
        <v>4.1817331980419112</v>
      </c>
      <c r="R27" s="92">
        <f t="shared" si="12"/>
        <v>-3.0313922837287323E-2</v>
      </c>
      <c r="S27" s="92">
        <f t="shared" si="12"/>
        <v>-4.068671559606421E-2</v>
      </c>
      <c r="T27" s="91">
        <v>11405</v>
      </c>
      <c r="U27" s="193">
        <f>SUMIFS([1]nov23!$U$7:$U$362,[1]nov23!$B$7:$B$362,B27)</f>
        <v>392262</v>
      </c>
      <c r="V27" s="193">
        <f>SUMIFS([1]nov23!$V$7:$V$362,[1]nov23!$B$7:$B$362,B27)</f>
        <v>34765.753788885937</v>
      </c>
      <c r="W27" s="199"/>
      <c r="X27" s="88">
        <v>0</v>
      </c>
      <c r="Y27" s="88">
        <f t="shared" si="13"/>
        <v>0</v>
      </c>
      <c r="Z27" s="1"/>
      <c r="AA27" s="1"/>
    </row>
    <row r="28" spans="2:27" x14ac:dyDescent="0.25">
      <c r="B28" s="85">
        <v>1149</v>
      </c>
      <c r="C28" s="85" t="s">
        <v>47</v>
      </c>
      <c r="D28" s="1">
        <f>SUMIFS([1]nov23!$D$7:$D$362,[1]nov23!$B$7:$B$362,B28)</f>
        <v>1370293</v>
      </c>
      <c r="E28" s="85">
        <f t="shared" si="5"/>
        <v>31939.328252103584</v>
      </c>
      <c r="F28" s="86">
        <f t="shared" si="0"/>
        <v>0.85122102704393821</v>
      </c>
      <c r="G28" s="190">
        <f t="shared" si="1"/>
        <v>3350.0875920704616</v>
      </c>
      <c r="H28" s="190">
        <f t="shared" si="6"/>
        <v>143728.80796259901</v>
      </c>
      <c r="I28" s="190">
        <f t="shared" si="2"/>
        <v>640.91949701336796</v>
      </c>
      <c r="J28" s="87">
        <f t="shared" si="7"/>
        <v>27497.369180364527</v>
      </c>
      <c r="K28" s="190">
        <f t="shared" si="8"/>
        <v>159.10722076053815</v>
      </c>
      <c r="L28" s="87">
        <f t="shared" si="3"/>
        <v>6826.1770922893684</v>
      </c>
      <c r="M28" s="88">
        <f t="shared" si="9"/>
        <v>150554.98505488838</v>
      </c>
      <c r="N28" s="88">
        <f t="shared" si="10"/>
        <v>1520847.9850548883</v>
      </c>
      <c r="O28" s="88">
        <f t="shared" si="11"/>
        <v>35448.523064934583</v>
      </c>
      <c r="P28" s="89">
        <f t="shared" si="4"/>
        <v>0.94474523610361127</v>
      </c>
      <c r="Q28" s="197">
        <f>SUMIFS([1]nov23!$Q$7:$Q$362,[1]nov23!$B$7:$B$362,B28)</f>
        <v>6606.6184830685379</v>
      </c>
      <c r="R28" s="92">
        <f t="shared" si="12"/>
        <v>-3.687556140960023E-2</v>
      </c>
      <c r="S28" s="92">
        <f t="shared" si="12"/>
        <v>-4.5002057150451198E-2</v>
      </c>
      <c r="T28" s="91">
        <v>42903</v>
      </c>
      <c r="U28" s="193">
        <f>SUMIFS([1]nov23!$U$7:$U$362,[1]nov23!$B$7:$B$362,B28)</f>
        <v>1422758</v>
      </c>
      <c r="V28" s="193">
        <f>SUMIFS([1]nov23!$V$7:$V$362,[1]nov23!$B$7:$B$362,B28)</f>
        <v>33444.394819115681</v>
      </c>
      <c r="W28" s="199"/>
      <c r="X28" s="88">
        <v>0</v>
      </c>
      <c r="Y28" s="88">
        <f t="shared" si="13"/>
        <v>0</v>
      </c>
      <c r="Z28" s="1"/>
      <c r="AA28" s="1"/>
    </row>
    <row r="29" spans="2:27" x14ac:dyDescent="0.25">
      <c r="B29" s="85">
        <v>1151</v>
      </c>
      <c r="C29" s="85" t="s">
        <v>48</v>
      </c>
      <c r="D29" s="1">
        <f>SUMIFS([1]nov23!$D$7:$D$362,[1]nov23!$B$7:$B$362,B29)</f>
        <v>7455</v>
      </c>
      <c r="E29" s="85">
        <f t="shared" si="5"/>
        <v>35841.346153846156</v>
      </c>
      <c r="F29" s="86">
        <f t="shared" si="0"/>
        <v>0.95521443791495064</v>
      </c>
      <c r="G29" s="190">
        <f t="shared" si="1"/>
        <v>1008.8768510249181</v>
      </c>
      <c r="H29" s="190">
        <f t="shared" si="6"/>
        <v>209.84638501318298</v>
      </c>
      <c r="I29" s="190">
        <f t="shared" si="2"/>
        <v>0</v>
      </c>
      <c r="J29" s="87">
        <f t="shared" si="7"/>
        <v>0</v>
      </c>
      <c r="K29" s="190">
        <f t="shared" si="8"/>
        <v>-481.8122762528298</v>
      </c>
      <c r="L29" s="87">
        <f t="shared" si="3"/>
        <v>-100.2169534605886</v>
      </c>
      <c r="M29" s="88">
        <f t="shared" si="9"/>
        <v>109.62943155259438</v>
      </c>
      <c r="N29" s="88">
        <f t="shared" si="10"/>
        <v>7564.6294315525947</v>
      </c>
      <c r="O29" s="88">
        <f t="shared" si="11"/>
        <v>36368.410728618241</v>
      </c>
      <c r="P29" s="89">
        <f t="shared" si="4"/>
        <v>0.96926133474116727</v>
      </c>
      <c r="Q29" s="197">
        <f>SUMIFS([1]nov23!$Q$7:$Q$362,[1]nov23!$B$7:$B$362,B29)</f>
        <v>4.1215477074625255</v>
      </c>
      <c r="R29" s="92">
        <f t="shared" si="12"/>
        <v>-4.165059776320864E-2</v>
      </c>
      <c r="S29" s="92">
        <f t="shared" si="12"/>
        <v>-0.13379957874751539</v>
      </c>
      <c r="T29" s="91">
        <v>208</v>
      </c>
      <c r="U29" s="193">
        <f>SUMIFS([1]nov23!$U$7:$U$362,[1]nov23!$B$7:$B$362,B29)</f>
        <v>7779</v>
      </c>
      <c r="V29" s="193">
        <f>SUMIFS([1]nov23!$V$7:$V$362,[1]nov23!$B$7:$B$362,B29)</f>
        <v>41377.659574468082</v>
      </c>
      <c r="W29" s="199"/>
      <c r="X29" s="88">
        <v>0</v>
      </c>
      <c r="Y29" s="88">
        <f t="shared" si="13"/>
        <v>0</v>
      </c>
      <c r="Z29" s="1"/>
      <c r="AA29" s="1"/>
    </row>
    <row r="30" spans="2:27" x14ac:dyDescent="0.25">
      <c r="B30" s="85">
        <v>1160</v>
      </c>
      <c r="C30" s="85" t="s">
        <v>49</v>
      </c>
      <c r="D30" s="1">
        <f>SUMIFS([1]nov23!$D$7:$D$362,[1]nov23!$B$7:$B$362,B30)</f>
        <v>366516</v>
      </c>
      <c r="E30" s="85">
        <f t="shared" si="5"/>
        <v>41442.333785617368</v>
      </c>
      <c r="F30" s="86">
        <f t="shared" si="0"/>
        <v>1.1044874096801811</v>
      </c>
      <c r="G30" s="190">
        <f t="shared" si="1"/>
        <v>-2351.7157280378087</v>
      </c>
      <c r="H30" s="190">
        <f t="shared" si="6"/>
        <v>-20798.573898766379</v>
      </c>
      <c r="I30" s="190">
        <f t="shared" si="2"/>
        <v>0</v>
      </c>
      <c r="J30" s="87">
        <f t="shared" si="7"/>
        <v>0</v>
      </c>
      <c r="K30" s="190">
        <f t="shared" si="8"/>
        <v>-481.8122762528298</v>
      </c>
      <c r="L30" s="87">
        <f t="shared" si="3"/>
        <v>-4261.1477711800271</v>
      </c>
      <c r="M30" s="88">
        <f t="shared" si="9"/>
        <v>-25059.721669946404</v>
      </c>
      <c r="N30" s="88">
        <f t="shared" si="10"/>
        <v>341456.27833005361</v>
      </c>
      <c r="O30" s="88">
        <f t="shared" si="11"/>
        <v>38608.80578132673</v>
      </c>
      <c r="P30" s="89">
        <f t="shared" si="4"/>
        <v>1.0289705234472595</v>
      </c>
      <c r="Q30" s="197">
        <f>SUMIFS([1]nov23!$Q$7:$Q$362,[1]nov23!$B$7:$B$362,B30)</f>
        <v>-6978.0472695922908</v>
      </c>
      <c r="R30" s="92">
        <f t="shared" si="12"/>
        <v>-8.0517095614521431E-2</v>
      </c>
      <c r="S30" s="92">
        <f t="shared" si="12"/>
        <v>-8.769080891196572E-2</v>
      </c>
      <c r="T30" s="91">
        <v>8844</v>
      </c>
      <c r="U30" s="193">
        <f>SUMIFS([1]nov23!$U$7:$U$362,[1]nov23!$B$7:$B$362,B30)</f>
        <v>398611</v>
      </c>
      <c r="V30" s="193">
        <f>SUMIFS([1]nov23!$V$7:$V$362,[1]nov23!$B$7:$B$362,B30)</f>
        <v>45425.754985754982</v>
      </c>
      <c r="W30" s="199"/>
      <c r="X30" s="88">
        <v>0</v>
      </c>
      <c r="Y30" s="88">
        <f t="shared" si="13"/>
        <v>0</v>
      </c>
      <c r="Z30" s="1"/>
      <c r="AA30" s="1"/>
    </row>
    <row r="31" spans="2:27" ht="27.95" customHeight="1" x14ac:dyDescent="0.25">
      <c r="B31" s="85">
        <v>1505</v>
      </c>
      <c r="C31" s="85" t="s">
        <v>50</v>
      </c>
      <c r="D31" s="1">
        <f>SUMIFS([1]nov23!$D$7:$D$362,[1]nov23!$B$7:$B$362,B31)</f>
        <v>771959</v>
      </c>
      <c r="E31" s="85">
        <f t="shared" si="5"/>
        <v>31953.267933275383</v>
      </c>
      <c r="F31" s="86">
        <f t="shared" si="0"/>
        <v>0.85159253610105001</v>
      </c>
      <c r="G31" s="190">
        <f t="shared" si="1"/>
        <v>3341.7237833673817</v>
      </c>
      <c r="H31" s="190">
        <f t="shared" si="6"/>
        <v>80732.704882372578</v>
      </c>
      <c r="I31" s="190">
        <f t="shared" si="2"/>
        <v>636.04060860323807</v>
      </c>
      <c r="J31" s="87">
        <f t="shared" si="7"/>
        <v>15366.105063245628</v>
      </c>
      <c r="K31" s="190">
        <f t="shared" si="8"/>
        <v>154.22833235040827</v>
      </c>
      <c r="L31" s="87">
        <f t="shared" si="3"/>
        <v>3726.0022812535135</v>
      </c>
      <c r="M31" s="88">
        <f t="shared" si="9"/>
        <v>84458.707163626095</v>
      </c>
      <c r="N31" s="88">
        <f t="shared" si="10"/>
        <v>856417.7071636261</v>
      </c>
      <c r="O31" s="88">
        <f t="shared" si="11"/>
        <v>35449.220048993178</v>
      </c>
      <c r="P31" s="89">
        <f t="shared" si="4"/>
        <v>0.94476381155646694</v>
      </c>
      <c r="Q31" s="197">
        <f>SUMIFS([1]nov23!$Q$7:$Q$362,[1]nov23!$B$7:$B$362,B31)</f>
        <v>13390.231647727545</v>
      </c>
      <c r="R31" s="92">
        <f t="shared" si="12"/>
        <v>-5.6175228174421235E-2</v>
      </c>
      <c r="S31" s="92">
        <f t="shared" si="12"/>
        <v>-6.1879041109001907E-2</v>
      </c>
      <c r="T31" s="91">
        <v>24159</v>
      </c>
      <c r="U31" s="193">
        <f>SUMIFS([1]nov23!$U$7:$U$362,[1]nov23!$B$7:$B$362,B31)</f>
        <v>817905</v>
      </c>
      <c r="V31" s="193">
        <f>SUMIFS([1]nov23!$V$7:$V$362,[1]nov23!$B$7:$B$362,B31)</f>
        <v>34060.925332111772</v>
      </c>
      <c r="W31" s="199"/>
      <c r="X31" s="88">
        <v>0</v>
      </c>
      <c r="Y31" s="88">
        <f t="shared" si="13"/>
        <v>0</v>
      </c>
      <c r="Z31" s="1"/>
      <c r="AA31" s="1"/>
    </row>
    <row r="32" spans="2:27" x14ac:dyDescent="0.25">
      <c r="B32" s="85">
        <v>1506</v>
      </c>
      <c r="C32" s="85" t="s">
        <v>51</v>
      </c>
      <c r="D32" s="1">
        <f>SUMIFS([1]nov23!$D$7:$D$362,[1]nov23!$B$7:$B$362,B32)</f>
        <v>1126646</v>
      </c>
      <c r="E32" s="85">
        <f t="shared" si="5"/>
        <v>34723.72557480121</v>
      </c>
      <c r="F32" s="86">
        <f t="shared" si="0"/>
        <v>0.92542852226791694</v>
      </c>
      <c r="G32" s="190">
        <f t="shared" si="1"/>
        <v>1679.4491984518856</v>
      </c>
      <c r="H32" s="190">
        <f t="shared" si="6"/>
        <v>54491.408692969882</v>
      </c>
      <c r="I32" s="190">
        <f t="shared" si="2"/>
        <v>0</v>
      </c>
      <c r="J32" s="87">
        <f t="shared" si="7"/>
        <v>0</v>
      </c>
      <c r="K32" s="190">
        <f t="shared" si="8"/>
        <v>-481.8122762528298</v>
      </c>
      <c r="L32" s="87">
        <f t="shared" si="3"/>
        <v>-15632.881115299317</v>
      </c>
      <c r="M32" s="88">
        <f t="shared" si="9"/>
        <v>38858.527577670568</v>
      </c>
      <c r="N32" s="88">
        <f t="shared" si="10"/>
        <v>1165504.5275776705</v>
      </c>
      <c r="O32" s="88">
        <f t="shared" si="11"/>
        <v>35921.362497000257</v>
      </c>
      <c r="P32" s="89">
        <f t="shared" si="4"/>
        <v>0.95734696848235368</v>
      </c>
      <c r="Q32" s="197">
        <f>SUMIFS([1]nov23!$Q$7:$Q$362,[1]nov23!$B$7:$B$362,B32)</f>
        <v>2974.2679659438581</v>
      </c>
      <c r="R32" s="92">
        <f t="shared" si="12"/>
        <v>-2.4988728028309308E-2</v>
      </c>
      <c r="S32" s="92">
        <f t="shared" si="12"/>
        <v>-3.8331050803240799E-2</v>
      </c>
      <c r="T32" s="91">
        <v>32446</v>
      </c>
      <c r="U32" s="193">
        <f>SUMIFS([1]nov23!$U$7:$U$362,[1]nov23!$B$7:$B$362,B32)</f>
        <v>1155521</v>
      </c>
      <c r="V32" s="193">
        <f>SUMIFS([1]nov23!$V$7:$V$362,[1]nov23!$B$7:$B$362,B32)</f>
        <v>36107.774514092867</v>
      </c>
      <c r="W32" s="199"/>
      <c r="X32" s="88">
        <v>0</v>
      </c>
      <c r="Y32" s="88">
        <f t="shared" si="13"/>
        <v>0</v>
      </c>
      <c r="Z32" s="1"/>
      <c r="AA32" s="1"/>
    </row>
    <row r="33" spans="2:27" x14ac:dyDescent="0.25">
      <c r="B33" s="85">
        <v>1507</v>
      </c>
      <c r="C33" s="85" t="s">
        <v>52</v>
      </c>
      <c r="D33" s="1">
        <f>SUMIFS([1]nov23!$D$7:$D$362,[1]nov23!$B$7:$B$362,B33)</f>
        <v>2419999</v>
      </c>
      <c r="E33" s="85">
        <f t="shared" si="5"/>
        <v>35841.217417061613</v>
      </c>
      <c r="F33" s="86">
        <f t="shared" si="0"/>
        <v>0.95521100692676297</v>
      </c>
      <c r="G33" s="190">
        <f t="shared" si="1"/>
        <v>1008.9540930956441</v>
      </c>
      <c r="H33" s="190">
        <f t="shared" si="6"/>
        <v>68124.580365817892</v>
      </c>
      <c r="I33" s="190">
        <f t="shared" si="2"/>
        <v>0</v>
      </c>
      <c r="J33" s="87">
        <f t="shared" si="7"/>
        <v>0</v>
      </c>
      <c r="K33" s="190">
        <f t="shared" si="8"/>
        <v>-481.8122762528298</v>
      </c>
      <c r="L33" s="87">
        <f t="shared" si="3"/>
        <v>-32531.964892591066</v>
      </c>
      <c r="M33" s="88">
        <f t="shared" si="9"/>
        <v>35592.615473226826</v>
      </c>
      <c r="N33" s="88">
        <f t="shared" si="10"/>
        <v>2455591.6154732266</v>
      </c>
      <c r="O33" s="88">
        <f t="shared" si="11"/>
        <v>36368.359233904419</v>
      </c>
      <c r="P33" s="89">
        <f t="shared" si="4"/>
        <v>0.96925996234589207</v>
      </c>
      <c r="Q33" s="197">
        <f>SUMIFS([1]nov23!$Q$7:$Q$362,[1]nov23!$B$7:$B$362,B33)</f>
        <v>15635.363948114667</v>
      </c>
      <c r="R33" s="92">
        <f t="shared" si="12"/>
        <v>-5.0837851660799113E-2</v>
      </c>
      <c r="S33" s="92">
        <f t="shared" si="12"/>
        <v>-5.6545195147554309E-2</v>
      </c>
      <c r="T33" s="91">
        <v>67520</v>
      </c>
      <c r="U33" s="193">
        <f>SUMIFS([1]nov23!$U$7:$U$362,[1]nov23!$B$7:$B$362,B33)</f>
        <v>2549616</v>
      </c>
      <c r="V33" s="193">
        <f>SUMIFS([1]nov23!$V$7:$V$362,[1]nov23!$B$7:$B$362,B33)</f>
        <v>37989.331585064218</v>
      </c>
      <c r="W33" s="199"/>
      <c r="X33" s="88">
        <v>0</v>
      </c>
      <c r="Y33" s="88">
        <f t="shared" si="13"/>
        <v>0</v>
      </c>
      <c r="Z33" s="1"/>
      <c r="AA33" s="1"/>
    </row>
    <row r="34" spans="2:27" x14ac:dyDescent="0.25">
      <c r="B34" s="85">
        <v>1511</v>
      </c>
      <c r="C34" s="85" t="s">
        <v>53</v>
      </c>
      <c r="D34" s="1">
        <f>SUMIFS([1]nov23!$D$7:$D$362,[1]nov23!$B$7:$B$362,B34)</f>
        <v>96280</v>
      </c>
      <c r="E34" s="85">
        <f t="shared" si="5"/>
        <v>31954.862263524727</v>
      </c>
      <c r="F34" s="86">
        <f t="shared" si="0"/>
        <v>0.85163502689552073</v>
      </c>
      <c r="G34" s="190">
        <f t="shared" si="1"/>
        <v>3340.7671852177759</v>
      </c>
      <c r="H34" s="190">
        <f t="shared" si="6"/>
        <v>10065.731529061159</v>
      </c>
      <c r="I34" s="190">
        <f t="shared" si="2"/>
        <v>635.48259301596784</v>
      </c>
      <c r="J34" s="87">
        <f t="shared" si="7"/>
        <v>1914.7090527571111</v>
      </c>
      <c r="K34" s="190">
        <f t="shared" si="8"/>
        <v>153.67031676313803</v>
      </c>
      <c r="L34" s="87">
        <f t="shared" si="3"/>
        <v>463.00866440733489</v>
      </c>
      <c r="M34" s="88">
        <f t="shared" si="9"/>
        <v>10528.740193468493</v>
      </c>
      <c r="N34" s="88">
        <f t="shared" si="10"/>
        <v>106808.74019346849</v>
      </c>
      <c r="O34" s="88">
        <f t="shared" si="11"/>
        <v>35449.299765505639</v>
      </c>
      <c r="P34" s="89">
        <f t="shared" si="4"/>
        <v>0.94476593609619031</v>
      </c>
      <c r="Q34" s="197">
        <f>SUMIFS([1]nov23!$Q$7:$Q$362,[1]nov23!$B$7:$B$362,B34)</f>
        <v>2043.2446481478128</v>
      </c>
      <c r="R34" s="92">
        <f t="shared" si="12"/>
        <v>-4.7053467149672387E-2</v>
      </c>
      <c r="S34" s="92">
        <f t="shared" si="12"/>
        <v>-3.6932561390890288E-2</v>
      </c>
      <c r="T34" s="91">
        <v>3013</v>
      </c>
      <c r="U34" s="193">
        <f>SUMIFS([1]nov23!$U$7:$U$362,[1]nov23!$B$7:$B$362,B34)</f>
        <v>101034</v>
      </c>
      <c r="V34" s="193">
        <f>SUMIFS([1]nov23!$V$7:$V$362,[1]nov23!$B$7:$B$362,B34)</f>
        <v>33180.295566502464</v>
      </c>
      <c r="W34" s="199"/>
      <c r="X34" s="88">
        <v>0</v>
      </c>
      <c r="Y34" s="88">
        <f t="shared" si="13"/>
        <v>0</v>
      </c>
      <c r="Z34" s="1"/>
      <c r="AA34" s="1"/>
    </row>
    <row r="35" spans="2:27" x14ac:dyDescent="0.25">
      <c r="B35" s="85">
        <v>1514</v>
      </c>
      <c r="C35" s="85" t="s">
        <v>54</v>
      </c>
      <c r="D35" s="1">
        <f>SUMIFS([1]nov23!$D$7:$D$362,[1]nov23!$B$7:$B$362,B35)</f>
        <v>89096</v>
      </c>
      <c r="E35" s="85">
        <f t="shared" si="5"/>
        <v>36484.848484848488</v>
      </c>
      <c r="F35" s="86">
        <f t="shared" si="0"/>
        <v>0.9723645392188156</v>
      </c>
      <c r="G35" s="190">
        <f>($E$364+$Y$364-E35-Y35)*0.6</f>
        <v>291.61353596160319</v>
      </c>
      <c r="H35" s="190">
        <f t="shared" si="6"/>
        <v>712.12025481823491</v>
      </c>
      <c r="I35" s="190">
        <f t="shared" si="2"/>
        <v>0</v>
      </c>
      <c r="J35" s="87">
        <f t="shared" si="7"/>
        <v>0</v>
      </c>
      <c r="K35" s="190">
        <f t="shared" si="8"/>
        <v>-481.8122762528298</v>
      </c>
      <c r="L35" s="87">
        <f t="shared" si="3"/>
        <v>-1176.5855786094105</v>
      </c>
      <c r="M35" s="88">
        <f t="shared" si="9"/>
        <v>-464.46532379117559</v>
      </c>
      <c r="N35" s="88">
        <f t="shared" si="10"/>
        <v>88631.53467620883</v>
      </c>
      <c r="O35" s="88">
        <f t="shared" si="11"/>
        <v>36294.64974455726</v>
      </c>
      <c r="P35" s="89">
        <f t="shared" si="4"/>
        <v>0.9672955169220645</v>
      </c>
      <c r="Q35" s="197">
        <f>SUMIFS([1]nov23!$Q$7:$Q$362,[1]nov23!$B$7:$B$362,B35)</f>
        <v>1603.3347091424157</v>
      </c>
      <c r="R35" s="92">
        <f t="shared" si="12"/>
        <v>7.7717700281840066E-2</v>
      </c>
      <c r="S35" s="92">
        <f t="shared" si="12"/>
        <v>6.8891183490015176E-2</v>
      </c>
      <c r="T35" s="91">
        <v>2442</v>
      </c>
      <c r="U35" s="193">
        <f>SUMIFS([1]nov23!$U$7:$U$362,[1]nov23!$B$7:$B$362,B35)</f>
        <v>82671</v>
      </c>
      <c r="V35" s="193">
        <f>SUMIFS([1]nov23!$V$7:$V$362,[1]nov23!$B$7:$B$362,B35)</f>
        <v>34133.360858794382</v>
      </c>
      <c r="W35" s="199"/>
      <c r="X35" s="88">
        <v>1347.8289999999979</v>
      </c>
      <c r="Y35" s="88">
        <f t="shared" si="13"/>
        <v>551.9365274365266</v>
      </c>
      <c r="Z35" s="1"/>
      <c r="AA35" s="1"/>
    </row>
    <row r="36" spans="2:27" x14ac:dyDescent="0.25">
      <c r="B36" s="85">
        <v>1515</v>
      </c>
      <c r="C36" s="85" t="s">
        <v>55</v>
      </c>
      <c r="D36" s="1">
        <f>SUMIFS([1]nov23!$D$7:$D$362,[1]nov23!$B$7:$B$362,B36)</f>
        <v>317259</v>
      </c>
      <c r="E36" s="85">
        <f t="shared" si="5"/>
        <v>35880.909296539241</v>
      </c>
      <c r="F36" s="86">
        <f t="shared" si="0"/>
        <v>0.95626884265040646</v>
      </c>
      <c r="G36" s="190">
        <f t="shared" si="1"/>
        <v>985.13896540906717</v>
      </c>
      <c r="H36" s="190">
        <f t="shared" si="6"/>
        <v>8710.5987321469729</v>
      </c>
      <c r="I36" s="190">
        <f t="shared" si="2"/>
        <v>0</v>
      </c>
      <c r="J36" s="87">
        <f t="shared" si="7"/>
        <v>0</v>
      </c>
      <c r="K36" s="190">
        <f t="shared" si="8"/>
        <v>-481.8122762528298</v>
      </c>
      <c r="L36" s="87">
        <f t="shared" si="3"/>
        <v>-4260.1841466275209</v>
      </c>
      <c r="M36" s="88">
        <f t="shared" si="9"/>
        <v>4450.414585519452</v>
      </c>
      <c r="N36" s="88">
        <f t="shared" si="10"/>
        <v>321709.41458551947</v>
      </c>
      <c r="O36" s="88">
        <f t="shared" si="11"/>
        <v>36384.235985695486</v>
      </c>
      <c r="P36" s="89">
        <f t="shared" si="4"/>
        <v>0.96968309663534991</v>
      </c>
      <c r="Q36" s="197">
        <f>SUMIFS([1]nov23!$Q$7:$Q$362,[1]nov23!$B$7:$B$362,B36)</f>
        <v>8563.4592539874448</v>
      </c>
      <c r="R36" s="92">
        <f t="shared" si="12"/>
        <v>-5.5757113987493785E-2</v>
      </c>
      <c r="S36" s="92">
        <f t="shared" si="12"/>
        <v>-6.3979993677944311E-2</v>
      </c>
      <c r="T36" s="91">
        <v>8842</v>
      </c>
      <c r="U36" s="193">
        <f>SUMIFS([1]nov23!$U$7:$U$362,[1]nov23!$B$7:$B$362,B36)</f>
        <v>335993</v>
      </c>
      <c r="V36" s="193">
        <f>SUMIFS([1]nov23!$V$7:$V$362,[1]nov23!$B$7:$B$362,B36)</f>
        <v>38333.48545350827</v>
      </c>
      <c r="W36" s="199"/>
      <c r="X36" s="88">
        <v>0</v>
      </c>
      <c r="Y36" s="88">
        <f t="shared" si="13"/>
        <v>0</v>
      </c>
      <c r="Z36" s="1"/>
      <c r="AA36" s="1"/>
    </row>
    <row r="37" spans="2:27" x14ac:dyDescent="0.25">
      <c r="B37" s="85">
        <v>1516</v>
      </c>
      <c r="C37" s="85" t="s">
        <v>56</v>
      </c>
      <c r="D37" s="1">
        <f>SUMIFS([1]nov23!$D$7:$D$362,[1]nov23!$B$7:$B$362,B37)</f>
        <v>298163</v>
      </c>
      <c r="E37" s="85">
        <f t="shared" si="5"/>
        <v>33893.713766056615</v>
      </c>
      <c r="F37" s="86">
        <f t="shared" si="0"/>
        <v>0.90330772189536557</v>
      </c>
      <c r="G37" s="190">
        <f t="shared" si="1"/>
        <v>2177.4562836986429</v>
      </c>
      <c r="H37" s="190">
        <f t="shared" si="6"/>
        <v>19155.082927696963</v>
      </c>
      <c r="I37" s="190">
        <f t="shared" si="2"/>
        <v>0</v>
      </c>
      <c r="J37" s="87">
        <f t="shared" si="7"/>
        <v>0</v>
      </c>
      <c r="K37" s="190">
        <f t="shared" si="8"/>
        <v>-481.8122762528298</v>
      </c>
      <c r="L37" s="87">
        <f t="shared" si="3"/>
        <v>-4238.5025941961439</v>
      </c>
      <c r="M37" s="88">
        <f t="shared" si="9"/>
        <v>14916.58033350082</v>
      </c>
      <c r="N37" s="88">
        <f t="shared" si="10"/>
        <v>313079.58033350081</v>
      </c>
      <c r="O37" s="88">
        <f t="shared" si="11"/>
        <v>35589.357773502423</v>
      </c>
      <c r="P37" s="89">
        <f t="shared" si="4"/>
        <v>0.94849864833333319</v>
      </c>
      <c r="Q37" s="197">
        <f>SUMIFS([1]nov23!$Q$7:$Q$362,[1]nov23!$B$7:$B$362,B37)</f>
        <v>4472.3560345314545</v>
      </c>
      <c r="R37" s="92">
        <f t="shared" si="12"/>
        <v>-4.6415458813596183E-2</v>
      </c>
      <c r="S37" s="92">
        <f t="shared" si="12"/>
        <v>-7.2431178932356649E-2</v>
      </c>
      <c r="T37" s="91">
        <v>8797</v>
      </c>
      <c r="U37" s="193">
        <f>SUMIFS([1]nov23!$U$7:$U$362,[1]nov23!$B$7:$B$362,B37)</f>
        <v>312676</v>
      </c>
      <c r="V37" s="193">
        <f>SUMIFS([1]nov23!$V$7:$V$362,[1]nov23!$B$7:$B$362,B37)</f>
        <v>36540.376300105178</v>
      </c>
      <c r="W37" s="199"/>
      <c r="X37" s="88">
        <v>0</v>
      </c>
      <c r="Y37" s="88">
        <f t="shared" si="13"/>
        <v>0</v>
      </c>
      <c r="Z37" s="1"/>
      <c r="AA37" s="1"/>
    </row>
    <row r="38" spans="2:27" x14ac:dyDescent="0.25">
      <c r="B38" s="85">
        <v>1517</v>
      </c>
      <c r="C38" s="85" t="s">
        <v>57</v>
      </c>
      <c r="D38" s="1">
        <f>SUMIFS([1]nov23!$D$7:$D$362,[1]nov23!$B$7:$B$362,B38)</f>
        <v>144528</v>
      </c>
      <c r="E38" s="85">
        <f t="shared" si="5"/>
        <v>28014.731537119598</v>
      </c>
      <c r="F38" s="86">
        <f t="shared" si="0"/>
        <v>0.74662586398687203</v>
      </c>
      <c r="G38" s="190">
        <f t="shared" si="1"/>
        <v>5704.8456210608529</v>
      </c>
      <c r="H38" s="190">
        <f t="shared" si="6"/>
        <v>29431.298559052939</v>
      </c>
      <c r="I38" s="190">
        <f t="shared" si="2"/>
        <v>2014.5283472577628</v>
      </c>
      <c r="J38" s="87">
        <f t="shared" si="7"/>
        <v>10392.951743502797</v>
      </c>
      <c r="K38" s="190">
        <f t="shared" si="8"/>
        <v>1532.7160710049329</v>
      </c>
      <c r="L38" s="87">
        <f t="shared" si="3"/>
        <v>7907.282210314449</v>
      </c>
      <c r="M38" s="88">
        <f t="shared" si="9"/>
        <v>37338.580769367385</v>
      </c>
      <c r="N38" s="88">
        <f t="shared" si="10"/>
        <v>181866.5807693674</v>
      </c>
      <c r="O38" s="88">
        <f t="shared" si="11"/>
        <v>35252.293229185387</v>
      </c>
      <c r="P38" s="89">
        <f t="shared" si="4"/>
        <v>0.93951547795075807</v>
      </c>
      <c r="Q38" s="197">
        <f>SUMIFS([1]nov23!$Q$7:$Q$362,[1]nov23!$B$7:$B$362,B38)</f>
        <v>5429.2445867223723</v>
      </c>
      <c r="R38" s="92">
        <f t="shared" si="12"/>
        <v>-6.6543521646181963E-2</v>
      </c>
      <c r="S38" s="92">
        <f t="shared" si="12"/>
        <v>-7.251445860793343E-2</v>
      </c>
      <c r="T38" s="91">
        <v>5159</v>
      </c>
      <c r="U38" s="193">
        <f>SUMIFS([1]nov23!$U$7:$U$362,[1]nov23!$B$7:$B$362,B38)</f>
        <v>154831</v>
      </c>
      <c r="V38" s="193">
        <f>SUMIFS([1]nov23!$V$7:$V$362,[1]nov23!$B$7:$B$362,B38)</f>
        <v>30205.033164260632</v>
      </c>
      <c r="W38" s="199"/>
      <c r="X38" s="88">
        <v>0</v>
      </c>
      <c r="Y38" s="88">
        <f t="shared" si="13"/>
        <v>0</v>
      </c>
      <c r="Z38" s="1"/>
      <c r="AA38" s="1"/>
    </row>
    <row r="39" spans="2:27" x14ac:dyDescent="0.25">
      <c r="B39" s="85">
        <v>1520</v>
      </c>
      <c r="C39" s="85" t="s">
        <v>58</v>
      </c>
      <c r="D39" s="1">
        <f>SUMIFS([1]nov23!$D$7:$D$362,[1]nov23!$B$7:$B$362,B39)</f>
        <v>336321</v>
      </c>
      <c r="E39" s="85">
        <f t="shared" si="5"/>
        <v>30773.26379357672</v>
      </c>
      <c r="F39" s="86">
        <f t="shared" si="0"/>
        <v>0.82014402447982515</v>
      </c>
      <c r="G39" s="190">
        <f t="shared" si="1"/>
        <v>4049.7262671865797</v>
      </c>
      <c r="H39" s="190">
        <f t="shared" si="6"/>
        <v>44259.458374082125</v>
      </c>
      <c r="I39" s="190">
        <f t="shared" si="2"/>
        <v>1049.0420574977702</v>
      </c>
      <c r="J39" s="87">
        <f t="shared" si="7"/>
        <v>11464.980646393131</v>
      </c>
      <c r="K39" s="190">
        <f t="shared" si="8"/>
        <v>567.22978124494034</v>
      </c>
      <c r="L39" s="87">
        <f t="shared" si="3"/>
        <v>6199.2542792259528</v>
      </c>
      <c r="M39" s="88">
        <f t="shared" si="9"/>
        <v>50458.712653308081</v>
      </c>
      <c r="N39" s="88">
        <f t="shared" si="10"/>
        <v>386779.71265330806</v>
      </c>
      <c r="O39" s="88">
        <f t="shared" si="11"/>
        <v>35390.219842008242</v>
      </c>
      <c r="P39" s="89">
        <f t="shared" si="4"/>
        <v>0.94319138597540564</v>
      </c>
      <c r="Q39" s="197">
        <f>SUMIFS([1]nov23!$Q$7:$Q$362,[1]nov23!$B$7:$B$362,B39)</f>
        <v>2914.5336573539607</v>
      </c>
      <c r="R39" s="92">
        <f t="shared" si="12"/>
        <v>-1.026167718240889E-2</v>
      </c>
      <c r="S39" s="93">
        <f t="shared" si="12"/>
        <v>-1.89555081816302E-2</v>
      </c>
      <c r="T39" s="91">
        <v>10929</v>
      </c>
      <c r="U39" s="193">
        <f>SUMIFS([1]nov23!$U$7:$U$362,[1]nov23!$B$7:$B$362,B39)</f>
        <v>339808</v>
      </c>
      <c r="V39" s="193">
        <f>SUMIFS([1]nov23!$V$7:$V$362,[1]nov23!$B$7:$B$362,B39)</f>
        <v>31367.857472537617</v>
      </c>
      <c r="W39" s="199"/>
      <c r="X39" s="88">
        <v>0</v>
      </c>
      <c r="Y39" s="88">
        <f t="shared" si="13"/>
        <v>0</v>
      </c>
      <c r="Z39" s="1"/>
      <c r="AA39" s="1"/>
    </row>
    <row r="40" spans="2:27" x14ac:dyDescent="0.25">
      <c r="B40" s="85">
        <v>1525</v>
      </c>
      <c r="C40" s="85" t="s">
        <v>59</v>
      </c>
      <c r="D40" s="1">
        <f>SUMIFS([1]nov23!$D$7:$D$362,[1]nov23!$B$7:$B$362,B40)</f>
        <v>147218</v>
      </c>
      <c r="E40" s="85">
        <f t="shared" si="5"/>
        <v>33299.705948880342</v>
      </c>
      <c r="F40" s="86">
        <f t="shared" si="0"/>
        <v>0.88747670816151814</v>
      </c>
      <c r="G40" s="190">
        <f t="shared" si="1"/>
        <v>2533.8609740044062</v>
      </c>
      <c r="H40" s="190">
        <f t="shared" si="6"/>
        <v>11202.199366073481</v>
      </c>
      <c r="I40" s="190">
        <f t="shared" si="2"/>
        <v>164.78730314150232</v>
      </c>
      <c r="J40" s="87">
        <f t="shared" si="7"/>
        <v>728.52466718858182</v>
      </c>
      <c r="K40" s="190">
        <f t="shared" si="8"/>
        <v>-317.02497311132748</v>
      </c>
      <c r="L40" s="87">
        <f t="shared" si="3"/>
        <v>-1401.5674061251789</v>
      </c>
      <c r="M40" s="88">
        <f t="shared" si="9"/>
        <v>9800.6319599483013</v>
      </c>
      <c r="N40" s="88">
        <f t="shared" si="10"/>
        <v>157018.63195994831</v>
      </c>
      <c r="O40" s="88">
        <f t="shared" si="11"/>
        <v>35516.541949773426</v>
      </c>
      <c r="P40" s="89">
        <f t="shared" si="4"/>
        <v>0.94655802015949042</v>
      </c>
      <c r="Q40" s="197">
        <f>SUMIFS([1]nov23!$Q$7:$Q$362,[1]nov23!$B$7:$B$362,B40)</f>
        <v>472.8708893001949</v>
      </c>
      <c r="R40" s="92">
        <f t="shared" si="12"/>
        <v>-4.9783451988304472E-2</v>
      </c>
      <c r="S40" s="92">
        <f t="shared" si="12"/>
        <v>-3.9896557347151244E-2</v>
      </c>
      <c r="T40" s="91">
        <v>4421</v>
      </c>
      <c r="U40" s="193">
        <f>SUMIFS([1]nov23!$U$7:$U$362,[1]nov23!$B$7:$B$362,B40)</f>
        <v>154931</v>
      </c>
      <c r="V40" s="193">
        <f>SUMIFS([1]nov23!$V$7:$V$362,[1]nov23!$B$7:$B$362,B40)</f>
        <v>34683.456458473243</v>
      </c>
      <c r="W40" s="199"/>
      <c r="X40" s="88">
        <v>0</v>
      </c>
      <c r="Y40" s="88">
        <f t="shared" si="13"/>
        <v>0</v>
      </c>
      <c r="Z40" s="1"/>
      <c r="AA40" s="1"/>
    </row>
    <row r="41" spans="2:27" x14ac:dyDescent="0.25">
      <c r="B41" s="85">
        <v>1528</v>
      </c>
      <c r="C41" s="85" t="s">
        <v>60</v>
      </c>
      <c r="D41" s="1">
        <f>SUMIFS([1]nov23!$D$7:$D$362,[1]nov23!$B$7:$B$362,B41)</f>
        <v>217663</v>
      </c>
      <c r="E41" s="85">
        <f t="shared" si="5"/>
        <v>28527.260812581913</v>
      </c>
      <c r="F41" s="86">
        <f t="shared" si="0"/>
        <v>0.76028537782528172</v>
      </c>
      <c r="G41" s="190">
        <f t="shared" si="1"/>
        <v>5397.3280557834632</v>
      </c>
      <c r="H41" s="190">
        <f t="shared" si="6"/>
        <v>41181.613065627826</v>
      </c>
      <c r="I41" s="190">
        <f t="shared" si="2"/>
        <v>1835.1431008459524</v>
      </c>
      <c r="J41" s="87">
        <f t="shared" si="7"/>
        <v>14002.141859454618</v>
      </c>
      <c r="K41" s="190">
        <f t="shared" si="8"/>
        <v>1353.3308245931225</v>
      </c>
      <c r="L41" s="87">
        <f t="shared" si="3"/>
        <v>10325.914191645525</v>
      </c>
      <c r="M41" s="88">
        <f t="shared" si="9"/>
        <v>51507.527257273352</v>
      </c>
      <c r="N41" s="88">
        <f t="shared" si="10"/>
        <v>269170.52725727332</v>
      </c>
      <c r="O41" s="88">
        <f t="shared" si="11"/>
        <v>35277.919692958501</v>
      </c>
      <c r="P41" s="89">
        <f t="shared" si="4"/>
        <v>0.94019845364267851</v>
      </c>
      <c r="Q41" s="197">
        <f>SUMIFS([1]nov23!$Q$7:$Q$362,[1]nov23!$B$7:$B$362,B41)</f>
        <v>5057.6618039720488</v>
      </c>
      <c r="R41" s="92">
        <f t="shared" si="12"/>
        <v>-3.821290171489676E-2</v>
      </c>
      <c r="S41" s="92">
        <f t="shared" si="12"/>
        <v>-4.7288743271453382E-2</v>
      </c>
      <c r="T41" s="91">
        <v>7630</v>
      </c>
      <c r="U41" s="193">
        <f>SUMIFS([1]nov23!$U$7:$U$362,[1]nov23!$B$7:$B$362,B41)</f>
        <v>226311</v>
      </c>
      <c r="V41" s="193">
        <f>SUMIFS([1]nov23!$V$7:$V$362,[1]nov23!$B$7:$B$362,B41)</f>
        <v>29943.238952103729</v>
      </c>
      <c r="W41" s="199"/>
      <c r="X41" s="88">
        <v>0</v>
      </c>
      <c r="Y41" s="88">
        <f t="shared" si="13"/>
        <v>0</v>
      </c>
      <c r="Z41" s="1"/>
      <c r="AA41" s="1"/>
    </row>
    <row r="42" spans="2:27" x14ac:dyDescent="0.25">
      <c r="B42" s="85">
        <v>1531</v>
      </c>
      <c r="C42" s="85" t="s">
        <v>61</v>
      </c>
      <c r="D42" s="1">
        <f>SUMIFS([1]nov23!$D$7:$D$362,[1]nov23!$B$7:$B$362,B42)</f>
        <v>281190</v>
      </c>
      <c r="E42" s="85">
        <f t="shared" si="5"/>
        <v>29181.195516811953</v>
      </c>
      <c r="F42" s="86">
        <f t="shared" si="0"/>
        <v>0.77771351426449142</v>
      </c>
      <c r="G42" s="190">
        <f t="shared" si="1"/>
        <v>5004.9672332454402</v>
      </c>
      <c r="H42" s="190">
        <f t="shared" si="6"/>
        <v>48227.864259553062</v>
      </c>
      <c r="I42" s="190">
        <f t="shared" si="2"/>
        <v>1606.2659543654386</v>
      </c>
      <c r="J42" s="87">
        <f t="shared" si="7"/>
        <v>15477.978736265366</v>
      </c>
      <c r="K42" s="190">
        <f t="shared" si="8"/>
        <v>1124.4536781126087</v>
      </c>
      <c r="L42" s="87">
        <f t="shared" si="3"/>
        <v>10835.235642293097</v>
      </c>
      <c r="M42" s="88">
        <f t="shared" si="9"/>
        <v>59063.099901846159</v>
      </c>
      <c r="N42" s="88">
        <f t="shared" si="10"/>
        <v>340253.09990184614</v>
      </c>
      <c r="O42" s="88">
        <f t="shared" si="11"/>
        <v>35310.616428170004</v>
      </c>
      <c r="P42" s="89">
        <f t="shared" si="4"/>
        <v>0.94106986046463903</v>
      </c>
      <c r="Q42" s="197">
        <f>SUMIFS([1]nov23!$Q$7:$Q$362,[1]nov23!$B$7:$B$362,B42)</f>
        <v>10864.185837886602</v>
      </c>
      <c r="R42" s="92">
        <f t="shared" si="12"/>
        <v>-6.6979454236568273E-2</v>
      </c>
      <c r="S42" s="92">
        <f t="shared" si="12"/>
        <v>-7.5597016354972818E-2</v>
      </c>
      <c r="T42" s="91">
        <v>9636</v>
      </c>
      <c r="U42" s="193">
        <f>SUMIFS([1]nov23!$U$7:$U$362,[1]nov23!$B$7:$B$362,B42)</f>
        <v>301376</v>
      </c>
      <c r="V42" s="193">
        <f>SUMIFS([1]nov23!$V$7:$V$362,[1]nov23!$B$7:$B$362,B42)</f>
        <v>31567.612862679376</v>
      </c>
      <c r="W42" s="199"/>
      <c r="X42" s="88">
        <v>0</v>
      </c>
      <c r="Y42" s="88">
        <f t="shared" si="13"/>
        <v>0</v>
      </c>
      <c r="Z42" s="1"/>
      <c r="AA42" s="1"/>
    </row>
    <row r="43" spans="2:27" x14ac:dyDescent="0.25">
      <c r="B43" s="85">
        <v>1532</v>
      </c>
      <c r="C43" s="85" t="s">
        <v>62</v>
      </c>
      <c r="D43" s="1">
        <f>SUMIFS([1]nov23!$D$7:$D$362,[1]nov23!$B$7:$B$362,B43)</f>
        <v>288075</v>
      </c>
      <c r="E43" s="85">
        <f t="shared" si="5"/>
        <v>33142.544868844918</v>
      </c>
      <c r="F43" s="86">
        <f t="shared" si="0"/>
        <v>0.88328817874401921</v>
      </c>
      <c r="G43" s="190">
        <f t="shared" si="1"/>
        <v>2628.1576220256611</v>
      </c>
      <c r="H43" s="190">
        <f t="shared" si="6"/>
        <v>22843.946050647046</v>
      </c>
      <c r="I43" s="190">
        <f t="shared" si="2"/>
        <v>219.79368115390096</v>
      </c>
      <c r="J43" s="87">
        <f t="shared" si="7"/>
        <v>1910.4466765897071</v>
      </c>
      <c r="K43" s="190">
        <f t="shared" si="8"/>
        <v>-262.01859509892881</v>
      </c>
      <c r="L43" s="87">
        <f t="shared" si="3"/>
        <v>-2277.465628599889</v>
      </c>
      <c r="M43" s="88">
        <f t="shared" si="9"/>
        <v>20566.480422047156</v>
      </c>
      <c r="N43" s="88">
        <f t="shared" si="10"/>
        <v>308641.48042204714</v>
      </c>
      <c r="O43" s="88">
        <f t="shared" si="11"/>
        <v>35508.683895771646</v>
      </c>
      <c r="P43" s="89">
        <f t="shared" si="4"/>
        <v>0.94634859368861524</v>
      </c>
      <c r="Q43" s="197">
        <f>SUMIFS([1]nov23!$Q$7:$Q$362,[1]nov23!$B$7:$B$362,B43)</f>
        <v>8769.4951990573063</v>
      </c>
      <c r="R43" s="92">
        <f t="shared" si="12"/>
        <v>-5.3909816414332165E-2</v>
      </c>
      <c r="S43" s="92">
        <f t="shared" si="12"/>
        <v>-6.4250194628855561E-2</v>
      </c>
      <c r="T43" s="91">
        <v>8692</v>
      </c>
      <c r="U43" s="193">
        <f>SUMIFS([1]nov23!$U$7:$U$362,[1]nov23!$B$7:$B$362,B43)</f>
        <v>304490</v>
      </c>
      <c r="V43" s="193">
        <f>SUMIFS([1]nov23!$V$7:$V$362,[1]nov23!$B$7:$B$362,B43)</f>
        <v>35418.169128765847</v>
      </c>
      <c r="W43" s="199"/>
      <c r="X43" s="88">
        <v>0</v>
      </c>
      <c r="Y43" s="88">
        <f t="shared" si="13"/>
        <v>0</v>
      </c>
      <c r="Z43" s="1"/>
      <c r="AA43" s="1"/>
    </row>
    <row r="44" spans="2:27" x14ac:dyDescent="0.25">
      <c r="B44" s="85">
        <v>1535</v>
      </c>
      <c r="C44" s="85" t="s">
        <v>63</v>
      </c>
      <c r="D44" s="1">
        <f>SUMIFS([1]nov23!$D$7:$D$362,[1]nov23!$B$7:$B$362,B44)</f>
        <v>230634</v>
      </c>
      <c r="E44" s="85">
        <f t="shared" si="5"/>
        <v>32709.402921571411</v>
      </c>
      <c r="F44" s="86">
        <f t="shared" si="0"/>
        <v>0.87174443147720937</v>
      </c>
      <c r="G44" s="190">
        <f t="shared" si="1"/>
        <v>2888.0427903897653</v>
      </c>
      <c r="H44" s="190">
        <f t="shared" si="6"/>
        <v>20363.589715038237</v>
      </c>
      <c r="I44" s="190">
        <f t="shared" si="2"/>
        <v>371.39336269962837</v>
      </c>
      <c r="J44" s="87">
        <f t="shared" si="7"/>
        <v>2618.6946003950798</v>
      </c>
      <c r="K44" s="190">
        <f t="shared" si="8"/>
        <v>-110.41891355320143</v>
      </c>
      <c r="L44" s="87">
        <f t="shared" si="3"/>
        <v>-778.56375946362323</v>
      </c>
      <c r="M44" s="88">
        <f t="shared" si="9"/>
        <v>19585.025955574612</v>
      </c>
      <c r="N44" s="88">
        <f t="shared" si="10"/>
        <v>250219.02595557462</v>
      </c>
      <c r="O44" s="88">
        <f t="shared" si="11"/>
        <v>35487.026798407976</v>
      </c>
      <c r="P44" s="89">
        <f t="shared" si="4"/>
        <v>0.9457714063252749</v>
      </c>
      <c r="Q44" s="197">
        <f>SUMIFS([1]nov23!$Q$7:$Q$362,[1]nov23!$B$7:$B$362,B44)</f>
        <v>4200.5360982708844</v>
      </c>
      <c r="R44" s="92">
        <f t="shared" si="12"/>
        <v>-7.0736129578145776E-2</v>
      </c>
      <c r="S44" s="92">
        <f t="shared" si="12"/>
        <v>-8.5892184761596727E-2</v>
      </c>
      <c r="T44" s="91">
        <v>7051</v>
      </c>
      <c r="U44" s="193">
        <f>SUMIFS([1]nov23!$U$7:$U$362,[1]nov23!$B$7:$B$362,B44)</f>
        <v>248190</v>
      </c>
      <c r="V44" s="193">
        <f>SUMIFS([1]nov23!$V$7:$V$362,[1]nov23!$B$7:$B$362,B44)</f>
        <v>35782.871972318339</v>
      </c>
      <c r="W44" s="199"/>
      <c r="X44" s="88">
        <v>0</v>
      </c>
      <c r="Y44" s="88">
        <f t="shared" si="13"/>
        <v>0</v>
      </c>
      <c r="Z44" s="1"/>
      <c r="AA44" s="1"/>
    </row>
    <row r="45" spans="2:27" x14ac:dyDescent="0.25">
      <c r="B45" s="85">
        <v>1539</v>
      </c>
      <c r="C45" s="85" t="s">
        <v>64</v>
      </c>
      <c r="D45" s="1">
        <f>SUMIFS([1]nov23!$D$7:$D$362,[1]nov23!$B$7:$B$362,B45)</f>
        <v>235251</v>
      </c>
      <c r="E45" s="85">
        <f t="shared" si="5"/>
        <v>33387.87964802725</v>
      </c>
      <c r="F45" s="86">
        <f t="shared" si="0"/>
        <v>0.88982664195328942</v>
      </c>
      <c r="G45" s="190">
        <f t="shared" si="1"/>
        <v>2480.9567545162613</v>
      </c>
      <c r="H45" s="190">
        <f t="shared" si="6"/>
        <v>17480.821292321576</v>
      </c>
      <c r="I45" s="190">
        <f t="shared" si="2"/>
        <v>133.92650844008458</v>
      </c>
      <c r="J45" s="87">
        <f t="shared" si="7"/>
        <v>943.64617846883584</v>
      </c>
      <c r="K45" s="190">
        <f t="shared" si="8"/>
        <v>-347.88576781274526</v>
      </c>
      <c r="L45" s="87">
        <f t="shared" si="3"/>
        <v>-2451.203120008603</v>
      </c>
      <c r="M45" s="88">
        <f t="shared" si="9"/>
        <v>15029.618172312974</v>
      </c>
      <c r="N45" s="88">
        <f t="shared" si="10"/>
        <v>250280.61817231297</v>
      </c>
      <c r="O45" s="88">
        <f t="shared" si="11"/>
        <v>35520.950634730769</v>
      </c>
      <c r="P45" s="89">
        <f t="shared" si="4"/>
        <v>0.94667551684907891</v>
      </c>
      <c r="Q45" s="197">
        <f>SUMIFS([1]nov23!$Q$7:$Q$362,[1]nov23!$B$7:$B$362,B45)</f>
        <v>-1428.793398324131</v>
      </c>
      <c r="R45" s="92">
        <f t="shared" si="12"/>
        <v>1.2319913248532627E-2</v>
      </c>
      <c r="S45" s="92">
        <f t="shared" si="12"/>
        <v>8.4407424200185471E-3</v>
      </c>
      <c r="T45" s="91">
        <v>7046</v>
      </c>
      <c r="U45" s="193">
        <f>SUMIFS([1]nov23!$U$7:$U$362,[1]nov23!$B$7:$B$362,B45)</f>
        <v>232388</v>
      </c>
      <c r="V45" s="193">
        <f>SUMIFS([1]nov23!$V$7:$V$362,[1]nov23!$B$7:$B$362,B45)</f>
        <v>33108.420002849409</v>
      </c>
      <c r="W45" s="199"/>
      <c r="X45" s="88">
        <v>0</v>
      </c>
      <c r="Y45" s="88">
        <f t="shared" si="13"/>
        <v>0</v>
      </c>
      <c r="Z45" s="1"/>
      <c r="AA45" s="1"/>
    </row>
    <row r="46" spans="2:27" x14ac:dyDescent="0.25">
      <c r="B46" s="85">
        <v>1547</v>
      </c>
      <c r="C46" s="85" t="s">
        <v>65</v>
      </c>
      <c r="D46" s="1">
        <f>SUMIFS([1]nov23!$D$7:$D$362,[1]nov23!$B$7:$B$362,B46)</f>
        <v>116647</v>
      </c>
      <c r="E46" s="85">
        <f t="shared" si="5"/>
        <v>31923.097974822114</v>
      </c>
      <c r="F46" s="86">
        <f t="shared" si="0"/>
        <v>0.8507884708803366</v>
      </c>
      <c r="G46" s="190">
        <f t="shared" si="1"/>
        <v>3359.8257584393432</v>
      </c>
      <c r="H46" s="190">
        <f t="shared" si="6"/>
        <v>12276.80332133736</v>
      </c>
      <c r="I46" s="190">
        <f t="shared" si="2"/>
        <v>646.60009406188215</v>
      </c>
      <c r="J46" s="87">
        <f t="shared" si="7"/>
        <v>2362.6767437021172</v>
      </c>
      <c r="K46" s="190">
        <f t="shared" si="8"/>
        <v>164.78781780905234</v>
      </c>
      <c r="L46" s="87">
        <f t="shared" si="3"/>
        <v>602.13468627427733</v>
      </c>
      <c r="M46" s="88">
        <f t="shared" si="9"/>
        <v>12878.938007611638</v>
      </c>
      <c r="N46" s="88">
        <f t="shared" si="10"/>
        <v>129525.93800761164</v>
      </c>
      <c r="O46" s="88">
        <f t="shared" si="11"/>
        <v>35447.711551070504</v>
      </c>
      <c r="P46" s="89">
        <f t="shared" si="4"/>
        <v>0.94472360829543101</v>
      </c>
      <c r="Q46" s="197">
        <f>SUMIFS([1]nov23!$Q$7:$Q$362,[1]nov23!$B$7:$B$362,B46)</f>
        <v>1395.9161116269752</v>
      </c>
      <c r="R46" s="92">
        <f t="shared" si="12"/>
        <v>-4.207898432303258E-2</v>
      </c>
      <c r="S46" s="93">
        <f t="shared" si="12"/>
        <v>-7.7732311671710019E-2</v>
      </c>
      <c r="T46" s="91">
        <v>3654</v>
      </c>
      <c r="U46" s="193">
        <f>SUMIFS([1]nov23!$U$7:$U$362,[1]nov23!$B$7:$B$362,B46)</f>
        <v>121771</v>
      </c>
      <c r="V46" s="193">
        <f>SUMIFS([1]nov23!$V$7:$V$362,[1]nov23!$B$7:$B$362,B46)</f>
        <v>34613.700966458215</v>
      </c>
      <c r="W46" s="199"/>
      <c r="X46" s="88">
        <v>0</v>
      </c>
      <c r="Y46" s="88">
        <f t="shared" si="13"/>
        <v>0</v>
      </c>
      <c r="Z46" s="1"/>
      <c r="AA46" s="1"/>
    </row>
    <row r="47" spans="2:27" x14ac:dyDescent="0.25">
      <c r="B47" s="85">
        <v>1554</v>
      </c>
      <c r="C47" s="85" t="s">
        <v>66</v>
      </c>
      <c r="D47" s="1">
        <f>SUMIFS([1]nov23!$D$7:$D$362,[1]nov23!$B$7:$B$362,B47)</f>
        <v>194773</v>
      </c>
      <c r="E47" s="85">
        <f t="shared" si="5"/>
        <v>33169.788828337871</v>
      </c>
      <c r="F47" s="86">
        <f t="shared" si="0"/>
        <v>0.88401426261770899</v>
      </c>
      <c r="G47" s="190">
        <f t="shared" si="1"/>
        <v>2611.8112463298894</v>
      </c>
      <c r="H47" s="190">
        <f t="shared" si="6"/>
        <v>15336.55563844911</v>
      </c>
      <c r="I47" s="190">
        <f t="shared" si="2"/>
        <v>210.25829533136746</v>
      </c>
      <c r="J47" s="87">
        <f t="shared" si="7"/>
        <v>1234.6367101857898</v>
      </c>
      <c r="K47" s="190">
        <f t="shared" si="8"/>
        <v>-271.55398092146231</v>
      </c>
      <c r="L47" s="87">
        <f t="shared" si="3"/>
        <v>-1594.5649759708267</v>
      </c>
      <c r="M47" s="88">
        <f t="shared" si="9"/>
        <v>13741.990662478283</v>
      </c>
      <c r="N47" s="88">
        <f t="shared" si="10"/>
        <v>208514.99066247829</v>
      </c>
      <c r="O47" s="88">
        <f t="shared" si="11"/>
        <v>35510.046093746307</v>
      </c>
      <c r="P47" s="89">
        <f t="shared" si="4"/>
        <v>0.94638489788230007</v>
      </c>
      <c r="Q47" s="197">
        <f>SUMIFS([1]nov23!$Q$7:$Q$362,[1]nov23!$B$7:$B$362,B47)</f>
        <v>1778.5708011695915</v>
      </c>
      <c r="R47" s="92">
        <f t="shared" si="12"/>
        <v>-2.5750171317670479E-2</v>
      </c>
      <c r="S47" s="93">
        <f t="shared" si="12"/>
        <v>-3.3050408453573654E-2</v>
      </c>
      <c r="T47" s="91">
        <v>5872</v>
      </c>
      <c r="U47" s="193">
        <f>SUMIFS([1]nov23!$U$7:$U$362,[1]nov23!$B$7:$B$362,B47)</f>
        <v>199921</v>
      </c>
      <c r="V47" s="193">
        <f>SUMIFS([1]nov23!$V$7:$V$362,[1]nov23!$B$7:$B$362,B47)</f>
        <v>34303.534660260812</v>
      </c>
      <c r="W47" s="199"/>
      <c r="X47" s="88">
        <v>0</v>
      </c>
      <c r="Y47" s="88">
        <f t="shared" si="13"/>
        <v>0</v>
      </c>
      <c r="Z47" s="1"/>
      <c r="AA47" s="1"/>
    </row>
    <row r="48" spans="2:27" x14ac:dyDescent="0.25">
      <c r="B48" s="85">
        <v>1557</v>
      </c>
      <c r="C48" s="85" t="s">
        <v>67</v>
      </c>
      <c r="D48" s="1">
        <f>SUMIFS([1]nov23!$D$7:$D$362,[1]nov23!$B$7:$B$362,B48)</f>
        <v>73239</v>
      </c>
      <c r="E48" s="85">
        <f t="shared" si="5"/>
        <v>27440.614462345446</v>
      </c>
      <c r="F48" s="86">
        <f t="shared" si="0"/>
        <v>0.7313249621590282</v>
      </c>
      <c r="G48" s="190">
        <f t="shared" si="1"/>
        <v>6049.315865925344</v>
      </c>
      <c r="H48" s="190">
        <f t="shared" si="6"/>
        <v>16145.624046154742</v>
      </c>
      <c r="I48" s="190">
        <f t="shared" si="2"/>
        <v>2215.4693234287161</v>
      </c>
      <c r="J48" s="87">
        <f t="shared" si="7"/>
        <v>5913.0876242312434</v>
      </c>
      <c r="K48" s="190">
        <f t="shared" si="8"/>
        <v>1733.6570471758862</v>
      </c>
      <c r="L48" s="87">
        <f t="shared" si="3"/>
        <v>4627.1306589124397</v>
      </c>
      <c r="M48" s="88">
        <f t="shared" si="9"/>
        <v>20772.754705067182</v>
      </c>
      <c r="N48" s="88">
        <f t="shared" si="10"/>
        <v>94011.754705067186</v>
      </c>
      <c r="O48" s="88">
        <f t="shared" si="11"/>
        <v>35223.587375446674</v>
      </c>
      <c r="P48" s="89">
        <f t="shared" si="4"/>
        <v>0.93875043285936566</v>
      </c>
      <c r="Q48" s="197">
        <f>SUMIFS([1]nov23!$Q$7:$Q$362,[1]nov23!$B$7:$B$362,B48)</f>
        <v>3515.2052824117272</v>
      </c>
      <c r="R48" s="92">
        <f t="shared" si="12"/>
        <v>-3.9324737332266484E-2</v>
      </c>
      <c r="S48" s="93">
        <f t="shared" si="12"/>
        <v>-3.9324737332266532E-2</v>
      </c>
      <c r="T48" s="91">
        <v>2669</v>
      </c>
      <c r="U48" s="193">
        <f>SUMIFS([1]nov23!$U$7:$U$362,[1]nov23!$B$7:$B$362,B48)</f>
        <v>76237</v>
      </c>
      <c r="V48" s="193">
        <f>SUMIFS([1]nov23!$V$7:$V$362,[1]nov23!$B$7:$B$362,B48)</f>
        <v>28563.881603596852</v>
      </c>
      <c r="W48" s="199"/>
      <c r="X48" s="88">
        <v>0</v>
      </c>
      <c r="Y48" s="88">
        <f t="shared" si="13"/>
        <v>0</v>
      </c>
      <c r="Z48" s="1"/>
      <c r="AA48" s="1"/>
    </row>
    <row r="49" spans="2:27" x14ac:dyDescent="0.25">
      <c r="B49" s="85">
        <v>1560</v>
      </c>
      <c r="C49" s="85" t="s">
        <v>68</v>
      </c>
      <c r="D49" s="1">
        <f>SUMIFS([1]nov23!$D$7:$D$362,[1]nov23!$B$7:$B$362,B49)</f>
        <v>87194</v>
      </c>
      <c r="E49" s="85">
        <f t="shared" si="5"/>
        <v>28767.403497195646</v>
      </c>
      <c r="F49" s="86">
        <f t="shared" si="0"/>
        <v>0.7666854655484957</v>
      </c>
      <c r="G49" s="190">
        <f t="shared" si="1"/>
        <v>5253.2424450152239</v>
      </c>
      <c r="H49" s="190">
        <f t="shared" si="6"/>
        <v>15922.577850841144</v>
      </c>
      <c r="I49" s="190">
        <f t="shared" si="2"/>
        <v>1751.093161231146</v>
      </c>
      <c r="J49" s="87">
        <f t="shared" si="7"/>
        <v>5307.5633716916036</v>
      </c>
      <c r="K49" s="190">
        <f t="shared" si="8"/>
        <v>1269.2808849783162</v>
      </c>
      <c r="L49" s="87">
        <f t="shared" si="3"/>
        <v>3847.190362369276</v>
      </c>
      <c r="M49" s="88">
        <f t="shared" si="9"/>
        <v>19769.76821321042</v>
      </c>
      <c r="N49" s="88">
        <f t="shared" si="10"/>
        <v>106963.76821321042</v>
      </c>
      <c r="O49" s="88">
        <f t="shared" si="11"/>
        <v>35289.926827189185</v>
      </c>
      <c r="P49" s="89">
        <f t="shared" si="4"/>
        <v>0.94051845802883904</v>
      </c>
      <c r="Q49" s="197">
        <f>SUMIFS([1]nov23!$Q$7:$Q$362,[1]nov23!$B$7:$B$362,B49)</f>
        <v>1675.970835889806</v>
      </c>
      <c r="R49" s="92">
        <f t="shared" si="12"/>
        <v>4.0186539236570906E-3</v>
      </c>
      <c r="S49" s="93">
        <f t="shared" si="12"/>
        <v>-1.9500093825791768E-2</v>
      </c>
      <c r="T49" s="91">
        <v>3031</v>
      </c>
      <c r="U49" s="193">
        <f>SUMIFS([1]nov23!$U$7:$U$362,[1]nov23!$B$7:$B$362,B49)</f>
        <v>86845</v>
      </c>
      <c r="V49" s="193">
        <f>SUMIFS([1]nov23!$V$7:$V$362,[1]nov23!$B$7:$B$362,B49)</f>
        <v>29339.527027027027</v>
      </c>
      <c r="W49" s="199"/>
      <c r="X49" s="88">
        <v>0</v>
      </c>
      <c r="Y49" s="88">
        <f t="shared" si="13"/>
        <v>0</v>
      </c>
      <c r="Z49" s="1"/>
      <c r="AA49" s="1"/>
    </row>
    <row r="50" spans="2:27" x14ac:dyDescent="0.25">
      <c r="B50" s="85">
        <v>1563</v>
      </c>
      <c r="C50" s="85" t="s">
        <v>69</v>
      </c>
      <c r="D50" s="1">
        <f>SUMIFS([1]nov23!$D$7:$D$362,[1]nov23!$B$7:$B$362,B50)</f>
        <v>253046</v>
      </c>
      <c r="E50" s="85">
        <f t="shared" si="5"/>
        <v>35590.154711673698</v>
      </c>
      <c r="F50" s="86">
        <f t="shared" si="0"/>
        <v>0.94851988768199125</v>
      </c>
      <c r="G50" s="190">
        <f t="shared" si="1"/>
        <v>1159.5917163283927</v>
      </c>
      <c r="H50" s="190">
        <f t="shared" si="6"/>
        <v>8244.6971030948716</v>
      </c>
      <c r="I50" s="190">
        <f t="shared" si="2"/>
        <v>0</v>
      </c>
      <c r="J50" s="87">
        <f t="shared" si="7"/>
        <v>0</v>
      </c>
      <c r="K50" s="190">
        <f t="shared" si="8"/>
        <v>-481.8122762528298</v>
      </c>
      <c r="L50" s="87">
        <f t="shared" si="3"/>
        <v>-3425.6852841576197</v>
      </c>
      <c r="M50" s="88">
        <f t="shared" si="9"/>
        <v>4819.0118189372515</v>
      </c>
      <c r="N50" s="88">
        <f t="shared" si="10"/>
        <v>257865.01181893726</v>
      </c>
      <c r="O50" s="88">
        <f t="shared" si="11"/>
        <v>36267.934151749265</v>
      </c>
      <c r="P50" s="89">
        <f t="shared" si="4"/>
        <v>0.96658351464798375</v>
      </c>
      <c r="Q50" s="197">
        <f>SUMIFS([1]nov23!$Q$7:$Q$362,[1]nov23!$B$7:$B$362,B50)</f>
        <v>-613.29132596125964</v>
      </c>
      <c r="R50" s="92">
        <f t="shared" si="12"/>
        <v>1.0716439729512748E-2</v>
      </c>
      <c r="S50" s="93">
        <f t="shared" si="12"/>
        <v>-1.4587009816458175E-2</v>
      </c>
      <c r="T50" s="91">
        <v>7110</v>
      </c>
      <c r="U50" s="193">
        <f>SUMIFS([1]nov23!$U$7:$U$362,[1]nov23!$B$7:$B$362,B50)</f>
        <v>250363</v>
      </c>
      <c r="V50" s="193">
        <f>SUMIFS([1]nov23!$V$7:$V$362,[1]nov23!$B$7:$B$362,B50)</f>
        <v>36116.993652625504</v>
      </c>
      <c r="W50" s="199"/>
      <c r="X50" s="88">
        <v>0</v>
      </c>
      <c r="Y50" s="88">
        <f t="shared" si="13"/>
        <v>0</v>
      </c>
      <c r="Z50" s="1"/>
      <c r="AA50" s="1"/>
    </row>
    <row r="51" spans="2:27" x14ac:dyDescent="0.25">
      <c r="B51" s="85">
        <v>1566</v>
      </c>
      <c r="C51" s="85" t="s">
        <v>70</v>
      </c>
      <c r="D51" s="1">
        <f>SUMIFS([1]nov23!$D$7:$D$362,[1]nov23!$B$7:$B$362,B51)</f>
        <v>178730</v>
      </c>
      <c r="E51" s="85">
        <f t="shared" si="5"/>
        <v>30231.732070365357</v>
      </c>
      <c r="F51" s="86">
        <f t="shared" si="0"/>
        <v>0.80571156096743146</v>
      </c>
      <c r="G51" s="190">
        <f t="shared" si="1"/>
        <v>4374.6453011133972</v>
      </c>
      <c r="H51" s="190">
        <f t="shared" si="6"/>
        <v>25862.903020182406</v>
      </c>
      <c r="I51" s="190">
        <f t="shared" si="2"/>
        <v>1238.5781606217472</v>
      </c>
      <c r="J51" s="87">
        <f t="shared" si="7"/>
        <v>7322.4740855957698</v>
      </c>
      <c r="K51" s="190">
        <f t="shared" si="8"/>
        <v>756.76588436891734</v>
      </c>
      <c r="L51" s="87">
        <f t="shared" si="3"/>
        <v>4473.9999083890398</v>
      </c>
      <c r="M51" s="88">
        <f t="shared" si="9"/>
        <v>30336.902928571446</v>
      </c>
      <c r="N51" s="88">
        <f t="shared" si="10"/>
        <v>209066.90292857145</v>
      </c>
      <c r="O51" s="88">
        <f t="shared" si="11"/>
        <v>35363.143255847674</v>
      </c>
      <c r="P51" s="89">
        <f t="shared" si="4"/>
        <v>0.942469762799786</v>
      </c>
      <c r="Q51" s="197">
        <f>SUMIFS([1]nov23!$Q$7:$Q$362,[1]nov23!$B$7:$B$362,B51)</f>
        <v>2224.9567739296035</v>
      </c>
      <c r="R51" s="92">
        <f t="shared" si="12"/>
        <v>-5.6231155513546911E-2</v>
      </c>
      <c r="S51" s="93">
        <f t="shared" si="12"/>
        <v>-6.6288232171640121E-2</v>
      </c>
      <c r="T51" s="91">
        <v>5912</v>
      </c>
      <c r="U51" s="193">
        <f>SUMIFS([1]nov23!$U$7:$U$362,[1]nov23!$B$7:$B$362,B51)</f>
        <v>189379</v>
      </c>
      <c r="V51" s="193">
        <f>SUMIFS([1]nov23!$V$7:$V$362,[1]nov23!$B$7:$B$362,B51)</f>
        <v>32378.013335612926</v>
      </c>
      <c r="W51" s="199"/>
      <c r="X51" s="88">
        <v>0</v>
      </c>
      <c r="Y51" s="88">
        <f t="shared" si="13"/>
        <v>0</v>
      </c>
      <c r="Z51" s="1"/>
      <c r="AA51" s="1"/>
    </row>
    <row r="52" spans="2:27" x14ac:dyDescent="0.25">
      <c r="B52" s="85">
        <v>1573</v>
      </c>
      <c r="C52" s="85" t="s">
        <v>71</v>
      </c>
      <c r="D52" s="1">
        <f>SUMIFS([1]nov23!$D$7:$D$362,[1]nov23!$B$7:$B$362,B52)</f>
        <v>64676</v>
      </c>
      <c r="E52" s="85">
        <f t="shared" si="5"/>
        <v>29970.342910101943</v>
      </c>
      <c r="F52" s="86">
        <f t="shared" si="0"/>
        <v>0.79874522943718329</v>
      </c>
      <c r="G52" s="190">
        <f t="shared" si="1"/>
        <v>4531.4787972714457</v>
      </c>
      <c r="H52" s="190">
        <f t="shared" si="6"/>
        <v>9778.9312445117794</v>
      </c>
      <c r="I52" s="190">
        <f t="shared" si="2"/>
        <v>1330.064366713942</v>
      </c>
      <c r="J52" s="87">
        <f t="shared" si="7"/>
        <v>2870.2789033686868</v>
      </c>
      <c r="K52" s="190">
        <f t="shared" si="8"/>
        <v>848.25209046111218</v>
      </c>
      <c r="L52" s="87">
        <f t="shared" si="3"/>
        <v>1830.5280112150801</v>
      </c>
      <c r="M52" s="88">
        <f t="shared" si="9"/>
        <v>11609.459255726859</v>
      </c>
      <c r="N52" s="88">
        <f t="shared" si="10"/>
        <v>76285.459255726862</v>
      </c>
      <c r="O52" s="88">
        <f t="shared" si="11"/>
        <v>35350.073797834506</v>
      </c>
      <c r="P52" s="89">
        <f t="shared" si="4"/>
        <v>0.94212144622327365</v>
      </c>
      <c r="Q52" s="197">
        <f>SUMIFS([1]nov23!$Q$7:$Q$362,[1]nov23!$B$7:$B$362,B52)</f>
        <v>1567.0007304025858</v>
      </c>
      <c r="R52" s="92">
        <f t="shared" si="12"/>
        <v>-6.1864492827200072E-2</v>
      </c>
      <c r="S52" s="93">
        <f t="shared" si="12"/>
        <v>-7.8384024464163302E-2</v>
      </c>
      <c r="T52" s="91">
        <v>2158</v>
      </c>
      <c r="U52" s="193">
        <f>SUMIFS([1]nov23!$U$7:$U$362,[1]nov23!$B$7:$B$362,B52)</f>
        <v>68941</v>
      </c>
      <c r="V52" s="193">
        <f>SUMIFS([1]nov23!$V$7:$V$362,[1]nov23!$B$7:$B$362,B52)</f>
        <v>32519.33962264151</v>
      </c>
      <c r="W52" s="199"/>
      <c r="X52" s="88">
        <v>0</v>
      </c>
      <c r="Y52" s="88">
        <f t="shared" si="13"/>
        <v>0</v>
      </c>
      <c r="Z52" s="1"/>
      <c r="AA52" s="1"/>
    </row>
    <row r="53" spans="2:27" x14ac:dyDescent="0.25">
      <c r="B53" s="85">
        <v>1576</v>
      </c>
      <c r="C53" s="85" t="s">
        <v>72</v>
      </c>
      <c r="D53" s="1">
        <f>SUMIFS([1]nov23!$D$7:$D$362,[1]nov23!$B$7:$B$362,B53)</f>
        <v>109752</v>
      </c>
      <c r="E53" s="85">
        <f t="shared" si="5"/>
        <v>32461.401952085183</v>
      </c>
      <c r="F53" s="86">
        <f t="shared" si="0"/>
        <v>0.8651349111301414</v>
      </c>
      <c r="G53" s="190">
        <f t="shared" si="1"/>
        <v>3036.8433720815015</v>
      </c>
      <c r="H53" s="190">
        <f t="shared" si="6"/>
        <v>10267.567441007557</v>
      </c>
      <c r="I53" s="190">
        <f t="shared" si="2"/>
        <v>458.19370201980797</v>
      </c>
      <c r="J53" s="87">
        <f t="shared" si="7"/>
        <v>1549.1529065289708</v>
      </c>
      <c r="K53" s="190">
        <f t="shared" si="8"/>
        <v>-23.618574233021832</v>
      </c>
      <c r="L53" s="87">
        <f t="shared" si="3"/>
        <v>-79.854399481846826</v>
      </c>
      <c r="M53" s="88">
        <f t="shared" si="9"/>
        <v>10187.713041525711</v>
      </c>
      <c r="N53" s="88">
        <f t="shared" si="10"/>
        <v>119939.71304152571</v>
      </c>
      <c r="O53" s="88">
        <f t="shared" si="11"/>
        <v>35474.626749933661</v>
      </c>
      <c r="P53" s="89">
        <f t="shared" si="4"/>
        <v>0.94544093030792131</v>
      </c>
      <c r="Q53" s="197">
        <f>SUMIFS([1]nov23!$Q$7:$Q$362,[1]nov23!$B$7:$B$362,B53)</f>
        <v>927.08559753990994</v>
      </c>
      <c r="R53" s="92">
        <f t="shared" si="12"/>
        <v>-1.9178180128331158E-2</v>
      </c>
      <c r="S53" s="93">
        <f t="shared" si="12"/>
        <v>-1.8307885700760775E-2</v>
      </c>
      <c r="T53" s="91">
        <v>3381</v>
      </c>
      <c r="U53" s="193">
        <f>SUMIFS([1]nov23!$U$7:$U$362,[1]nov23!$B$7:$B$362,B53)</f>
        <v>111898</v>
      </c>
      <c r="V53" s="193">
        <f>SUMIFS([1]nov23!$V$7:$V$362,[1]nov23!$B$7:$B$362,B53)</f>
        <v>33066.784869976356</v>
      </c>
      <c r="W53" s="199"/>
      <c r="X53" s="88">
        <v>0</v>
      </c>
      <c r="Y53" s="88">
        <f t="shared" si="13"/>
        <v>0</v>
      </c>
      <c r="Z53" s="1"/>
      <c r="AA53" s="1"/>
    </row>
    <row r="54" spans="2:27" x14ac:dyDescent="0.25">
      <c r="B54" s="85">
        <v>1577</v>
      </c>
      <c r="C54" s="85" t="s">
        <v>73</v>
      </c>
      <c r="D54" s="1">
        <f>SUMIFS([1]nov23!$D$7:$D$362,[1]nov23!$B$7:$B$362,B54)</f>
        <v>309670</v>
      </c>
      <c r="E54" s="85">
        <f t="shared" si="5"/>
        <v>28254.56204379562</v>
      </c>
      <c r="F54" s="86">
        <f t="shared" si="0"/>
        <v>0.75301763179732328</v>
      </c>
      <c r="G54" s="190">
        <f t="shared" si="1"/>
        <v>5560.9473170552392</v>
      </c>
      <c r="H54" s="190">
        <f t="shared" si="6"/>
        <v>60947.982594925415</v>
      </c>
      <c r="I54" s="190">
        <f t="shared" si="2"/>
        <v>1930.5876699211549</v>
      </c>
      <c r="J54" s="87">
        <f t="shared" si="7"/>
        <v>21159.240862335857</v>
      </c>
      <c r="K54" s="190">
        <f t="shared" si="8"/>
        <v>1448.775393668325</v>
      </c>
      <c r="L54" s="87">
        <f t="shared" si="3"/>
        <v>15878.578314604843</v>
      </c>
      <c r="M54" s="88">
        <f t="shared" si="9"/>
        <v>76826.560909530264</v>
      </c>
      <c r="N54" s="88">
        <f t="shared" si="10"/>
        <v>386496.56090953026</v>
      </c>
      <c r="O54" s="88">
        <f t="shared" si="11"/>
        <v>35264.284754519183</v>
      </c>
      <c r="P54" s="89">
        <f t="shared" si="4"/>
        <v>0.93983506634128045</v>
      </c>
      <c r="Q54" s="197">
        <f>SUMIFS([1]nov23!$Q$7:$Q$362,[1]nov23!$B$7:$B$362,B54)</f>
        <v>9683.4565362429275</v>
      </c>
      <c r="R54" s="92">
        <f t="shared" si="12"/>
        <v>1.085377597153536E-2</v>
      </c>
      <c r="S54" s="93">
        <f t="shared" si="12"/>
        <v>-3.0731328032549527E-3</v>
      </c>
      <c r="T54" s="91">
        <v>10960</v>
      </c>
      <c r="U54" s="193">
        <f>SUMIFS([1]nov23!$U$7:$U$362,[1]nov23!$B$7:$B$362,B54)</f>
        <v>306345</v>
      </c>
      <c r="V54" s="193">
        <f>SUMIFS([1]nov23!$V$7:$V$362,[1]nov23!$B$7:$B$362,B54)</f>
        <v>28341.659728004441</v>
      </c>
      <c r="W54" s="199"/>
      <c r="X54" s="88">
        <v>0</v>
      </c>
      <c r="Y54" s="88">
        <f t="shared" si="13"/>
        <v>0</v>
      </c>
      <c r="Z54" s="1"/>
      <c r="AA54" s="1"/>
    </row>
    <row r="55" spans="2:27" x14ac:dyDescent="0.25">
      <c r="B55" s="85">
        <v>1578</v>
      </c>
      <c r="C55" s="85" t="s">
        <v>74</v>
      </c>
      <c r="D55" s="1">
        <f>SUMIFS([1]nov23!$D$7:$D$362,[1]nov23!$B$7:$B$362,B55)</f>
        <v>87213</v>
      </c>
      <c r="E55" s="85">
        <f t="shared" si="5"/>
        <v>34969.125902165193</v>
      </c>
      <c r="F55" s="86">
        <f t="shared" si="0"/>
        <v>0.93196873241406897</v>
      </c>
      <c r="G55" s="190">
        <f t="shared" si="1"/>
        <v>1532.2090020334958</v>
      </c>
      <c r="H55" s="190">
        <f t="shared" si="6"/>
        <v>3821.3292510715387</v>
      </c>
      <c r="I55" s="190">
        <f t="shared" si="2"/>
        <v>0</v>
      </c>
      <c r="J55" s="87">
        <f t="shared" si="7"/>
        <v>0</v>
      </c>
      <c r="K55" s="190">
        <f t="shared" si="8"/>
        <v>-481.8122762528298</v>
      </c>
      <c r="L55" s="87">
        <f t="shared" si="3"/>
        <v>-1201.6398169745576</v>
      </c>
      <c r="M55" s="88">
        <f t="shared" si="9"/>
        <v>2619.6894340969811</v>
      </c>
      <c r="N55" s="88">
        <f t="shared" si="10"/>
        <v>89832.689434096974</v>
      </c>
      <c r="O55" s="88">
        <f t="shared" si="11"/>
        <v>36019.522627945858</v>
      </c>
      <c r="P55" s="89">
        <f t="shared" si="4"/>
        <v>0.95996305254081471</v>
      </c>
      <c r="Q55" s="197">
        <f>SUMIFS([1]nov23!$Q$7:$Q$362,[1]nov23!$B$7:$B$362,B55)</f>
        <v>-634.8349039307127</v>
      </c>
      <c r="R55" s="92">
        <f t="shared" si="12"/>
        <v>0.24515290825504696</v>
      </c>
      <c r="S55" s="92">
        <f t="shared" si="12"/>
        <v>0.24365513009756282</v>
      </c>
      <c r="T55" s="91">
        <v>2494</v>
      </c>
      <c r="U55" s="193">
        <f>SUMIFS([1]nov23!$U$7:$U$362,[1]nov23!$B$7:$B$362,B55)</f>
        <v>70042</v>
      </c>
      <c r="V55" s="193">
        <f>SUMIFS([1]nov23!$V$7:$V$362,[1]nov23!$B$7:$B$362,B55)</f>
        <v>28118.02488960257</v>
      </c>
      <c r="W55" s="199"/>
      <c r="X55" s="88">
        <v>0</v>
      </c>
      <c r="Y55" s="88">
        <f t="shared" si="13"/>
        <v>0</v>
      </c>
      <c r="Z55" s="1"/>
      <c r="AA55" s="1"/>
    </row>
    <row r="56" spans="2:27" x14ac:dyDescent="0.25">
      <c r="B56" s="85">
        <v>1579</v>
      </c>
      <c r="C56" s="85" t="s">
        <v>75</v>
      </c>
      <c r="D56" s="1">
        <f>SUMIFS([1]nov23!$D$7:$D$362,[1]nov23!$B$7:$B$362,B56)</f>
        <v>396126</v>
      </c>
      <c r="E56" s="85">
        <f t="shared" si="5"/>
        <v>29692.376883292105</v>
      </c>
      <c r="F56" s="86">
        <f t="shared" si="0"/>
        <v>0.79133710472783503</v>
      </c>
      <c r="G56" s="190">
        <f t="shared" si="1"/>
        <v>4698.2584133573482</v>
      </c>
      <c r="H56" s="190">
        <f t="shared" si="6"/>
        <v>62679.465492600379</v>
      </c>
      <c r="I56" s="190">
        <f t="shared" si="2"/>
        <v>1427.3524760973853</v>
      </c>
      <c r="J56" s="87">
        <f t="shared" si="7"/>
        <v>19042.309383615218</v>
      </c>
      <c r="K56" s="190">
        <f t="shared" si="8"/>
        <v>945.54019984455545</v>
      </c>
      <c r="L56" s="87">
        <f t="shared" si="3"/>
        <v>12614.451806126215</v>
      </c>
      <c r="M56" s="88">
        <f t="shared" si="9"/>
        <v>75293.917298726592</v>
      </c>
      <c r="N56" s="88">
        <f t="shared" si="10"/>
        <v>471419.91729872662</v>
      </c>
      <c r="O56" s="88">
        <f t="shared" si="11"/>
        <v>35336.175496494012</v>
      </c>
      <c r="P56" s="89">
        <f t="shared" si="4"/>
        <v>0.94175103998780618</v>
      </c>
      <c r="Q56" s="197">
        <f>SUMIFS([1]nov23!$Q$7:$Q$362,[1]nov23!$B$7:$B$362,B56)</f>
        <v>9224.4928147825995</v>
      </c>
      <c r="R56" s="92">
        <f t="shared" si="12"/>
        <v>-3.9526899240594722E-2</v>
      </c>
      <c r="S56" s="92">
        <f t="shared" si="12"/>
        <v>-4.3414579882301449E-2</v>
      </c>
      <c r="T56" s="91">
        <v>13341</v>
      </c>
      <c r="U56" s="193">
        <f>SUMIFS([1]nov23!$U$7:$U$362,[1]nov23!$B$7:$B$362,B56)</f>
        <v>412428</v>
      </c>
      <c r="V56" s="193">
        <f>SUMIFS([1]nov23!$V$7:$V$362,[1]nov23!$B$7:$B$362,B56)</f>
        <v>31039.963874463763</v>
      </c>
      <c r="W56" s="199"/>
      <c r="X56" s="88">
        <v>0</v>
      </c>
      <c r="Y56" s="88">
        <f t="shared" si="13"/>
        <v>0</v>
      </c>
      <c r="Z56" s="1"/>
      <c r="AA56" s="1"/>
    </row>
    <row r="57" spans="2:27" ht="30.95" customHeight="1" x14ac:dyDescent="0.25">
      <c r="B57" s="85">
        <v>1804</v>
      </c>
      <c r="C57" s="85" t="s">
        <v>76</v>
      </c>
      <c r="D57" s="1">
        <f>SUMIFS([1]nov23!$D$7:$D$362,[1]nov23!$B$7:$B$362,B57)</f>
        <v>1873443</v>
      </c>
      <c r="E57" s="85">
        <f t="shared" si="5"/>
        <v>35176.082915563566</v>
      </c>
      <c r="F57" s="86">
        <f t="shared" si="0"/>
        <v>0.93748438259019018</v>
      </c>
      <c r="G57" s="190">
        <f t="shared" si="1"/>
        <v>1408.0347939944725</v>
      </c>
      <c r="H57" s="190">
        <f t="shared" si="6"/>
        <v>74990.525093351607</v>
      </c>
      <c r="I57" s="190">
        <f t="shared" si="2"/>
        <v>0</v>
      </c>
      <c r="J57" s="87">
        <f t="shared" si="7"/>
        <v>0</v>
      </c>
      <c r="K57" s="190">
        <f t="shared" si="8"/>
        <v>-481.8122762528298</v>
      </c>
      <c r="L57" s="87">
        <f t="shared" si="3"/>
        <v>-25660.840020949465</v>
      </c>
      <c r="M57" s="88">
        <f t="shared" si="9"/>
        <v>49329.685072402142</v>
      </c>
      <c r="N57" s="88">
        <f t="shared" si="10"/>
        <v>1922772.6850724022</v>
      </c>
      <c r="O57" s="88">
        <f t="shared" si="11"/>
        <v>36102.305433305213</v>
      </c>
      <c r="P57" s="89">
        <f t="shared" si="4"/>
        <v>0.96216931261126326</v>
      </c>
      <c r="Q57" s="197">
        <f>SUMIFS([1]nov23!$Q$7:$Q$362,[1]nov23!$B$7:$B$362,B57)</f>
        <v>4808.2303334218668</v>
      </c>
      <c r="R57" s="92">
        <f t="shared" si="12"/>
        <v>-6.8979140721363089E-2</v>
      </c>
      <c r="S57" s="92">
        <f t="shared" si="12"/>
        <v>-7.6950479121090057E-2</v>
      </c>
      <c r="T57" s="91">
        <v>53259</v>
      </c>
      <c r="U57" s="193">
        <f>SUMIFS([1]nov23!$U$7:$U$362,[1]nov23!$B$7:$B$362,B57)</f>
        <v>2012246</v>
      </c>
      <c r="V57" s="193">
        <f>SUMIFS([1]nov23!$V$7:$V$362,[1]nov23!$B$7:$B$362,B57)</f>
        <v>38108.554438194798</v>
      </c>
      <c r="W57" s="199"/>
      <c r="X57" s="88">
        <v>0</v>
      </c>
      <c r="Y57" s="88">
        <f t="shared" si="13"/>
        <v>0</v>
      </c>
      <c r="Z57" s="1"/>
      <c r="AA57" s="1"/>
    </row>
    <row r="58" spans="2:27" x14ac:dyDescent="0.25">
      <c r="B58" s="85">
        <v>1806</v>
      </c>
      <c r="C58" s="85" t="s">
        <v>77</v>
      </c>
      <c r="D58" s="1">
        <f>SUMIFS([1]nov23!$D$7:$D$362,[1]nov23!$B$7:$B$362,B58)</f>
        <v>695789</v>
      </c>
      <c r="E58" s="85">
        <f t="shared" si="5"/>
        <v>32339.716476876598</v>
      </c>
      <c r="F58" s="86">
        <f t="shared" si="0"/>
        <v>0.86189184870986157</v>
      </c>
      <c r="G58" s="190">
        <f t="shared" si="1"/>
        <v>3109.854657206653</v>
      </c>
      <c r="H58" s="190">
        <f t="shared" si="6"/>
        <v>66908.522949801147</v>
      </c>
      <c r="I58" s="190">
        <f t="shared" si="2"/>
        <v>500.78361834281293</v>
      </c>
      <c r="J58" s="87">
        <f t="shared" si="7"/>
        <v>10774.35954864562</v>
      </c>
      <c r="K58" s="190">
        <f t="shared" si="8"/>
        <v>18.971342089983125</v>
      </c>
      <c r="L58" s="87">
        <f t="shared" si="3"/>
        <v>408.16842506598692</v>
      </c>
      <c r="M58" s="88">
        <f t="shared" si="9"/>
        <v>67316.691374867136</v>
      </c>
      <c r="N58" s="88">
        <f t="shared" si="10"/>
        <v>763105.69137486711</v>
      </c>
      <c r="O58" s="88">
        <f t="shared" si="11"/>
        <v>35468.542476173236</v>
      </c>
      <c r="P58" s="89">
        <f t="shared" si="4"/>
        <v>0.94527877718690745</v>
      </c>
      <c r="Q58" s="197">
        <f>SUMIFS([1]nov23!$Q$7:$Q$362,[1]nov23!$B$7:$B$362,B58)</f>
        <v>3508.1738482907676</v>
      </c>
      <c r="R58" s="92">
        <f t="shared" si="12"/>
        <v>-3.3467985030880061E-2</v>
      </c>
      <c r="S58" s="92">
        <f t="shared" si="12"/>
        <v>-3.2794130500341682E-2</v>
      </c>
      <c r="T58" s="91">
        <v>21515</v>
      </c>
      <c r="U58" s="193">
        <f>SUMIFS([1]nov23!$U$7:$U$362,[1]nov23!$B$7:$B$362,B58)</f>
        <v>719882</v>
      </c>
      <c r="V58" s="193">
        <f>SUMIFS([1]nov23!$V$7:$V$362,[1]nov23!$B$7:$B$362,B58)</f>
        <v>33436.228518346499</v>
      </c>
      <c r="W58" s="199"/>
      <c r="X58" s="88">
        <v>0</v>
      </c>
      <c r="Y58" s="88">
        <f t="shared" si="13"/>
        <v>0</v>
      </c>
      <c r="Z58" s="1"/>
      <c r="AA58" s="1"/>
    </row>
    <row r="59" spans="2:27" x14ac:dyDescent="0.25">
      <c r="B59" s="85">
        <v>1811</v>
      </c>
      <c r="C59" s="85" t="s">
        <v>78</v>
      </c>
      <c r="D59" s="1">
        <f>SUMIFS([1]nov23!$D$7:$D$362,[1]nov23!$B$7:$B$362,B59)</f>
        <v>46998</v>
      </c>
      <c r="E59" s="85">
        <f t="shared" si="5"/>
        <v>33787.203450754852</v>
      </c>
      <c r="F59" s="86">
        <f t="shared" si="0"/>
        <v>0.9004690955076623</v>
      </c>
      <c r="G59" s="190">
        <f t="shared" si="1"/>
        <v>2241.3624728797004</v>
      </c>
      <c r="H59" s="190">
        <f t="shared" si="6"/>
        <v>3117.7351997756632</v>
      </c>
      <c r="I59" s="190">
        <f t="shared" si="2"/>
        <v>0</v>
      </c>
      <c r="J59" s="87">
        <f t="shared" si="7"/>
        <v>0</v>
      </c>
      <c r="K59" s="190">
        <f t="shared" si="8"/>
        <v>-481.8122762528298</v>
      </c>
      <c r="L59" s="87">
        <f t="shared" si="3"/>
        <v>-670.20087626768623</v>
      </c>
      <c r="M59" s="88">
        <f t="shared" si="9"/>
        <v>2447.5343235079772</v>
      </c>
      <c r="N59" s="88">
        <f t="shared" si="10"/>
        <v>49445.534323507978</v>
      </c>
      <c r="O59" s="88">
        <f t="shared" si="11"/>
        <v>35546.753647381724</v>
      </c>
      <c r="P59" s="89">
        <f t="shared" si="4"/>
        <v>0.94736319777825206</v>
      </c>
      <c r="Q59" s="197">
        <f>SUMIFS([1]nov23!$Q$7:$Q$362,[1]nov23!$B$7:$B$362,B59)</f>
        <v>-1188.7850271528487</v>
      </c>
      <c r="R59" s="92">
        <f t="shared" si="12"/>
        <v>-0.1703062935828405</v>
      </c>
      <c r="S59" s="92">
        <f t="shared" si="12"/>
        <v>-0.16135920113405733</v>
      </c>
      <c r="T59" s="91">
        <v>1391</v>
      </c>
      <c r="U59" s="193">
        <f>SUMIFS([1]nov23!$U$7:$U$362,[1]nov23!$B$7:$B$362,B59)</f>
        <v>56645</v>
      </c>
      <c r="V59" s="193">
        <f>SUMIFS([1]nov23!$V$7:$V$362,[1]nov23!$B$7:$B$362,B59)</f>
        <v>40288.05120910384</v>
      </c>
      <c r="W59" s="199"/>
      <c r="X59" s="88">
        <v>0</v>
      </c>
      <c r="Y59" s="88">
        <f t="shared" si="13"/>
        <v>0</v>
      </c>
      <c r="Z59" s="1"/>
      <c r="AA59" s="1"/>
    </row>
    <row r="60" spans="2:27" x14ac:dyDescent="0.25">
      <c r="B60" s="85">
        <v>1812</v>
      </c>
      <c r="C60" s="85" t="s">
        <v>79</v>
      </c>
      <c r="D60" s="1">
        <f>SUMIFS([1]nov23!$D$7:$D$362,[1]nov23!$B$7:$B$362,B60)</f>
        <v>56417</v>
      </c>
      <c r="E60" s="85">
        <f t="shared" si="5"/>
        <v>28638.071065989847</v>
      </c>
      <c r="F60" s="86">
        <f t="shared" si="0"/>
        <v>0.76323860266984889</v>
      </c>
      <c r="G60" s="190">
        <f t="shared" si="1"/>
        <v>5330.8419037387039</v>
      </c>
      <c r="H60" s="190">
        <f t="shared" si="6"/>
        <v>10501.758550365246</v>
      </c>
      <c r="I60" s="190">
        <f t="shared" si="2"/>
        <v>1796.3595121531757</v>
      </c>
      <c r="J60" s="87">
        <f t="shared" si="7"/>
        <v>3538.8282389417559</v>
      </c>
      <c r="K60" s="190">
        <f t="shared" si="8"/>
        <v>1314.5472359003459</v>
      </c>
      <c r="L60" s="87">
        <f t="shared" si="3"/>
        <v>2589.6580547236813</v>
      </c>
      <c r="M60" s="88">
        <f t="shared" si="9"/>
        <v>13091.416605088927</v>
      </c>
      <c r="N60" s="88">
        <f t="shared" si="10"/>
        <v>69508.416605088933</v>
      </c>
      <c r="O60" s="88">
        <f t="shared" si="11"/>
        <v>35283.4602056289</v>
      </c>
      <c r="P60" s="89">
        <f t="shared" si="4"/>
        <v>0.94034611488490694</v>
      </c>
      <c r="Q60" s="197">
        <f>SUMIFS([1]nov23!$Q$7:$Q$362,[1]nov23!$B$7:$B$362,B60)</f>
        <v>2254.6716584305395</v>
      </c>
      <c r="R60" s="92">
        <f t="shared" si="12"/>
        <v>-0.14673543157035043</v>
      </c>
      <c r="S60" s="92">
        <f t="shared" si="12"/>
        <v>-0.14197101012226607</v>
      </c>
      <c r="T60" s="91">
        <v>1970</v>
      </c>
      <c r="U60" s="193">
        <f>SUMIFS([1]nov23!$U$7:$U$362,[1]nov23!$B$7:$B$362,B60)</f>
        <v>66119</v>
      </c>
      <c r="V60" s="193">
        <f>SUMIFS([1]nov23!$V$7:$V$362,[1]nov23!$B$7:$B$362,B60)</f>
        <v>33376.57748611812</v>
      </c>
      <c r="W60" s="199"/>
      <c r="X60" s="88">
        <v>0</v>
      </c>
      <c r="Y60" s="88">
        <f t="shared" si="13"/>
        <v>0</v>
      </c>
      <c r="Z60" s="1"/>
      <c r="AA60" s="1"/>
    </row>
    <row r="61" spans="2:27" x14ac:dyDescent="0.25">
      <c r="B61" s="85">
        <v>1813</v>
      </c>
      <c r="C61" s="85" t="s">
        <v>80</v>
      </c>
      <c r="D61" s="1">
        <f>SUMIFS([1]nov23!$D$7:$D$362,[1]nov23!$B$7:$B$362,B61)</f>
        <v>269625</v>
      </c>
      <c r="E61" s="85">
        <f t="shared" si="5"/>
        <v>34625.016052395018</v>
      </c>
      <c r="F61" s="86">
        <f t="shared" si="0"/>
        <v>0.92279779627460856</v>
      </c>
      <c r="G61" s="190">
        <f t="shared" si="1"/>
        <v>1738.6749118956009</v>
      </c>
      <c r="H61" s="190">
        <f t="shared" si="6"/>
        <v>13539.061538931044</v>
      </c>
      <c r="I61" s="190">
        <f t="shared" si="2"/>
        <v>0</v>
      </c>
      <c r="J61" s="87">
        <f t="shared" si="7"/>
        <v>0</v>
      </c>
      <c r="K61" s="190">
        <f t="shared" si="8"/>
        <v>-481.8122762528298</v>
      </c>
      <c r="L61" s="87">
        <f t="shared" si="3"/>
        <v>-3751.8721951807856</v>
      </c>
      <c r="M61" s="88">
        <f t="shared" si="9"/>
        <v>9787.1893437502586</v>
      </c>
      <c r="N61" s="88">
        <f t="shared" si="10"/>
        <v>279412.18934375024</v>
      </c>
      <c r="O61" s="88">
        <f t="shared" si="11"/>
        <v>35881.878688037788</v>
      </c>
      <c r="P61" s="89">
        <f t="shared" si="4"/>
        <v>0.95629467808503055</v>
      </c>
      <c r="Q61" s="197">
        <f>SUMIFS([1]nov23!$Q$7:$Q$362,[1]nov23!$B$7:$B$362,B61)</f>
        <v>-2552.4143108837052</v>
      </c>
      <c r="R61" s="92">
        <f t="shared" si="12"/>
        <v>-0.22347503024019355</v>
      </c>
      <c r="S61" s="92">
        <f t="shared" si="12"/>
        <v>-0.22447223708462624</v>
      </c>
      <c r="T61" s="91">
        <v>7787</v>
      </c>
      <c r="U61" s="193">
        <f>SUMIFS([1]nov23!$U$7:$U$362,[1]nov23!$B$7:$B$362,B61)</f>
        <v>347220</v>
      </c>
      <c r="V61" s="193">
        <f>SUMIFS([1]nov23!$V$7:$V$362,[1]nov23!$B$7:$B$362,B61)</f>
        <v>44647.036132184643</v>
      </c>
      <c r="W61" s="199"/>
      <c r="X61" s="88">
        <v>0</v>
      </c>
      <c r="Y61" s="88">
        <f t="shared" si="13"/>
        <v>0</v>
      </c>
      <c r="Z61" s="1"/>
      <c r="AA61" s="1"/>
    </row>
    <row r="62" spans="2:27" x14ac:dyDescent="0.25">
      <c r="B62" s="85">
        <v>1815</v>
      </c>
      <c r="C62" s="85" t="s">
        <v>81</v>
      </c>
      <c r="D62" s="1">
        <f>SUMIFS([1]nov23!$D$7:$D$362,[1]nov23!$B$7:$B$362,B62)</f>
        <v>37085</v>
      </c>
      <c r="E62" s="85">
        <f t="shared" si="5"/>
        <v>30422.477440525021</v>
      </c>
      <c r="F62" s="86">
        <f t="shared" si="0"/>
        <v>0.81079515159931936</v>
      </c>
      <c r="G62" s="190">
        <f t="shared" si="1"/>
        <v>4260.1980790175994</v>
      </c>
      <c r="H62" s="190">
        <f t="shared" si="6"/>
        <v>5193.1814583224532</v>
      </c>
      <c r="I62" s="190">
        <f t="shared" si="2"/>
        <v>1171.8172810658648</v>
      </c>
      <c r="J62" s="87">
        <f t="shared" si="7"/>
        <v>1428.4452656192891</v>
      </c>
      <c r="K62" s="190">
        <f t="shared" si="8"/>
        <v>690.00500481303493</v>
      </c>
      <c r="L62" s="87">
        <f t="shared" si="3"/>
        <v>841.11610086708959</v>
      </c>
      <c r="M62" s="88">
        <f t="shared" si="9"/>
        <v>6034.2975591895429</v>
      </c>
      <c r="N62" s="88">
        <f t="shared" si="10"/>
        <v>43119.297559189545</v>
      </c>
      <c r="O62" s="88">
        <f t="shared" si="11"/>
        <v>35372.680524355659</v>
      </c>
      <c r="P62" s="89">
        <f t="shared" si="4"/>
        <v>0.94272394233138046</v>
      </c>
      <c r="Q62" s="197">
        <f>SUMIFS([1]nov23!$Q$7:$Q$362,[1]nov23!$B$7:$B$362,B62)</f>
        <v>1180.2012698613307</v>
      </c>
      <c r="R62" s="92">
        <f t="shared" si="12"/>
        <v>-0.23610109790512288</v>
      </c>
      <c r="S62" s="92">
        <f t="shared" si="12"/>
        <v>-0.26367415097499541</v>
      </c>
      <c r="T62" s="91">
        <v>1219</v>
      </c>
      <c r="U62" s="193">
        <f>SUMIFS([1]nov23!$U$7:$U$362,[1]nov23!$B$7:$B$362,B62)</f>
        <v>48547</v>
      </c>
      <c r="V62" s="193">
        <f>SUMIFS([1]nov23!$V$7:$V$362,[1]nov23!$B$7:$B$362,B62)</f>
        <v>41316.595744680853</v>
      </c>
      <c r="W62" s="199"/>
      <c r="X62" s="88">
        <v>0</v>
      </c>
      <c r="Y62" s="88">
        <f t="shared" si="13"/>
        <v>0</v>
      </c>
      <c r="Z62" s="1"/>
      <c r="AA62" s="1"/>
    </row>
    <row r="63" spans="2:27" x14ac:dyDescent="0.25">
      <c r="B63" s="85">
        <v>1816</v>
      </c>
      <c r="C63" s="85" t="s">
        <v>82</v>
      </c>
      <c r="D63" s="1">
        <f>SUMIFS([1]nov23!$D$7:$D$362,[1]nov23!$B$7:$B$362,B63)</f>
        <v>13531</v>
      </c>
      <c r="E63" s="85">
        <f t="shared" si="5"/>
        <v>29803.964757709251</v>
      </c>
      <c r="F63" s="86">
        <f t="shared" si="0"/>
        <v>0.79431105409575131</v>
      </c>
      <c r="G63" s="190">
        <f t="shared" si="1"/>
        <v>4631.3056887070607</v>
      </c>
      <c r="H63" s="190">
        <f t="shared" si="6"/>
        <v>2102.6127826730053</v>
      </c>
      <c r="I63" s="190">
        <f t="shared" si="2"/>
        <v>1388.2967200513842</v>
      </c>
      <c r="J63" s="87">
        <f t="shared" si="7"/>
        <v>630.28671090332853</v>
      </c>
      <c r="K63" s="190">
        <f t="shared" si="8"/>
        <v>906.48444379855437</v>
      </c>
      <c r="L63" s="87">
        <f t="shared" si="3"/>
        <v>411.54393748454368</v>
      </c>
      <c r="M63" s="88">
        <f t="shared" si="9"/>
        <v>2514.156720157549</v>
      </c>
      <c r="N63" s="88">
        <f t="shared" si="10"/>
        <v>16045.156720157549</v>
      </c>
      <c r="O63" s="88">
        <f t="shared" si="11"/>
        <v>35341.754890214863</v>
      </c>
      <c r="P63" s="89">
        <f t="shared" si="4"/>
        <v>0.94189973745620181</v>
      </c>
      <c r="Q63" s="197">
        <f>SUMIFS([1]nov23!$Q$7:$Q$362,[1]nov23!$B$7:$B$362,B63)</f>
        <v>563.33829082612192</v>
      </c>
      <c r="R63" s="92">
        <f t="shared" si="12"/>
        <v>-0.26792187415462859</v>
      </c>
      <c r="S63" s="92">
        <f t="shared" si="12"/>
        <v>-0.25502181907365284</v>
      </c>
      <c r="T63" s="91">
        <v>454</v>
      </c>
      <c r="U63" s="193">
        <f>SUMIFS([1]nov23!$U$7:$U$362,[1]nov23!$B$7:$B$362,B63)</f>
        <v>18483</v>
      </c>
      <c r="V63" s="193">
        <f>SUMIFS([1]nov23!$V$7:$V$362,[1]nov23!$B$7:$B$362,B63)</f>
        <v>40006.493506493505</v>
      </c>
      <c r="W63" s="199"/>
      <c r="X63" s="88">
        <v>0</v>
      </c>
      <c r="Y63" s="88">
        <f t="shared" si="13"/>
        <v>0</v>
      </c>
      <c r="Z63" s="1"/>
      <c r="AA63" s="1"/>
    </row>
    <row r="64" spans="2:27" x14ac:dyDescent="0.25">
      <c r="B64" s="85">
        <v>1818</v>
      </c>
      <c r="C64" s="85" t="s">
        <v>55</v>
      </c>
      <c r="D64" s="1">
        <f>SUMIFS([1]nov23!$D$7:$D$362,[1]nov23!$B$7:$B$362,B64)</f>
        <v>61395</v>
      </c>
      <c r="E64" s="85">
        <f t="shared" si="5"/>
        <v>33384.991843393145</v>
      </c>
      <c r="F64" s="86">
        <f t="shared" si="0"/>
        <v>0.88974967853041642</v>
      </c>
      <c r="G64" s="190">
        <f t="shared" si="1"/>
        <v>2482.6894372967245</v>
      </c>
      <c r="H64" s="190">
        <f t="shared" si="6"/>
        <v>4565.6658751886771</v>
      </c>
      <c r="I64" s="190">
        <f t="shared" si="2"/>
        <v>134.93724006202137</v>
      </c>
      <c r="J64" s="87">
        <f t="shared" si="7"/>
        <v>248.14958447405732</v>
      </c>
      <c r="K64" s="190">
        <f t="shared" si="8"/>
        <v>-346.87503619080843</v>
      </c>
      <c r="L64" s="87">
        <f t="shared" si="3"/>
        <v>-637.90319155489669</v>
      </c>
      <c r="M64" s="88">
        <f t="shared" si="9"/>
        <v>3927.7626836337804</v>
      </c>
      <c r="N64" s="88">
        <f t="shared" si="10"/>
        <v>65322.76268363378</v>
      </c>
      <c r="O64" s="88">
        <f t="shared" si="11"/>
        <v>35520.806244499065</v>
      </c>
      <c r="P64" s="89">
        <f t="shared" si="4"/>
        <v>0.94667166867793529</v>
      </c>
      <c r="Q64" s="197">
        <f>SUMIFS([1]nov23!$Q$7:$Q$362,[1]nov23!$B$7:$B$362,B64)</f>
        <v>962.30884764150187</v>
      </c>
      <c r="R64" s="92">
        <f t="shared" si="12"/>
        <v>-3.9201877934272301E-2</v>
      </c>
      <c r="S64" s="92">
        <f t="shared" si="12"/>
        <v>-4.6516273643309937E-2</v>
      </c>
      <c r="T64" s="91">
        <v>1839</v>
      </c>
      <c r="U64" s="193">
        <f>SUMIFS([1]nov23!$U$7:$U$362,[1]nov23!$B$7:$B$362,B64)</f>
        <v>63900</v>
      </c>
      <c r="V64" s="193">
        <f>SUMIFS([1]nov23!$V$7:$V$362,[1]nov23!$B$7:$B$362,B64)</f>
        <v>35013.698630136983</v>
      </c>
      <c r="W64" s="199"/>
      <c r="X64" s="88">
        <v>0</v>
      </c>
      <c r="Y64" s="88">
        <f t="shared" si="13"/>
        <v>0</v>
      </c>
      <c r="Z64" s="1"/>
      <c r="AA64" s="1"/>
    </row>
    <row r="65" spans="2:27" x14ac:dyDescent="0.25">
      <c r="B65" s="85">
        <v>1820</v>
      </c>
      <c r="C65" s="85" t="s">
        <v>83</v>
      </c>
      <c r="D65" s="1">
        <f>SUMIFS([1]nov23!$D$7:$D$362,[1]nov23!$B$7:$B$362,B65)</f>
        <v>216801</v>
      </c>
      <c r="E65" s="85">
        <f t="shared" si="5"/>
        <v>29698.767123287671</v>
      </c>
      <c r="F65" s="86">
        <f t="shared" si="0"/>
        <v>0.79150741221236154</v>
      </c>
      <c r="G65" s="190">
        <f t="shared" si="1"/>
        <v>4694.424269360009</v>
      </c>
      <c r="H65" s="190">
        <f t="shared" si="6"/>
        <v>34269.297166328062</v>
      </c>
      <c r="I65" s="190">
        <f t="shared" si="2"/>
        <v>1425.1158920989374</v>
      </c>
      <c r="J65" s="87">
        <f t="shared" si="7"/>
        <v>10403.346012322243</v>
      </c>
      <c r="K65" s="190">
        <f t="shared" si="8"/>
        <v>943.3036158461075</v>
      </c>
      <c r="L65" s="87">
        <f t="shared" si="3"/>
        <v>6886.1163956765849</v>
      </c>
      <c r="M65" s="88">
        <f t="shared" si="9"/>
        <v>41155.413562004644</v>
      </c>
      <c r="N65" s="88">
        <f t="shared" si="10"/>
        <v>257956.41356200463</v>
      </c>
      <c r="O65" s="88">
        <f t="shared" si="11"/>
        <v>35336.495008493788</v>
      </c>
      <c r="P65" s="89">
        <f t="shared" si="4"/>
        <v>0.94175955536203249</v>
      </c>
      <c r="Q65" s="197">
        <f>SUMIFS([1]nov23!$Q$7:$Q$362,[1]nov23!$B$7:$B$362,B65)</f>
        <v>5745.2150287019613</v>
      </c>
      <c r="R65" s="92">
        <f t="shared" si="12"/>
        <v>-7.7120527162669525E-2</v>
      </c>
      <c r="S65" s="92">
        <f t="shared" si="12"/>
        <v>-7.2948606258062459E-2</v>
      </c>
      <c r="T65" s="91">
        <v>7300</v>
      </c>
      <c r="U65" s="193">
        <f>SUMIFS([1]nov23!$U$7:$U$362,[1]nov23!$B$7:$B$362,B65)</f>
        <v>234918</v>
      </c>
      <c r="V65" s="193">
        <f>SUMIFS([1]nov23!$V$7:$V$362,[1]nov23!$B$7:$B$362,B65)</f>
        <v>32035.728896768036</v>
      </c>
      <c r="W65" s="199"/>
      <c r="X65" s="88">
        <v>0</v>
      </c>
      <c r="Y65" s="88">
        <f t="shared" si="13"/>
        <v>0</v>
      </c>
      <c r="Z65" s="1"/>
      <c r="AA65" s="1"/>
    </row>
    <row r="66" spans="2:27" x14ac:dyDescent="0.25">
      <c r="B66" s="85">
        <v>1822</v>
      </c>
      <c r="C66" s="85" t="s">
        <v>84</v>
      </c>
      <c r="D66" s="1">
        <f>SUMIFS([1]nov23!$D$7:$D$362,[1]nov23!$B$7:$B$362,B66)</f>
        <v>60056</v>
      </c>
      <c r="E66" s="85">
        <f t="shared" si="5"/>
        <v>26456.387665198239</v>
      </c>
      <c r="F66" s="86">
        <f t="shared" si="0"/>
        <v>0.70509414920958458</v>
      </c>
      <c r="G66" s="190">
        <f t="shared" si="1"/>
        <v>6639.8519442136685</v>
      </c>
      <c r="H66" s="190">
        <f t="shared" si="6"/>
        <v>15072.463913365027</v>
      </c>
      <c r="I66" s="190">
        <f t="shared" si="2"/>
        <v>2559.9487024302384</v>
      </c>
      <c r="J66" s="87">
        <f t="shared" si="7"/>
        <v>5811.083554516641</v>
      </c>
      <c r="K66" s="190">
        <f t="shared" si="8"/>
        <v>2078.1364261774088</v>
      </c>
      <c r="L66" s="87">
        <f t="shared" si="3"/>
        <v>4717.369687422718</v>
      </c>
      <c r="M66" s="88">
        <f t="shared" si="9"/>
        <v>19789.833600787744</v>
      </c>
      <c r="N66" s="88">
        <f t="shared" si="10"/>
        <v>79845.833600787737</v>
      </c>
      <c r="O66" s="88">
        <f t="shared" si="11"/>
        <v>35174.37603558931</v>
      </c>
      <c r="P66" s="89">
        <f t="shared" si="4"/>
        <v>0.93743889221189336</v>
      </c>
      <c r="Q66" s="197">
        <f>SUMIFS([1]nov23!$Q$7:$Q$362,[1]nov23!$B$7:$B$362,B66)</f>
        <v>1481.9414541306105</v>
      </c>
      <c r="R66" s="92">
        <f t="shared" si="12"/>
        <v>2.1065338252546032E-2</v>
      </c>
      <c r="S66" s="92">
        <f t="shared" si="12"/>
        <v>1.5217827504844227E-2</v>
      </c>
      <c r="T66" s="91">
        <v>2270</v>
      </c>
      <c r="U66" s="193">
        <f>SUMIFS([1]nov23!$U$7:$U$362,[1]nov23!$B$7:$B$362,B66)</f>
        <v>58817</v>
      </c>
      <c r="V66" s="193">
        <f>SUMIFS([1]nov23!$V$7:$V$362,[1]nov23!$B$7:$B$362,B66)</f>
        <v>26059.81391227293</v>
      </c>
      <c r="W66" s="199"/>
      <c r="X66" s="88">
        <v>0</v>
      </c>
      <c r="Y66" s="88">
        <f t="shared" si="13"/>
        <v>0</v>
      </c>
      <c r="Z66" s="1"/>
      <c r="AA66" s="1"/>
    </row>
    <row r="67" spans="2:27" x14ac:dyDescent="0.25">
      <c r="B67" s="85">
        <v>1824</v>
      </c>
      <c r="C67" s="85" t="s">
        <v>85</v>
      </c>
      <c r="D67" s="1">
        <f>SUMIFS([1]nov23!$D$7:$D$362,[1]nov23!$B$7:$B$362,B67)</f>
        <v>402755</v>
      </c>
      <c r="E67" s="85">
        <f t="shared" si="5"/>
        <v>30187.003447758958</v>
      </c>
      <c r="F67" s="86">
        <f t="shared" si="0"/>
        <v>0.80451949005808876</v>
      </c>
      <c r="G67" s="190">
        <f t="shared" si="1"/>
        <v>4401.4824746772365</v>
      </c>
      <c r="H67" s="190">
        <f t="shared" si="6"/>
        <v>58724.579177143693</v>
      </c>
      <c r="I67" s="190">
        <f t="shared" si="2"/>
        <v>1254.2331785339868</v>
      </c>
      <c r="J67" s="87">
        <f t="shared" si="7"/>
        <v>16733.979068000452</v>
      </c>
      <c r="K67" s="190">
        <f t="shared" si="8"/>
        <v>772.42090228115694</v>
      </c>
      <c r="L67" s="87">
        <f t="shared" si="3"/>
        <v>10305.639678235195</v>
      </c>
      <c r="M67" s="88">
        <f t="shared" si="9"/>
        <v>69030.218855378887</v>
      </c>
      <c r="N67" s="88">
        <f t="shared" si="10"/>
        <v>471785.21885537892</v>
      </c>
      <c r="O67" s="88">
        <f t="shared" si="11"/>
        <v>35360.906824717356</v>
      </c>
      <c r="P67" s="89">
        <f t="shared" si="4"/>
        <v>0.94241015925431892</v>
      </c>
      <c r="Q67" s="197">
        <f>SUMIFS([1]nov23!$Q$7:$Q$362,[1]nov23!$B$7:$B$362,B67)</f>
        <v>5964.5887141015555</v>
      </c>
      <c r="R67" s="92">
        <f t="shared" si="12"/>
        <v>-6.0307557343275711E-2</v>
      </c>
      <c r="S67" s="92">
        <f t="shared" si="12"/>
        <v>-6.7984553014807797E-2</v>
      </c>
      <c r="T67" s="91">
        <v>13342</v>
      </c>
      <c r="U67" s="193">
        <f>SUMIFS([1]nov23!$U$7:$U$362,[1]nov23!$B$7:$B$362,B67)</f>
        <v>428603</v>
      </c>
      <c r="V67" s="193">
        <f>SUMIFS([1]nov23!$V$7:$V$362,[1]nov23!$B$7:$B$362,B67)</f>
        <v>32388.951862767321</v>
      </c>
      <c r="W67" s="199"/>
      <c r="X67" s="88">
        <v>0</v>
      </c>
      <c r="Y67" s="88">
        <f t="shared" si="13"/>
        <v>0</v>
      </c>
      <c r="Z67" s="1"/>
      <c r="AA67" s="1"/>
    </row>
    <row r="68" spans="2:27" x14ac:dyDescent="0.25">
      <c r="B68" s="85">
        <v>1825</v>
      </c>
      <c r="C68" s="85" t="s">
        <v>86</v>
      </c>
      <c r="D68" s="1">
        <f>SUMIFS([1]nov23!$D$7:$D$362,[1]nov23!$B$7:$B$362,B68)</f>
        <v>39292</v>
      </c>
      <c r="E68" s="85">
        <f t="shared" si="5"/>
        <v>27023.38376891334</v>
      </c>
      <c r="F68" s="86">
        <f t="shared" si="0"/>
        <v>0.72020526870228996</v>
      </c>
      <c r="G68" s="190">
        <f t="shared" si="1"/>
        <v>6299.6542819846081</v>
      </c>
      <c r="H68" s="190">
        <f t="shared" si="6"/>
        <v>9159.6973260056202</v>
      </c>
      <c r="I68" s="190">
        <f t="shared" si="2"/>
        <v>2361.5000661299532</v>
      </c>
      <c r="J68" s="87">
        <f t="shared" si="7"/>
        <v>3433.6210961529518</v>
      </c>
      <c r="K68" s="190">
        <f t="shared" si="8"/>
        <v>1879.6877898771234</v>
      </c>
      <c r="L68" s="87">
        <f t="shared" si="3"/>
        <v>2733.0660464813373</v>
      </c>
      <c r="M68" s="88">
        <f t="shared" si="9"/>
        <v>11892.763372486957</v>
      </c>
      <c r="N68" s="88">
        <f t="shared" si="10"/>
        <v>51184.763372486959</v>
      </c>
      <c r="O68" s="88">
        <f t="shared" si="11"/>
        <v>35202.725840775071</v>
      </c>
      <c r="P68" s="89">
        <f t="shared" si="4"/>
        <v>0.93819444818652886</v>
      </c>
      <c r="Q68" s="197">
        <f>SUMIFS([1]nov23!$Q$7:$Q$362,[1]nov23!$B$7:$B$362,B68)</f>
        <v>1768.8876098263954</v>
      </c>
      <c r="R68" s="92">
        <f t="shared" si="12"/>
        <v>-6.6875653082549641E-2</v>
      </c>
      <c r="S68" s="92">
        <f t="shared" si="12"/>
        <v>-6.238330753342864E-2</v>
      </c>
      <c r="T68" s="91">
        <v>1454</v>
      </c>
      <c r="U68" s="193">
        <f>SUMIFS([1]nov23!$U$7:$U$362,[1]nov23!$B$7:$B$362,B68)</f>
        <v>42108</v>
      </c>
      <c r="V68" s="193">
        <f>SUMIFS([1]nov23!$V$7:$V$362,[1]nov23!$B$7:$B$362,B68)</f>
        <v>28821.355236139632</v>
      </c>
      <c r="W68" s="199"/>
      <c r="X68" s="88">
        <v>0</v>
      </c>
      <c r="Y68" s="88">
        <f t="shared" si="13"/>
        <v>0</v>
      </c>
      <c r="Z68" s="1"/>
      <c r="AA68" s="1"/>
    </row>
    <row r="69" spans="2:27" x14ac:dyDescent="0.25">
      <c r="B69" s="85">
        <v>1826</v>
      </c>
      <c r="C69" s="85" t="s">
        <v>87</v>
      </c>
      <c r="D69" s="1">
        <f>SUMIFS([1]nov23!$D$7:$D$362,[1]nov23!$B$7:$B$362,B69)</f>
        <v>32228</v>
      </c>
      <c r="E69" s="85">
        <f t="shared" si="5"/>
        <v>25217.527386541471</v>
      </c>
      <c r="F69" s="86">
        <f t="shared" si="0"/>
        <v>0.67207705159129949</v>
      </c>
      <c r="G69" s="190">
        <f t="shared" si="1"/>
        <v>7383.1681114077292</v>
      </c>
      <c r="H69" s="190">
        <f t="shared" si="6"/>
        <v>9435.6888463790765</v>
      </c>
      <c r="I69" s="190">
        <f t="shared" si="2"/>
        <v>2993.5497999601071</v>
      </c>
      <c r="J69" s="87">
        <f t="shared" si="7"/>
        <v>3825.7566443490168</v>
      </c>
      <c r="K69" s="190">
        <f t="shared" si="8"/>
        <v>2511.7375237072774</v>
      </c>
      <c r="L69" s="87">
        <f t="shared" si="3"/>
        <v>3210.0005552979005</v>
      </c>
      <c r="M69" s="88">
        <f t="shared" si="9"/>
        <v>12645.689401676977</v>
      </c>
      <c r="N69" s="88">
        <f t="shared" si="10"/>
        <v>44873.68940167698</v>
      </c>
      <c r="O69" s="88">
        <f t="shared" si="11"/>
        <v>35112.433021656478</v>
      </c>
      <c r="P69" s="89">
        <f t="shared" si="4"/>
        <v>0.93578803733097937</v>
      </c>
      <c r="Q69" s="197">
        <f>SUMIFS([1]nov23!$Q$7:$Q$362,[1]nov23!$B$7:$B$362,B69)</f>
        <v>1979.9093296823412</v>
      </c>
      <c r="R69" s="92">
        <f t="shared" si="12"/>
        <v>-7.4530335694487221E-3</v>
      </c>
      <c r="S69" s="92">
        <f t="shared" si="12"/>
        <v>-1.1336237663464983E-2</v>
      </c>
      <c r="T69" s="91">
        <v>1278</v>
      </c>
      <c r="U69" s="193">
        <f>SUMIFS([1]nov23!$U$7:$U$362,[1]nov23!$B$7:$B$362,B69)</f>
        <v>32470</v>
      </c>
      <c r="V69" s="193">
        <f>SUMIFS([1]nov23!$V$7:$V$362,[1]nov23!$B$7:$B$362,B69)</f>
        <v>25506.677140612726</v>
      </c>
      <c r="W69" s="199"/>
      <c r="X69" s="88">
        <v>0</v>
      </c>
      <c r="Y69" s="88">
        <f t="shared" si="13"/>
        <v>0</v>
      </c>
      <c r="Z69" s="1"/>
      <c r="AA69" s="1"/>
    </row>
    <row r="70" spans="2:27" x14ac:dyDescent="0.25">
      <c r="B70" s="85">
        <v>1827</v>
      </c>
      <c r="C70" s="85" t="s">
        <v>88</v>
      </c>
      <c r="D70" s="1">
        <f>SUMIFS([1]nov23!$D$7:$D$362,[1]nov23!$B$7:$B$362,B70)</f>
        <v>52576</v>
      </c>
      <c r="E70" s="85">
        <f t="shared" si="5"/>
        <v>37797.268152408345</v>
      </c>
      <c r="F70" s="86">
        <f t="shared" si="0"/>
        <v>1.0073420819058441</v>
      </c>
      <c r="G70" s="190">
        <f t="shared" si="1"/>
        <v>-164.67634811239549</v>
      </c>
      <c r="H70" s="190">
        <f t="shared" si="6"/>
        <v>-229.06480022434212</v>
      </c>
      <c r="I70" s="190">
        <f t="shared" si="2"/>
        <v>0</v>
      </c>
      <c r="J70" s="87">
        <f t="shared" si="7"/>
        <v>0</v>
      </c>
      <c r="K70" s="190">
        <f t="shared" si="8"/>
        <v>-481.8122762528298</v>
      </c>
      <c r="L70" s="87">
        <f t="shared" si="3"/>
        <v>-670.20087626768623</v>
      </c>
      <c r="M70" s="88">
        <f t="shared" si="9"/>
        <v>-899.26567649202832</v>
      </c>
      <c r="N70" s="88">
        <f t="shared" si="10"/>
        <v>51676.734323507975</v>
      </c>
      <c r="O70" s="88">
        <f t="shared" si="11"/>
        <v>37150.779528043116</v>
      </c>
      <c r="P70" s="89">
        <f t="shared" si="4"/>
        <v>0.99011239233752468</v>
      </c>
      <c r="Q70" s="197">
        <f>SUMIFS([1]nov23!$Q$7:$Q$362,[1]nov23!$B$7:$B$362,B70)</f>
        <v>-715.38714970635078</v>
      </c>
      <c r="R70" s="92">
        <f t="shared" si="12"/>
        <v>-8.0195941217634709E-2</v>
      </c>
      <c r="S70" s="92">
        <f t="shared" si="12"/>
        <v>-9.4743525181122737E-2</v>
      </c>
      <c r="T70" s="91">
        <v>1391</v>
      </c>
      <c r="U70" s="193">
        <f>SUMIFS([1]nov23!$U$7:$U$362,[1]nov23!$B$7:$B$362,B70)</f>
        <v>57160</v>
      </c>
      <c r="V70" s="193">
        <f>SUMIFS([1]nov23!$V$7:$V$362,[1]nov23!$B$7:$B$362,B70)</f>
        <v>41753.104455807159</v>
      </c>
      <c r="W70" s="199"/>
      <c r="X70" s="88">
        <v>0</v>
      </c>
      <c r="Y70" s="88">
        <f t="shared" si="13"/>
        <v>0</v>
      </c>
      <c r="Z70" s="1"/>
      <c r="AA70" s="1"/>
    </row>
    <row r="71" spans="2:27" x14ac:dyDescent="0.25">
      <c r="B71" s="85">
        <v>1828</v>
      </c>
      <c r="C71" s="85" t="s">
        <v>89</v>
      </c>
      <c r="D71" s="1">
        <f>SUMIFS([1]nov23!$D$7:$D$362,[1]nov23!$B$7:$B$362,B71)</f>
        <v>51205</v>
      </c>
      <c r="E71" s="85">
        <f t="shared" si="5"/>
        <v>28718.452047111608</v>
      </c>
      <c r="F71" s="86">
        <f t="shared" ref="F71:F134" si="14">E71/E$364</f>
        <v>0.7653808512721112</v>
      </c>
      <c r="G71" s="190">
        <f t="shared" ref="G71:G134" si="15">($E$364+$Y$364-E71-Y71)*0.6</f>
        <v>5282.6133150656469</v>
      </c>
      <c r="H71" s="190">
        <f t="shared" ref="H71:H134" si="16">G71*T71/1000</f>
        <v>9418.8995407620478</v>
      </c>
      <c r="I71" s="190">
        <f t="shared" ref="I71:I134" si="17">IF(E71+Y71&lt;(E$364+Y$364)*0.9,((E$364+Y$364)*0.9-E71-Y71)*0.35,0)</f>
        <v>1768.2261687605592</v>
      </c>
      <c r="J71" s="87">
        <f t="shared" ref="J71:J134" si="18">I71*T71/1000</f>
        <v>3152.7472589000772</v>
      </c>
      <c r="K71" s="190">
        <f t="shared" si="8"/>
        <v>1286.4138925077293</v>
      </c>
      <c r="L71" s="87">
        <f t="shared" ref="L71:L134" si="19">K71*T71/1000</f>
        <v>2293.6759703412813</v>
      </c>
      <c r="M71" s="88">
        <f t="shared" si="9"/>
        <v>11712.575511103329</v>
      </c>
      <c r="N71" s="88">
        <f t="shared" si="10"/>
        <v>62917.575511103329</v>
      </c>
      <c r="O71" s="88">
        <f t="shared" si="11"/>
        <v>35287.479254684979</v>
      </c>
      <c r="P71" s="89">
        <f t="shared" ref="P71:P134" si="20">O71/O$364</f>
        <v>0.94045322731501979</v>
      </c>
      <c r="Q71" s="197">
        <f>SUMIFS([1]nov23!$Q$7:$Q$362,[1]nov23!$B$7:$B$362,B71)</f>
        <v>1759.1384857774792</v>
      </c>
      <c r="R71" s="92">
        <f t="shared" si="12"/>
        <v>3.2816975271289683E-2</v>
      </c>
      <c r="S71" s="92">
        <f t="shared" si="12"/>
        <v>-1.6419952882417412E-2</v>
      </c>
      <c r="T71" s="91">
        <v>1783</v>
      </c>
      <c r="U71" s="193">
        <f>SUMIFS([1]nov23!$U$7:$U$362,[1]nov23!$B$7:$B$362,B71)</f>
        <v>49578</v>
      </c>
      <c r="V71" s="193">
        <f>SUMIFS([1]nov23!$V$7:$V$362,[1]nov23!$B$7:$B$362,B71)</f>
        <v>29197.879858657245</v>
      </c>
      <c r="W71" s="199"/>
      <c r="X71" s="88">
        <v>0</v>
      </c>
      <c r="Y71" s="88">
        <f t="shared" si="13"/>
        <v>0</v>
      </c>
      <c r="Z71" s="1"/>
      <c r="AA71" s="1"/>
    </row>
    <row r="72" spans="2:27" x14ac:dyDescent="0.25">
      <c r="B72" s="85">
        <v>1832</v>
      </c>
      <c r="C72" s="85" t="s">
        <v>90</v>
      </c>
      <c r="D72" s="1">
        <f>SUMIFS([1]nov23!$D$7:$D$362,[1]nov23!$B$7:$B$362,B72)</f>
        <v>146004</v>
      </c>
      <c r="E72" s="85">
        <f t="shared" ref="E72:E135" si="21">D72/T72*1000</f>
        <v>32743.664498766542</v>
      </c>
      <c r="F72" s="86">
        <f t="shared" si="14"/>
        <v>0.87265754319634092</v>
      </c>
      <c r="G72" s="190">
        <f t="shared" si="15"/>
        <v>2867.4858440726862</v>
      </c>
      <c r="H72" s="190">
        <f t="shared" si="16"/>
        <v>12786.119378720108</v>
      </c>
      <c r="I72" s="190">
        <f t="shared" si="17"/>
        <v>359.40181068133239</v>
      </c>
      <c r="J72" s="87">
        <f t="shared" si="18"/>
        <v>1602.5726738280612</v>
      </c>
      <c r="K72" s="190">
        <f t="shared" ref="K72:K135" si="22">I72+J$366</f>
        <v>-122.41046557149741</v>
      </c>
      <c r="L72" s="87">
        <f t="shared" si="19"/>
        <v>-545.82826598330689</v>
      </c>
      <c r="M72" s="88">
        <f t="shared" ref="M72:M135" si="23">+H72+L72</f>
        <v>12240.291112736801</v>
      </c>
      <c r="N72" s="88">
        <f t="shared" ref="N72:N135" si="24">D72+M72</f>
        <v>158244.2911127368</v>
      </c>
      <c r="O72" s="88">
        <f t="shared" ref="O72:O135" si="25">N72/T72*1000</f>
        <v>35488.739877267726</v>
      </c>
      <c r="P72" s="89">
        <f t="shared" si="20"/>
        <v>0.94581706191123127</v>
      </c>
      <c r="Q72" s="197">
        <f>SUMIFS([1]nov23!$Q$7:$Q$362,[1]nov23!$B$7:$B$362,B72)</f>
        <v>5413.6650634221887</v>
      </c>
      <c r="R72" s="92">
        <f t="shared" ref="R72:S135" si="26">(D72-U72)/U72</f>
        <v>-1.9620482655815639E-2</v>
      </c>
      <c r="S72" s="92">
        <f t="shared" si="26"/>
        <v>-2.8195230620925049E-2</v>
      </c>
      <c r="T72" s="91">
        <v>4459</v>
      </c>
      <c r="U72" s="193">
        <f>SUMIFS([1]nov23!$U$7:$U$362,[1]nov23!$B$7:$B$362,B72)</f>
        <v>148926</v>
      </c>
      <c r="V72" s="193">
        <f>SUMIFS([1]nov23!$V$7:$V$362,[1]nov23!$B$7:$B$362,B72)</f>
        <v>33693.665158371041</v>
      </c>
      <c r="W72" s="199"/>
      <c r="X72" s="88">
        <v>0</v>
      </c>
      <c r="Y72" s="88">
        <f t="shared" ref="Y72:Y135" si="27">X72*1000/T72</f>
        <v>0</v>
      </c>
      <c r="Z72" s="1"/>
      <c r="AA72" s="1"/>
    </row>
    <row r="73" spans="2:27" x14ac:dyDescent="0.25">
      <c r="B73" s="85">
        <v>1833</v>
      </c>
      <c r="C73" s="85" t="s">
        <v>91</v>
      </c>
      <c r="D73" s="1">
        <f>SUMIFS([1]nov23!$D$7:$D$362,[1]nov23!$B$7:$B$362,B73)</f>
        <v>822399</v>
      </c>
      <c r="E73" s="85">
        <f t="shared" si="21"/>
        <v>31655.080831408774</v>
      </c>
      <c r="F73" s="86">
        <f t="shared" si="14"/>
        <v>0.84364549572816949</v>
      </c>
      <c r="G73" s="190">
        <f t="shared" si="15"/>
        <v>3520.6360444873476</v>
      </c>
      <c r="H73" s="190">
        <f t="shared" si="16"/>
        <v>91466.124435781283</v>
      </c>
      <c r="I73" s="190">
        <f t="shared" si="17"/>
        <v>740.40609425655146</v>
      </c>
      <c r="J73" s="87">
        <f t="shared" si="18"/>
        <v>19235.750328785209</v>
      </c>
      <c r="K73" s="190">
        <f t="shared" si="22"/>
        <v>258.59381800372165</v>
      </c>
      <c r="L73" s="87">
        <f t="shared" si="19"/>
        <v>6718.2673917366883</v>
      </c>
      <c r="M73" s="88">
        <f t="shared" si="23"/>
        <v>98184.391827517975</v>
      </c>
      <c r="N73" s="88">
        <f t="shared" si="24"/>
        <v>920583.391827518</v>
      </c>
      <c r="O73" s="88">
        <f t="shared" si="25"/>
        <v>35434.310693899846</v>
      </c>
      <c r="P73" s="89">
        <f t="shared" si="20"/>
        <v>0.94436645953782294</v>
      </c>
      <c r="Q73" s="197">
        <f>SUMIFS([1]nov23!$Q$7:$Q$362,[1]nov23!$B$7:$B$362,B73)</f>
        <v>11856.514307627076</v>
      </c>
      <c r="R73" s="92">
        <f t="shared" si="26"/>
        <v>-3.0819597172120475E-2</v>
      </c>
      <c r="S73" s="92">
        <f t="shared" si="26"/>
        <v>-2.664145224845919E-2</v>
      </c>
      <c r="T73" s="91">
        <v>25980</v>
      </c>
      <c r="U73" s="193">
        <f>SUMIFS([1]nov23!$U$7:$U$362,[1]nov23!$B$7:$B$362,B73)</f>
        <v>848551</v>
      </c>
      <c r="V73" s="193">
        <f>SUMIFS([1]nov23!$V$7:$V$362,[1]nov23!$B$7:$B$362,B73)</f>
        <v>32521.500843170321</v>
      </c>
      <c r="W73" s="199"/>
      <c r="X73" s="88">
        <v>0</v>
      </c>
      <c r="Y73" s="88">
        <f t="shared" si="27"/>
        <v>0</v>
      </c>
      <c r="Z73" s="1"/>
      <c r="AA73" s="1"/>
    </row>
    <row r="74" spans="2:27" x14ac:dyDescent="0.25">
      <c r="B74" s="85">
        <v>1834</v>
      </c>
      <c r="C74" s="85" t="s">
        <v>92</v>
      </c>
      <c r="D74" s="1">
        <f>SUMIFS([1]nov23!$D$7:$D$362,[1]nov23!$B$7:$B$362,B74)</f>
        <v>91500</v>
      </c>
      <c r="E74" s="85">
        <f t="shared" si="21"/>
        <v>49406.047516198705</v>
      </c>
      <c r="F74" s="86">
        <f t="shared" si="14"/>
        <v>1.3167298378027228</v>
      </c>
      <c r="G74" s="190">
        <f t="shared" si="15"/>
        <v>-7129.9439663866115</v>
      </c>
      <c r="H74" s="190">
        <f t="shared" si="16"/>
        <v>-13204.656225748004</v>
      </c>
      <c r="I74" s="190">
        <f t="shared" si="17"/>
        <v>0</v>
      </c>
      <c r="J74" s="87">
        <f t="shared" si="18"/>
        <v>0</v>
      </c>
      <c r="K74" s="190">
        <f t="shared" si="22"/>
        <v>-481.8122762528298</v>
      </c>
      <c r="L74" s="87">
        <f t="shared" si="19"/>
        <v>-892.31633562024081</v>
      </c>
      <c r="M74" s="88">
        <f t="shared" si="23"/>
        <v>-14096.972561368244</v>
      </c>
      <c r="N74" s="88">
        <f t="shared" si="24"/>
        <v>77403.027438631761</v>
      </c>
      <c r="O74" s="88">
        <f t="shared" si="25"/>
        <v>41794.291273559269</v>
      </c>
      <c r="P74" s="89">
        <f t="shared" si="20"/>
        <v>1.1138674946962763</v>
      </c>
      <c r="Q74" s="197">
        <f>SUMIFS([1]nov23!$Q$7:$Q$362,[1]nov23!$B$7:$B$362,B74)</f>
        <v>-1989.0408348354813</v>
      </c>
      <c r="R74" s="92">
        <f t="shared" si="26"/>
        <v>-9.5983796868053153E-2</v>
      </c>
      <c r="S74" s="92">
        <f t="shared" si="26"/>
        <v>-8.7685591979692973E-2</v>
      </c>
      <c r="T74" s="91">
        <v>1852</v>
      </c>
      <c r="U74" s="193">
        <f>SUMIFS([1]nov23!$U$7:$U$362,[1]nov23!$B$7:$B$362,B74)</f>
        <v>101215</v>
      </c>
      <c r="V74" s="193">
        <f>SUMIFS([1]nov23!$V$7:$V$362,[1]nov23!$B$7:$B$362,B74)</f>
        <v>54154.62814339219</v>
      </c>
      <c r="W74" s="199"/>
      <c r="X74" s="88">
        <v>0</v>
      </c>
      <c r="Y74" s="88">
        <f t="shared" si="27"/>
        <v>0</v>
      </c>
      <c r="Z74" s="1"/>
      <c r="AA74" s="1"/>
    </row>
    <row r="75" spans="2:27" x14ac:dyDescent="0.25">
      <c r="B75" s="85">
        <v>1835</v>
      </c>
      <c r="C75" s="85" t="s">
        <v>93</v>
      </c>
      <c r="D75" s="1">
        <f>SUMIFS([1]nov23!$D$7:$D$362,[1]nov23!$B$7:$B$362,B75)</f>
        <v>14141</v>
      </c>
      <c r="E75" s="85">
        <f t="shared" si="21"/>
        <v>31849.099099099098</v>
      </c>
      <c r="F75" s="86">
        <f t="shared" si="14"/>
        <v>0.84881631296593552</v>
      </c>
      <c r="G75" s="190">
        <f t="shared" si="15"/>
        <v>3404.2250838731529</v>
      </c>
      <c r="H75" s="190">
        <f t="shared" si="16"/>
        <v>1511.47593723968</v>
      </c>
      <c r="I75" s="190">
        <f t="shared" si="17"/>
        <v>672.49970056493794</v>
      </c>
      <c r="J75" s="87">
        <f t="shared" si="18"/>
        <v>298.58986705083242</v>
      </c>
      <c r="K75" s="190">
        <f t="shared" si="22"/>
        <v>190.68742431210813</v>
      </c>
      <c r="L75" s="87">
        <f t="shared" si="19"/>
        <v>84.665216394576007</v>
      </c>
      <c r="M75" s="88">
        <f t="shared" si="23"/>
        <v>1596.1411536342559</v>
      </c>
      <c r="N75" s="88">
        <f t="shared" si="24"/>
        <v>15737.141153634257</v>
      </c>
      <c r="O75" s="88">
        <f t="shared" si="25"/>
        <v>35444.011607284359</v>
      </c>
      <c r="P75" s="89">
        <f t="shared" si="20"/>
        <v>0.94462500039971109</v>
      </c>
      <c r="Q75" s="197">
        <f>SUMIFS([1]nov23!$Q$7:$Q$362,[1]nov23!$B$7:$B$362,B75)</f>
        <v>540.32929763612083</v>
      </c>
      <c r="R75" s="92">
        <f t="shared" si="26"/>
        <v>-3.1968784227820374E-2</v>
      </c>
      <c r="S75" s="92">
        <f t="shared" si="26"/>
        <v>-1.8887281311980163E-2</v>
      </c>
      <c r="T75" s="91">
        <v>444</v>
      </c>
      <c r="U75" s="193">
        <f>SUMIFS([1]nov23!$U$7:$U$362,[1]nov23!$B$7:$B$362,B75)</f>
        <v>14608</v>
      </c>
      <c r="V75" s="193">
        <f>SUMIFS([1]nov23!$V$7:$V$362,[1]nov23!$B$7:$B$362,B75)</f>
        <v>32462.222222222223</v>
      </c>
      <c r="W75" s="199"/>
      <c r="X75" s="88">
        <v>0</v>
      </c>
      <c r="Y75" s="88">
        <f t="shared" si="27"/>
        <v>0</v>
      </c>
      <c r="Z75" s="1"/>
      <c r="AA75" s="1"/>
    </row>
    <row r="76" spans="2:27" x14ac:dyDescent="0.25">
      <c r="B76" s="85">
        <v>1836</v>
      </c>
      <c r="C76" s="85" t="s">
        <v>94</v>
      </c>
      <c r="D76" s="1">
        <f>SUMIFS([1]nov23!$D$7:$D$362,[1]nov23!$B$7:$B$362,B76)</f>
        <v>33063</v>
      </c>
      <c r="E76" s="85">
        <f t="shared" si="21"/>
        <v>29028.094820017563</v>
      </c>
      <c r="F76" s="86">
        <f t="shared" si="14"/>
        <v>0.77363319888222037</v>
      </c>
      <c r="G76" s="190">
        <f t="shared" si="15"/>
        <v>5096.8276513220744</v>
      </c>
      <c r="H76" s="190">
        <f t="shared" si="16"/>
        <v>5805.2866948558431</v>
      </c>
      <c r="I76" s="190">
        <f t="shared" si="17"/>
        <v>1659.8511982434752</v>
      </c>
      <c r="J76" s="87">
        <f t="shared" si="18"/>
        <v>1890.5705147993183</v>
      </c>
      <c r="K76" s="190">
        <f t="shared" si="22"/>
        <v>1178.0389219906453</v>
      </c>
      <c r="L76" s="87">
        <f t="shared" si="19"/>
        <v>1341.7863321473449</v>
      </c>
      <c r="M76" s="88">
        <f t="shared" si="23"/>
        <v>7147.0730270031881</v>
      </c>
      <c r="N76" s="88">
        <f t="shared" si="24"/>
        <v>40210.073027003185</v>
      </c>
      <c r="O76" s="88">
        <f t="shared" si="25"/>
        <v>35302.961393330275</v>
      </c>
      <c r="P76" s="89">
        <f t="shared" si="20"/>
        <v>0.94086584469552514</v>
      </c>
      <c r="Q76" s="197">
        <f>SUMIFS([1]nov23!$Q$7:$Q$362,[1]nov23!$B$7:$B$362,B76)</f>
        <v>1449.2793243413034</v>
      </c>
      <c r="R76" s="92">
        <f t="shared" si="26"/>
        <v>-1.3290240734587851E-3</v>
      </c>
      <c r="S76" s="92">
        <f t="shared" si="26"/>
        <v>1.0946124006411017E-2</v>
      </c>
      <c r="T76" s="91">
        <v>1139</v>
      </c>
      <c r="U76" s="193">
        <f>SUMIFS([1]nov23!$U$7:$U$362,[1]nov23!$B$7:$B$362,B76)</f>
        <v>33107</v>
      </c>
      <c r="V76" s="193">
        <f>SUMIFS([1]nov23!$V$7:$V$362,[1]nov23!$B$7:$B$362,B76)</f>
        <v>28713.79011274935</v>
      </c>
      <c r="W76" s="199"/>
      <c r="X76" s="88">
        <v>0</v>
      </c>
      <c r="Y76" s="88">
        <f t="shared" si="27"/>
        <v>0</v>
      </c>
      <c r="Z76" s="1"/>
      <c r="AA76" s="1"/>
    </row>
    <row r="77" spans="2:27" x14ac:dyDescent="0.25">
      <c r="B77" s="85">
        <v>1837</v>
      </c>
      <c r="C77" s="85" t="s">
        <v>95</v>
      </c>
      <c r="D77" s="1">
        <f>SUMIFS([1]nov23!$D$7:$D$362,[1]nov23!$B$7:$B$362,B77)</f>
        <v>207166</v>
      </c>
      <c r="E77" s="85">
        <f t="shared" si="21"/>
        <v>33349.323889246618</v>
      </c>
      <c r="F77" s="86">
        <f t="shared" si="14"/>
        <v>0.88879908519540596</v>
      </c>
      <c r="G77" s="190">
        <f t="shared" si="15"/>
        <v>2504.090209784641</v>
      </c>
      <c r="H77" s="190">
        <f t="shared" si="16"/>
        <v>15555.40838318219</v>
      </c>
      <c r="I77" s="190">
        <f t="shared" si="17"/>
        <v>147.42102401330592</v>
      </c>
      <c r="J77" s="87">
        <f t="shared" si="18"/>
        <v>915.77940117065646</v>
      </c>
      <c r="K77" s="190">
        <f t="shared" si="22"/>
        <v>-334.39125223952385</v>
      </c>
      <c r="L77" s="87">
        <f t="shared" si="19"/>
        <v>-2077.238458911922</v>
      </c>
      <c r="M77" s="88">
        <f t="shared" si="23"/>
        <v>13478.169924270267</v>
      </c>
      <c r="N77" s="88">
        <f t="shared" si="24"/>
        <v>220644.16992427027</v>
      </c>
      <c r="O77" s="88">
        <f t="shared" si="25"/>
        <v>35519.022846791733</v>
      </c>
      <c r="P77" s="89">
        <f t="shared" si="20"/>
        <v>0.94662413901118458</v>
      </c>
      <c r="Q77" s="197">
        <f>SUMIFS([1]nov23!$Q$7:$Q$362,[1]nov23!$B$7:$B$362,B77)</f>
        <v>1710.6265696296778</v>
      </c>
      <c r="R77" s="92">
        <f t="shared" si="26"/>
        <v>-3.6562680209089052E-2</v>
      </c>
      <c r="S77" s="92">
        <f t="shared" si="26"/>
        <v>-3.6252494336651536E-2</v>
      </c>
      <c r="T77" s="91">
        <v>6212</v>
      </c>
      <c r="U77" s="193">
        <f>SUMIFS([1]nov23!$U$7:$U$362,[1]nov23!$B$7:$B$362,B77)</f>
        <v>215028</v>
      </c>
      <c r="V77" s="193">
        <f>SUMIFS([1]nov23!$V$7:$V$362,[1]nov23!$B$7:$B$362,B77)</f>
        <v>34603.797875764401</v>
      </c>
      <c r="W77" s="199"/>
      <c r="X77" s="88">
        <v>0</v>
      </c>
      <c r="Y77" s="88">
        <f t="shared" si="27"/>
        <v>0</v>
      </c>
      <c r="Z77" s="1"/>
      <c r="AA77" s="1"/>
    </row>
    <row r="78" spans="2:27" x14ac:dyDescent="0.25">
      <c r="B78" s="85">
        <v>1838</v>
      </c>
      <c r="C78" s="85" t="s">
        <v>96</v>
      </c>
      <c r="D78" s="1">
        <f>SUMIFS([1]nov23!$D$7:$D$362,[1]nov23!$B$7:$B$362,B78)</f>
        <v>58152</v>
      </c>
      <c r="E78" s="85">
        <f t="shared" si="21"/>
        <v>30161.82572614108</v>
      </c>
      <c r="F78" s="86">
        <f t="shared" si="14"/>
        <v>0.80384847387750313</v>
      </c>
      <c r="G78" s="190">
        <f t="shared" si="15"/>
        <v>4416.5891076479638</v>
      </c>
      <c r="H78" s="190">
        <f t="shared" si="16"/>
        <v>8515.1837995452752</v>
      </c>
      <c r="I78" s="190">
        <f t="shared" si="17"/>
        <v>1263.0453811002442</v>
      </c>
      <c r="J78" s="87">
        <f t="shared" si="18"/>
        <v>2435.1514947612709</v>
      </c>
      <c r="K78" s="190">
        <f t="shared" si="22"/>
        <v>781.23310484741432</v>
      </c>
      <c r="L78" s="87">
        <f t="shared" si="19"/>
        <v>1506.2174261458149</v>
      </c>
      <c r="M78" s="88">
        <f t="shared" si="23"/>
        <v>10021.40122569109</v>
      </c>
      <c r="N78" s="88">
        <f t="shared" si="24"/>
        <v>68173.401225691094</v>
      </c>
      <c r="O78" s="88">
        <f t="shared" si="25"/>
        <v>35359.647938636459</v>
      </c>
      <c r="P78" s="89">
        <f t="shared" si="20"/>
        <v>0.94237660844528948</v>
      </c>
      <c r="Q78" s="197">
        <f>SUMIFS([1]nov23!$Q$7:$Q$362,[1]nov23!$B$7:$B$362,B78)</f>
        <v>2501.7438870325241</v>
      </c>
      <c r="R78" s="92">
        <f t="shared" si="26"/>
        <v>-3.0282817502668091E-2</v>
      </c>
      <c r="S78" s="92">
        <f t="shared" si="26"/>
        <v>-4.7383639185712333E-2</v>
      </c>
      <c r="T78" s="91">
        <v>1928</v>
      </c>
      <c r="U78" s="193">
        <f>SUMIFS([1]nov23!$U$7:$U$362,[1]nov23!$B$7:$B$362,B78)</f>
        <v>59968</v>
      </c>
      <c r="V78" s="193">
        <f>SUMIFS([1]nov23!$V$7:$V$362,[1]nov23!$B$7:$B$362,B78)</f>
        <v>31662.090813093982</v>
      </c>
      <c r="W78" s="199"/>
      <c r="X78" s="88">
        <v>0</v>
      </c>
      <c r="Y78" s="88">
        <f t="shared" si="27"/>
        <v>0</v>
      </c>
      <c r="Z78" s="1"/>
      <c r="AA78" s="1"/>
    </row>
    <row r="79" spans="2:27" x14ac:dyDescent="0.25">
      <c r="B79" s="85">
        <v>1839</v>
      </c>
      <c r="C79" s="85" t="s">
        <v>97</v>
      </c>
      <c r="D79" s="1">
        <f>SUMIFS([1]nov23!$D$7:$D$362,[1]nov23!$B$7:$B$362,B79)</f>
        <v>29152</v>
      </c>
      <c r="E79" s="85">
        <f t="shared" si="21"/>
        <v>28385.589094449857</v>
      </c>
      <c r="F79" s="86">
        <f t="shared" si="14"/>
        <v>0.7565096582966937</v>
      </c>
      <c r="G79" s="190">
        <f t="shared" si="15"/>
        <v>5482.3310866626971</v>
      </c>
      <c r="H79" s="190">
        <f t="shared" si="16"/>
        <v>5630.3540260025893</v>
      </c>
      <c r="I79" s="190">
        <f t="shared" si="17"/>
        <v>1884.7282021921721</v>
      </c>
      <c r="J79" s="87">
        <f t="shared" si="18"/>
        <v>1935.6158636513608</v>
      </c>
      <c r="K79" s="190">
        <f t="shared" si="22"/>
        <v>1402.9159259393423</v>
      </c>
      <c r="L79" s="87">
        <f t="shared" si="19"/>
        <v>1440.7946559397044</v>
      </c>
      <c r="M79" s="88">
        <f t="shared" si="23"/>
        <v>7071.1486819422935</v>
      </c>
      <c r="N79" s="88">
        <f t="shared" si="24"/>
        <v>36223.148681942293</v>
      </c>
      <c r="O79" s="88">
        <f t="shared" si="25"/>
        <v>35270.836107051895</v>
      </c>
      <c r="P79" s="89">
        <f t="shared" si="20"/>
        <v>0.94000966766624894</v>
      </c>
      <c r="Q79" s="197">
        <f>SUMIFS([1]nov23!$Q$7:$Q$362,[1]nov23!$B$7:$B$362,B79)</f>
        <v>2198.3886006132716</v>
      </c>
      <c r="R79" s="92">
        <f t="shared" si="26"/>
        <v>4.1961541210951463E-2</v>
      </c>
      <c r="S79" s="92">
        <f t="shared" si="26"/>
        <v>2.6743018213712662E-2</v>
      </c>
      <c r="T79" s="91">
        <v>1027</v>
      </c>
      <c r="U79" s="193">
        <f>SUMIFS([1]nov23!$U$7:$U$362,[1]nov23!$B$7:$B$362,B79)</f>
        <v>27978</v>
      </c>
      <c r="V79" s="193">
        <f>SUMIFS([1]nov23!$V$7:$V$362,[1]nov23!$B$7:$B$362,B79)</f>
        <v>27646.24505928854</v>
      </c>
      <c r="W79" s="199"/>
      <c r="X79" s="88">
        <v>0</v>
      </c>
      <c r="Y79" s="88">
        <f t="shared" si="27"/>
        <v>0</v>
      </c>
      <c r="Z79" s="1"/>
      <c r="AA79" s="1"/>
    </row>
    <row r="80" spans="2:27" x14ac:dyDescent="0.25">
      <c r="B80" s="85">
        <v>1840</v>
      </c>
      <c r="C80" s="85" t="s">
        <v>98</v>
      </c>
      <c r="D80" s="1">
        <f>SUMIFS([1]nov23!$D$7:$D$362,[1]nov23!$B$7:$B$362,B80)</f>
        <v>129354</v>
      </c>
      <c r="E80" s="85">
        <f t="shared" si="21"/>
        <v>27818.06451612903</v>
      </c>
      <c r="F80" s="86">
        <f t="shared" si="14"/>
        <v>0.74138445432816269</v>
      </c>
      <c r="G80" s="190">
        <f t="shared" si="15"/>
        <v>5822.845833655193</v>
      </c>
      <c r="H80" s="190">
        <f t="shared" si="16"/>
        <v>27076.233126496645</v>
      </c>
      <c r="I80" s="190">
        <f t="shared" si="17"/>
        <v>2083.3618046044617</v>
      </c>
      <c r="J80" s="87">
        <f t="shared" si="18"/>
        <v>9687.632391410747</v>
      </c>
      <c r="K80" s="190">
        <f t="shared" si="22"/>
        <v>1601.5495283516318</v>
      </c>
      <c r="L80" s="87">
        <f t="shared" si="19"/>
        <v>7447.2053068350879</v>
      </c>
      <c r="M80" s="88">
        <f t="shared" si="23"/>
        <v>34523.438433331736</v>
      </c>
      <c r="N80" s="88">
        <f t="shared" si="24"/>
        <v>163877.43843333173</v>
      </c>
      <c r="O80" s="88">
        <f t="shared" si="25"/>
        <v>35242.459878135851</v>
      </c>
      <c r="P80" s="89">
        <f t="shared" si="20"/>
        <v>0.93925340746782238</v>
      </c>
      <c r="Q80" s="197">
        <f>SUMIFS([1]nov23!$Q$7:$Q$362,[1]nov23!$B$7:$B$362,B80)</f>
        <v>3847.7818333512623</v>
      </c>
      <c r="R80" s="92">
        <f t="shared" si="26"/>
        <v>-4.3635772165375286E-2</v>
      </c>
      <c r="S80" s="92">
        <f t="shared" si="26"/>
        <v>-5.0422873137104862E-2</v>
      </c>
      <c r="T80" s="91">
        <v>4650</v>
      </c>
      <c r="U80" s="193">
        <f>SUMIFS([1]nov23!$U$7:$U$362,[1]nov23!$B$7:$B$362,B80)</f>
        <v>135256</v>
      </c>
      <c r="V80" s="193">
        <f>SUMIFS([1]nov23!$V$7:$V$362,[1]nov23!$B$7:$B$362,B80)</f>
        <v>29295.213341996965</v>
      </c>
      <c r="W80" s="199"/>
      <c r="X80" s="88">
        <v>0</v>
      </c>
      <c r="Y80" s="88">
        <f t="shared" si="27"/>
        <v>0</v>
      </c>
      <c r="Z80" s="1"/>
      <c r="AA80" s="1"/>
    </row>
    <row r="81" spans="2:29" x14ac:dyDescent="0.25">
      <c r="B81" s="85">
        <v>1841</v>
      </c>
      <c r="C81" s="85" t="s">
        <v>99</v>
      </c>
      <c r="D81" s="1">
        <f>SUMIFS([1]nov23!$D$7:$D$362,[1]nov23!$B$7:$B$362,B81)</f>
        <v>298030</v>
      </c>
      <c r="E81" s="85">
        <f t="shared" si="21"/>
        <v>31135.603844546593</v>
      </c>
      <c r="F81" s="86">
        <f t="shared" si="14"/>
        <v>0.82980081713029097</v>
      </c>
      <c r="G81" s="190">
        <f t="shared" si="15"/>
        <v>3832.3222366046557</v>
      </c>
      <c r="H81" s="190">
        <f t="shared" si="16"/>
        <v>36682.988448779761</v>
      </c>
      <c r="I81" s="190">
        <f t="shared" si="17"/>
        <v>922.22303965831463</v>
      </c>
      <c r="J81" s="87">
        <f t="shared" si="18"/>
        <v>8827.518935609387</v>
      </c>
      <c r="K81" s="190">
        <f t="shared" si="22"/>
        <v>440.41076340548483</v>
      </c>
      <c r="L81" s="87">
        <f t="shared" si="19"/>
        <v>4215.6118273173015</v>
      </c>
      <c r="M81" s="88">
        <f t="shared" si="23"/>
        <v>40898.600276097059</v>
      </c>
      <c r="N81" s="88">
        <f t="shared" si="24"/>
        <v>338928.60027609707</v>
      </c>
      <c r="O81" s="88">
        <f t="shared" si="25"/>
        <v>35408.336844556739</v>
      </c>
      <c r="P81" s="89">
        <f t="shared" si="20"/>
        <v>0.94367422560792902</v>
      </c>
      <c r="Q81" s="197">
        <f>SUMIFS([1]nov23!$Q$7:$Q$362,[1]nov23!$B$7:$B$362,B81)</f>
        <v>7966.2982814705902</v>
      </c>
      <c r="R81" s="89">
        <f t="shared" si="26"/>
        <v>-3.2674774502835145E-2</v>
      </c>
      <c r="S81" s="89">
        <f t="shared" si="26"/>
        <v>-2.9541982819758238E-2</v>
      </c>
      <c r="T81" s="91">
        <v>9572</v>
      </c>
      <c r="U81" s="193">
        <f>SUMIFS([1]nov23!$U$7:$U$362,[1]nov23!$B$7:$B$362,B81)</f>
        <v>308097</v>
      </c>
      <c r="V81" s="193">
        <f>SUMIFS([1]nov23!$V$7:$V$362,[1]nov23!$B$7:$B$362,B81)</f>
        <v>32083.411433926896</v>
      </c>
      <c r="W81" s="199"/>
      <c r="X81" s="88">
        <v>0</v>
      </c>
      <c r="Y81" s="88">
        <f t="shared" si="27"/>
        <v>0</v>
      </c>
      <c r="Z81" s="1"/>
      <c r="AA81" s="1"/>
    </row>
    <row r="82" spans="2:29" x14ac:dyDescent="0.25">
      <c r="B82" s="85">
        <v>1845</v>
      </c>
      <c r="C82" s="85" t="s">
        <v>100</v>
      </c>
      <c r="D82" s="1">
        <f>SUMIFS([1]nov23!$D$7:$D$362,[1]nov23!$B$7:$B$362,B82)</f>
        <v>64829</v>
      </c>
      <c r="E82" s="85">
        <f t="shared" si="21"/>
        <v>35137.669376693768</v>
      </c>
      <c r="F82" s="86">
        <f t="shared" si="14"/>
        <v>0.93646061616182175</v>
      </c>
      <c r="G82" s="190">
        <f t="shared" si="15"/>
        <v>1431.0829173163511</v>
      </c>
      <c r="H82" s="190">
        <f t="shared" si="16"/>
        <v>2640.3479824486676</v>
      </c>
      <c r="I82" s="190">
        <f t="shared" si="17"/>
        <v>0</v>
      </c>
      <c r="J82" s="87">
        <f t="shared" si="18"/>
        <v>0</v>
      </c>
      <c r="K82" s="190">
        <f t="shared" si="22"/>
        <v>-481.8122762528298</v>
      </c>
      <c r="L82" s="87">
        <f t="shared" si="19"/>
        <v>-888.94364968647096</v>
      </c>
      <c r="M82" s="88">
        <f t="shared" si="23"/>
        <v>1751.4043327621966</v>
      </c>
      <c r="N82" s="88">
        <f t="shared" si="24"/>
        <v>66580.404332762191</v>
      </c>
      <c r="O82" s="88">
        <f t="shared" si="25"/>
        <v>36086.940017757282</v>
      </c>
      <c r="P82" s="89">
        <f t="shared" si="20"/>
        <v>0.96175980603991562</v>
      </c>
      <c r="Q82" s="197">
        <f>SUMIFS([1]nov23!$Q$7:$Q$362,[1]nov23!$B$7:$B$362,B82)</f>
        <v>1394.8319976935977</v>
      </c>
      <c r="R82" s="89">
        <f t="shared" si="26"/>
        <v>-2.5318358817073353E-2</v>
      </c>
      <c r="S82" s="89">
        <f t="shared" si="26"/>
        <v>-1.2639573240709918E-2</v>
      </c>
      <c r="T82" s="91">
        <v>1845</v>
      </c>
      <c r="U82" s="193">
        <f>SUMIFS([1]nov23!$U$7:$U$362,[1]nov23!$B$7:$B$362,B82)</f>
        <v>66513</v>
      </c>
      <c r="V82" s="193">
        <f>SUMIFS([1]nov23!$V$7:$V$362,[1]nov23!$B$7:$B$362,B82)</f>
        <v>35587.479935794538</v>
      </c>
      <c r="W82" s="199"/>
      <c r="X82" s="88">
        <v>0</v>
      </c>
      <c r="Y82" s="88">
        <f t="shared" si="27"/>
        <v>0</v>
      </c>
      <c r="Z82" s="1"/>
      <c r="AA82" s="1"/>
    </row>
    <row r="83" spans="2:29" x14ac:dyDescent="0.25">
      <c r="B83" s="85">
        <v>1848</v>
      </c>
      <c r="C83" s="85" t="s">
        <v>101</v>
      </c>
      <c r="D83" s="1">
        <f>SUMIFS([1]nov23!$D$7:$D$362,[1]nov23!$B$7:$B$362,B83)</f>
        <v>84154</v>
      </c>
      <c r="E83" s="85">
        <f t="shared" si="21"/>
        <v>31577.485928705442</v>
      </c>
      <c r="F83" s="86">
        <f t="shared" si="14"/>
        <v>0.8415774994243288</v>
      </c>
      <c r="G83" s="190">
        <f t="shared" si="15"/>
        <v>3567.1929861093463</v>
      </c>
      <c r="H83" s="190">
        <f t="shared" si="16"/>
        <v>9506.5693079814064</v>
      </c>
      <c r="I83" s="190">
        <f t="shared" si="17"/>
        <v>767.56431020271737</v>
      </c>
      <c r="J83" s="87">
        <f t="shared" si="18"/>
        <v>2045.5588866902417</v>
      </c>
      <c r="K83" s="190">
        <f t="shared" si="22"/>
        <v>285.75203394988756</v>
      </c>
      <c r="L83" s="87">
        <f t="shared" si="19"/>
        <v>761.5291704764503</v>
      </c>
      <c r="M83" s="88">
        <f t="shared" si="23"/>
        <v>10268.098478457856</v>
      </c>
      <c r="N83" s="88">
        <f t="shared" si="24"/>
        <v>94422.098478457861</v>
      </c>
      <c r="O83" s="88">
        <f t="shared" si="25"/>
        <v>35430.430948764675</v>
      </c>
      <c r="P83" s="89">
        <f t="shared" si="20"/>
        <v>0.9442630597226308</v>
      </c>
      <c r="Q83" s="197">
        <f>SUMIFS([1]nov23!$Q$7:$Q$362,[1]nov23!$B$7:$B$362,B83)</f>
        <v>163.52168513571451</v>
      </c>
      <c r="R83" s="89">
        <f t="shared" si="26"/>
        <v>-2.8962429613218869E-2</v>
      </c>
      <c r="S83" s="89">
        <f t="shared" si="26"/>
        <v>-5.592557415679171E-2</v>
      </c>
      <c r="T83" s="91">
        <v>2665</v>
      </c>
      <c r="U83" s="193">
        <f>SUMIFS([1]nov23!$U$7:$U$362,[1]nov23!$B$7:$B$362,B83)</f>
        <v>86664</v>
      </c>
      <c r="V83" s="193">
        <f>SUMIFS([1]nov23!$V$7:$V$362,[1]nov23!$B$7:$B$362,B83)</f>
        <v>33448.089540717869</v>
      </c>
      <c r="W83" s="199"/>
      <c r="X83" s="88">
        <v>0</v>
      </c>
      <c r="Y83" s="88">
        <f t="shared" si="27"/>
        <v>0</v>
      </c>
      <c r="Z83" s="1"/>
      <c r="AA83" s="1"/>
    </row>
    <row r="84" spans="2:29" x14ac:dyDescent="0.25">
      <c r="B84" s="85">
        <v>1851</v>
      </c>
      <c r="C84" s="85" t="s">
        <v>102</v>
      </c>
      <c r="D84" s="1">
        <f>SUMIFS([1]nov23!$D$7:$D$362,[1]nov23!$B$7:$B$362,B84)</f>
        <v>55641</v>
      </c>
      <c r="E84" s="85">
        <f t="shared" si="21"/>
        <v>28030.730478589419</v>
      </c>
      <c r="F84" s="86">
        <f t="shared" si="14"/>
        <v>0.74705225477637338</v>
      </c>
      <c r="G84" s="190">
        <f t="shared" si="15"/>
        <v>5695.2462561789598</v>
      </c>
      <c r="H84" s="190">
        <f t="shared" si="16"/>
        <v>11305.063818515235</v>
      </c>
      <c r="I84" s="190">
        <f t="shared" si="17"/>
        <v>2008.9287177433253</v>
      </c>
      <c r="J84" s="87">
        <f t="shared" si="18"/>
        <v>3987.7235047205008</v>
      </c>
      <c r="K84" s="190">
        <f t="shared" si="22"/>
        <v>1527.1164414904954</v>
      </c>
      <c r="L84" s="87">
        <f t="shared" si="19"/>
        <v>3031.326136358633</v>
      </c>
      <c r="M84" s="88">
        <f t="shared" si="23"/>
        <v>14336.389954873868</v>
      </c>
      <c r="N84" s="88">
        <f t="shared" si="24"/>
        <v>69977.38995487387</v>
      </c>
      <c r="O84" s="88">
        <f t="shared" si="25"/>
        <v>35253.093176258881</v>
      </c>
      <c r="P84" s="89">
        <f t="shared" si="20"/>
        <v>0.93953679749023311</v>
      </c>
      <c r="Q84" s="197">
        <f>SUMIFS([1]nov23!$Q$7:$Q$362,[1]nov23!$B$7:$B$362,B84)</f>
        <v>2640.2101482155358</v>
      </c>
      <c r="R84" s="89">
        <f t="shared" si="26"/>
        <v>-0.11735592252415171</v>
      </c>
      <c r="S84" s="89">
        <f t="shared" si="26"/>
        <v>-0.12135783521799688</v>
      </c>
      <c r="T84" s="91">
        <v>1985</v>
      </c>
      <c r="U84" s="193">
        <f>SUMIFS([1]nov23!$U$7:$U$362,[1]nov23!$B$7:$B$362,B84)</f>
        <v>63039</v>
      </c>
      <c r="V84" s="193">
        <f>SUMIFS([1]nov23!$V$7:$V$362,[1]nov23!$B$7:$B$362,B84)</f>
        <v>31902.327935222671</v>
      </c>
      <c r="W84" s="199"/>
      <c r="X84" s="88">
        <v>0</v>
      </c>
      <c r="Y84" s="88">
        <f t="shared" si="27"/>
        <v>0</v>
      </c>
      <c r="Z84" s="1"/>
      <c r="AA84" s="1"/>
    </row>
    <row r="85" spans="2:29" x14ac:dyDescent="0.25">
      <c r="B85" s="85">
        <v>1853</v>
      </c>
      <c r="C85" s="85" t="s">
        <v>103</v>
      </c>
      <c r="D85" s="1">
        <f>SUMIFS([1]nov23!$D$7:$D$362,[1]nov23!$B$7:$B$362,B85)</f>
        <v>46145</v>
      </c>
      <c r="E85" s="85">
        <f t="shared" si="21"/>
        <v>35225.190839694653</v>
      </c>
      <c r="F85" s="86">
        <f t="shared" si="14"/>
        <v>0.93879316708574723</v>
      </c>
      <c r="G85" s="190">
        <f t="shared" si="15"/>
        <v>1378.5700395158201</v>
      </c>
      <c r="H85" s="190">
        <f t="shared" si="16"/>
        <v>1805.9267517657242</v>
      </c>
      <c r="I85" s="190">
        <f t="shared" si="17"/>
        <v>0</v>
      </c>
      <c r="J85" s="87">
        <f t="shared" si="18"/>
        <v>0</v>
      </c>
      <c r="K85" s="190">
        <f t="shared" si="22"/>
        <v>-481.8122762528298</v>
      </c>
      <c r="L85" s="87">
        <f t="shared" si="19"/>
        <v>-631.17408189120704</v>
      </c>
      <c r="M85" s="88">
        <f t="shared" si="23"/>
        <v>1174.7526698745173</v>
      </c>
      <c r="N85" s="88">
        <f t="shared" si="24"/>
        <v>47319.752669874521</v>
      </c>
      <c r="O85" s="88">
        <f t="shared" si="25"/>
        <v>36121.948602957651</v>
      </c>
      <c r="P85" s="89">
        <f t="shared" si="20"/>
        <v>0.96269282640948617</v>
      </c>
      <c r="Q85" s="197">
        <f>SUMIFS([1]nov23!$Q$7:$Q$362,[1]nov23!$B$7:$B$362,B85)</f>
        <v>-2432.108436786647</v>
      </c>
      <c r="R85" s="89">
        <f t="shared" si="26"/>
        <v>0.25438334194144668</v>
      </c>
      <c r="S85" s="89">
        <f t="shared" si="26"/>
        <v>0.27736441080144258</v>
      </c>
      <c r="T85" s="91">
        <v>1310</v>
      </c>
      <c r="U85" s="193">
        <f>SUMIFS([1]nov23!$U$7:$U$362,[1]nov23!$B$7:$B$362,B85)</f>
        <v>36787</v>
      </c>
      <c r="V85" s="193">
        <f>SUMIFS([1]nov23!$V$7:$V$362,[1]nov23!$B$7:$B$362,B85)</f>
        <v>27576.461769115442</v>
      </c>
      <c r="W85" s="199"/>
      <c r="X85" s="88">
        <v>0</v>
      </c>
      <c r="Y85" s="88">
        <f t="shared" si="27"/>
        <v>0</v>
      </c>
      <c r="Z85" s="1"/>
      <c r="AA85" s="1"/>
    </row>
    <row r="86" spans="2:29" x14ac:dyDescent="0.25">
      <c r="B86" s="85">
        <v>1856</v>
      </c>
      <c r="C86" s="85" t="s">
        <v>104</v>
      </c>
      <c r="D86" s="1">
        <f>SUMIFS([1]nov23!$D$7:$D$362,[1]nov23!$B$7:$B$362,B86)</f>
        <v>16954</v>
      </c>
      <c r="E86" s="85">
        <f t="shared" si="21"/>
        <v>36149.253731343284</v>
      </c>
      <c r="F86" s="86">
        <f t="shared" si="14"/>
        <v>0.96342054050680637</v>
      </c>
      <c r="G86" s="190">
        <f t="shared" si="15"/>
        <v>824.13230452664141</v>
      </c>
      <c r="H86" s="190">
        <f t="shared" si="16"/>
        <v>386.51805082299484</v>
      </c>
      <c r="I86" s="190">
        <f t="shared" si="17"/>
        <v>0</v>
      </c>
      <c r="J86" s="87">
        <f t="shared" si="18"/>
        <v>0</v>
      </c>
      <c r="K86" s="190">
        <f t="shared" si="22"/>
        <v>-481.8122762528298</v>
      </c>
      <c r="L86" s="87">
        <f t="shared" si="19"/>
        <v>-225.96995756257718</v>
      </c>
      <c r="M86" s="88">
        <f t="shared" si="23"/>
        <v>160.54809326041766</v>
      </c>
      <c r="N86" s="88">
        <f t="shared" si="24"/>
        <v>17114.548093260419</v>
      </c>
      <c r="O86" s="88">
        <f t="shared" si="25"/>
        <v>36491.573759617095</v>
      </c>
      <c r="P86" s="89">
        <f t="shared" si="20"/>
        <v>0.97254377577790962</v>
      </c>
      <c r="Q86" s="197">
        <f>SUMIFS([1]nov23!$Q$7:$Q$362,[1]nov23!$B$7:$B$362,B86)</f>
        <v>507.72022055192195</v>
      </c>
      <c r="R86" s="89">
        <f t="shared" si="26"/>
        <v>2.3056458764410285E-3</v>
      </c>
      <c r="S86" s="89">
        <f t="shared" si="26"/>
        <v>2.3056458764410411E-3</v>
      </c>
      <c r="T86" s="91">
        <v>469</v>
      </c>
      <c r="U86" s="193">
        <f>SUMIFS([1]nov23!$U$7:$U$362,[1]nov23!$B$7:$B$362,B86)</f>
        <v>16915</v>
      </c>
      <c r="V86" s="193">
        <f>SUMIFS([1]nov23!$V$7:$V$362,[1]nov23!$B$7:$B$362,B86)</f>
        <v>36066.098081023454</v>
      </c>
      <c r="W86" s="199"/>
      <c r="X86" s="88">
        <v>0</v>
      </c>
      <c r="Y86" s="88">
        <f t="shared" si="27"/>
        <v>0</v>
      </c>
      <c r="Z86" s="1"/>
      <c r="AA86" s="1"/>
    </row>
    <row r="87" spans="2:29" x14ac:dyDescent="0.25">
      <c r="B87" s="85">
        <v>1857</v>
      </c>
      <c r="C87" s="85" t="s">
        <v>105</v>
      </c>
      <c r="D87" s="1">
        <f>SUMIFS([1]nov23!$D$7:$D$362,[1]nov23!$B$7:$B$362,B87)</f>
        <v>23658</v>
      </c>
      <c r="E87" s="85">
        <f t="shared" si="21"/>
        <v>34386.627906976741</v>
      </c>
      <c r="F87" s="86">
        <f t="shared" si="14"/>
        <v>0.91644446910453325</v>
      </c>
      <c r="G87" s="190">
        <f t="shared" si="15"/>
        <v>1881.7077991465674</v>
      </c>
      <c r="H87" s="190">
        <f t="shared" si="16"/>
        <v>1294.6149658128384</v>
      </c>
      <c r="I87" s="190">
        <f t="shared" si="17"/>
        <v>0</v>
      </c>
      <c r="J87" s="87">
        <f t="shared" si="18"/>
        <v>0</v>
      </c>
      <c r="K87" s="190">
        <f t="shared" si="22"/>
        <v>-481.8122762528298</v>
      </c>
      <c r="L87" s="87">
        <f t="shared" si="19"/>
        <v>-331.48684606194689</v>
      </c>
      <c r="M87" s="88">
        <f t="shared" si="23"/>
        <v>963.12811975089153</v>
      </c>
      <c r="N87" s="88">
        <f t="shared" si="24"/>
        <v>24621.128119750891</v>
      </c>
      <c r="O87" s="88">
        <f t="shared" si="25"/>
        <v>35786.523429870475</v>
      </c>
      <c r="P87" s="89">
        <f t="shared" si="20"/>
        <v>0.95375334721700034</v>
      </c>
      <c r="Q87" s="197">
        <f>SUMIFS([1]nov23!$Q$7:$Q$362,[1]nov23!$B$7:$B$362,B87)</f>
        <v>450.15588857083958</v>
      </c>
      <c r="R87" s="89">
        <f t="shared" si="26"/>
        <v>-1.634027691156293E-2</v>
      </c>
      <c r="S87" s="89">
        <f t="shared" si="26"/>
        <v>-3.0637656607615877E-2</v>
      </c>
      <c r="T87" s="91">
        <v>688</v>
      </c>
      <c r="U87" s="193">
        <f>SUMIFS([1]nov23!$U$7:$U$362,[1]nov23!$B$7:$B$362,B87)</f>
        <v>24051</v>
      </c>
      <c r="V87" s="193">
        <f>SUMIFS([1]nov23!$V$7:$V$362,[1]nov23!$B$7:$B$362,B87)</f>
        <v>35473.451327433628</v>
      </c>
      <c r="W87" s="199"/>
      <c r="X87" s="88">
        <v>0</v>
      </c>
      <c r="Y87" s="88">
        <f t="shared" si="27"/>
        <v>0</v>
      </c>
      <c r="Z87" s="1"/>
      <c r="AA87" s="1"/>
    </row>
    <row r="88" spans="2:29" x14ac:dyDescent="0.25">
      <c r="B88" s="85">
        <v>1859</v>
      </c>
      <c r="C88" s="85" t="s">
        <v>106</v>
      </c>
      <c r="D88" s="1">
        <f>SUMIFS([1]nov23!$D$7:$D$362,[1]nov23!$B$7:$B$362,B88)</f>
        <v>40491</v>
      </c>
      <c r="E88" s="85">
        <f t="shared" si="21"/>
        <v>33189.344262295082</v>
      </c>
      <c r="F88" s="86">
        <f t="shared" si="14"/>
        <v>0.88453543815546476</v>
      </c>
      <c r="G88" s="190">
        <f t="shared" si="15"/>
        <v>2600.0779859555623</v>
      </c>
      <c r="H88" s="190">
        <f t="shared" si="16"/>
        <v>3172.0951428657859</v>
      </c>
      <c r="I88" s="190">
        <f t="shared" si="17"/>
        <v>203.41389344634334</v>
      </c>
      <c r="J88" s="87">
        <f t="shared" si="18"/>
        <v>248.16495000453887</v>
      </c>
      <c r="K88" s="190">
        <f t="shared" si="22"/>
        <v>-278.39838280648644</v>
      </c>
      <c r="L88" s="87">
        <f t="shared" si="19"/>
        <v>-339.64602702391346</v>
      </c>
      <c r="M88" s="88">
        <f t="shared" si="23"/>
        <v>2832.4491158418723</v>
      </c>
      <c r="N88" s="88">
        <f t="shared" si="24"/>
        <v>43323.449115841875</v>
      </c>
      <c r="O88" s="88">
        <f t="shared" si="25"/>
        <v>35511.023865444156</v>
      </c>
      <c r="P88" s="89">
        <f t="shared" si="20"/>
        <v>0.94641095665918751</v>
      </c>
      <c r="Q88" s="197">
        <f>SUMIFS([1]nov23!$Q$7:$Q$362,[1]nov23!$B$7:$B$362,B88)</f>
        <v>626.84716918032518</v>
      </c>
      <c r="R88" s="89">
        <f t="shared" si="26"/>
        <v>2.2216051096917523E-2</v>
      </c>
      <c r="S88" s="89">
        <f t="shared" si="26"/>
        <v>1.8864523060534297E-2</v>
      </c>
      <c r="T88" s="91">
        <v>1220</v>
      </c>
      <c r="U88" s="193">
        <f>SUMIFS([1]nov23!$U$7:$U$362,[1]nov23!$B$7:$B$362,B88)</f>
        <v>39611</v>
      </c>
      <c r="V88" s="193">
        <f>SUMIFS([1]nov23!$V$7:$V$362,[1]nov23!$B$7:$B$362,B88)</f>
        <v>32574.835526315786</v>
      </c>
      <c r="W88" s="199"/>
      <c r="X88" s="88">
        <v>0</v>
      </c>
      <c r="Y88" s="88">
        <f t="shared" si="27"/>
        <v>0</v>
      </c>
      <c r="Z88" s="1"/>
      <c r="AA88" s="1"/>
    </row>
    <row r="89" spans="2:29" x14ac:dyDescent="0.25">
      <c r="B89" s="85">
        <v>1860</v>
      </c>
      <c r="C89" s="85" t="s">
        <v>107</v>
      </c>
      <c r="D89" s="1">
        <f>SUMIFS([1]nov23!$D$7:$D$362,[1]nov23!$B$7:$B$362,B89)</f>
        <v>359882</v>
      </c>
      <c r="E89" s="85">
        <f t="shared" si="21"/>
        <v>31155.917236602894</v>
      </c>
      <c r="F89" s="86">
        <f t="shared" si="14"/>
        <v>0.83034219315149049</v>
      </c>
      <c r="G89" s="190">
        <f t="shared" si="15"/>
        <v>3820.134201370875</v>
      </c>
      <c r="H89" s="190">
        <f t="shared" si="16"/>
        <v>44126.370160034974</v>
      </c>
      <c r="I89" s="190">
        <f t="shared" si="17"/>
        <v>915.11335243860913</v>
      </c>
      <c r="J89" s="87">
        <f t="shared" si="18"/>
        <v>10570.474334018374</v>
      </c>
      <c r="K89" s="190">
        <f t="shared" si="22"/>
        <v>433.30107618577932</v>
      </c>
      <c r="L89" s="87">
        <f t="shared" si="19"/>
        <v>5005.0607310219366</v>
      </c>
      <c r="M89" s="88">
        <f t="shared" si="23"/>
        <v>49131.430891056909</v>
      </c>
      <c r="N89" s="88">
        <f t="shared" si="24"/>
        <v>409013.43089105689</v>
      </c>
      <c r="O89" s="88">
        <f t="shared" si="25"/>
        <v>35409.352514159546</v>
      </c>
      <c r="P89" s="89">
        <f t="shared" si="20"/>
        <v>0.94370129440898876</v>
      </c>
      <c r="Q89" s="197">
        <f>SUMIFS([1]nov23!$Q$7:$Q$362,[1]nov23!$B$7:$B$362,B89)</f>
        <v>6084.3830337720574</v>
      </c>
      <c r="R89" s="89">
        <f t="shared" si="26"/>
        <v>-2.9638098114184334E-2</v>
      </c>
      <c r="S89" s="89">
        <f t="shared" si="26"/>
        <v>-2.837799695166271E-2</v>
      </c>
      <c r="T89" s="91">
        <v>11551</v>
      </c>
      <c r="U89" s="193">
        <f>SUMIFS([1]nov23!$U$7:$U$362,[1]nov23!$B$7:$B$362,B89)</f>
        <v>370874</v>
      </c>
      <c r="V89" s="193">
        <f>SUMIFS([1]nov23!$V$7:$V$362,[1]nov23!$B$7:$B$362,B89)</f>
        <v>32065.882759813248</v>
      </c>
      <c r="W89" s="199"/>
      <c r="X89" s="88">
        <v>0</v>
      </c>
      <c r="Y89" s="88">
        <f t="shared" si="27"/>
        <v>0</v>
      </c>
      <c r="Z89" s="1"/>
      <c r="AA89" s="1"/>
    </row>
    <row r="90" spans="2:29" x14ac:dyDescent="0.25">
      <c r="B90" s="85">
        <v>1865</v>
      </c>
      <c r="C90" s="85" t="s">
        <v>108</v>
      </c>
      <c r="D90" s="1">
        <f>SUMIFS([1]nov23!$D$7:$D$362,[1]nov23!$B$7:$B$362,B90)</f>
        <v>337097</v>
      </c>
      <c r="E90" s="85">
        <f t="shared" si="21"/>
        <v>34623.767460969597</v>
      </c>
      <c r="F90" s="86">
        <f t="shared" si="14"/>
        <v>0.92276451983037289</v>
      </c>
      <c r="G90" s="190">
        <f t="shared" si="15"/>
        <v>1739.4240667508536</v>
      </c>
      <c r="H90" s="190">
        <f t="shared" si="16"/>
        <v>16935.03271388631</v>
      </c>
      <c r="I90" s="190">
        <f t="shared" si="17"/>
        <v>0</v>
      </c>
      <c r="J90" s="87">
        <f t="shared" si="18"/>
        <v>0</v>
      </c>
      <c r="K90" s="190">
        <f t="shared" si="22"/>
        <v>-481.8122762528298</v>
      </c>
      <c r="L90" s="87">
        <f t="shared" si="19"/>
        <v>-4690.9243215975512</v>
      </c>
      <c r="M90" s="88">
        <f t="shared" si="23"/>
        <v>12244.108392288759</v>
      </c>
      <c r="N90" s="88">
        <f t="shared" si="24"/>
        <v>349341.10839228873</v>
      </c>
      <c r="O90" s="88">
        <f t="shared" si="25"/>
        <v>35881.379251467624</v>
      </c>
      <c r="P90" s="89">
        <f t="shared" si="20"/>
        <v>0.95628136750733639</v>
      </c>
      <c r="Q90" s="197">
        <f>SUMIFS([1]nov23!$Q$7:$Q$362,[1]nov23!$B$7:$B$362,B90)</f>
        <v>409.2432138454642</v>
      </c>
      <c r="R90" s="89">
        <f t="shared" si="26"/>
        <v>-7.9520723938408436E-2</v>
      </c>
      <c r="S90" s="89">
        <f t="shared" si="26"/>
        <v>-8.0655250572831017E-2</v>
      </c>
      <c r="T90" s="91">
        <v>9736</v>
      </c>
      <c r="U90" s="193">
        <f>SUMIFS([1]nov23!$U$7:$U$362,[1]nov23!$B$7:$B$362,B90)</f>
        <v>366219</v>
      </c>
      <c r="V90" s="193">
        <f>SUMIFS([1]nov23!$V$7:$V$362,[1]nov23!$B$7:$B$362,B90)</f>
        <v>37661.353352529819</v>
      </c>
      <c r="W90" s="199"/>
      <c r="X90" s="88">
        <v>0</v>
      </c>
      <c r="Y90" s="88">
        <f t="shared" si="27"/>
        <v>0</v>
      </c>
      <c r="Z90" s="1"/>
      <c r="AA90" s="1"/>
    </row>
    <row r="91" spans="2:29" x14ac:dyDescent="0.25">
      <c r="B91" s="85">
        <v>1866</v>
      </c>
      <c r="C91" s="85" t="s">
        <v>109</v>
      </c>
      <c r="D91" s="1">
        <f>SUMIFS([1]nov23!$D$7:$D$362,[1]nov23!$B$7:$B$362,B91)</f>
        <v>279664</v>
      </c>
      <c r="E91" s="85">
        <f t="shared" si="21"/>
        <v>34172.043010752684</v>
      </c>
      <c r="F91" s="86">
        <f t="shared" si="14"/>
        <v>0.91072552679271646</v>
      </c>
      <c r="G91" s="190">
        <f t="shared" si="15"/>
        <v>2010.458736881001</v>
      </c>
      <c r="H91" s="190">
        <f t="shared" si="16"/>
        <v>16453.594302634112</v>
      </c>
      <c r="I91" s="190">
        <f t="shared" si="17"/>
        <v>0</v>
      </c>
      <c r="J91" s="87">
        <f t="shared" si="18"/>
        <v>0</v>
      </c>
      <c r="K91" s="190">
        <f t="shared" si="22"/>
        <v>-481.8122762528298</v>
      </c>
      <c r="L91" s="87">
        <f t="shared" si="19"/>
        <v>-3943.1516688531592</v>
      </c>
      <c r="M91" s="88">
        <f t="shared" si="23"/>
        <v>12510.442633780953</v>
      </c>
      <c r="N91" s="88">
        <f t="shared" si="24"/>
        <v>292174.44263378094</v>
      </c>
      <c r="O91" s="88">
        <f t="shared" si="25"/>
        <v>35700.689471380858</v>
      </c>
      <c r="P91" s="89">
        <f t="shared" si="20"/>
        <v>0.95146577029227375</v>
      </c>
      <c r="Q91" s="197">
        <f>SUMIFS([1]nov23!$Q$7:$Q$362,[1]nov23!$B$7:$B$362,B91)</f>
        <v>-5340.256982184681</v>
      </c>
      <c r="R91" s="89">
        <f t="shared" si="26"/>
        <v>-0.16740400245315487</v>
      </c>
      <c r="S91" s="89">
        <f t="shared" si="26"/>
        <v>-0.17523756694620315</v>
      </c>
      <c r="T91" s="91">
        <v>8184</v>
      </c>
      <c r="U91" s="193">
        <f>SUMIFS([1]nov23!$U$7:$U$362,[1]nov23!$B$7:$B$362,B91)</f>
        <v>335894</v>
      </c>
      <c r="V91" s="193">
        <f>SUMIFS([1]nov23!$V$7:$V$362,[1]nov23!$B$7:$B$362,B91)</f>
        <v>41432.589120513134</v>
      </c>
      <c r="W91" s="199"/>
      <c r="X91" s="88">
        <v>0</v>
      </c>
      <c r="Y91" s="88">
        <f t="shared" si="27"/>
        <v>0</v>
      </c>
      <c r="Z91" s="1"/>
      <c r="AA91" s="1"/>
    </row>
    <row r="92" spans="2:29" x14ac:dyDescent="0.25">
      <c r="B92" s="85">
        <v>1867</v>
      </c>
      <c r="C92" s="85" t="s">
        <v>425</v>
      </c>
      <c r="D92" s="1">
        <f>SUMIFS([1]nov23!$D$7:$D$362,[1]nov23!$B$7:$B$362,B92)</f>
        <v>87921</v>
      </c>
      <c r="E92" s="85">
        <f t="shared" si="21"/>
        <v>34025.154798761614</v>
      </c>
      <c r="F92" s="86">
        <f t="shared" si="14"/>
        <v>0.90681078150800776</v>
      </c>
      <c r="G92" s="190">
        <f t="shared" si="15"/>
        <v>1102.097082032298</v>
      </c>
      <c r="H92" s="190">
        <f t="shared" si="16"/>
        <v>2847.8188599714581</v>
      </c>
      <c r="I92" s="190">
        <f t="shared" si="17"/>
        <v>0</v>
      </c>
      <c r="J92" s="87">
        <f t="shared" si="18"/>
        <v>0</v>
      </c>
      <c r="K92" s="190">
        <f t="shared" si="22"/>
        <v>-481.8122762528298</v>
      </c>
      <c r="L92" s="87">
        <f t="shared" si="19"/>
        <v>-1245.0029218373122</v>
      </c>
      <c r="M92" s="88">
        <f t="shared" si="23"/>
        <v>1602.8159381341459</v>
      </c>
      <c r="N92" s="88">
        <f t="shared" si="24"/>
        <v>89523.815938134139</v>
      </c>
      <c r="O92" s="88">
        <f t="shared" si="25"/>
        <v>34645.439604541076</v>
      </c>
      <c r="P92" s="89">
        <f t="shared" si="20"/>
        <v>0.9233421081930191</v>
      </c>
      <c r="Q92" s="197">
        <f>SUMIFS([1]nov23!$Q$7:$Q$362,[1]nov23!$B$7:$B$362,B92)</f>
        <v>8007.571534981168</v>
      </c>
      <c r="R92" s="89">
        <f t="shared" si="26"/>
        <v>-0.34474843306329606</v>
      </c>
      <c r="S92" s="89">
        <f t="shared" si="26"/>
        <v>-0.34956645929077174</v>
      </c>
      <c r="T92" s="91">
        <v>2584</v>
      </c>
      <c r="U92" s="193">
        <f>SUMIFS([1]nov23!$U$7:$U$362,[1]nov23!$B$7:$B$362,B92)</f>
        <v>134179</v>
      </c>
      <c r="V92" s="193">
        <f>SUMIFS([1]nov23!$V$7:$V$362,[1]nov23!$B$7:$B$362,B92)</f>
        <v>52311.500974658869</v>
      </c>
      <c r="W92" s="199"/>
      <c r="X92" s="1">
        <v>4291.570000000007</v>
      </c>
      <c r="Y92" s="88">
        <f t="shared" si="27"/>
        <v>1660.8243034055756</v>
      </c>
      <c r="Z92" s="1"/>
      <c r="AA92" s="1"/>
    </row>
    <row r="93" spans="2:29" x14ac:dyDescent="0.25">
      <c r="B93" s="85">
        <v>1868</v>
      </c>
      <c r="C93" s="85" t="s">
        <v>110</v>
      </c>
      <c r="D93" s="1">
        <f>SUMIFS([1]nov23!$D$7:$D$362,[1]nov23!$B$7:$B$362,B93)</f>
        <v>144144</v>
      </c>
      <c r="E93" s="85">
        <f t="shared" si="21"/>
        <v>31798.808735936465</v>
      </c>
      <c r="F93" s="86">
        <f t="shared" si="14"/>
        <v>0.84747601506599801</v>
      </c>
      <c r="G93" s="190">
        <f t="shared" si="15"/>
        <v>3434.3993017707326</v>
      </c>
      <c r="H93" s="190">
        <f t="shared" si="16"/>
        <v>15568.132034926732</v>
      </c>
      <c r="I93" s="190">
        <f t="shared" si="17"/>
        <v>690.10132767185928</v>
      </c>
      <c r="J93" s="87">
        <f t="shared" si="18"/>
        <v>3128.2293183365382</v>
      </c>
      <c r="K93" s="190">
        <f t="shared" si="22"/>
        <v>208.28905141902948</v>
      </c>
      <c r="L93" s="87">
        <f t="shared" si="19"/>
        <v>944.17427008246057</v>
      </c>
      <c r="M93" s="88">
        <f t="shared" si="23"/>
        <v>16512.306305009191</v>
      </c>
      <c r="N93" s="88">
        <f t="shared" si="24"/>
        <v>160656.3063050092</v>
      </c>
      <c r="O93" s="88">
        <f t="shared" si="25"/>
        <v>35441.497089126227</v>
      </c>
      <c r="P93" s="89">
        <f t="shared" si="20"/>
        <v>0.94455798550471426</v>
      </c>
      <c r="Q93" s="197">
        <f>SUMIFS([1]nov23!$Q$7:$Q$362,[1]nov23!$B$7:$B$362,B93)</f>
        <v>5195.7616130282149</v>
      </c>
      <c r="R93" s="89">
        <f t="shared" si="26"/>
        <v>-4.3928711190114544E-2</v>
      </c>
      <c r="S93" s="89">
        <f t="shared" si="26"/>
        <v>-5.9747230197558072E-2</v>
      </c>
      <c r="T93" s="91">
        <v>4533</v>
      </c>
      <c r="U93" s="193">
        <f>SUMIFS([1]nov23!$U$7:$U$362,[1]nov23!$B$7:$B$362,B93)</f>
        <v>150767</v>
      </c>
      <c r="V93" s="193">
        <f>SUMIFS([1]nov23!$V$7:$V$362,[1]nov23!$B$7:$B$362,B93)</f>
        <v>33819.425751458053</v>
      </c>
      <c r="W93" s="199"/>
      <c r="X93" s="88">
        <v>0</v>
      </c>
      <c r="Y93" s="88">
        <f t="shared" si="27"/>
        <v>0</v>
      </c>
      <c r="Z93" s="1"/>
      <c r="AA93" s="1"/>
    </row>
    <row r="94" spans="2:29" x14ac:dyDescent="0.25">
      <c r="B94" s="85">
        <v>1870</v>
      </c>
      <c r="C94" s="85" t="s">
        <v>111</v>
      </c>
      <c r="D94" s="1">
        <f>SUMIFS([1]nov23!$D$7:$D$362,[1]nov23!$B$7:$B$362,B94)</f>
        <v>333466</v>
      </c>
      <c r="E94" s="85">
        <f t="shared" si="21"/>
        <v>31575.229618407349</v>
      </c>
      <c r="F94" s="86">
        <f t="shared" si="14"/>
        <v>0.84151736607543326</v>
      </c>
      <c r="G94" s="190">
        <f t="shared" si="15"/>
        <v>3568.5467722882022</v>
      </c>
      <c r="H94" s="190">
        <f t="shared" si="16"/>
        <v>37687.422462135699</v>
      </c>
      <c r="I94" s="190">
        <f t="shared" si="17"/>
        <v>768.3540188070499</v>
      </c>
      <c r="J94" s="87">
        <f t="shared" si="18"/>
        <v>8114.5867926212541</v>
      </c>
      <c r="K94" s="190">
        <f t="shared" si="22"/>
        <v>286.54174255422009</v>
      </c>
      <c r="L94" s="87">
        <f t="shared" si="19"/>
        <v>3026.1673431151185</v>
      </c>
      <c r="M94" s="88">
        <f t="shared" si="23"/>
        <v>40713.58980525082</v>
      </c>
      <c r="N94" s="88">
        <f t="shared" si="24"/>
        <v>374179.58980525081</v>
      </c>
      <c r="O94" s="88">
        <f t="shared" si="25"/>
        <v>35430.31813324977</v>
      </c>
      <c r="P94" s="89">
        <f t="shared" si="20"/>
        <v>0.94426005305518601</v>
      </c>
      <c r="Q94" s="197">
        <f>SUMIFS([1]nov23!$Q$7:$Q$362,[1]nov23!$B$7:$B$362,B94)</f>
        <v>5469.9427079618254</v>
      </c>
      <c r="R94" s="89">
        <f t="shared" si="26"/>
        <v>-0.11651763833141253</v>
      </c>
      <c r="S94" s="89">
        <f t="shared" si="26"/>
        <v>-0.12429757012150604</v>
      </c>
      <c r="T94" s="91">
        <v>10561</v>
      </c>
      <c r="U94" s="193">
        <f>SUMIFS([1]nov23!$U$7:$U$362,[1]nov23!$B$7:$B$362,B94)</f>
        <v>377445</v>
      </c>
      <c r="V94" s="193">
        <f>SUMIFS([1]nov23!$V$7:$V$362,[1]nov23!$B$7:$B$362,B94)</f>
        <v>36057.030951471148</v>
      </c>
      <c r="W94" s="199"/>
      <c r="X94" s="88">
        <v>0</v>
      </c>
      <c r="Y94" s="88">
        <f t="shared" si="27"/>
        <v>0</v>
      </c>
      <c r="Z94" s="1"/>
      <c r="AA94" s="1"/>
      <c r="AB94" s="1"/>
      <c r="AC94" s="1"/>
    </row>
    <row r="95" spans="2:29" x14ac:dyDescent="0.25">
      <c r="B95" s="85">
        <v>1871</v>
      </c>
      <c r="C95" s="85" t="s">
        <v>112</v>
      </c>
      <c r="D95" s="1">
        <f>SUMIFS([1]nov23!$D$7:$D$362,[1]nov23!$B$7:$B$362,B95)</f>
        <v>148318</v>
      </c>
      <c r="E95" s="85">
        <f t="shared" si="21"/>
        <v>32405.068822372734</v>
      </c>
      <c r="F95" s="86">
        <f t="shared" si="14"/>
        <v>0.86363356632564414</v>
      </c>
      <c r="G95" s="190">
        <f t="shared" si="15"/>
        <v>3070.6432499089715</v>
      </c>
      <c r="H95" s="190">
        <f t="shared" si="16"/>
        <v>14054.334154833363</v>
      </c>
      <c r="I95" s="190">
        <f t="shared" si="17"/>
        <v>477.91029741916532</v>
      </c>
      <c r="J95" s="87">
        <f t="shared" si="18"/>
        <v>2187.3954312875198</v>
      </c>
      <c r="K95" s="190">
        <f t="shared" si="22"/>
        <v>-3.9019788336644865</v>
      </c>
      <c r="L95" s="87">
        <f t="shared" si="19"/>
        <v>-17.859357121682354</v>
      </c>
      <c r="M95" s="88">
        <f t="shared" si="23"/>
        <v>14036.47479771168</v>
      </c>
      <c r="N95" s="88">
        <f t="shared" si="24"/>
        <v>162354.47479771168</v>
      </c>
      <c r="O95" s="88">
        <f t="shared" si="25"/>
        <v>35471.810093448039</v>
      </c>
      <c r="P95" s="89">
        <f t="shared" si="20"/>
        <v>0.94536586306769654</v>
      </c>
      <c r="Q95" s="197">
        <f>SUMIFS([1]nov23!$Q$7:$Q$362,[1]nov23!$B$7:$B$362,B95)</f>
        <v>1838.4311830642255</v>
      </c>
      <c r="R95" s="89">
        <f t="shared" si="26"/>
        <v>-5.0321110022602561E-2</v>
      </c>
      <c r="S95" s="89">
        <f t="shared" si="26"/>
        <v>-5.1358556920109023E-2</v>
      </c>
      <c r="T95" s="91">
        <v>4577</v>
      </c>
      <c r="U95" s="193">
        <f>SUMIFS([1]nov23!$U$7:$U$362,[1]nov23!$B$7:$B$362,B95)</f>
        <v>156177</v>
      </c>
      <c r="V95" s="193">
        <f>SUMIFS([1]nov23!$V$7:$V$362,[1]nov23!$B$7:$B$362,B95)</f>
        <v>34159.448818897639</v>
      </c>
      <c r="W95" s="199"/>
      <c r="X95" s="88">
        <v>0</v>
      </c>
      <c r="Y95" s="88">
        <f t="shared" si="27"/>
        <v>0</v>
      </c>
      <c r="Z95" s="1"/>
      <c r="AA95" s="1"/>
    </row>
    <row r="96" spans="2:29" x14ac:dyDescent="0.25">
      <c r="B96" s="85">
        <v>1874</v>
      </c>
      <c r="C96" s="85" t="s">
        <v>113</v>
      </c>
      <c r="D96" s="1">
        <f>SUMIFS([1]nov23!$D$7:$D$362,[1]nov23!$B$7:$B$362,B96)</f>
        <v>36576</v>
      </c>
      <c r="E96" s="85">
        <f t="shared" si="21"/>
        <v>37360.572012257406</v>
      </c>
      <c r="F96" s="86">
        <f t="shared" si="14"/>
        <v>0.99570361117811601</v>
      </c>
      <c r="G96" s="190">
        <f t="shared" si="15"/>
        <v>97.341335978168345</v>
      </c>
      <c r="H96" s="190">
        <f t="shared" si="16"/>
        <v>95.297167922626812</v>
      </c>
      <c r="I96" s="190">
        <f t="shared" si="17"/>
        <v>0</v>
      </c>
      <c r="J96" s="87">
        <f t="shared" si="18"/>
        <v>0</v>
      </c>
      <c r="K96" s="190">
        <f t="shared" si="22"/>
        <v>-481.8122762528298</v>
      </c>
      <c r="L96" s="87">
        <f t="shared" si="19"/>
        <v>-471.69421845152038</v>
      </c>
      <c r="M96" s="88">
        <f t="shared" si="23"/>
        <v>-376.3970505288936</v>
      </c>
      <c r="N96" s="88">
        <f t="shared" si="24"/>
        <v>36199.602949471104</v>
      </c>
      <c r="O96" s="88">
        <f t="shared" si="25"/>
        <v>36976.101071982739</v>
      </c>
      <c r="P96" s="89">
        <f t="shared" si="20"/>
        <v>0.98545700404643333</v>
      </c>
      <c r="Q96" s="197">
        <f>SUMIFS([1]nov23!$Q$7:$Q$362,[1]nov23!$B$7:$B$362,B96)</f>
        <v>250.15670771925761</v>
      </c>
      <c r="R96" s="89">
        <f t="shared" si="26"/>
        <v>-8.4249267669812972E-2</v>
      </c>
      <c r="S96" s="89">
        <f t="shared" si="26"/>
        <v>-8.1443085650414984E-2</v>
      </c>
      <c r="T96" s="91">
        <v>979</v>
      </c>
      <c r="U96" s="193">
        <f>SUMIFS([1]nov23!$U$7:$U$362,[1]nov23!$B$7:$B$362,B96)</f>
        <v>39941</v>
      </c>
      <c r="V96" s="193">
        <f>SUMIFS([1]nov23!$V$7:$V$362,[1]nov23!$B$7:$B$362,B96)</f>
        <v>40673.116089613031</v>
      </c>
      <c r="W96" s="199"/>
      <c r="X96" s="88">
        <v>0</v>
      </c>
      <c r="Y96" s="88">
        <f t="shared" si="27"/>
        <v>0</v>
      </c>
      <c r="Z96" s="1"/>
      <c r="AA96" s="1"/>
    </row>
    <row r="97" spans="2:27" x14ac:dyDescent="0.25">
      <c r="B97" s="85">
        <v>1875</v>
      </c>
      <c r="C97" s="85" t="s">
        <v>114</v>
      </c>
      <c r="D97" s="1">
        <f>SUMIFS([1]nov23!$D$7:$D$362,[1]nov23!$B$7:$B$362,B97)</f>
        <v>85862</v>
      </c>
      <c r="E97" s="85">
        <f t="shared" si="21"/>
        <v>32014.168530947052</v>
      </c>
      <c r="F97" s="86">
        <f t="shared" si="14"/>
        <v>0.85321560935069651</v>
      </c>
      <c r="G97" s="190">
        <f t="shared" si="15"/>
        <v>3305.1834247643806</v>
      </c>
      <c r="H97" s="190">
        <f t="shared" si="16"/>
        <v>8864.5019452180695</v>
      </c>
      <c r="I97" s="190">
        <f t="shared" si="17"/>
        <v>614.72539941815387</v>
      </c>
      <c r="J97" s="87">
        <f t="shared" si="18"/>
        <v>1648.6935212394885</v>
      </c>
      <c r="K97" s="190">
        <f t="shared" si="22"/>
        <v>132.91312316532407</v>
      </c>
      <c r="L97" s="87">
        <f t="shared" si="19"/>
        <v>356.47299632939911</v>
      </c>
      <c r="M97" s="88">
        <f t="shared" si="23"/>
        <v>9220.9749415474689</v>
      </c>
      <c r="N97" s="88">
        <f t="shared" si="24"/>
        <v>95082.974941547465</v>
      </c>
      <c r="O97" s="88">
        <f t="shared" si="25"/>
        <v>35452.265078876757</v>
      </c>
      <c r="P97" s="89">
        <f t="shared" si="20"/>
        <v>0.94484496521894923</v>
      </c>
      <c r="Q97" s="197">
        <f>SUMIFS([1]nov23!$Q$7:$Q$362,[1]nov23!$B$7:$B$362,B97)</f>
        <v>-265.04802644126721</v>
      </c>
      <c r="R97" s="89">
        <f t="shared" si="26"/>
        <v>9.4998471559244718E-3</v>
      </c>
      <c r="S97" s="89">
        <f t="shared" si="26"/>
        <v>1.9286199141775991E-2</v>
      </c>
      <c r="T97" s="91">
        <v>2682</v>
      </c>
      <c r="U97" s="193">
        <f>SUMIFS([1]nov23!$U$7:$U$362,[1]nov23!$B$7:$B$362,B97)</f>
        <v>85054</v>
      </c>
      <c r="V97" s="193">
        <f>SUMIFS([1]nov23!$V$7:$V$362,[1]nov23!$B$7:$B$362,B97)</f>
        <v>31408.419497784344</v>
      </c>
      <c r="W97" s="199"/>
      <c r="X97" s="88">
        <v>0</v>
      </c>
      <c r="Y97" s="88">
        <f t="shared" si="27"/>
        <v>0</v>
      </c>
    </row>
    <row r="98" spans="2:27" ht="29.1" customHeight="1" x14ac:dyDescent="0.25">
      <c r="B98" s="85">
        <v>3001</v>
      </c>
      <c r="C98" s="85" t="s">
        <v>115</v>
      </c>
      <c r="D98" s="1">
        <f>SUMIFS([1]nov23!$D$7:$D$362,[1]nov23!$B$7:$B$362,B98)</f>
        <v>904613</v>
      </c>
      <c r="E98" s="85">
        <f t="shared" si="21"/>
        <v>28509.706901985504</v>
      </c>
      <c r="F98" s="86">
        <f t="shared" si="14"/>
        <v>0.75981754526197387</v>
      </c>
      <c r="G98" s="190">
        <f t="shared" si="15"/>
        <v>5407.8604021413094</v>
      </c>
      <c r="H98" s="190">
        <f t="shared" si="16"/>
        <v>171591.41055994373</v>
      </c>
      <c r="I98" s="190">
        <f t="shared" si="17"/>
        <v>1841.2869695546956</v>
      </c>
      <c r="J98" s="87">
        <f t="shared" si="18"/>
        <v>58424.035543970487</v>
      </c>
      <c r="K98" s="190">
        <f t="shared" si="22"/>
        <v>1359.4746933018657</v>
      </c>
      <c r="L98" s="87">
        <f t="shared" si="19"/>
        <v>43136.132018468204</v>
      </c>
      <c r="M98" s="88">
        <f t="shared" si="23"/>
        <v>214727.54257841193</v>
      </c>
      <c r="N98" s="88">
        <f t="shared" si="24"/>
        <v>1119340.542578412</v>
      </c>
      <c r="O98" s="88">
        <f t="shared" si="25"/>
        <v>35277.041997428685</v>
      </c>
      <c r="P98" s="89">
        <f t="shared" si="20"/>
        <v>0.94017506201451317</v>
      </c>
      <c r="Q98" s="197">
        <f>SUMIFS([1]nov23!$Q$7:$Q$362,[1]nov23!$B$7:$B$362,B98)</f>
        <v>30580.535391878482</v>
      </c>
      <c r="R98" s="89">
        <f t="shared" si="26"/>
        <v>-4.1582394017763209E-2</v>
      </c>
      <c r="S98" s="89">
        <f t="shared" si="26"/>
        <v>-5.0221140797180763E-2</v>
      </c>
      <c r="T98" s="91">
        <v>31730</v>
      </c>
      <c r="U98" s="193">
        <f>SUMIFS([1]nov23!$U$7:$U$362,[1]nov23!$B$7:$B$362,B98)</f>
        <v>943861</v>
      </c>
      <c r="V98" s="193">
        <f>SUMIFS([1]nov23!$V$7:$V$362,[1]nov23!$B$7:$B$362,B98)</f>
        <v>30017.205190179367</v>
      </c>
      <c r="W98" s="199"/>
      <c r="X98" s="88">
        <v>0</v>
      </c>
      <c r="Y98" s="88">
        <f t="shared" si="27"/>
        <v>0</v>
      </c>
      <c r="Z98" s="1"/>
      <c r="AA98" s="1"/>
    </row>
    <row r="99" spans="2:27" x14ac:dyDescent="0.25">
      <c r="B99" s="85">
        <v>3002</v>
      </c>
      <c r="C99" s="85" t="s">
        <v>116</v>
      </c>
      <c r="D99" s="1">
        <f>SUMIFS([1]nov23!$D$7:$D$362,[1]nov23!$B$7:$B$362,B99)</f>
        <v>1770284</v>
      </c>
      <c r="E99" s="85">
        <f t="shared" si="21"/>
        <v>34548.868071818892</v>
      </c>
      <c r="F99" s="86">
        <f t="shared" si="14"/>
        <v>0.92076836216373115</v>
      </c>
      <c r="G99" s="190">
        <f t="shared" si="15"/>
        <v>1784.3637002412768</v>
      </c>
      <c r="H99" s="190">
        <f t="shared" si="16"/>
        <v>91430.796000363029</v>
      </c>
      <c r="I99" s="190">
        <f t="shared" si="17"/>
        <v>0</v>
      </c>
      <c r="J99" s="87">
        <f t="shared" si="18"/>
        <v>0</v>
      </c>
      <c r="K99" s="190">
        <f t="shared" si="22"/>
        <v>-481.8122762528298</v>
      </c>
      <c r="L99" s="87">
        <f t="shared" si="19"/>
        <v>-24688.061035195002</v>
      </c>
      <c r="M99" s="88">
        <f t="shared" si="23"/>
        <v>66742.734965168027</v>
      </c>
      <c r="N99" s="88">
        <f t="shared" si="24"/>
        <v>1837026.7349651679</v>
      </c>
      <c r="O99" s="88">
        <f t="shared" si="25"/>
        <v>35851.419495807335</v>
      </c>
      <c r="P99" s="89">
        <f t="shared" si="20"/>
        <v>0.9554829044406794</v>
      </c>
      <c r="Q99" s="197">
        <f>SUMIFS([1]nov23!$Q$7:$Q$362,[1]nov23!$B$7:$B$362,B99)</f>
        <v>900.26588716532569</v>
      </c>
      <c r="R99" s="89">
        <f t="shared" si="26"/>
        <v>-7.2865773024722233E-2</v>
      </c>
      <c r="S99" s="89">
        <f t="shared" si="26"/>
        <v>-9.0055029769970291E-2</v>
      </c>
      <c r="T99" s="91">
        <v>51240</v>
      </c>
      <c r="U99" s="193">
        <f>SUMIFS([1]nov23!$U$7:$U$362,[1]nov23!$B$7:$B$362,B99)</f>
        <v>1909415</v>
      </c>
      <c r="V99" s="193">
        <f>SUMIFS([1]nov23!$V$7:$V$362,[1]nov23!$B$7:$B$362,B99)</f>
        <v>37968.085106382976</v>
      </c>
      <c r="W99" s="199"/>
      <c r="X99" s="88">
        <v>0</v>
      </c>
      <c r="Y99" s="88">
        <f t="shared" si="27"/>
        <v>0</v>
      </c>
      <c r="Z99" s="1"/>
      <c r="AA99" s="1"/>
    </row>
    <row r="100" spans="2:27" x14ac:dyDescent="0.25">
      <c r="B100" s="85">
        <v>3003</v>
      </c>
      <c r="C100" s="85" t="s">
        <v>117</v>
      </c>
      <c r="D100" s="1">
        <f>SUMIFS([1]nov23!$D$7:$D$362,[1]nov23!$B$7:$B$362,B100)</f>
        <v>1705132</v>
      </c>
      <c r="E100" s="85">
        <f t="shared" si="21"/>
        <v>28881.940445137028</v>
      </c>
      <c r="F100" s="86">
        <f t="shared" si="14"/>
        <v>0.76973801122796592</v>
      </c>
      <c r="G100" s="190">
        <f t="shared" si="15"/>
        <v>5184.520276250395</v>
      </c>
      <c r="H100" s="190">
        <f t="shared" si="16"/>
        <v>306083.70806927083</v>
      </c>
      <c r="I100" s="190">
        <f t="shared" si="17"/>
        <v>1711.0052294516622</v>
      </c>
      <c r="J100" s="87">
        <f t="shared" si="18"/>
        <v>101014.32673636723</v>
      </c>
      <c r="K100" s="190">
        <f t="shared" si="22"/>
        <v>1229.1929531988324</v>
      </c>
      <c r="L100" s="87">
        <f t="shared" si="19"/>
        <v>72569.093570952668</v>
      </c>
      <c r="M100" s="88">
        <f t="shared" si="23"/>
        <v>378652.80164022348</v>
      </c>
      <c r="N100" s="88">
        <f t="shared" si="24"/>
        <v>2083784.8016402235</v>
      </c>
      <c r="O100" s="88">
        <f t="shared" si="25"/>
        <v>35295.653674586254</v>
      </c>
      <c r="P100" s="89">
        <f t="shared" si="20"/>
        <v>0.94067108531281263</v>
      </c>
      <c r="Q100" s="197">
        <f>SUMIFS([1]nov23!$Q$7:$Q$362,[1]nov23!$B$7:$B$362,B100)</f>
        <v>69698.453995138174</v>
      </c>
      <c r="R100" s="89">
        <f t="shared" si="26"/>
        <v>-4.5904926890081091E-2</v>
      </c>
      <c r="S100" s="89">
        <f t="shared" si="26"/>
        <v>-5.9738481254763075E-2</v>
      </c>
      <c r="T100" s="91">
        <v>59038</v>
      </c>
      <c r="U100" s="193">
        <f>SUMIFS([1]nov23!$U$7:$U$362,[1]nov23!$B$7:$B$362,B100)</f>
        <v>1787172</v>
      </c>
      <c r="V100" s="193">
        <f>SUMIFS([1]nov23!$V$7:$V$362,[1]nov23!$B$7:$B$362,B100)</f>
        <v>30716.922759616376</v>
      </c>
      <c r="W100" s="199"/>
      <c r="X100" s="88">
        <v>0</v>
      </c>
      <c r="Y100" s="88">
        <f t="shared" si="27"/>
        <v>0</v>
      </c>
      <c r="Z100" s="1"/>
      <c r="AA100" s="1"/>
    </row>
    <row r="101" spans="2:27" x14ac:dyDescent="0.25">
      <c r="B101" s="85">
        <v>3004</v>
      </c>
      <c r="C101" s="85" t="s">
        <v>118</v>
      </c>
      <c r="D101" s="1">
        <f>SUMIFS([1]nov23!$D$7:$D$362,[1]nov23!$B$7:$B$362,B101)</f>
        <v>2641793</v>
      </c>
      <c r="E101" s="85">
        <f t="shared" si="21"/>
        <v>31284.555445028658</v>
      </c>
      <c r="F101" s="86">
        <f t="shared" si="14"/>
        <v>0.83377055416863433</v>
      </c>
      <c r="G101" s="190">
        <f t="shared" si="15"/>
        <v>3742.9512763154166</v>
      </c>
      <c r="H101" s="190">
        <f t="shared" si="16"/>
        <v>316069.77757717902</v>
      </c>
      <c r="I101" s="190">
        <f t="shared" si="17"/>
        <v>870.08997948959177</v>
      </c>
      <c r="J101" s="87">
        <f t="shared" si="18"/>
        <v>73473.878228019094</v>
      </c>
      <c r="K101" s="190">
        <f t="shared" si="22"/>
        <v>388.27770323676197</v>
      </c>
      <c r="L101" s="87">
        <f t="shared" si="19"/>
        <v>32787.722372125128</v>
      </c>
      <c r="M101" s="88">
        <f t="shared" si="23"/>
        <v>348857.49994930415</v>
      </c>
      <c r="N101" s="88">
        <f t="shared" si="24"/>
        <v>2990650.4999493044</v>
      </c>
      <c r="O101" s="88">
        <f t="shared" si="25"/>
        <v>35415.784424580845</v>
      </c>
      <c r="P101" s="89">
        <f t="shared" si="20"/>
        <v>0.94387271245984627</v>
      </c>
      <c r="Q101" s="197">
        <f>SUMIFS([1]nov23!$Q$7:$Q$362,[1]nov23!$B$7:$B$362,B101)</f>
        <v>58032.372093658603</v>
      </c>
      <c r="R101" s="89">
        <f t="shared" si="26"/>
        <v>-5.9501347133141182E-2</v>
      </c>
      <c r="S101" s="89">
        <f t="shared" si="26"/>
        <v>-6.5649270684637051E-2</v>
      </c>
      <c r="T101" s="91">
        <v>84444</v>
      </c>
      <c r="U101" s="193">
        <f>SUMIFS([1]nov23!$U$7:$U$362,[1]nov23!$B$7:$B$362,B101)</f>
        <v>2808928</v>
      </c>
      <c r="V101" s="193">
        <f>SUMIFS([1]nov23!$V$7:$V$362,[1]nov23!$B$7:$B$362,B101)</f>
        <v>33482.668192437901</v>
      </c>
      <c r="W101" s="199"/>
      <c r="X101" s="88">
        <v>0</v>
      </c>
      <c r="Y101" s="88">
        <f t="shared" si="27"/>
        <v>0</v>
      </c>
      <c r="Z101" s="1"/>
      <c r="AA101" s="1"/>
    </row>
    <row r="102" spans="2:27" x14ac:dyDescent="0.25">
      <c r="B102" s="85">
        <v>3005</v>
      </c>
      <c r="C102" s="85" t="s">
        <v>119</v>
      </c>
      <c r="D102" s="1">
        <f>SUMIFS([1]nov23!$D$7:$D$362,[1]nov23!$B$7:$B$362,B102)</f>
        <v>3524764</v>
      </c>
      <c r="E102" s="85">
        <f t="shared" si="21"/>
        <v>34124.599432670802</v>
      </c>
      <c r="F102" s="86">
        <f t="shared" si="14"/>
        <v>0.90946109909584283</v>
      </c>
      <c r="G102" s="190">
        <f t="shared" si="15"/>
        <v>2038.9248837301302</v>
      </c>
      <c r="H102" s="190">
        <f t="shared" si="16"/>
        <v>210602.59016536889</v>
      </c>
      <c r="I102" s="190">
        <f t="shared" si="17"/>
        <v>0</v>
      </c>
      <c r="J102" s="87">
        <f t="shared" si="18"/>
        <v>0</v>
      </c>
      <c r="K102" s="190">
        <f t="shared" si="22"/>
        <v>-481.8122762528298</v>
      </c>
      <c r="L102" s="87">
        <f t="shared" si="19"/>
        <v>-49766.871826431045</v>
      </c>
      <c r="M102" s="88">
        <f t="shared" si="23"/>
        <v>160835.71833893785</v>
      </c>
      <c r="N102" s="88">
        <f t="shared" si="24"/>
        <v>3685599.718338938</v>
      </c>
      <c r="O102" s="88">
        <f t="shared" si="25"/>
        <v>35681.712040148108</v>
      </c>
      <c r="P102" s="89">
        <f t="shared" si="20"/>
        <v>0.95095999921352437</v>
      </c>
      <c r="Q102" s="197">
        <f>SUMIFS([1]nov23!$Q$7:$Q$362,[1]nov23!$B$7:$B$362,B102)</f>
        <v>26800.636462747701</v>
      </c>
      <c r="R102" s="89">
        <f t="shared" si="26"/>
        <v>-5.5803726891760268E-2</v>
      </c>
      <c r="S102" s="89">
        <f t="shared" si="26"/>
        <v>-6.510939540135148E-2</v>
      </c>
      <c r="T102" s="91">
        <v>103291</v>
      </c>
      <c r="U102" s="193">
        <f>SUMIFS([1]nov23!$U$7:$U$362,[1]nov23!$B$7:$B$362,B102)</f>
        <v>3733084</v>
      </c>
      <c r="V102" s="193">
        <f>SUMIFS([1]nov23!$V$7:$V$362,[1]nov23!$B$7:$B$362,B102)</f>
        <v>36501.168441328598</v>
      </c>
      <c r="W102" s="199"/>
      <c r="X102" s="88">
        <v>0</v>
      </c>
      <c r="Y102" s="88">
        <f t="shared" si="27"/>
        <v>0</v>
      </c>
      <c r="Z102" s="1"/>
      <c r="AA102" s="1"/>
    </row>
    <row r="103" spans="2:27" x14ac:dyDescent="0.25">
      <c r="B103" s="85">
        <v>3006</v>
      </c>
      <c r="C103" s="85" t="s">
        <v>120</v>
      </c>
      <c r="D103" s="1">
        <f>SUMIFS([1]nov23!$D$7:$D$362,[1]nov23!$B$7:$B$362,B103)</f>
        <v>1051183</v>
      </c>
      <c r="E103" s="85">
        <f t="shared" si="21"/>
        <v>36508.28326329316</v>
      </c>
      <c r="F103" s="86">
        <f t="shared" si="14"/>
        <v>0.97298910389402626</v>
      </c>
      <c r="G103" s="190">
        <f t="shared" si="15"/>
        <v>608.71458535671547</v>
      </c>
      <c r="H103" s="190">
        <f t="shared" si="16"/>
        <v>17526.719056175909</v>
      </c>
      <c r="I103" s="190">
        <f t="shared" si="17"/>
        <v>0</v>
      </c>
      <c r="J103" s="87">
        <f t="shared" si="18"/>
        <v>0</v>
      </c>
      <c r="K103" s="190">
        <f t="shared" si="22"/>
        <v>-481.8122762528298</v>
      </c>
      <c r="L103" s="87">
        <f t="shared" si="19"/>
        <v>-13872.820870147729</v>
      </c>
      <c r="M103" s="88">
        <f t="shared" si="23"/>
        <v>3653.8981860281801</v>
      </c>
      <c r="N103" s="88">
        <f t="shared" si="24"/>
        <v>1054836.8981860282</v>
      </c>
      <c r="O103" s="88">
        <f t="shared" si="25"/>
        <v>36635.185572397051</v>
      </c>
      <c r="P103" s="89">
        <f t="shared" si="20"/>
        <v>0.97637120113279774</v>
      </c>
      <c r="Q103" s="197">
        <f>SUMIFS([1]nov23!$Q$7:$Q$362,[1]nov23!$B$7:$B$362,B103)</f>
        <v>-6848.8667156684205</v>
      </c>
      <c r="R103" s="89">
        <f t="shared" si="26"/>
        <v>-3.7958777624126097E-2</v>
      </c>
      <c r="S103" s="89">
        <f t="shared" si="26"/>
        <v>-6.8497647392873631E-2</v>
      </c>
      <c r="T103" s="91">
        <v>28793</v>
      </c>
      <c r="U103" s="193">
        <f>SUMIFS([1]nov23!$U$7:$U$362,[1]nov23!$B$7:$B$362,B103)</f>
        <v>1092659</v>
      </c>
      <c r="V103" s="193">
        <f>SUMIFS([1]nov23!$V$7:$V$362,[1]nov23!$B$7:$B$362,B103)</f>
        <v>39192.905053983282</v>
      </c>
      <c r="W103" s="199"/>
      <c r="X103" s="88">
        <v>0</v>
      </c>
      <c r="Y103" s="88">
        <f t="shared" si="27"/>
        <v>0</v>
      </c>
      <c r="Z103" s="1"/>
      <c r="AA103" s="1"/>
    </row>
    <row r="104" spans="2:27" x14ac:dyDescent="0.25">
      <c r="B104" s="85">
        <v>3007</v>
      </c>
      <c r="C104" s="85" t="s">
        <v>121</v>
      </c>
      <c r="D104" s="1">
        <f>SUMIFS([1]nov23!$D$7:$D$362,[1]nov23!$B$7:$B$362,B104)</f>
        <v>1003312</v>
      </c>
      <c r="E104" s="85">
        <f t="shared" si="21"/>
        <v>31907.899758300471</v>
      </c>
      <c r="F104" s="86">
        <f t="shared" si="14"/>
        <v>0.85038342036159453</v>
      </c>
      <c r="G104" s="190">
        <f t="shared" si="15"/>
        <v>3368.9446883523292</v>
      </c>
      <c r="H104" s="190">
        <f t="shared" si="16"/>
        <v>105933.09678055064</v>
      </c>
      <c r="I104" s="190">
        <f t="shared" si="17"/>
        <v>651.91946984445724</v>
      </c>
      <c r="J104" s="87">
        <f t="shared" si="18"/>
        <v>20498.955809789113</v>
      </c>
      <c r="K104" s="190">
        <f t="shared" si="22"/>
        <v>170.10719359162744</v>
      </c>
      <c r="L104" s="87">
        <f t="shared" si="19"/>
        <v>5348.8505952951327</v>
      </c>
      <c r="M104" s="88">
        <f t="shared" si="23"/>
        <v>111281.94737584578</v>
      </c>
      <c r="N104" s="88">
        <f t="shared" si="24"/>
        <v>1114593.9473758459</v>
      </c>
      <c r="O104" s="88">
        <f t="shared" si="25"/>
        <v>35446.951640244428</v>
      </c>
      <c r="P104" s="89">
        <f t="shared" si="20"/>
        <v>0.94470335576949405</v>
      </c>
      <c r="Q104" s="197">
        <f>SUMIFS([1]nov23!$Q$7:$Q$362,[1]nov23!$B$7:$B$362,B104)</f>
        <v>14787.458186644479</v>
      </c>
      <c r="R104" s="89">
        <f t="shared" si="26"/>
        <v>-7.984093443681399E-2</v>
      </c>
      <c r="S104" s="89">
        <f t="shared" si="26"/>
        <v>-9.2511996495994217E-2</v>
      </c>
      <c r="T104" s="91">
        <v>31444</v>
      </c>
      <c r="U104" s="193">
        <f>SUMIFS([1]nov23!$U$7:$U$362,[1]nov23!$B$7:$B$362,B104)</f>
        <v>1090368</v>
      </c>
      <c r="V104" s="193">
        <f>SUMIFS([1]nov23!$V$7:$V$362,[1]nov23!$B$7:$B$362,B104)</f>
        <v>35160.684918254818</v>
      </c>
      <c r="W104" s="199"/>
      <c r="X104" s="88">
        <v>0</v>
      </c>
      <c r="Y104" s="88">
        <f t="shared" si="27"/>
        <v>0</v>
      </c>
      <c r="Z104" s="1"/>
      <c r="AA104" s="1"/>
    </row>
    <row r="105" spans="2:27" x14ac:dyDescent="0.25">
      <c r="B105" s="85">
        <v>3011</v>
      </c>
      <c r="C105" s="85" t="s">
        <v>122</v>
      </c>
      <c r="D105" s="1">
        <f>SUMIFS([1]nov23!$D$7:$D$362,[1]nov23!$B$7:$B$362,B105)</f>
        <v>192870</v>
      </c>
      <c r="E105" s="85">
        <f t="shared" si="21"/>
        <v>40501.889962200759</v>
      </c>
      <c r="F105" s="86">
        <f t="shared" si="14"/>
        <v>1.0794234649745473</v>
      </c>
      <c r="G105" s="190">
        <f t="shared" si="15"/>
        <v>-1787.4494339878438</v>
      </c>
      <c r="H105" s="190">
        <f t="shared" si="16"/>
        <v>-8511.8342046501111</v>
      </c>
      <c r="I105" s="190">
        <f t="shared" si="17"/>
        <v>0</v>
      </c>
      <c r="J105" s="87">
        <f t="shared" si="18"/>
        <v>0</v>
      </c>
      <c r="K105" s="190">
        <f t="shared" si="22"/>
        <v>-481.8122762528298</v>
      </c>
      <c r="L105" s="87">
        <f t="shared" si="19"/>
        <v>-2294.3900595159753</v>
      </c>
      <c r="M105" s="88">
        <f t="shared" si="23"/>
        <v>-10806.224264166087</v>
      </c>
      <c r="N105" s="88">
        <f t="shared" si="24"/>
        <v>182063.77573583391</v>
      </c>
      <c r="O105" s="88">
        <f t="shared" si="25"/>
        <v>38232.628251960079</v>
      </c>
      <c r="P105" s="89">
        <f t="shared" si="20"/>
        <v>1.0189449455650059</v>
      </c>
      <c r="Q105" s="197">
        <f>SUMIFS([1]nov23!$Q$7:$Q$362,[1]nov23!$B$7:$B$362,B105)</f>
        <v>-2579.6326433512859</v>
      </c>
      <c r="R105" s="89">
        <f t="shared" si="26"/>
        <v>-5.8628869300377778E-2</v>
      </c>
      <c r="S105" s="89">
        <f t="shared" si="26"/>
        <v>-6.2780232959489798E-2</v>
      </c>
      <c r="T105" s="91">
        <v>4762</v>
      </c>
      <c r="U105" s="193">
        <f>SUMIFS([1]nov23!$U$7:$U$362,[1]nov23!$B$7:$B$362,B105)</f>
        <v>204882</v>
      </c>
      <c r="V105" s="193">
        <f>SUMIFS([1]nov23!$V$7:$V$362,[1]nov23!$B$7:$B$362,B105)</f>
        <v>43214.933558321027</v>
      </c>
      <c r="W105" s="199"/>
      <c r="X105" s="88">
        <v>0</v>
      </c>
      <c r="Y105" s="88">
        <f t="shared" si="27"/>
        <v>0</v>
      </c>
      <c r="Z105" s="1"/>
      <c r="AA105" s="1"/>
    </row>
    <row r="106" spans="2:27" x14ac:dyDescent="0.25">
      <c r="B106" s="85">
        <v>3012</v>
      </c>
      <c r="C106" s="85" t="s">
        <v>123</v>
      </c>
      <c r="D106" s="1">
        <f>SUMIFS([1]nov23!$D$7:$D$362,[1]nov23!$B$7:$B$362,B106)</f>
        <v>40890</v>
      </c>
      <c r="E106" s="85">
        <f t="shared" si="21"/>
        <v>30767.494356659143</v>
      </c>
      <c r="F106" s="86">
        <f t="shared" si="14"/>
        <v>0.8199902621345535</v>
      </c>
      <c r="G106" s="190">
        <f t="shared" si="15"/>
        <v>4053.1879293371258</v>
      </c>
      <c r="H106" s="190">
        <f t="shared" si="16"/>
        <v>5386.6867580890403</v>
      </c>
      <c r="I106" s="190">
        <f t="shared" si="17"/>
        <v>1051.0613604189223</v>
      </c>
      <c r="J106" s="87">
        <f t="shared" si="18"/>
        <v>1396.8605479967478</v>
      </c>
      <c r="K106" s="190">
        <f t="shared" si="22"/>
        <v>569.24908416609242</v>
      </c>
      <c r="L106" s="87">
        <f t="shared" si="19"/>
        <v>756.53203285673681</v>
      </c>
      <c r="M106" s="88">
        <f t="shared" si="23"/>
        <v>6143.2187909457771</v>
      </c>
      <c r="N106" s="88">
        <f t="shared" si="24"/>
        <v>47033.218790945779</v>
      </c>
      <c r="O106" s="88">
        <f t="shared" si="25"/>
        <v>35389.931370162361</v>
      </c>
      <c r="P106" s="89">
        <f t="shared" si="20"/>
        <v>0.94318369785814204</v>
      </c>
      <c r="Q106" s="197">
        <f>SUMIFS([1]nov23!$Q$7:$Q$362,[1]nov23!$B$7:$B$362,B106)</f>
        <v>117.55019495135548</v>
      </c>
      <c r="R106" s="89">
        <f t="shared" si="26"/>
        <v>-3.0962771533754297E-3</v>
      </c>
      <c r="S106" s="89">
        <f t="shared" si="26"/>
        <v>-1.3597896506161441E-2</v>
      </c>
      <c r="T106" s="91">
        <v>1329</v>
      </c>
      <c r="U106" s="193">
        <f>SUMIFS([1]nov23!$U$7:$U$362,[1]nov23!$B$7:$B$362,B106)</f>
        <v>41017</v>
      </c>
      <c r="V106" s="193">
        <f>SUMIFS([1]nov23!$V$7:$V$362,[1]nov23!$B$7:$B$362,B106)</f>
        <v>31191.634980988591</v>
      </c>
      <c r="W106" s="199"/>
      <c r="X106" s="88">
        <v>0</v>
      </c>
      <c r="Y106" s="88">
        <f t="shared" si="27"/>
        <v>0</v>
      </c>
      <c r="Z106" s="1"/>
      <c r="AA106" s="1"/>
    </row>
    <row r="107" spans="2:27" x14ac:dyDescent="0.25">
      <c r="B107" s="85">
        <v>3013</v>
      </c>
      <c r="C107" s="85" t="s">
        <v>124</v>
      </c>
      <c r="D107" s="1">
        <f>SUMIFS([1]nov23!$D$7:$D$362,[1]nov23!$B$7:$B$362,B107)</f>
        <v>108562</v>
      </c>
      <c r="E107" s="85">
        <f t="shared" si="21"/>
        <v>29832.92113217917</v>
      </c>
      <c r="F107" s="86">
        <f t="shared" si="14"/>
        <v>0.79508277586213283</v>
      </c>
      <c r="G107" s="190">
        <f t="shared" si="15"/>
        <v>4613.9318640251095</v>
      </c>
      <c r="H107" s="190">
        <f t="shared" si="16"/>
        <v>16790.098053187376</v>
      </c>
      <c r="I107" s="190">
        <f t="shared" si="17"/>
        <v>1378.1619889869125</v>
      </c>
      <c r="J107" s="87">
        <f t="shared" si="18"/>
        <v>5015.1314779233744</v>
      </c>
      <c r="K107" s="190">
        <f t="shared" si="22"/>
        <v>896.34971273408269</v>
      </c>
      <c r="L107" s="87">
        <f t="shared" si="19"/>
        <v>3261.8166046393267</v>
      </c>
      <c r="M107" s="88">
        <f t="shared" si="23"/>
        <v>20051.914657826703</v>
      </c>
      <c r="N107" s="88">
        <f t="shared" si="24"/>
        <v>128613.91465782671</v>
      </c>
      <c r="O107" s="88">
        <f t="shared" si="25"/>
        <v>35343.202708938363</v>
      </c>
      <c r="P107" s="89">
        <f t="shared" si="20"/>
        <v>0.94193832354452101</v>
      </c>
      <c r="Q107" s="197">
        <f>SUMIFS([1]nov23!$Q$7:$Q$362,[1]nov23!$B$7:$B$362,B107)</f>
        <v>3461.3776218419807</v>
      </c>
      <c r="R107" s="89">
        <f t="shared" si="26"/>
        <v>-4.5818501428257524E-2</v>
      </c>
      <c r="S107" s="89">
        <f t="shared" si="26"/>
        <v>-6.1813299837951495E-2</v>
      </c>
      <c r="T107" s="91">
        <v>3639</v>
      </c>
      <c r="U107" s="193">
        <f>SUMIFS([1]nov23!$U$7:$U$362,[1]nov23!$B$7:$B$362,B107)</f>
        <v>113775</v>
      </c>
      <c r="V107" s="193">
        <f>SUMIFS([1]nov23!$V$7:$V$362,[1]nov23!$B$7:$B$362,B107)</f>
        <v>31798.490776970375</v>
      </c>
      <c r="W107" s="199"/>
      <c r="X107" s="88">
        <v>0</v>
      </c>
      <c r="Y107" s="88">
        <f t="shared" si="27"/>
        <v>0</v>
      </c>
      <c r="Z107" s="1"/>
      <c r="AA107" s="1"/>
    </row>
    <row r="108" spans="2:27" x14ac:dyDescent="0.25">
      <c r="B108" s="85">
        <v>3014</v>
      </c>
      <c r="C108" s="85" t="s">
        <v>125</v>
      </c>
      <c r="D108" s="1">
        <f>SUMIFS([1]nov23!$D$7:$D$362,[1]nov23!$B$7:$B$362,B108)</f>
        <v>1432248</v>
      </c>
      <c r="E108" s="85">
        <f t="shared" si="21"/>
        <v>30879.392867922903</v>
      </c>
      <c r="F108" s="86">
        <f t="shared" si="14"/>
        <v>0.82297249034332465</v>
      </c>
      <c r="G108" s="190">
        <f t="shared" si="15"/>
        <v>3986.0488225788699</v>
      </c>
      <c r="H108" s="190">
        <f t="shared" si="16"/>
        <v>184880.91648885317</v>
      </c>
      <c r="I108" s="190">
        <f t="shared" si="17"/>
        <v>1011.8968814766062</v>
      </c>
      <c r="J108" s="87">
        <f t="shared" si="18"/>
        <v>46933.80115664794</v>
      </c>
      <c r="K108" s="190">
        <f t="shared" si="22"/>
        <v>530.08460522377641</v>
      </c>
      <c r="L108" s="87">
        <f t="shared" si="19"/>
        <v>24586.384159489196</v>
      </c>
      <c r="M108" s="88">
        <f t="shared" si="23"/>
        <v>209467.30064834235</v>
      </c>
      <c r="N108" s="88">
        <f t="shared" si="24"/>
        <v>1641715.3006483424</v>
      </c>
      <c r="O108" s="88">
        <f t="shared" si="25"/>
        <v>35395.526295725547</v>
      </c>
      <c r="P108" s="89">
        <f t="shared" si="20"/>
        <v>0.94333280926858054</v>
      </c>
      <c r="Q108" s="197">
        <f>SUMIFS([1]nov23!$Q$7:$Q$362,[1]nov23!$B$7:$B$362,B108)</f>
        <v>48804.702213870332</v>
      </c>
      <c r="R108" s="89">
        <f t="shared" si="26"/>
        <v>-5.8103999668552106E-2</v>
      </c>
      <c r="S108" s="89">
        <f t="shared" si="26"/>
        <v>-7.3821896789343353E-2</v>
      </c>
      <c r="T108" s="91">
        <v>46382</v>
      </c>
      <c r="U108" s="193">
        <f>SUMIFS([1]nov23!$U$7:$U$362,[1]nov23!$B$7:$B$362,B108)</f>
        <v>1520601</v>
      </c>
      <c r="V108" s="193">
        <f>SUMIFS([1]nov23!$V$7:$V$362,[1]nov23!$B$7:$B$362,B108)</f>
        <v>33340.663918610771</v>
      </c>
      <c r="W108" s="199"/>
      <c r="X108" s="88">
        <v>0</v>
      </c>
      <c r="Y108" s="88">
        <f t="shared" si="27"/>
        <v>0</v>
      </c>
      <c r="Z108" s="1"/>
      <c r="AA108" s="1"/>
    </row>
    <row r="109" spans="2:27" x14ac:dyDescent="0.25">
      <c r="B109" s="85">
        <v>3015</v>
      </c>
      <c r="C109" s="85" t="s">
        <v>126</v>
      </c>
      <c r="D109" s="1">
        <f>SUMIFS([1]nov23!$D$7:$D$362,[1]nov23!$B$7:$B$362,B109)</f>
        <v>114165</v>
      </c>
      <c r="E109" s="85">
        <f t="shared" si="21"/>
        <v>29378.538342768912</v>
      </c>
      <c r="F109" s="86">
        <f t="shared" si="14"/>
        <v>0.78297293492809827</v>
      </c>
      <c r="G109" s="190">
        <f t="shared" si="15"/>
        <v>4886.561537671264</v>
      </c>
      <c r="H109" s="190">
        <f t="shared" si="16"/>
        <v>18989.178135390532</v>
      </c>
      <c r="I109" s="190">
        <f t="shared" si="17"/>
        <v>1537.1959652805028</v>
      </c>
      <c r="J109" s="87">
        <f t="shared" si="18"/>
        <v>5973.5435210800342</v>
      </c>
      <c r="K109" s="190">
        <f t="shared" si="22"/>
        <v>1055.383689027673</v>
      </c>
      <c r="L109" s="87">
        <f t="shared" si="19"/>
        <v>4101.2210155615376</v>
      </c>
      <c r="M109" s="88">
        <f t="shared" si="23"/>
        <v>23090.399150952071</v>
      </c>
      <c r="N109" s="88">
        <f t="shared" si="24"/>
        <v>137255.39915095206</v>
      </c>
      <c r="O109" s="88">
        <f t="shared" si="25"/>
        <v>35320.483569467848</v>
      </c>
      <c r="P109" s="89">
        <f t="shared" si="20"/>
        <v>0.94133283149781921</v>
      </c>
      <c r="Q109" s="197">
        <f>SUMIFS([1]nov23!$Q$7:$Q$362,[1]nov23!$B$7:$B$362,B109)</f>
        <v>4006.6147536350545</v>
      </c>
      <c r="R109" s="89">
        <f t="shared" si="26"/>
        <v>-3.8772417277090174E-2</v>
      </c>
      <c r="S109" s="89">
        <f t="shared" si="26"/>
        <v>-4.8666679579950849E-2</v>
      </c>
      <c r="T109" s="91">
        <v>3886</v>
      </c>
      <c r="U109" s="193">
        <f>SUMIFS([1]nov23!$U$7:$U$362,[1]nov23!$B$7:$B$362,B109)</f>
        <v>118770</v>
      </c>
      <c r="V109" s="193">
        <f>SUMIFS([1]nov23!$V$7:$V$362,[1]nov23!$B$7:$B$362,B109)</f>
        <v>30881.435257410296</v>
      </c>
      <c r="W109" s="199"/>
      <c r="X109" s="88">
        <v>0</v>
      </c>
      <c r="Y109" s="88">
        <f t="shared" si="27"/>
        <v>0</v>
      </c>
      <c r="Z109" s="1"/>
      <c r="AA109" s="1"/>
    </row>
    <row r="110" spans="2:27" x14ac:dyDescent="0.25">
      <c r="B110" s="85">
        <v>3016</v>
      </c>
      <c r="C110" s="85" t="s">
        <v>127</v>
      </c>
      <c r="D110" s="1">
        <f>SUMIFS([1]nov23!$D$7:$D$362,[1]nov23!$B$7:$B$362,B110)</f>
        <v>250053</v>
      </c>
      <c r="E110" s="85">
        <f t="shared" si="21"/>
        <v>29871.341536256121</v>
      </c>
      <c r="F110" s="86">
        <f t="shared" si="14"/>
        <v>0.79610672525642456</v>
      </c>
      <c r="G110" s="190">
        <f t="shared" si="15"/>
        <v>4590.8796215789389</v>
      </c>
      <c r="H110" s="190">
        <f t="shared" si="16"/>
        <v>38430.253312237299</v>
      </c>
      <c r="I110" s="190">
        <f t="shared" si="17"/>
        <v>1364.7148475599797</v>
      </c>
      <c r="J110" s="87">
        <f t="shared" si="18"/>
        <v>11424.02798892459</v>
      </c>
      <c r="K110" s="190">
        <f t="shared" si="22"/>
        <v>882.90257130714986</v>
      </c>
      <c r="L110" s="87">
        <f t="shared" si="19"/>
        <v>7390.777424412152</v>
      </c>
      <c r="M110" s="88">
        <f t="shared" si="23"/>
        <v>45821.030736649453</v>
      </c>
      <c r="N110" s="88">
        <f t="shared" si="24"/>
        <v>295874.03073664947</v>
      </c>
      <c r="O110" s="88">
        <f t="shared" si="25"/>
        <v>35345.123729142215</v>
      </c>
      <c r="P110" s="89">
        <f t="shared" si="20"/>
        <v>0.94198952101423572</v>
      </c>
      <c r="Q110" s="197">
        <f>SUMIFS([1]nov23!$Q$7:$Q$362,[1]nov23!$B$7:$B$362,B110)</f>
        <v>6985.0231993512643</v>
      </c>
      <c r="R110" s="89">
        <f t="shared" si="26"/>
        <v>-1.5849338790931991E-2</v>
      </c>
      <c r="S110" s="89">
        <f t="shared" si="26"/>
        <v>-2.2785772790613622E-2</v>
      </c>
      <c r="T110" s="91">
        <v>8371</v>
      </c>
      <c r="U110" s="193">
        <f>SUMIFS([1]nov23!$U$7:$U$362,[1]nov23!$B$7:$B$362,B110)</f>
        <v>254080</v>
      </c>
      <c r="V110" s="193">
        <f>SUMIFS([1]nov23!$V$7:$V$362,[1]nov23!$B$7:$B$362,B110)</f>
        <v>30567.853705486043</v>
      </c>
      <c r="W110" s="199"/>
      <c r="X110" s="88">
        <v>0</v>
      </c>
      <c r="Y110" s="88">
        <f t="shared" si="27"/>
        <v>0</v>
      </c>
      <c r="Z110" s="1"/>
      <c r="AA110" s="1"/>
    </row>
    <row r="111" spans="2:27" x14ac:dyDescent="0.25">
      <c r="B111" s="85">
        <v>3017</v>
      </c>
      <c r="C111" s="85" t="s">
        <v>128</v>
      </c>
      <c r="D111" s="1">
        <f>SUMIFS([1]nov23!$D$7:$D$362,[1]nov23!$B$7:$B$362,B111)</f>
        <v>250210</v>
      </c>
      <c r="E111" s="85">
        <f t="shared" si="21"/>
        <v>30084.164963328123</v>
      </c>
      <c r="F111" s="86">
        <f t="shared" si="14"/>
        <v>0.80177872232352965</v>
      </c>
      <c r="G111" s="190">
        <f t="shared" si="15"/>
        <v>4463.1855653357379</v>
      </c>
      <c r="H111" s="190">
        <f t="shared" si="16"/>
        <v>37120.314346897336</v>
      </c>
      <c r="I111" s="190">
        <f t="shared" si="17"/>
        <v>1290.2266480847791</v>
      </c>
      <c r="J111" s="87">
        <f t="shared" si="18"/>
        <v>10730.815032121107</v>
      </c>
      <c r="K111" s="190">
        <f t="shared" si="22"/>
        <v>808.41437183194921</v>
      </c>
      <c r="L111" s="87">
        <f t="shared" si="19"/>
        <v>6723.5823305263211</v>
      </c>
      <c r="M111" s="88">
        <f t="shared" si="23"/>
        <v>43843.896677423654</v>
      </c>
      <c r="N111" s="88">
        <f t="shared" si="24"/>
        <v>294053.89667742368</v>
      </c>
      <c r="O111" s="88">
        <f t="shared" si="25"/>
        <v>35355.764900495815</v>
      </c>
      <c r="P111" s="89">
        <f t="shared" si="20"/>
        <v>0.94227312086759096</v>
      </c>
      <c r="Q111" s="197">
        <f>SUMIFS([1]nov23!$Q$7:$Q$362,[1]nov23!$B$7:$B$362,B111)</f>
        <v>2476.1446361252383</v>
      </c>
      <c r="R111" s="89">
        <f t="shared" si="26"/>
        <v>-3.4404245055475159E-2</v>
      </c>
      <c r="S111" s="89">
        <f t="shared" si="26"/>
        <v>-0.11381599164463653</v>
      </c>
      <c r="T111" s="91">
        <v>8317</v>
      </c>
      <c r="U111" s="193">
        <f>SUMIFS([1]nov23!$U$7:$U$362,[1]nov23!$B$7:$B$362,B111)</f>
        <v>259125</v>
      </c>
      <c r="V111" s="193">
        <f>SUMIFS([1]nov23!$V$7:$V$362,[1]nov23!$B$7:$B$362,B111)</f>
        <v>33947.988995152627</v>
      </c>
      <c r="W111" s="199"/>
      <c r="X111" s="88">
        <v>0</v>
      </c>
      <c r="Y111" s="88">
        <f t="shared" si="27"/>
        <v>0</v>
      </c>
      <c r="Z111" s="1"/>
      <c r="AA111" s="1"/>
    </row>
    <row r="112" spans="2:27" x14ac:dyDescent="0.25">
      <c r="B112" s="85">
        <v>3018</v>
      </c>
      <c r="C112" s="85" t="s">
        <v>129</v>
      </c>
      <c r="D112" s="1">
        <f>SUMIFS([1]nov23!$D$7:$D$362,[1]nov23!$B$7:$B$362,B112)</f>
        <v>179651</v>
      </c>
      <c r="E112" s="85">
        <f t="shared" si="21"/>
        <v>29827.494604017931</v>
      </c>
      <c r="F112" s="86">
        <f t="shared" si="14"/>
        <v>0.79493815244243426</v>
      </c>
      <c r="G112" s="190">
        <f t="shared" si="15"/>
        <v>4617.1877809218531</v>
      </c>
      <c r="H112" s="190">
        <f t="shared" si="16"/>
        <v>27809.322004492322</v>
      </c>
      <c r="I112" s="190">
        <f t="shared" si="17"/>
        <v>1380.0612738433463</v>
      </c>
      <c r="J112" s="87">
        <f t="shared" si="18"/>
        <v>8312.1090523584753</v>
      </c>
      <c r="K112" s="190">
        <f t="shared" si="22"/>
        <v>898.24899759051641</v>
      </c>
      <c r="L112" s="87">
        <f t="shared" si="19"/>
        <v>5410.1537124876795</v>
      </c>
      <c r="M112" s="88">
        <f t="shared" si="23"/>
        <v>33219.47571698</v>
      </c>
      <c r="N112" s="88">
        <f t="shared" si="24"/>
        <v>212870.47571698</v>
      </c>
      <c r="O112" s="88">
        <f t="shared" si="25"/>
        <v>35342.931382530303</v>
      </c>
      <c r="P112" s="89">
        <f t="shared" si="20"/>
        <v>0.94193109237353612</v>
      </c>
      <c r="Q112" s="197">
        <f>SUMIFS([1]nov23!$Q$7:$Q$362,[1]nov23!$B$7:$B$362,B112)</f>
        <v>4517.2515983386256</v>
      </c>
      <c r="R112" s="89">
        <f t="shared" si="26"/>
        <v>-3.7858826049700083E-2</v>
      </c>
      <c r="S112" s="89">
        <f t="shared" si="26"/>
        <v>-5.5430721971090315E-2</v>
      </c>
      <c r="T112" s="91">
        <v>6023</v>
      </c>
      <c r="U112" s="193">
        <f>SUMIFS([1]nov23!$U$7:$U$362,[1]nov23!$B$7:$B$362,B112)</f>
        <v>186720</v>
      </c>
      <c r="V112" s="193">
        <f>SUMIFS([1]nov23!$V$7:$V$362,[1]nov23!$B$7:$B$362,B112)</f>
        <v>31577.879249112128</v>
      </c>
      <c r="W112" s="199"/>
      <c r="X112" s="88">
        <v>0</v>
      </c>
      <c r="Y112" s="88">
        <f t="shared" si="27"/>
        <v>0</v>
      </c>
      <c r="Z112" s="1"/>
      <c r="AA112" s="1"/>
    </row>
    <row r="113" spans="2:27" x14ac:dyDescent="0.25">
      <c r="B113" s="85">
        <v>3019</v>
      </c>
      <c r="C113" s="85" t="s">
        <v>130</v>
      </c>
      <c r="D113" s="1">
        <f>SUMIFS([1]nov23!$D$7:$D$362,[1]nov23!$B$7:$B$362,B113)</f>
        <v>655306</v>
      </c>
      <c r="E113" s="85">
        <f t="shared" si="21"/>
        <v>34328.98527948033</v>
      </c>
      <c r="F113" s="86">
        <f t="shared" si="14"/>
        <v>0.91490822462901655</v>
      </c>
      <c r="G113" s="190">
        <f t="shared" si="15"/>
        <v>1916.2933756444136</v>
      </c>
      <c r="H113" s="190">
        <f t="shared" si="16"/>
        <v>36580.124247676205</v>
      </c>
      <c r="I113" s="190">
        <f t="shared" si="17"/>
        <v>0</v>
      </c>
      <c r="J113" s="87">
        <f t="shared" si="18"/>
        <v>0</v>
      </c>
      <c r="K113" s="190">
        <f t="shared" si="22"/>
        <v>-481.8122762528298</v>
      </c>
      <c r="L113" s="87">
        <f t="shared" si="19"/>
        <v>-9197.3145413902676</v>
      </c>
      <c r="M113" s="88">
        <f t="shared" si="23"/>
        <v>27382.809706285938</v>
      </c>
      <c r="N113" s="88">
        <f t="shared" si="24"/>
        <v>682688.80970628595</v>
      </c>
      <c r="O113" s="88">
        <f t="shared" si="25"/>
        <v>35763.466378871912</v>
      </c>
      <c r="P113" s="89">
        <f t="shared" si="20"/>
        <v>0.95313884942679372</v>
      </c>
      <c r="Q113" s="197">
        <f>SUMIFS([1]nov23!$Q$7:$Q$362,[1]nov23!$B$7:$B$362,B113)</f>
        <v>7157.985693210343</v>
      </c>
      <c r="R113" s="89">
        <f t="shared" si="26"/>
        <v>-5.8019055066497238E-2</v>
      </c>
      <c r="S113" s="89">
        <f t="shared" si="26"/>
        <v>-7.7264304609378776E-2</v>
      </c>
      <c r="T113" s="91">
        <v>19089</v>
      </c>
      <c r="U113" s="193">
        <f>SUMIFS([1]nov23!$U$7:$U$362,[1]nov23!$B$7:$B$362,B113)</f>
        <v>695668</v>
      </c>
      <c r="V113" s="193">
        <f>SUMIFS([1]nov23!$V$7:$V$362,[1]nov23!$B$7:$B$362,B113)</f>
        <v>37203.486817476871</v>
      </c>
      <c r="W113" s="199"/>
      <c r="X113" s="88">
        <v>0</v>
      </c>
      <c r="Y113" s="88">
        <f t="shared" si="27"/>
        <v>0</v>
      </c>
      <c r="Z113" s="1"/>
      <c r="AA113" s="1"/>
    </row>
    <row r="114" spans="2:27" x14ac:dyDescent="0.25">
      <c r="B114" s="85">
        <v>3020</v>
      </c>
      <c r="C114" s="85" t="s">
        <v>131</v>
      </c>
      <c r="D114" s="1">
        <f>SUMIFS([1]nov23!$D$7:$D$362,[1]nov23!$B$7:$B$362,B114)</f>
        <v>2525628</v>
      </c>
      <c r="E114" s="85">
        <f t="shared" si="21"/>
        <v>40575.596433448467</v>
      </c>
      <c r="F114" s="86">
        <f t="shared" si="14"/>
        <v>1.0813878299624404</v>
      </c>
      <c r="G114" s="190">
        <f t="shared" si="15"/>
        <v>-1831.6733167364685</v>
      </c>
      <c r="H114" s="190">
        <f t="shared" si="16"/>
        <v>-114012.50560026147</v>
      </c>
      <c r="I114" s="190">
        <f t="shared" si="17"/>
        <v>0</v>
      </c>
      <c r="J114" s="87">
        <f t="shared" si="18"/>
        <v>0</v>
      </c>
      <c r="K114" s="190">
        <f t="shared" si="22"/>
        <v>-481.8122762528298</v>
      </c>
      <c r="L114" s="87">
        <f t="shared" si="19"/>
        <v>-29990.405135357392</v>
      </c>
      <c r="M114" s="88">
        <f t="shared" si="23"/>
        <v>-144002.91073561888</v>
      </c>
      <c r="N114" s="88">
        <f t="shared" si="24"/>
        <v>2381625.0892643812</v>
      </c>
      <c r="O114" s="88">
        <f t="shared" si="25"/>
        <v>38262.110840459172</v>
      </c>
      <c r="P114" s="89">
        <f t="shared" si="20"/>
        <v>1.0197306915601634</v>
      </c>
      <c r="Q114" s="197">
        <f>SUMIFS([1]nov23!$Q$7:$Q$362,[1]nov23!$B$7:$B$362,B114)</f>
        <v>-22946.780110331485</v>
      </c>
      <c r="R114" s="92">
        <f t="shared" si="26"/>
        <v>-4.6668415579415423E-2</v>
      </c>
      <c r="S114" s="93">
        <f t="shared" si="26"/>
        <v>-6.5246473445945669E-2</v>
      </c>
      <c r="T114" s="91">
        <v>62245</v>
      </c>
      <c r="U114" s="193">
        <f>SUMIFS([1]nov23!$U$7:$U$362,[1]nov23!$B$7:$B$362,B114)</f>
        <v>2649265</v>
      </c>
      <c r="V114" s="193">
        <f>SUMIFS([1]nov23!$V$7:$V$362,[1]nov23!$B$7:$B$362,B114)</f>
        <v>43407.802464281034</v>
      </c>
      <c r="W114" s="199"/>
      <c r="X114" s="88">
        <v>0</v>
      </c>
      <c r="Y114" s="88">
        <f t="shared" si="27"/>
        <v>0</v>
      </c>
      <c r="Z114" s="1"/>
      <c r="AA114" s="1"/>
    </row>
    <row r="115" spans="2:27" x14ac:dyDescent="0.25">
      <c r="B115" s="85">
        <v>3021</v>
      </c>
      <c r="C115" s="85" t="s">
        <v>132</v>
      </c>
      <c r="D115" s="1">
        <f>SUMIFS([1]nov23!$D$7:$D$362,[1]nov23!$B$7:$B$362,B115)</f>
        <v>724577</v>
      </c>
      <c r="E115" s="85">
        <f t="shared" si="21"/>
        <v>33938.032786885247</v>
      </c>
      <c r="F115" s="86">
        <f t="shared" si="14"/>
        <v>0.90448887643091369</v>
      </c>
      <c r="G115" s="190">
        <f t="shared" si="15"/>
        <v>2150.8648712014633</v>
      </c>
      <c r="H115" s="190">
        <f t="shared" si="16"/>
        <v>45920.965000151242</v>
      </c>
      <c r="I115" s="190">
        <f t="shared" si="17"/>
        <v>0</v>
      </c>
      <c r="J115" s="87">
        <f t="shared" si="18"/>
        <v>0</v>
      </c>
      <c r="K115" s="190">
        <f t="shared" si="22"/>
        <v>-481.8122762528298</v>
      </c>
      <c r="L115" s="87">
        <f t="shared" si="19"/>
        <v>-10286.692097997917</v>
      </c>
      <c r="M115" s="88">
        <f t="shared" si="23"/>
        <v>35634.272902153323</v>
      </c>
      <c r="N115" s="88">
        <f t="shared" si="24"/>
        <v>760211.27290215332</v>
      </c>
      <c r="O115" s="88">
        <f t="shared" si="25"/>
        <v>35607.085381833873</v>
      </c>
      <c r="P115" s="89">
        <f t="shared" si="20"/>
        <v>0.94897111014755242</v>
      </c>
      <c r="Q115" s="197">
        <f>SUMIFS([1]nov23!$Q$7:$Q$362,[1]nov23!$B$7:$B$362,B115)</f>
        <v>6436.4607863188648</v>
      </c>
      <c r="R115" s="92">
        <f t="shared" si="26"/>
        <v>-4.1274407194771962E-2</v>
      </c>
      <c r="S115" s="93">
        <f t="shared" si="26"/>
        <v>-6.687035978957194E-2</v>
      </c>
      <c r="T115" s="91">
        <v>21350</v>
      </c>
      <c r="U115" s="193">
        <f>SUMIFS([1]nov23!$U$7:$U$362,[1]nov23!$B$7:$B$362,B115)</f>
        <v>755771</v>
      </c>
      <c r="V115" s="193">
        <f>SUMIFS([1]nov23!$V$7:$V$362,[1]nov23!$B$7:$B$362,B115)</f>
        <v>36370.115495668913</v>
      </c>
      <c r="W115" s="199"/>
      <c r="X115" s="88">
        <v>0</v>
      </c>
      <c r="Y115" s="88">
        <f t="shared" si="27"/>
        <v>0</v>
      </c>
      <c r="Z115" s="1"/>
      <c r="AA115" s="1"/>
    </row>
    <row r="116" spans="2:27" x14ac:dyDescent="0.25">
      <c r="B116" s="85">
        <v>3022</v>
      </c>
      <c r="C116" s="85" t="s">
        <v>133</v>
      </c>
      <c r="D116" s="1">
        <f>SUMIFS([1]nov23!$D$7:$D$362,[1]nov23!$B$7:$B$362,B116)</f>
        <v>733969</v>
      </c>
      <c r="E116" s="85">
        <f t="shared" si="21"/>
        <v>45571.153607351298</v>
      </c>
      <c r="F116" s="86">
        <f t="shared" si="14"/>
        <v>1.2145253610545734</v>
      </c>
      <c r="G116" s="190">
        <f t="shared" si="15"/>
        <v>-4829.0076210781672</v>
      </c>
      <c r="H116" s="190">
        <f t="shared" si="16"/>
        <v>-77775.996745084951</v>
      </c>
      <c r="I116" s="190">
        <f t="shared" si="17"/>
        <v>0</v>
      </c>
      <c r="J116" s="87">
        <f t="shared" si="18"/>
        <v>0</v>
      </c>
      <c r="K116" s="190">
        <f t="shared" si="22"/>
        <v>-481.8122762528298</v>
      </c>
      <c r="L116" s="87">
        <f t="shared" si="19"/>
        <v>-7760.0685213280767</v>
      </c>
      <c r="M116" s="88">
        <f t="shared" si="23"/>
        <v>-85536.065266413032</v>
      </c>
      <c r="N116" s="88">
        <f t="shared" si="24"/>
        <v>648432.93473358697</v>
      </c>
      <c r="O116" s="88">
        <f t="shared" si="25"/>
        <v>40260.333710020299</v>
      </c>
      <c r="P116" s="89">
        <f t="shared" si="20"/>
        <v>1.0729857039970163</v>
      </c>
      <c r="Q116" s="197">
        <f>SUMIFS([1]nov23!$Q$7:$Q$362,[1]nov23!$B$7:$B$362,B116)</f>
        <v>-12845.434387613466</v>
      </c>
      <c r="R116" s="92">
        <f t="shared" si="26"/>
        <v>-5.7038719574082117E-2</v>
      </c>
      <c r="S116" s="92">
        <f t="shared" si="26"/>
        <v>-5.8326758079568893E-2</v>
      </c>
      <c r="T116" s="91">
        <v>16106</v>
      </c>
      <c r="U116" s="193">
        <f>SUMIFS([1]nov23!$U$7:$U$362,[1]nov23!$B$7:$B$362,B116)</f>
        <v>778366</v>
      </c>
      <c r="V116" s="193">
        <f>SUMIFS([1]nov23!$V$7:$V$362,[1]nov23!$B$7:$B$362,B116)</f>
        <v>48393.80751056951</v>
      </c>
      <c r="W116" s="199"/>
      <c r="X116" s="88">
        <v>0</v>
      </c>
      <c r="Y116" s="88">
        <f t="shared" si="27"/>
        <v>0</v>
      </c>
      <c r="Z116" s="1"/>
      <c r="AA116" s="1"/>
    </row>
    <row r="117" spans="2:27" x14ac:dyDescent="0.25">
      <c r="B117" s="85">
        <v>3023</v>
      </c>
      <c r="C117" s="85" t="s">
        <v>134</v>
      </c>
      <c r="D117" s="1">
        <f>SUMIFS([1]nov23!$D$7:$D$362,[1]nov23!$B$7:$B$362,B117)</f>
        <v>782624</v>
      </c>
      <c r="E117" s="85">
        <f t="shared" si="21"/>
        <v>38511.170160417278</v>
      </c>
      <c r="F117" s="86">
        <f t="shared" si="14"/>
        <v>1.026368418204137</v>
      </c>
      <c r="G117" s="190">
        <f t="shared" si="15"/>
        <v>-593.01755291775476</v>
      </c>
      <c r="H117" s="190">
        <f t="shared" si="16"/>
        <v>-12051.302710394611</v>
      </c>
      <c r="I117" s="190">
        <f t="shared" si="17"/>
        <v>0</v>
      </c>
      <c r="J117" s="87">
        <f t="shared" si="18"/>
        <v>0</v>
      </c>
      <c r="K117" s="190">
        <f t="shared" si="22"/>
        <v>-481.8122762528298</v>
      </c>
      <c r="L117" s="87">
        <f t="shared" si="19"/>
        <v>-9791.3890780100082</v>
      </c>
      <c r="M117" s="88">
        <f t="shared" si="23"/>
        <v>-21842.69178840462</v>
      </c>
      <c r="N117" s="88">
        <f t="shared" si="24"/>
        <v>760781.3082115954</v>
      </c>
      <c r="O117" s="88">
        <f t="shared" si="25"/>
        <v>37436.340331246698</v>
      </c>
      <c r="P117" s="89">
        <f t="shared" si="20"/>
        <v>0.99772292685684205</v>
      </c>
      <c r="Q117" s="197">
        <f>SUMIFS([1]nov23!$Q$7:$Q$362,[1]nov23!$B$7:$B$362,B117)</f>
        <v>613.81390630316673</v>
      </c>
      <c r="R117" s="92">
        <f t="shared" si="26"/>
        <v>-6.1777413337553169E-2</v>
      </c>
      <c r="S117" s="92">
        <f t="shared" si="26"/>
        <v>-7.945969119857671E-2</v>
      </c>
      <c r="T117" s="91">
        <v>20322</v>
      </c>
      <c r="U117" s="193">
        <f>SUMIFS([1]nov23!$U$7:$U$362,[1]nov23!$B$7:$B$362,B117)</f>
        <v>834156</v>
      </c>
      <c r="V117" s="193">
        <f>SUMIFS([1]nov23!$V$7:$V$362,[1]nov23!$B$7:$B$362,B117)</f>
        <v>41835.397963789561</v>
      </c>
      <c r="W117" s="199"/>
      <c r="X117" s="88">
        <v>0</v>
      </c>
      <c r="Y117" s="88">
        <f t="shared" si="27"/>
        <v>0</v>
      </c>
      <c r="Z117" s="1"/>
      <c r="AA117" s="1"/>
    </row>
    <row r="118" spans="2:27" x14ac:dyDescent="0.25">
      <c r="B118" s="85">
        <v>3024</v>
      </c>
      <c r="C118" s="85" t="s">
        <v>135</v>
      </c>
      <c r="D118" s="1">
        <f>SUMIFS([1]nov23!$D$7:$D$362,[1]nov23!$B$7:$B$362,B118)</f>
        <v>8128491</v>
      </c>
      <c r="E118" s="85">
        <f t="shared" si="21"/>
        <v>62587.515592035357</v>
      </c>
      <c r="F118" s="86">
        <f t="shared" si="14"/>
        <v>1.6680316155012429</v>
      </c>
      <c r="G118" s="190">
        <f t="shared" si="15"/>
        <v>-15038.824811888602</v>
      </c>
      <c r="H118" s="190">
        <f t="shared" si="16"/>
        <v>-1953152.3336192202</v>
      </c>
      <c r="I118" s="190">
        <f t="shared" si="17"/>
        <v>0</v>
      </c>
      <c r="J118" s="87">
        <f t="shared" si="18"/>
        <v>0</v>
      </c>
      <c r="K118" s="190">
        <f t="shared" si="22"/>
        <v>-481.8122762528298</v>
      </c>
      <c r="L118" s="87">
        <f t="shared" si="19"/>
        <v>-62574.887566060024</v>
      </c>
      <c r="M118" s="88">
        <f t="shared" si="23"/>
        <v>-2015727.2211852802</v>
      </c>
      <c r="N118" s="88">
        <f t="shared" si="24"/>
        <v>6112763.77881472</v>
      </c>
      <c r="O118" s="88">
        <f t="shared" si="25"/>
        <v>47066.878503893924</v>
      </c>
      <c r="P118" s="89">
        <f t="shared" si="20"/>
        <v>1.2543882057756843</v>
      </c>
      <c r="Q118" s="197">
        <f>SUMIFS([1]nov23!$Q$7:$Q$362,[1]nov23!$B$7:$B$362,B118)</f>
        <v>-263496.92169731273</v>
      </c>
      <c r="R118" s="92">
        <f t="shared" si="26"/>
        <v>-7.723144834125116E-2</v>
      </c>
      <c r="S118" s="92">
        <f t="shared" si="26"/>
        <v>-8.3569202996375533E-2</v>
      </c>
      <c r="T118" s="91">
        <v>129874</v>
      </c>
      <c r="U118" s="193">
        <f>SUMIFS([1]nov23!$U$7:$U$362,[1]nov23!$B$7:$B$362,B118)</f>
        <v>8808808</v>
      </c>
      <c r="V118" s="193">
        <f>SUMIFS([1]nov23!$V$7:$V$362,[1]nov23!$B$7:$B$362,B118)</f>
        <v>68294.862849079727</v>
      </c>
      <c r="W118" s="199"/>
      <c r="X118" s="88">
        <v>0</v>
      </c>
      <c r="Y118" s="88">
        <f t="shared" si="27"/>
        <v>0</v>
      </c>
      <c r="Z118" s="1"/>
      <c r="AA118" s="1"/>
    </row>
    <row r="119" spans="2:27" x14ac:dyDescent="0.25">
      <c r="B119" s="85">
        <v>3025</v>
      </c>
      <c r="C119" s="85" t="s">
        <v>136</v>
      </c>
      <c r="D119" s="1">
        <f>SUMIFS([1]nov23!$D$7:$D$362,[1]nov23!$B$7:$B$362,B119)</f>
        <v>4769839</v>
      </c>
      <c r="E119" s="85">
        <f t="shared" si="21"/>
        <v>48779.340178352286</v>
      </c>
      <c r="F119" s="86">
        <f t="shared" si="14"/>
        <v>1.300027343011134</v>
      </c>
      <c r="G119" s="190">
        <f t="shared" si="15"/>
        <v>-6753.9195636787599</v>
      </c>
      <c r="H119" s="190">
        <f t="shared" si="16"/>
        <v>-660425.27061476384</v>
      </c>
      <c r="I119" s="190">
        <f t="shared" si="17"/>
        <v>0</v>
      </c>
      <c r="J119" s="87">
        <f t="shared" si="18"/>
        <v>0</v>
      </c>
      <c r="K119" s="190">
        <f t="shared" si="22"/>
        <v>-481.8122762528298</v>
      </c>
      <c r="L119" s="87">
        <f t="shared" si="19"/>
        <v>-47113.531621106704</v>
      </c>
      <c r="M119" s="88">
        <f t="shared" si="23"/>
        <v>-707538.80223587051</v>
      </c>
      <c r="N119" s="88">
        <f t="shared" si="24"/>
        <v>4062300.1977641294</v>
      </c>
      <c r="O119" s="88">
        <f t="shared" si="25"/>
        <v>41543.608338420694</v>
      </c>
      <c r="P119" s="89">
        <f t="shared" si="20"/>
        <v>1.1071864967796408</v>
      </c>
      <c r="Q119" s="197">
        <f>SUMIFS([1]nov23!$Q$7:$Q$362,[1]nov23!$B$7:$B$362,B119)</f>
        <v>-16783.550860449322</v>
      </c>
      <c r="R119" s="92">
        <f t="shared" si="26"/>
        <v>-7.6582364373538714E-2</v>
      </c>
      <c r="S119" s="92">
        <f t="shared" si="26"/>
        <v>-9.2598443793714583E-2</v>
      </c>
      <c r="T119" s="91">
        <v>97784</v>
      </c>
      <c r="U119" s="193">
        <f>SUMIFS([1]nov23!$U$7:$U$362,[1]nov23!$B$7:$B$362,B119)</f>
        <v>5165419</v>
      </c>
      <c r="V119" s="193">
        <f>SUMIFS([1]nov23!$V$7:$V$362,[1]nov23!$B$7:$B$362,B119)</f>
        <v>53757.170510365497</v>
      </c>
      <c r="W119" s="199"/>
      <c r="X119" s="88">
        <v>0</v>
      </c>
      <c r="Y119" s="88">
        <f t="shared" si="27"/>
        <v>0</v>
      </c>
      <c r="Z119" s="1"/>
      <c r="AA119" s="1"/>
    </row>
    <row r="120" spans="2:27" x14ac:dyDescent="0.25">
      <c r="B120" s="85">
        <v>3026</v>
      </c>
      <c r="C120" s="85" t="s">
        <v>137</v>
      </c>
      <c r="D120" s="1">
        <f>SUMIFS([1]nov23!$D$7:$D$362,[1]nov23!$B$7:$B$362,B120)</f>
        <v>515613</v>
      </c>
      <c r="E120" s="85">
        <f t="shared" si="21"/>
        <v>28732.961827807187</v>
      </c>
      <c r="F120" s="86">
        <f t="shared" si="14"/>
        <v>0.7657675541585458</v>
      </c>
      <c r="G120" s="190">
        <f t="shared" si="15"/>
        <v>5273.9074466482998</v>
      </c>
      <c r="H120" s="190">
        <f t="shared" si="16"/>
        <v>94640.269130103741</v>
      </c>
      <c r="I120" s="190">
        <f t="shared" si="17"/>
        <v>1763.1477455171068</v>
      </c>
      <c r="J120" s="87">
        <f t="shared" si="18"/>
        <v>31639.686293304479</v>
      </c>
      <c r="K120" s="190">
        <f t="shared" si="22"/>
        <v>1281.335469264277</v>
      </c>
      <c r="L120" s="87">
        <f t="shared" si="19"/>
        <v>22993.56499594745</v>
      </c>
      <c r="M120" s="88">
        <f t="shared" si="23"/>
        <v>117633.8341260512</v>
      </c>
      <c r="N120" s="88">
        <f t="shared" si="24"/>
        <v>633246.83412605117</v>
      </c>
      <c r="O120" s="88">
        <f t="shared" si="25"/>
        <v>35288.204743719769</v>
      </c>
      <c r="P120" s="89">
        <f t="shared" si="20"/>
        <v>0.94047256245934174</v>
      </c>
      <c r="Q120" s="197">
        <f>SUMIFS([1]nov23!$Q$7:$Q$362,[1]nov23!$B$7:$B$362,B120)</f>
        <v>22485.813279459835</v>
      </c>
      <c r="R120" s="92">
        <f t="shared" si="26"/>
        <v>-5.0550118309962894E-2</v>
      </c>
      <c r="S120" s="92">
        <f t="shared" si="26"/>
        <v>-6.0655714710230256E-2</v>
      </c>
      <c r="T120" s="91">
        <v>17945</v>
      </c>
      <c r="U120" s="193">
        <f>SUMIFS([1]nov23!$U$7:$U$362,[1]nov23!$B$7:$B$362,B120)</f>
        <v>543065</v>
      </c>
      <c r="V120" s="193">
        <f>SUMIFS([1]nov23!$V$7:$V$362,[1]nov23!$B$7:$B$362,B120)</f>
        <v>30588.318125492846</v>
      </c>
      <c r="W120" s="199"/>
      <c r="X120" s="88">
        <v>0</v>
      </c>
      <c r="Y120" s="88">
        <f t="shared" si="27"/>
        <v>0</v>
      </c>
      <c r="Z120" s="1"/>
      <c r="AA120" s="1"/>
    </row>
    <row r="121" spans="2:27" x14ac:dyDescent="0.25">
      <c r="B121" s="85">
        <v>3027</v>
      </c>
      <c r="C121" s="85" t="s">
        <v>138</v>
      </c>
      <c r="D121" s="1">
        <f>SUMIFS([1]nov23!$D$7:$D$362,[1]nov23!$B$7:$B$362,B121)</f>
        <v>698954</v>
      </c>
      <c r="E121" s="85">
        <f t="shared" si="21"/>
        <v>35628.198593128756</v>
      </c>
      <c r="F121" s="86">
        <f t="shared" si="14"/>
        <v>0.94953380230127504</v>
      </c>
      <c r="G121" s="190">
        <f t="shared" si="15"/>
        <v>1136.765387455358</v>
      </c>
      <c r="H121" s="190">
        <f t="shared" si="16"/>
        <v>22301.063371099215</v>
      </c>
      <c r="I121" s="190">
        <f t="shared" si="17"/>
        <v>0</v>
      </c>
      <c r="J121" s="87">
        <f t="shared" si="18"/>
        <v>0</v>
      </c>
      <c r="K121" s="190">
        <f t="shared" si="22"/>
        <v>-481.8122762528298</v>
      </c>
      <c r="L121" s="87">
        <f t="shared" si="19"/>
        <v>-9452.1932355280151</v>
      </c>
      <c r="M121" s="88">
        <f t="shared" si="23"/>
        <v>12848.8701355712</v>
      </c>
      <c r="N121" s="88">
        <f t="shared" si="24"/>
        <v>711802.87013557123</v>
      </c>
      <c r="O121" s="88">
        <f t="shared" si="25"/>
        <v>36283.151704331285</v>
      </c>
      <c r="P121" s="89">
        <f t="shared" si="20"/>
        <v>0.96698908049569721</v>
      </c>
      <c r="Q121" s="197">
        <f>SUMIFS([1]nov23!$Q$7:$Q$362,[1]nov23!$B$7:$B$362,B121)</f>
        <v>4334.3102063702336</v>
      </c>
      <c r="R121" s="92">
        <f t="shared" si="26"/>
        <v>-2.9235948689173948E-2</v>
      </c>
      <c r="S121" s="92">
        <f t="shared" si="26"/>
        <v>-5.8629049233502081E-2</v>
      </c>
      <c r="T121" s="91">
        <v>19618</v>
      </c>
      <c r="U121" s="193">
        <f>SUMIFS([1]nov23!$U$7:$U$362,[1]nov23!$B$7:$B$362,B121)</f>
        <v>720004</v>
      </c>
      <c r="V121" s="193">
        <f>SUMIFS([1]nov23!$V$7:$V$362,[1]nov23!$B$7:$B$362,B121)</f>
        <v>37847.140454163156</v>
      </c>
      <c r="W121" s="199"/>
      <c r="X121" s="88">
        <v>0</v>
      </c>
      <c r="Y121" s="88">
        <f t="shared" si="27"/>
        <v>0</v>
      </c>
      <c r="Z121" s="1"/>
      <c r="AA121" s="1"/>
    </row>
    <row r="122" spans="2:27" x14ac:dyDescent="0.25">
      <c r="B122" s="85">
        <v>3028</v>
      </c>
      <c r="C122" s="85" t="s">
        <v>139</v>
      </c>
      <c r="D122" s="1">
        <f>SUMIFS([1]nov23!$D$7:$D$362,[1]nov23!$B$7:$B$362,B122)</f>
        <v>344579</v>
      </c>
      <c r="E122" s="85">
        <f t="shared" si="21"/>
        <v>30247.454353932586</v>
      </c>
      <c r="F122" s="86">
        <f t="shared" si="14"/>
        <v>0.80613057849528735</v>
      </c>
      <c r="G122" s="190">
        <f t="shared" si="15"/>
        <v>4365.2119309730597</v>
      </c>
      <c r="H122" s="190">
        <f t="shared" si="16"/>
        <v>49728.494317645098</v>
      </c>
      <c r="I122" s="190">
        <f t="shared" si="17"/>
        <v>1233.075361373217</v>
      </c>
      <c r="J122" s="87">
        <f t="shared" si="18"/>
        <v>14047.194516763688</v>
      </c>
      <c r="K122" s="190">
        <f t="shared" si="22"/>
        <v>751.26308512038713</v>
      </c>
      <c r="L122" s="87">
        <f t="shared" si="19"/>
        <v>8558.38906569145</v>
      </c>
      <c r="M122" s="88">
        <f t="shared" si="23"/>
        <v>58286.88338333655</v>
      </c>
      <c r="N122" s="88">
        <f t="shared" si="24"/>
        <v>402865.88338333654</v>
      </c>
      <c r="O122" s="88">
        <f t="shared" si="25"/>
        <v>35363.929370026031</v>
      </c>
      <c r="P122" s="89">
        <f t="shared" si="20"/>
        <v>0.94249071367617865</v>
      </c>
      <c r="Q122" s="197">
        <f>SUMIFS([1]nov23!$Q$7:$Q$362,[1]nov23!$B$7:$B$362,B122)</f>
        <v>10164.635042051057</v>
      </c>
      <c r="R122" s="92">
        <f t="shared" si="26"/>
        <v>-5.8725350131256536E-2</v>
      </c>
      <c r="S122" s="92">
        <f t="shared" si="26"/>
        <v>-7.0540858815528865E-2</v>
      </c>
      <c r="T122" s="91">
        <v>11392</v>
      </c>
      <c r="U122" s="193">
        <f>SUMIFS([1]nov23!$U$7:$U$362,[1]nov23!$B$7:$B$362,B122)</f>
        <v>366077</v>
      </c>
      <c r="V122" s="193">
        <f>SUMIFS([1]nov23!$V$7:$V$362,[1]nov23!$B$7:$B$362,B122)</f>
        <v>32543.070495155127</v>
      </c>
      <c r="W122" s="199"/>
      <c r="X122" s="88">
        <v>0</v>
      </c>
      <c r="Y122" s="88">
        <f t="shared" si="27"/>
        <v>0</v>
      </c>
      <c r="Z122" s="1"/>
      <c r="AA122" s="1"/>
    </row>
    <row r="123" spans="2:27" x14ac:dyDescent="0.25">
      <c r="B123" s="85">
        <v>3029</v>
      </c>
      <c r="C123" s="85" t="s">
        <v>140</v>
      </c>
      <c r="D123" s="1">
        <f>SUMIFS([1]nov23!$D$7:$D$362,[1]nov23!$B$7:$B$362,B123)</f>
        <v>1710313</v>
      </c>
      <c r="E123" s="85">
        <f t="shared" si="21"/>
        <v>36547.492360621407</v>
      </c>
      <c r="F123" s="86">
        <f t="shared" si="14"/>
        <v>0.97403407290006727</v>
      </c>
      <c r="G123" s="190">
        <f t="shared" si="15"/>
        <v>585.18912695976758</v>
      </c>
      <c r="H123" s="190">
        <f t="shared" si="16"/>
        <v>27385.095574336243</v>
      </c>
      <c r="I123" s="190">
        <f t="shared" si="17"/>
        <v>0</v>
      </c>
      <c r="J123" s="87">
        <f t="shared" si="18"/>
        <v>0</v>
      </c>
      <c r="K123" s="190">
        <f t="shared" si="22"/>
        <v>-481.8122762528298</v>
      </c>
      <c r="L123" s="87">
        <f t="shared" si="19"/>
        <v>-22547.369091803677</v>
      </c>
      <c r="M123" s="88">
        <f t="shared" si="23"/>
        <v>4837.7264825325656</v>
      </c>
      <c r="N123" s="88">
        <f t="shared" si="24"/>
        <v>1715150.7264825325</v>
      </c>
      <c r="O123" s="88">
        <f t="shared" si="25"/>
        <v>36650.86921132834</v>
      </c>
      <c r="P123" s="89">
        <f t="shared" si="20"/>
        <v>0.97678918873521392</v>
      </c>
      <c r="Q123" s="197">
        <f>SUMIFS([1]nov23!$Q$7:$Q$362,[1]nov23!$B$7:$B$362,B123)</f>
        <v>-1829.1919804513454</v>
      </c>
      <c r="R123" s="92">
        <f t="shared" si="26"/>
        <v>-3.7865712884164481E-2</v>
      </c>
      <c r="S123" s="92">
        <f t="shared" si="26"/>
        <v>-8.1123411883923455E-2</v>
      </c>
      <c r="T123" s="91">
        <v>46797</v>
      </c>
      <c r="U123" s="193">
        <f>SUMIFS([1]nov23!$U$7:$U$362,[1]nov23!$B$7:$B$362,B123)</f>
        <v>1777624</v>
      </c>
      <c r="V123" s="193">
        <f>SUMIFS([1]nov23!$V$7:$V$362,[1]nov23!$B$7:$B$362,B123)</f>
        <v>39774.103327142955</v>
      </c>
      <c r="W123" s="199"/>
      <c r="X123" s="88">
        <v>0</v>
      </c>
      <c r="Y123" s="88">
        <f t="shared" si="27"/>
        <v>0</v>
      </c>
      <c r="Z123" s="1"/>
      <c r="AA123" s="1"/>
    </row>
    <row r="124" spans="2:27" x14ac:dyDescent="0.25">
      <c r="B124" s="85">
        <v>3030</v>
      </c>
      <c r="C124" s="85" t="s">
        <v>141</v>
      </c>
      <c r="D124" s="1">
        <f>SUMIFS([1]nov23!$D$7:$D$362,[1]nov23!$B$7:$B$362,B124)</f>
        <v>3322190</v>
      </c>
      <c r="E124" s="85">
        <f t="shared" si="21"/>
        <v>36302.136261815001</v>
      </c>
      <c r="F124" s="86">
        <f t="shared" si="14"/>
        <v>0.96749504149749765</v>
      </c>
      <c r="G124" s="190">
        <f t="shared" si="15"/>
        <v>732.40278624361088</v>
      </c>
      <c r="H124" s="190">
        <f t="shared" si="16"/>
        <v>67025.840983084054</v>
      </c>
      <c r="I124" s="190">
        <f t="shared" si="17"/>
        <v>0</v>
      </c>
      <c r="J124" s="87">
        <f t="shared" si="18"/>
        <v>0</v>
      </c>
      <c r="K124" s="190">
        <f t="shared" si="22"/>
        <v>-481.8122762528298</v>
      </c>
      <c r="L124" s="87">
        <f t="shared" si="19"/>
        <v>-44093.050461277715</v>
      </c>
      <c r="M124" s="88">
        <f t="shared" si="23"/>
        <v>22932.790521806339</v>
      </c>
      <c r="N124" s="88">
        <f t="shared" si="24"/>
        <v>3345122.7905218061</v>
      </c>
      <c r="O124" s="88">
        <f t="shared" si="25"/>
        <v>36552.726771805777</v>
      </c>
      <c r="P124" s="89">
        <f t="shared" si="20"/>
        <v>0.9741735761741861</v>
      </c>
      <c r="Q124" s="197">
        <f>SUMIFS([1]nov23!$Q$7:$Q$362,[1]nov23!$B$7:$B$362,B124)</f>
        <v>5918.8473002327664</v>
      </c>
      <c r="R124" s="92">
        <f t="shared" si="26"/>
        <v>-3.0543430746182071E-2</v>
      </c>
      <c r="S124" s="92">
        <f t="shared" si="26"/>
        <v>-5.6179500216697646E-2</v>
      </c>
      <c r="T124" s="91">
        <v>91515</v>
      </c>
      <c r="U124" s="193">
        <f>SUMIFS([1]nov23!$U$7:$U$362,[1]nov23!$B$7:$B$362,B124)</f>
        <v>3426858</v>
      </c>
      <c r="V124" s="193">
        <f>SUMIFS([1]nov23!$V$7:$V$362,[1]nov23!$B$7:$B$362,B124)</f>
        <v>38462.966496436384</v>
      </c>
      <c r="W124" s="199"/>
      <c r="X124" s="88">
        <v>0</v>
      </c>
      <c r="Y124" s="88">
        <f t="shared" si="27"/>
        <v>0</v>
      </c>
      <c r="Z124" s="1"/>
      <c r="AA124" s="1"/>
    </row>
    <row r="125" spans="2:27" x14ac:dyDescent="0.25">
      <c r="B125" s="85">
        <v>3031</v>
      </c>
      <c r="C125" s="85" t="s">
        <v>142</v>
      </c>
      <c r="D125" s="1">
        <f>SUMIFS([1]nov23!$D$7:$D$362,[1]nov23!$B$7:$B$362,B125)</f>
        <v>969798</v>
      </c>
      <c r="E125" s="85">
        <f t="shared" si="21"/>
        <v>38120.990566037734</v>
      </c>
      <c r="F125" s="86">
        <f t="shared" si="14"/>
        <v>1.0159696686613233</v>
      </c>
      <c r="G125" s="190">
        <f t="shared" si="15"/>
        <v>-358.90979629002828</v>
      </c>
      <c r="H125" s="190">
        <f t="shared" si="16"/>
        <v>-9130.6652176183197</v>
      </c>
      <c r="I125" s="190">
        <f t="shared" si="17"/>
        <v>0</v>
      </c>
      <c r="J125" s="87">
        <f t="shared" si="18"/>
        <v>0</v>
      </c>
      <c r="K125" s="190">
        <f t="shared" si="22"/>
        <v>-481.8122762528298</v>
      </c>
      <c r="L125" s="87">
        <f t="shared" si="19"/>
        <v>-12257.304307871989</v>
      </c>
      <c r="M125" s="88">
        <f t="shared" si="23"/>
        <v>-21387.969525490309</v>
      </c>
      <c r="N125" s="88">
        <f t="shared" si="24"/>
        <v>948410.03047450969</v>
      </c>
      <c r="O125" s="88">
        <f t="shared" si="25"/>
        <v>37280.268493494877</v>
      </c>
      <c r="P125" s="89">
        <f t="shared" si="20"/>
        <v>0.99356342703971645</v>
      </c>
      <c r="Q125" s="197">
        <f>SUMIFS([1]nov23!$Q$7:$Q$362,[1]nov23!$B$7:$B$362,B125)</f>
        <v>-1934.5799342411156</v>
      </c>
      <c r="R125" s="92">
        <f t="shared" si="26"/>
        <v>-3.2800864078221817E-2</v>
      </c>
      <c r="S125" s="92">
        <f t="shared" si="26"/>
        <v>-5.1544149220102295E-2</v>
      </c>
      <c r="T125" s="91">
        <v>25440</v>
      </c>
      <c r="U125" s="193">
        <f>SUMIFS([1]nov23!$U$7:$U$362,[1]nov23!$B$7:$B$362,B125)</f>
        <v>1002687</v>
      </c>
      <c r="V125" s="193">
        <f>SUMIFS([1]nov23!$V$7:$V$362,[1]nov23!$B$7:$B$362,B125)</f>
        <v>40192.688499619195</v>
      </c>
      <c r="W125" s="199"/>
      <c r="X125" s="88">
        <v>0</v>
      </c>
      <c r="Y125" s="88">
        <f t="shared" si="27"/>
        <v>0</v>
      </c>
      <c r="Z125" s="1"/>
    </row>
    <row r="126" spans="2:27" x14ac:dyDescent="0.25">
      <c r="B126" s="85">
        <v>3032</v>
      </c>
      <c r="C126" s="85" t="s">
        <v>143</v>
      </c>
      <c r="D126" s="1">
        <f>SUMIFS([1]nov23!$D$7:$D$362,[1]nov23!$B$7:$B$362,B126)</f>
        <v>293891</v>
      </c>
      <c r="E126" s="85">
        <f t="shared" si="21"/>
        <v>40341.93548387097</v>
      </c>
      <c r="F126" s="86">
        <f t="shared" si="14"/>
        <v>1.0751604881752406</v>
      </c>
      <c r="G126" s="190">
        <f t="shared" si="15"/>
        <v>-1691.47674698997</v>
      </c>
      <c r="H126" s="190">
        <f t="shared" si="16"/>
        <v>-12322.408101821931</v>
      </c>
      <c r="I126" s="190">
        <f t="shared" si="17"/>
        <v>0</v>
      </c>
      <c r="J126" s="87">
        <f t="shared" si="18"/>
        <v>0</v>
      </c>
      <c r="K126" s="190">
        <f t="shared" si="22"/>
        <v>-481.8122762528298</v>
      </c>
      <c r="L126" s="87">
        <f t="shared" si="19"/>
        <v>-3510.0024325018649</v>
      </c>
      <c r="M126" s="88">
        <f t="shared" si="23"/>
        <v>-15832.410534323797</v>
      </c>
      <c r="N126" s="88">
        <f t="shared" si="24"/>
        <v>278058.58946567622</v>
      </c>
      <c r="O126" s="88">
        <f t="shared" si="25"/>
        <v>38168.646460628166</v>
      </c>
      <c r="P126" s="89">
        <f t="shared" si="20"/>
        <v>1.0172397548452832</v>
      </c>
      <c r="Q126" s="197">
        <f>SUMIFS([1]nov23!$Q$7:$Q$362,[1]nov23!$B$7:$B$362,B126)</f>
        <v>-3590.9121391881563</v>
      </c>
      <c r="R126" s="92">
        <f t="shared" si="26"/>
        <v>1.8231016287344654E-2</v>
      </c>
      <c r="S126" s="92">
        <f t="shared" si="26"/>
        <v>-2.314117051032925E-2</v>
      </c>
      <c r="T126" s="91">
        <v>7285</v>
      </c>
      <c r="U126" s="193">
        <f>SUMIFS([1]nov23!$U$7:$U$362,[1]nov23!$B$7:$B$362,B126)</f>
        <v>288629</v>
      </c>
      <c r="V126" s="193">
        <f>SUMIFS([1]nov23!$V$7:$V$362,[1]nov23!$B$7:$B$362,B126)</f>
        <v>41297.610530834172</v>
      </c>
      <c r="W126" s="199"/>
      <c r="X126" s="88">
        <v>0</v>
      </c>
      <c r="Y126" s="88">
        <f t="shared" si="27"/>
        <v>0</v>
      </c>
      <c r="Z126" s="1"/>
    </row>
    <row r="127" spans="2:27" x14ac:dyDescent="0.25">
      <c r="B127" s="85">
        <v>3033</v>
      </c>
      <c r="C127" s="85" t="s">
        <v>144</v>
      </c>
      <c r="D127" s="1">
        <f>SUMIFS([1]nov23!$D$7:$D$362,[1]nov23!$B$7:$B$362,B127)</f>
        <v>1408770</v>
      </c>
      <c r="E127" s="85">
        <f t="shared" si="21"/>
        <v>32864.508001679649</v>
      </c>
      <c r="F127" s="86">
        <f t="shared" si="14"/>
        <v>0.87587816605507329</v>
      </c>
      <c r="G127" s="190">
        <f t="shared" si="15"/>
        <v>2794.9797423248224</v>
      </c>
      <c r="H127" s="190">
        <f t="shared" si="16"/>
        <v>119809.60163449583</v>
      </c>
      <c r="I127" s="190">
        <f t="shared" si="17"/>
        <v>317.10658466174499</v>
      </c>
      <c r="J127" s="87">
        <f t="shared" si="18"/>
        <v>13593.090858110361</v>
      </c>
      <c r="K127" s="190">
        <f t="shared" si="22"/>
        <v>-164.70569159108481</v>
      </c>
      <c r="L127" s="87">
        <f t="shared" si="19"/>
        <v>-7060.2741757434424</v>
      </c>
      <c r="M127" s="88">
        <f t="shared" si="23"/>
        <v>112749.32745875239</v>
      </c>
      <c r="N127" s="88">
        <f t="shared" si="24"/>
        <v>1521519.3274587523</v>
      </c>
      <c r="O127" s="88">
        <f t="shared" si="25"/>
        <v>35494.782052413393</v>
      </c>
      <c r="P127" s="89">
        <f t="shared" si="20"/>
        <v>0.94597809305416813</v>
      </c>
      <c r="Q127" s="197">
        <f>SUMIFS([1]nov23!$Q$7:$Q$362,[1]nov23!$B$7:$B$362,B127)</f>
        <v>25217.770208265792</v>
      </c>
      <c r="R127" s="92">
        <f t="shared" si="26"/>
        <v>-4.7064696539651014E-2</v>
      </c>
      <c r="S127" s="92">
        <f t="shared" si="26"/>
        <v>-7.598665869618329E-2</v>
      </c>
      <c r="T127" s="91">
        <v>42866</v>
      </c>
      <c r="U127" s="193">
        <f>SUMIFS([1]nov23!$U$7:$U$362,[1]nov23!$B$7:$B$362,B127)</f>
        <v>1478348</v>
      </c>
      <c r="V127" s="193">
        <f>SUMIFS([1]nov23!$V$7:$V$362,[1]nov23!$B$7:$B$362,B127)</f>
        <v>35567.135811379761</v>
      </c>
      <c r="W127" s="199"/>
      <c r="X127" s="88">
        <v>0</v>
      </c>
      <c r="Y127" s="88">
        <f t="shared" si="27"/>
        <v>0</v>
      </c>
      <c r="Z127" s="1"/>
    </row>
    <row r="128" spans="2:27" x14ac:dyDescent="0.25">
      <c r="B128" s="85">
        <v>3034</v>
      </c>
      <c r="C128" s="85" t="s">
        <v>145</v>
      </c>
      <c r="D128" s="1">
        <f>SUMIFS([1]nov23!$D$7:$D$362,[1]nov23!$B$7:$B$362,B128)</f>
        <v>723786</v>
      </c>
      <c r="E128" s="85">
        <f t="shared" si="21"/>
        <v>29806.28423176708</v>
      </c>
      <c r="F128" s="86">
        <f t="shared" si="14"/>
        <v>0.79437287083385311</v>
      </c>
      <c r="G128" s="190">
        <f t="shared" si="15"/>
        <v>4629.9140042723639</v>
      </c>
      <c r="H128" s="190">
        <f t="shared" si="16"/>
        <v>112428.20176574582</v>
      </c>
      <c r="I128" s="190">
        <f t="shared" si="17"/>
        <v>1387.484904131144</v>
      </c>
      <c r="J128" s="87">
        <f t="shared" si="18"/>
        <v>33692.295927016574</v>
      </c>
      <c r="K128" s="190">
        <f t="shared" si="22"/>
        <v>905.67262787831419</v>
      </c>
      <c r="L128" s="87">
        <f t="shared" si="19"/>
        <v>21992.448422769103</v>
      </c>
      <c r="M128" s="88">
        <f t="shared" si="23"/>
        <v>134420.65018851493</v>
      </c>
      <c r="N128" s="88">
        <f t="shared" si="24"/>
        <v>858206.65018851496</v>
      </c>
      <c r="O128" s="88">
        <f t="shared" si="25"/>
        <v>35341.870863917764</v>
      </c>
      <c r="P128" s="89">
        <f t="shared" si="20"/>
        <v>0.94190282829310712</v>
      </c>
      <c r="Q128" s="197">
        <f>SUMIFS([1]nov23!$Q$7:$Q$362,[1]nov23!$B$7:$B$362,B128)</f>
        <v>25223.173163283587</v>
      </c>
      <c r="R128" s="92">
        <f t="shared" si="26"/>
        <v>-5.8097679684551616E-2</v>
      </c>
      <c r="S128" s="93">
        <f t="shared" si="26"/>
        <v>-7.3031270810913637E-2</v>
      </c>
      <c r="T128" s="91">
        <v>24283</v>
      </c>
      <c r="U128" s="193">
        <f>SUMIFS([1]nov23!$U$7:$U$362,[1]nov23!$B$7:$B$362,B128)</f>
        <v>768430</v>
      </c>
      <c r="V128" s="193">
        <f>SUMIFS([1]nov23!$V$7:$V$362,[1]nov23!$B$7:$B$362,B128)</f>
        <v>32154.573604485733</v>
      </c>
      <c r="W128" s="199"/>
      <c r="X128" s="88">
        <v>0</v>
      </c>
      <c r="Y128" s="88">
        <f t="shared" si="27"/>
        <v>0</v>
      </c>
      <c r="Z128" s="1"/>
    </row>
    <row r="129" spans="2:25" x14ac:dyDescent="0.25">
      <c r="B129" s="85">
        <v>3035</v>
      </c>
      <c r="C129" s="85" t="s">
        <v>146</v>
      </c>
      <c r="D129" s="1">
        <f>SUMIFS([1]nov23!$D$7:$D$362,[1]nov23!$B$7:$B$362,B129)</f>
        <v>789257</v>
      </c>
      <c r="E129" s="85">
        <f t="shared" si="21"/>
        <v>28870.327017338503</v>
      </c>
      <c r="F129" s="86">
        <f t="shared" si="14"/>
        <v>0.7694284995857632</v>
      </c>
      <c r="G129" s="190">
        <f t="shared" si="15"/>
        <v>5191.4883329295099</v>
      </c>
      <c r="H129" s="190">
        <f t="shared" si="16"/>
        <v>141924.90804562694</v>
      </c>
      <c r="I129" s="190">
        <f t="shared" si="17"/>
        <v>1715.0699291811461</v>
      </c>
      <c r="J129" s="87">
        <f t="shared" si="18"/>
        <v>46886.581723954172</v>
      </c>
      <c r="K129" s="190">
        <f t="shared" si="22"/>
        <v>1233.2576529283162</v>
      </c>
      <c r="L129" s="87">
        <f t="shared" si="19"/>
        <v>33714.797715754306</v>
      </c>
      <c r="M129" s="88">
        <f t="shared" si="23"/>
        <v>175639.70576138125</v>
      </c>
      <c r="N129" s="88">
        <f t="shared" si="24"/>
        <v>964896.70576138119</v>
      </c>
      <c r="O129" s="88">
        <f t="shared" si="25"/>
        <v>35295.073003196332</v>
      </c>
      <c r="P129" s="89">
        <f t="shared" si="20"/>
        <v>0.94065560973070261</v>
      </c>
      <c r="Q129" s="197">
        <f>SUMIFS([1]nov23!$Q$7:$Q$362,[1]nov23!$B$7:$B$362,B129)</f>
        <v>37881.64558282934</v>
      </c>
      <c r="R129" s="89">
        <f t="shared" si="26"/>
        <v>-5.7002315506245176E-2</v>
      </c>
      <c r="S129" s="89">
        <f t="shared" si="26"/>
        <v>-7.8457599717054918E-2</v>
      </c>
      <c r="T129" s="91">
        <v>27338</v>
      </c>
      <c r="U129" s="193">
        <f>SUMIFS([1]nov23!$U$7:$U$362,[1]nov23!$B$7:$B$362,B129)</f>
        <v>836966</v>
      </c>
      <c r="V129" s="193">
        <f>SUMIFS([1]nov23!$V$7:$V$362,[1]nov23!$B$7:$B$362,B129)</f>
        <v>31328.26770474622</v>
      </c>
      <c r="W129" s="199"/>
      <c r="X129" s="88">
        <v>0</v>
      </c>
      <c r="Y129" s="88">
        <f t="shared" si="27"/>
        <v>0</v>
      </c>
    </row>
    <row r="130" spans="2:25" x14ac:dyDescent="0.25">
      <c r="B130" s="85">
        <v>3036</v>
      </c>
      <c r="C130" s="85" t="s">
        <v>147</v>
      </c>
      <c r="D130" s="1">
        <f>SUMIFS([1]nov23!$D$7:$D$362,[1]nov23!$B$7:$B$362,B130)</f>
        <v>468993</v>
      </c>
      <c r="E130" s="85">
        <f t="shared" si="21"/>
        <v>30199.162910495816</v>
      </c>
      <c r="F130" s="86">
        <f t="shared" si="14"/>
        <v>0.80484355417983466</v>
      </c>
      <c r="G130" s="190">
        <f t="shared" si="15"/>
        <v>4394.1867970351223</v>
      </c>
      <c r="H130" s="190">
        <f t="shared" si="16"/>
        <v>68241.720957955447</v>
      </c>
      <c r="I130" s="190">
        <f t="shared" si="17"/>
        <v>1249.9773665760868</v>
      </c>
      <c r="J130" s="87">
        <f t="shared" si="18"/>
        <v>19412.14850292663</v>
      </c>
      <c r="K130" s="190">
        <f t="shared" si="22"/>
        <v>768.16509032325689</v>
      </c>
      <c r="L130" s="87">
        <f t="shared" si="19"/>
        <v>11929.603852720178</v>
      </c>
      <c r="M130" s="88">
        <f t="shared" si="23"/>
        <v>80171.324810675622</v>
      </c>
      <c r="N130" s="88">
        <f t="shared" si="24"/>
        <v>549164.32481067558</v>
      </c>
      <c r="O130" s="88">
        <f t="shared" si="25"/>
        <v>35361.514797854194</v>
      </c>
      <c r="P130" s="89">
        <f t="shared" si="20"/>
        <v>0.94242636246040601</v>
      </c>
      <c r="Q130" s="197">
        <f>SUMIFS([1]nov23!$Q$7:$Q$362,[1]nov23!$B$7:$B$362,B130)</f>
        <v>11051.966424074155</v>
      </c>
      <c r="R130" s="89">
        <f t="shared" si="26"/>
        <v>-1.5248133877859549E-2</v>
      </c>
      <c r="S130" s="89">
        <f t="shared" si="26"/>
        <v>-4.416293432548974E-2</v>
      </c>
      <c r="T130" s="91">
        <v>15530</v>
      </c>
      <c r="U130" s="193">
        <f>SUMIFS([1]nov23!$U$7:$U$362,[1]nov23!$B$7:$B$362,B130)</f>
        <v>476255</v>
      </c>
      <c r="V130" s="193">
        <f>SUMIFS([1]nov23!$V$7:$V$362,[1]nov23!$B$7:$B$362,B130)</f>
        <v>31594.467294679584</v>
      </c>
      <c r="W130" s="199"/>
      <c r="X130" s="88">
        <v>0</v>
      </c>
      <c r="Y130" s="88">
        <f t="shared" si="27"/>
        <v>0</v>
      </c>
    </row>
    <row r="131" spans="2:25" x14ac:dyDescent="0.25">
      <c r="B131" s="85">
        <v>3037</v>
      </c>
      <c r="C131" s="85" t="s">
        <v>148</v>
      </c>
      <c r="D131" s="1">
        <f>SUMIFS([1]nov23!$D$7:$D$362,[1]nov23!$B$7:$B$362,B131)</f>
        <v>81483</v>
      </c>
      <c r="E131" s="85">
        <f t="shared" si="21"/>
        <v>27677.64945652174</v>
      </c>
      <c r="F131" s="86">
        <f t="shared" si="14"/>
        <v>0.73764222624158793</v>
      </c>
      <c r="G131" s="190">
        <f t="shared" si="15"/>
        <v>5907.0948694195677</v>
      </c>
      <c r="H131" s="190">
        <f t="shared" si="16"/>
        <v>17390.487295571209</v>
      </c>
      <c r="I131" s="190">
        <f t="shared" si="17"/>
        <v>2132.5070754670132</v>
      </c>
      <c r="J131" s="87">
        <f t="shared" si="18"/>
        <v>6278.1008301748871</v>
      </c>
      <c r="K131" s="190">
        <f t="shared" si="22"/>
        <v>1650.6947992141834</v>
      </c>
      <c r="L131" s="87">
        <f t="shared" si="19"/>
        <v>4859.6454888865555</v>
      </c>
      <c r="M131" s="88">
        <f t="shared" si="23"/>
        <v>22250.132784457765</v>
      </c>
      <c r="N131" s="88">
        <f t="shared" si="24"/>
        <v>103733.13278445776</v>
      </c>
      <c r="O131" s="88">
        <f t="shared" si="25"/>
        <v>35235.439125155484</v>
      </c>
      <c r="P131" s="89">
        <f t="shared" si="20"/>
        <v>0.93906629606349357</v>
      </c>
      <c r="Q131" s="197">
        <f>SUMIFS([1]nov23!$Q$7:$Q$362,[1]nov23!$B$7:$B$362,B131)</f>
        <v>3407.4275951367999</v>
      </c>
      <c r="R131" s="89">
        <f t="shared" si="26"/>
        <v>-3.0221460907867369E-3</v>
      </c>
      <c r="S131" s="89">
        <f t="shared" si="26"/>
        <v>-1.6229393476132954E-2</v>
      </c>
      <c r="T131" s="91">
        <v>2944</v>
      </c>
      <c r="U131" s="193">
        <f>SUMIFS([1]nov23!$U$7:$U$362,[1]nov23!$B$7:$B$362,B131)</f>
        <v>81730</v>
      </c>
      <c r="V131" s="193">
        <f>SUMIFS([1]nov23!$V$7:$V$362,[1]nov23!$B$7:$B$362,B131)</f>
        <v>28134.251290877797</v>
      </c>
      <c r="W131" s="199"/>
      <c r="X131" s="88">
        <v>0</v>
      </c>
      <c r="Y131" s="88">
        <f t="shared" si="27"/>
        <v>0</v>
      </c>
    </row>
    <row r="132" spans="2:25" x14ac:dyDescent="0.25">
      <c r="B132" s="85">
        <v>3038</v>
      </c>
      <c r="C132" s="85" t="s">
        <v>149</v>
      </c>
      <c r="D132" s="1">
        <f>SUMIFS([1]nov23!$D$7:$D$362,[1]nov23!$B$7:$B$362,B132)</f>
        <v>281931</v>
      </c>
      <c r="E132" s="85">
        <f t="shared" si="21"/>
        <v>40930.749128919866</v>
      </c>
      <c r="F132" s="86">
        <f t="shared" si="14"/>
        <v>1.0908530710536233</v>
      </c>
      <c r="G132" s="190">
        <f t="shared" si="15"/>
        <v>-2044.7649340193077</v>
      </c>
      <c r="H132" s="190">
        <f t="shared" si="16"/>
        <v>-14084.340865524993</v>
      </c>
      <c r="I132" s="190">
        <f t="shared" si="17"/>
        <v>0</v>
      </c>
      <c r="J132" s="87">
        <f t="shared" si="18"/>
        <v>0</v>
      </c>
      <c r="K132" s="190">
        <f t="shared" si="22"/>
        <v>-481.8122762528298</v>
      </c>
      <c r="L132" s="87">
        <f t="shared" si="19"/>
        <v>-3318.7229588294917</v>
      </c>
      <c r="M132" s="88">
        <f t="shared" si="23"/>
        <v>-17403.063824354485</v>
      </c>
      <c r="N132" s="88">
        <f t="shared" si="24"/>
        <v>264527.9361756455</v>
      </c>
      <c r="O132" s="88">
        <f t="shared" si="25"/>
        <v>38404.17191864772</v>
      </c>
      <c r="P132" s="89">
        <f t="shared" si="20"/>
        <v>1.0235167879966363</v>
      </c>
      <c r="Q132" s="197">
        <f>SUMIFS([1]nov23!$Q$7:$Q$362,[1]nov23!$B$7:$B$362,B132)</f>
        <v>-3237.8672086105962</v>
      </c>
      <c r="R132" s="89">
        <f t="shared" si="26"/>
        <v>-7.8750191974015699E-2</v>
      </c>
      <c r="S132" s="89">
        <f t="shared" si="26"/>
        <v>-8.2628856961349209E-2</v>
      </c>
      <c r="T132" s="91">
        <v>6888</v>
      </c>
      <c r="U132" s="193">
        <f>SUMIFS([1]nov23!$U$7:$U$362,[1]nov23!$B$7:$B$362,B132)</f>
        <v>306031</v>
      </c>
      <c r="V132" s="193">
        <f>SUMIFS([1]nov23!$V$7:$V$362,[1]nov23!$B$7:$B$362,B132)</f>
        <v>44617.43694416096</v>
      </c>
      <c r="W132" s="199"/>
      <c r="X132" s="88">
        <v>0</v>
      </c>
      <c r="Y132" s="88">
        <f t="shared" si="27"/>
        <v>0</v>
      </c>
    </row>
    <row r="133" spans="2:25" x14ac:dyDescent="0.25">
      <c r="B133" s="85">
        <v>3039</v>
      </c>
      <c r="C133" s="85" t="s">
        <v>150</v>
      </c>
      <c r="D133" s="1">
        <f>SUMIFS([1]nov23!$D$7:$D$362,[1]nov23!$B$7:$B$362,B133)</f>
        <v>47097</v>
      </c>
      <c r="E133" s="85">
        <f t="shared" si="21"/>
        <v>42932.543299908844</v>
      </c>
      <c r="F133" s="86">
        <f t="shared" si="14"/>
        <v>1.1442032629145802</v>
      </c>
      <c r="G133" s="190">
        <f t="shared" si="15"/>
        <v>-3245.8414366126949</v>
      </c>
      <c r="H133" s="190">
        <f t="shared" si="16"/>
        <v>-3560.6880559641263</v>
      </c>
      <c r="I133" s="190">
        <f t="shared" si="17"/>
        <v>0</v>
      </c>
      <c r="J133" s="87">
        <f t="shared" si="18"/>
        <v>0</v>
      </c>
      <c r="K133" s="190">
        <f t="shared" si="22"/>
        <v>-481.8122762528298</v>
      </c>
      <c r="L133" s="87">
        <f t="shared" si="19"/>
        <v>-528.54806704935436</v>
      </c>
      <c r="M133" s="88">
        <f t="shared" si="23"/>
        <v>-4089.2361230134807</v>
      </c>
      <c r="N133" s="88">
        <f t="shared" si="24"/>
        <v>43007.763876986523</v>
      </c>
      <c r="O133" s="88">
        <f t="shared" si="25"/>
        <v>39204.889587043319</v>
      </c>
      <c r="P133" s="89">
        <f t="shared" si="20"/>
        <v>1.044856864741019</v>
      </c>
      <c r="Q133" s="197">
        <f>SUMIFS([1]nov23!$Q$7:$Q$362,[1]nov23!$B$7:$B$362,B133)</f>
        <v>-2131.3281834851641</v>
      </c>
      <c r="R133" s="89">
        <f t="shared" si="26"/>
        <v>2.4917305013927575E-2</v>
      </c>
      <c r="S133" s="89">
        <f t="shared" si="26"/>
        <v>-1.2454337830700577E-2</v>
      </c>
      <c r="T133" s="91">
        <v>1097</v>
      </c>
      <c r="U133" s="193">
        <f>SUMIFS([1]nov23!$U$7:$U$362,[1]nov23!$B$7:$B$362,B133)</f>
        <v>45952</v>
      </c>
      <c r="V133" s="193">
        <f>SUMIFS([1]nov23!$V$7:$V$362,[1]nov23!$B$7:$B$362,B133)</f>
        <v>43473.982970671714</v>
      </c>
      <c r="W133" s="199"/>
      <c r="X133" s="88">
        <v>0</v>
      </c>
      <c r="Y133" s="88">
        <f t="shared" si="27"/>
        <v>0</v>
      </c>
    </row>
    <row r="134" spans="2:25" x14ac:dyDescent="0.25">
      <c r="B134" s="85">
        <v>3040</v>
      </c>
      <c r="C134" s="85" t="s">
        <v>151</v>
      </c>
      <c r="D134" s="1">
        <f>SUMIFS([1]nov23!$D$7:$D$362,[1]nov23!$B$7:$B$362,B134)</f>
        <v>133761</v>
      </c>
      <c r="E134" s="85">
        <f t="shared" si="21"/>
        <v>40545.923006971811</v>
      </c>
      <c r="F134" s="86">
        <f t="shared" si="14"/>
        <v>1.0805969979085537</v>
      </c>
      <c r="G134" s="190">
        <f t="shared" si="15"/>
        <v>-1813.8692608504746</v>
      </c>
      <c r="H134" s="190">
        <f t="shared" si="16"/>
        <v>-5983.9546915457158</v>
      </c>
      <c r="I134" s="190">
        <f t="shared" si="17"/>
        <v>0</v>
      </c>
      <c r="J134" s="87">
        <f t="shared" si="18"/>
        <v>0</v>
      </c>
      <c r="K134" s="190">
        <f t="shared" si="22"/>
        <v>-481.8122762528298</v>
      </c>
      <c r="L134" s="87">
        <f t="shared" si="19"/>
        <v>-1589.4986993580856</v>
      </c>
      <c r="M134" s="88">
        <f t="shared" si="23"/>
        <v>-7573.4533909038018</v>
      </c>
      <c r="N134" s="88">
        <f t="shared" si="24"/>
        <v>126187.5466090962</v>
      </c>
      <c r="O134" s="88">
        <f t="shared" si="25"/>
        <v>38250.241469868502</v>
      </c>
      <c r="P134" s="89">
        <f t="shared" si="20"/>
        <v>1.0194143587386084</v>
      </c>
      <c r="Q134" s="197">
        <f>SUMIFS([1]nov23!$Q$7:$Q$362,[1]nov23!$B$7:$B$362,B134)</f>
        <v>-3110.21064477443</v>
      </c>
      <c r="R134" s="89">
        <f t="shared" si="26"/>
        <v>-2.5520165520456928E-2</v>
      </c>
      <c r="S134" s="89">
        <f t="shared" si="26"/>
        <v>-3.3200212715506383E-2</v>
      </c>
      <c r="T134" s="91">
        <v>3299</v>
      </c>
      <c r="U134" s="193">
        <f>SUMIFS([1]nov23!$U$7:$U$362,[1]nov23!$B$7:$B$362,B134)</f>
        <v>137264</v>
      </c>
      <c r="V134" s="193">
        <f>SUMIFS([1]nov23!$V$7:$V$362,[1]nov23!$B$7:$B$362,B134)</f>
        <v>41938.282920867707</v>
      </c>
      <c r="W134" s="199"/>
      <c r="X134" s="88">
        <v>0</v>
      </c>
      <c r="Y134" s="88">
        <f t="shared" si="27"/>
        <v>0</v>
      </c>
    </row>
    <row r="135" spans="2:25" x14ac:dyDescent="0.25">
      <c r="B135" s="85">
        <v>3041</v>
      </c>
      <c r="C135" s="85" t="s">
        <v>152</v>
      </c>
      <c r="D135" s="1">
        <f>SUMIFS([1]nov23!$D$7:$D$362,[1]nov23!$B$7:$B$362,B135)</f>
        <v>184556</v>
      </c>
      <c r="E135" s="85">
        <f t="shared" si="21"/>
        <v>38715.334591986575</v>
      </c>
      <c r="F135" s="86">
        <f t="shared" ref="F135:F198" si="28">E135/E$364</f>
        <v>1.03180964275822</v>
      </c>
      <c r="G135" s="190">
        <f t="shared" ref="G135:G198" si="29">($E$364+$Y$364-E135-Y135)*0.6</f>
        <v>-715.51621185933323</v>
      </c>
      <c r="H135" s="190">
        <f t="shared" ref="H135:H198" si="30">G135*T135/1000</f>
        <v>-3410.8657819334412</v>
      </c>
      <c r="I135" s="190">
        <f t="shared" ref="I135:I198" si="31">IF(E135+Y135&lt;(E$364+Y$364)*0.9,((E$364+Y$364)*0.9-E135-Y135)*0.35,0)</f>
        <v>0</v>
      </c>
      <c r="J135" s="87">
        <f t="shared" ref="J135:J198" si="32">I135*T135/1000</f>
        <v>0</v>
      </c>
      <c r="K135" s="190">
        <f t="shared" si="22"/>
        <v>-481.8122762528298</v>
      </c>
      <c r="L135" s="87">
        <f t="shared" ref="L135:L198" si="33">K135*T135/1000</f>
        <v>-2296.7991208972394</v>
      </c>
      <c r="M135" s="88">
        <f t="shared" si="23"/>
        <v>-5707.6649028306801</v>
      </c>
      <c r="N135" s="88">
        <f t="shared" si="24"/>
        <v>178848.33509716933</v>
      </c>
      <c r="O135" s="88">
        <f t="shared" si="25"/>
        <v>37518.00610387441</v>
      </c>
      <c r="P135" s="89">
        <f t="shared" ref="P135:P198" si="34">O135/O$364</f>
        <v>0.99989941667847504</v>
      </c>
      <c r="Q135" s="197">
        <f>SUMIFS([1]nov23!$Q$7:$Q$362,[1]nov23!$B$7:$B$362,B135)</f>
        <v>-2831.7989523006113</v>
      </c>
      <c r="R135" s="89">
        <f t="shared" si="26"/>
        <v>3.029660189025786E-2</v>
      </c>
      <c r="S135" s="89">
        <f t="shared" si="26"/>
        <v>8.6834992703658416E-3</v>
      </c>
      <c r="T135" s="91">
        <v>4767</v>
      </c>
      <c r="U135" s="193">
        <f>SUMIFS([1]nov23!$U$7:$U$362,[1]nov23!$B$7:$B$362,B135)</f>
        <v>179129</v>
      </c>
      <c r="V135" s="193">
        <f>SUMIFS([1]nov23!$V$7:$V$362,[1]nov23!$B$7:$B$362,B135)</f>
        <v>38382.044139704303</v>
      </c>
      <c r="W135" s="199"/>
      <c r="X135" s="88">
        <v>0</v>
      </c>
      <c r="Y135" s="88">
        <f t="shared" si="27"/>
        <v>0</v>
      </c>
    </row>
    <row r="136" spans="2:25" x14ac:dyDescent="0.25">
      <c r="B136" s="85">
        <v>3042</v>
      </c>
      <c r="C136" s="85" t="s">
        <v>153</v>
      </c>
      <c r="D136" s="1">
        <f>SUMIFS([1]nov23!$D$7:$D$362,[1]nov23!$B$7:$B$362,B136)</f>
        <v>139324</v>
      </c>
      <c r="E136" s="85">
        <f t="shared" ref="E136:E199" si="35">D136/T136*1000</f>
        <v>52674.480151228738</v>
      </c>
      <c r="F136" s="86">
        <f t="shared" si="28"/>
        <v>1.4038374489100713</v>
      </c>
      <c r="G136" s="190">
        <f t="shared" si="29"/>
        <v>-9091.0035474046308</v>
      </c>
      <c r="H136" s="190">
        <f t="shared" si="30"/>
        <v>-24045.704382885247</v>
      </c>
      <c r="I136" s="190">
        <f t="shared" si="31"/>
        <v>0</v>
      </c>
      <c r="J136" s="87">
        <f t="shared" si="32"/>
        <v>0</v>
      </c>
      <c r="K136" s="190">
        <f t="shared" ref="K136:K199" si="36">I136+J$366</f>
        <v>-481.8122762528298</v>
      </c>
      <c r="L136" s="87">
        <f t="shared" si="33"/>
        <v>-1274.3934706887349</v>
      </c>
      <c r="M136" s="88">
        <f t="shared" ref="M136:M199" si="37">+H136+L136</f>
        <v>-25320.097853573981</v>
      </c>
      <c r="N136" s="88">
        <f t="shared" ref="N136:N199" si="38">D136+M136</f>
        <v>114003.90214642601</v>
      </c>
      <c r="O136" s="88">
        <f t="shared" ref="O136:O199" si="39">N136/T136*1000</f>
        <v>43101.66432757127</v>
      </c>
      <c r="P136" s="89">
        <f t="shared" si="34"/>
        <v>1.1487105391392154</v>
      </c>
      <c r="Q136" s="197">
        <f>SUMIFS([1]nov23!$Q$7:$Q$362,[1]nov23!$B$7:$B$362,B136)</f>
        <v>-7564.5774342007826</v>
      </c>
      <c r="R136" s="89">
        <f t="shared" ref="R136:S199" si="40">(D136-U136)/U136</f>
        <v>9.2951559129241024E-2</v>
      </c>
      <c r="S136" s="89">
        <f t="shared" si="40"/>
        <v>7.8902276327579818E-2</v>
      </c>
      <c r="T136" s="91">
        <v>2645</v>
      </c>
      <c r="U136" s="193">
        <f>SUMIFS([1]nov23!$U$7:$U$362,[1]nov23!$B$7:$B$362,B136)</f>
        <v>127475</v>
      </c>
      <c r="V136" s="193">
        <f>SUMIFS([1]nov23!$V$7:$V$362,[1]nov23!$B$7:$B$362,B136)</f>
        <v>48822.290310225966</v>
      </c>
      <c r="W136" s="199"/>
      <c r="X136" s="88">
        <v>0</v>
      </c>
      <c r="Y136" s="88">
        <f t="shared" ref="Y136:Y199" si="41">X136*1000/T136</f>
        <v>0</v>
      </c>
    </row>
    <row r="137" spans="2:25" x14ac:dyDescent="0.25">
      <c r="B137" s="85">
        <v>3043</v>
      </c>
      <c r="C137" s="85" t="s">
        <v>154</v>
      </c>
      <c r="D137" s="1">
        <f>SUMIFS([1]nov23!$D$7:$D$362,[1]nov23!$B$7:$B$362,B137)</f>
        <v>178134</v>
      </c>
      <c r="E137" s="85">
        <f t="shared" si="35"/>
        <v>36638.009049773755</v>
      </c>
      <c r="F137" s="86">
        <f t="shared" si="28"/>
        <v>0.97644645015787024</v>
      </c>
      <c r="G137" s="190">
        <f t="shared" si="29"/>
        <v>530.87911346835892</v>
      </c>
      <c r="H137" s="190">
        <f t="shared" si="30"/>
        <v>2581.1342496831612</v>
      </c>
      <c r="I137" s="190">
        <f t="shared" si="31"/>
        <v>0</v>
      </c>
      <c r="J137" s="87">
        <f t="shared" si="32"/>
        <v>0</v>
      </c>
      <c r="K137" s="190">
        <f t="shared" si="36"/>
        <v>-481.8122762528298</v>
      </c>
      <c r="L137" s="87">
        <f t="shared" si="33"/>
        <v>-2342.5712871412584</v>
      </c>
      <c r="M137" s="88">
        <f t="shared" si="37"/>
        <v>238.56296254190283</v>
      </c>
      <c r="N137" s="88">
        <f t="shared" si="38"/>
        <v>178372.56296254191</v>
      </c>
      <c r="O137" s="88">
        <f t="shared" si="39"/>
        <v>36687.075886989282</v>
      </c>
      <c r="P137" s="89">
        <f t="shared" si="34"/>
        <v>0.97775413963833513</v>
      </c>
      <c r="Q137" s="197">
        <f>SUMIFS([1]nov23!$Q$7:$Q$362,[1]nov23!$B$7:$B$362,B137)</f>
        <v>-932.35882233806524</v>
      </c>
      <c r="R137" s="89">
        <f t="shared" si="40"/>
        <v>3.9797800555698239E-2</v>
      </c>
      <c r="S137" s="89">
        <f t="shared" si="40"/>
        <v>-5.5409764327443538E-3</v>
      </c>
      <c r="T137" s="91">
        <v>4862</v>
      </c>
      <c r="U137" s="193">
        <f>SUMIFS([1]nov23!$U$7:$U$362,[1]nov23!$B$7:$B$362,B137)</f>
        <v>171316</v>
      </c>
      <c r="V137" s="193">
        <f>SUMIFS([1]nov23!$V$7:$V$362,[1]nov23!$B$7:$B$362,B137)</f>
        <v>36842.150537634407</v>
      </c>
      <c r="W137" s="199"/>
      <c r="X137" s="88">
        <v>0</v>
      </c>
      <c r="Y137" s="88">
        <f t="shared" si="41"/>
        <v>0</v>
      </c>
    </row>
    <row r="138" spans="2:25" x14ac:dyDescent="0.25">
      <c r="B138" s="85">
        <v>3044</v>
      </c>
      <c r="C138" s="85" t="s">
        <v>155</v>
      </c>
      <c r="D138" s="1">
        <f>SUMIFS([1]nov23!$D$7:$D$362,[1]nov23!$B$7:$B$362,B138)</f>
        <v>252371</v>
      </c>
      <c r="E138" s="85">
        <f t="shared" si="35"/>
        <v>56007.767421216158</v>
      </c>
      <c r="F138" s="86">
        <f t="shared" si="28"/>
        <v>1.4926735130562954</v>
      </c>
      <c r="G138" s="190">
        <f t="shared" si="29"/>
        <v>-11090.975909397082</v>
      </c>
      <c r="H138" s="190">
        <f t="shared" si="30"/>
        <v>-49975.93744774325</v>
      </c>
      <c r="I138" s="190">
        <f t="shared" si="31"/>
        <v>0</v>
      </c>
      <c r="J138" s="87">
        <f t="shared" si="32"/>
        <v>0</v>
      </c>
      <c r="K138" s="190">
        <f t="shared" si="36"/>
        <v>-481.8122762528298</v>
      </c>
      <c r="L138" s="87">
        <f t="shared" si="33"/>
        <v>-2171.0461167952512</v>
      </c>
      <c r="M138" s="88">
        <f t="shared" si="37"/>
        <v>-52146.983564538503</v>
      </c>
      <c r="N138" s="88">
        <f t="shared" si="38"/>
        <v>200224.0164354615</v>
      </c>
      <c r="O138" s="88">
        <f t="shared" si="39"/>
        <v>44434.979235566243</v>
      </c>
      <c r="P138" s="89">
        <f t="shared" si="34"/>
        <v>1.1842449647977051</v>
      </c>
      <c r="Q138" s="197">
        <f>SUMIFS([1]nov23!$Q$7:$Q$362,[1]nov23!$B$7:$B$362,B138)</f>
        <v>-10714.197625145083</v>
      </c>
      <c r="R138" s="89">
        <f t="shared" si="40"/>
        <v>5.4861869208028876E-3</v>
      </c>
      <c r="S138" s="89">
        <f t="shared" si="40"/>
        <v>5.039899221326318E-3</v>
      </c>
      <c r="T138" s="91">
        <v>4506</v>
      </c>
      <c r="U138" s="193">
        <f>SUMIFS([1]nov23!$U$7:$U$362,[1]nov23!$B$7:$B$362,B138)</f>
        <v>250994</v>
      </c>
      <c r="V138" s="193">
        <f>SUMIFS([1]nov23!$V$7:$V$362,[1]nov23!$B$7:$B$362,B138)</f>
        <v>55726.909413854351</v>
      </c>
      <c r="W138" s="199"/>
      <c r="X138" s="88">
        <v>0</v>
      </c>
      <c r="Y138" s="88">
        <f t="shared" si="41"/>
        <v>0</v>
      </c>
    </row>
    <row r="139" spans="2:25" x14ac:dyDescent="0.25">
      <c r="B139" s="85">
        <v>3045</v>
      </c>
      <c r="C139" s="85" t="s">
        <v>156</v>
      </c>
      <c r="D139" s="1">
        <f>SUMIFS([1]nov23!$D$7:$D$362,[1]nov23!$B$7:$B$362,B139)</f>
        <v>125734</v>
      </c>
      <c r="E139" s="85">
        <f t="shared" si="35"/>
        <v>36140.845070422532</v>
      </c>
      <c r="F139" s="86">
        <f t="shared" si="28"/>
        <v>0.96319643970767466</v>
      </c>
      <c r="G139" s="190">
        <f t="shared" si="29"/>
        <v>829.17750107909228</v>
      </c>
      <c r="H139" s="190">
        <f t="shared" si="30"/>
        <v>2884.7085262541623</v>
      </c>
      <c r="I139" s="190">
        <f t="shared" si="31"/>
        <v>0</v>
      </c>
      <c r="J139" s="87">
        <f t="shared" si="32"/>
        <v>0</v>
      </c>
      <c r="K139" s="190">
        <f t="shared" si="36"/>
        <v>-481.8122762528298</v>
      </c>
      <c r="L139" s="87">
        <f t="shared" si="33"/>
        <v>-1676.2249090835949</v>
      </c>
      <c r="M139" s="88">
        <f t="shared" si="37"/>
        <v>1208.4836171705674</v>
      </c>
      <c r="N139" s="88">
        <f t="shared" si="38"/>
        <v>126942.48361717057</v>
      </c>
      <c r="O139" s="88">
        <f t="shared" si="39"/>
        <v>36488.210295248799</v>
      </c>
      <c r="P139" s="89">
        <f t="shared" si="34"/>
        <v>0.9724541354582571</v>
      </c>
      <c r="Q139" s="197">
        <f>SUMIFS([1]nov23!$Q$7:$Q$362,[1]nov23!$B$7:$B$362,B139)</f>
        <v>-770.79776695065812</v>
      </c>
      <c r="R139" s="89">
        <f t="shared" si="40"/>
        <v>-8.7084688661710041E-2</v>
      </c>
      <c r="S139" s="89">
        <f t="shared" si="40"/>
        <v>-8.3673392585999373E-2</v>
      </c>
      <c r="T139" s="91">
        <v>3479</v>
      </c>
      <c r="U139" s="193">
        <f>SUMIFS([1]nov23!$U$7:$U$362,[1]nov23!$B$7:$B$362,B139)</f>
        <v>137728</v>
      </c>
      <c r="V139" s="193">
        <f>SUMIFS([1]nov23!$V$7:$V$362,[1]nov23!$B$7:$B$362,B139)</f>
        <v>39441.008018327608</v>
      </c>
      <c r="W139" s="199"/>
      <c r="X139" s="88">
        <v>0</v>
      </c>
      <c r="Y139" s="88">
        <f t="shared" si="41"/>
        <v>0</v>
      </c>
    </row>
    <row r="140" spans="2:25" x14ac:dyDescent="0.25">
      <c r="B140" s="85">
        <v>3046</v>
      </c>
      <c r="C140" s="85" t="s">
        <v>157</v>
      </c>
      <c r="D140" s="1">
        <f>SUMIFS([1]nov23!$D$7:$D$362,[1]nov23!$B$7:$B$362,B140)</f>
        <v>85790</v>
      </c>
      <c r="E140" s="85">
        <f t="shared" si="35"/>
        <v>38801.447308909992</v>
      </c>
      <c r="F140" s="86">
        <f t="shared" si="28"/>
        <v>1.0341046489262431</v>
      </c>
      <c r="G140" s="190">
        <f t="shared" si="29"/>
        <v>-767.18384201338336</v>
      </c>
      <c r="H140" s="190">
        <f t="shared" si="30"/>
        <v>-1696.2434746915906</v>
      </c>
      <c r="I140" s="190">
        <f t="shared" si="31"/>
        <v>0</v>
      </c>
      <c r="J140" s="87">
        <f t="shared" si="32"/>
        <v>0</v>
      </c>
      <c r="K140" s="190">
        <f t="shared" si="36"/>
        <v>-481.8122762528298</v>
      </c>
      <c r="L140" s="87">
        <f t="shared" si="33"/>
        <v>-1065.2869427950068</v>
      </c>
      <c r="M140" s="88">
        <f t="shared" si="37"/>
        <v>-2761.5304174865973</v>
      </c>
      <c r="N140" s="88">
        <f t="shared" si="38"/>
        <v>83028.469582513397</v>
      </c>
      <c r="O140" s="88">
        <f t="shared" si="39"/>
        <v>37552.451190643776</v>
      </c>
      <c r="P140" s="89">
        <f t="shared" si="34"/>
        <v>1.0008174191456842</v>
      </c>
      <c r="Q140" s="197">
        <f>SUMIFS([1]nov23!$Q$7:$Q$362,[1]nov23!$B$7:$B$362,B140)</f>
        <v>24.138182601921471</v>
      </c>
      <c r="R140" s="89">
        <f t="shared" si="40"/>
        <v>-0.28293812321862905</v>
      </c>
      <c r="S140" s="89">
        <f t="shared" si="40"/>
        <v>-0.29007306726620502</v>
      </c>
      <c r="T140" s="91">
        <v>2211</v>
      </c>
      <c r="U140" s="193">
        <f>SUMIFS([1]nov23!$U$7:$U$362,[1]nov23!$B$7:$B$362,B140)</f>
        <v>119641</v>
      </c>
      <c r="V140" s="193">
        <f>SUMIFS([1]nov23!$V$7:$V$362,[1]nov23!$B$7:$B$362,B140)</f>
        <v>54655.550479671088</v>
      </c>
      <c r="W140" s="199"/>
      <c r="X140" s="88">
        <v>0</v>
      </c>
      <c r="Y140" s="88">
        <f t="shared" si="41"/>
        <v>0</v>
      </c>
    </row>
    <row r="141" spans="2:25" x14ac:dyDescent="0.25">
      <c r="B141" s="85">
        <v>3047</v>
      </c>
      <c r="C141" s="85" t="s">
        <v>158</v>
      </c>
      <c r="D141" s="1">
        <f>SUMIFS([1]nov23!$D$7:$D$362,[1]nov23!$B$7:$B$362,B141)</f>
        <v>433047</v>
      </c>
      <c r="E141" s="85">
        <f t="shared" si="35"/>
        <v>29809.802436841743</v>
      </c>
      <c r="F141" s="86">
        <f t="shared" si="28"/>
        <v>0.7944666351770906</v>
      </c>
      <c r="G141" s="190">
        <f t="shared" si="29"/>
        <v>4627.8030812275656</v>
      </c>
      <c r="H141" s="190">
        <f t="shared" si="30"/>
        <v>67228.095360992855</v>
      </c>
      <c r="I141" s="190">
        <f t="shared" si="31"/>
        <v>1386.2535323550121</v>
      </c>
      <c r="J141" s="87">
        <f t="shared" si="32"/>
        <v>20138.10506452126</v>
      </c>
      <c r="K141" s="190">
        <f t="shared" si="36"/>
        <v>904.44125610218225</v>
      </c>
      <c r="L141" s="87">
        <f t="shared" si="33"/>
        <v>13138.818127396402</v>
      </c>
      <c r="M141" s="88">
        <f t="shared" si="37"/>
        <v>80366.913488389255</v>
      </c>
      <c r="N141" s="88">
        <f t="shared" si="38"/>
        <v>513413.91348838923</v>
      </c>
      <c r="O141" s="88">
        <f t="shared" si="39"/>
        <v>35342.046774171489</v>
      </c>
      <c r="P141" s="89">
        <f t="shared" si="34"/>
        <v>0.94190751651026883</v>
      </c>
      <c r="Q141" s="197">
        <f>SUMIFS([1]nov23!$Q$7:$Q$362,[1]nov23!$B$7:$B$362,B141)</f>
        <v>15784.3294071169</v>
      </c>
      <c r="R141" s="89">
        <f t="shared" si="40"/>
        <v>-5.4934430916221286E-2</v>
      </c>
      <c r="S141" s="89">
        <f t="shared" si="40"/>
        <v>-7.1458603460261935E-2</v>
      </c>
      <c r="T141" s="91">
        <v>14527</v>
      </c>
      <c r="U141" s="193">
        <f>SUMIFS([1]nov23!$U$7:$U$362,[1]nov23!$B$7:$B$362,B141)</f>
        <v>458219</v>
      </c>
      <c r="V141" s="193">
        <f>SUMIFS([1]nov23!$V$7:$V$362,[1]nov23!$B$7:$B$362,B141)</f>
        <v>32103.902473201146</v>
      </c>
      <c r="W141" s="199"/>
      <c r="X141" s="88">
        <v>0</v>
      </c>
      <c r="Y141" s="88">
        <f t="shared" si="41"/>
        <v>0</v>
      </c>
    </row>
    <row r="142" spans="2:25" x14ac:dyDescent="0.25">
      <c r="B142" s="85">
        <v>3048</v>
      </c>
      <c r="C142" s="85" t="s">
        <v>159</v>
      </c>
      <c r="D142" s="1">
        <f>SUMIFS([1]nov23!$D$7:$D$362,[1]nov23!$B$7:$B$362,B142)</f>
        <v>694633</v>
      </c>
      <c r="E142" s="85">
        <f t="shared" si="35"/>
        <v>33892.803122712852</v>
      </c>
      <c r="F142" s="86">
        <f t="shared" si="28"/>
        <v>0.90328345216883188</v>
      </c>
      <c r="G142" s="190">
        <f t="shared" si="29"/>
        <v>2178.0026697049002</v>
      </c>
      <c r="H142" s="190">
        <f t="shared" si="30"/>
        <v>44638.164715601932</v>
      </c>
      <c r="I142" s="190">
        <f t="shared" si="31"/>
        <v>0</v>
      </c>
      <c r="J142" s="87">
        <f t="shared" si="32"/>
        <v>0</v>
      </c>
      <c r="K142" s="190">
        <f t="shared" si="36"/>
        <v>-481.8122762528298</v>
      </c>
      <c r="L142" s="87">
        <f t="shared" si="33"/>
        <v>-9874.7426018017468</v>
      </c>
      <c r="M142" s="88">
        <f t="shared" si="37"/>
        <v>34763.422113800189</v>
      </c>
      <c r="N142" s="88">
        <f t="shared" si="38"/>
        <v>729396.42211380019</v>
      </c>
      <c r="O142" s="88">
        <f t="shared" si="39"/>
        <v>35588.993516164926</v>
      </c>
      <c r="P142" s="89">
        <f t="shared" si="34"/>
        <v>0.94848894044272003</v>
      </c>
      <c r="Q142" s="197">
        <f>SUMIFS([1]nov23!$Q$7:$Q$362,[1]nov23!$B$7:$B$362,B142)</f>
        <v>3755.9750672195405</v>
      </c>
      <c r="R142" s="89">
        <f t="shared" si="40"/>
        <v>-8.3585535429227295E-2</v>
      </c>
      <c r="S142" s="89">
        <f t="shared" si="40"/>
        <v>-0.10375157219533715</v>
      </c>
      <c r="T142" s="91">
        <v>20495</v>
      </c>
      <c r="U142" s="193">
        <f>SUMIFS([1]nov23!$U$7:$U$362,[1]nov23!$B$7:$B$362,B142)</f>
        <v>757990</v>
      </c>
      <c r="V142" s="193">
        <f>SUMIFS([1]nov23!$V$7:$V$362,[1]nov23!$B$7:$B$362,B142)</f>
        <v>37816.304130911994</v>
      </c>
      <c r="W142" s="199"/>
      <c r="X142" s="88">
        <v>0</v>
      </c>
      <c r="Y142" s="88">
        <f t="shared" si="41"/>
        <v>0</v>
      </c>
    </row>
    <row r="143" spans="2:25" x14ac:dyDescent="0.25">
      <c r="B143" s="85">
        <v>3049</v>
      </c>
      <c r="C143" s="85" t="s">
        <v>160</v>
      </c>
      <c r="D143" s="1">
        <f>SUMIFS([1]nov23!$D$7:$D$362,[1]nov23!$B$7:$B$362,B143)</f>
        <v>1170276</v>
      </c>
      <c r="E143" s="85">
        <f t="shared" si="35"/>
        <v>41547.768665459582</v>
      </c>
      <c r="F143" s="86">
        <f t="shared" si="28"/>
        <v>1.1072973744357684</v>
      </c>
      <c r="G143" s="190">
        <f t="shared" si="29"/>
        <v>-2414.9766559431373</v>
      </c>
      <c r="H143" s="190">
        <f t="shared" si="30"/>
        <v>-68022.647467950344</v>
      </c>
      <c r="I143" s="190">
        <f t="shared" si="31"/>
        <v>0</v>
      </c>
      <c r="J143" s="87">
        <f t="shared" si="32"/>
        <v>0</v>
      </c>
      <c r="K143" s="190">
        <f t="shared" si="36"/>
        <v>-481.8122762528298</v>
      </c>
      <c r="L143" s="87">
        <f t="shared" si="33"/>
        <v>-13571.206385213458</v>
      </c>
      <c r="M143" s="88">
        <f t="shared" si="37"/>
        <v>-81593.853853163804</v>
      </c>
      <c r="N143" s="88">
        <f t="shared" si="38"/>
        <v>1088682.1461468362</v>
      </c>
      <c r="O143" s="88">
        <f t="shared" si="39"/>
        <v>38650.979733263608</v>
      </c>
      <c r="P143" s="89">
        <f t="shared" si="34"/>
        <v>1.0300945093494942</v>
      </c>
      <c r="Q143" s="197">
        <f>SUMIFS([1]nov23!$Q$7:$Q$362,[1]nov23!$B$7:$B$362,B143)</f>
        <v>-15878.924835211132</v>
      </c>
      <c r="R143" s="89">
        <f t="shared" si="40"/>
        <v>-1.7198332150610326E-2</v>
      </c>
      <c r="S143" s="89">
        <f t="shared" si="40"/>
        <v>-3.7540341322910994E-2</v>
      </c>
      <c r="T143" s="91">
        <v>28167</v>
      </c>
      <c r="U143" s="193">
        <f>SUMIFS([1]nov23!$U$7:$U$362,[1]nov23!$B$7:$B$362,B143)</f>
        <v>1190755</v>
      </c>
      <c r="V143" s="193">
        <f>SUMIFS([1]nov23!$V$7:$V$362,[1]nov23!$B$7:$B$362,B143)</f>
        <v>43168.322215777262</v>
      </c>
      <c r="W143" s="199"/>
      <c r="X143" s="88">
        <v>0</v>
      </c>
      <c r="Y143" s="88">
        <f t="shared" si="41"/>
        <v>0</v>
      </c>
    </row>
    <row r="144" spans="2:25" x14ac:dyDescent="0.25">
      <c r="B144" s="85">
        <v>3050</v>
      </c>
      <c r="C144" s="85" t="s">
        <v>161</v>
      </c>
      <c r="D144" s="1">
        <f>SUMIFS([1]nov23!$D$7:$D$362,[1]nov23!$B$7:$B$362,B144)</f>
        <v>94235</v>
      </c>
      <c r="E144" s="85">
        <f t="shared" si="35"/>
        <v>34430.032882718311</v>
      </c>
      <c r="F144" s="86">
        <f t="shared" si="28"/>
        <v>0.91760126325304892</v>
      </c>
      <c r="G144" s="190">
        <f t="shared" si="29"/>
        <v>1855.664813701625</v>
      </c>
      <c r="H144" s="190">
        <f t="shared" si="30"/>
        <v>5078.954595101347</v>
      </c>
      <c r="I144" s="190">
        <f t="shared" si="31"/>
        <v>0</v>
      </c>
      <c r="J144" s="87">
        <f t="shared" si="32"/>
        <v>0</v>
      </c>
      <c r="K144" s="190">
        <f t="shared" si="36"/>
        <v>-481.8122762528298</v>
      </c>
      <c r="L144" s="87">
        <f t="shared" si="33"/>
        <v>-1318.7202001039952</v>
      </c>
      <c r="M144" s="88">
        <f t="shared" si="37"/>
        <v>3760.234394997352</v>
      </c>
      <c r="N144" s="88">
        <f t="shared" si="38"/>
        <v>97995.234394997358</v>
      </c>
      <c r="O144" s="88">
        <f t="shared" si="39"/>
        <v>35803.885420167098</v>
      </c>
      <c r="P144" s="89">
        <f t="shared" si="34"/>
        <v>0.95421606487640653</v>
      </c>
      <c r="Q144" s="197">
        <f>SUMIFS([1]nov23!$Q$7:$Q$362,[1]nov23!$B$7:$B$362,B144)</f>
        <v>283.12248113136047</v>
      </c>
      <c r="R144" s="89">
        <f t="shared" si="40"/>
        <v>-6.5407120896558563E-2</v>
      </c>
      <c r="S144" s="89">
        <f t="shared" si="40"/>
        <v>-7.1212045611486544E-2</v>
      </c>
      <c r="T144" s="91">
        <v>2737</v>
      </c>
      <c r="U144" s="193">
        <f>SUMIFS([1]nov23!$U$7:$U$362,[1]nov23!$B$7:$B$362,B144)</f>
        <v>100830</v>
      </c>
      <c r="V144" s="193">
        <f>SUMIFS([1]nov23!$V$7:$V$362,[1]nov23!$B$7:$B$362,B144)</f>
        <v>37069.852941176468</v>
      </c>
      <c r="W144" s="199"/>
      <c r="X144" s="88">
        <v>0</v>
      </c>
      <c r="Y144" s="88">
        <f t="shared" si="41"/>
        <v>0</v>
      </c>
    </row>
    <row r="145" spans="2:25" x14ac:dyDescent="0.25">
      <c r="B145" s="85">
        <v>3051</v>
      </c>
      <c r="C145" s="85" t="s">
        <v>162</v>
      </c>
      <c r="D145" s="1">
        <f>SUMIFS([1]nov23!$D$7:$D$362,[1]nov23!$B$7:$B$362,B145)</f>
        <v>44409</v>
      </c>
      <c r="E145" s="85">
        <f t="shared" si="35"/>
        <v>32510.248901903367</v>
      </c>
      <c r="F145" s="86">
        <f t="shared" si="28"/>
        <v>0.86643674035034302</v>
      </c>
      <c r="G145" s="190">
        <f t="shared" si="29"/>
        <v>3007.5352021905915</v>
      </c>
      <c r="H145" s="190">
        <f t="shared" si="30"/>
        <v>4108.2930861923478</v>
      </c>
      <c r="I145" s="190">
        <f t="shared" si="31"/>
        <v>441.09726958344362</v>
      </c>
      <c r="J145" s="87">
        <f t="shared" si="32"/>
        <v>602.53887025098402</v>
      </c>
      <c r="K145" s="190">
        <f t="shared" si="36"/>
        <v>-40.715006669386185</v>
      </c>
      <c r="L145" s="87">
        <f t="shared" si="33"/>
        <v>-55.616699110381532</v>
      </c>
      <c r="M145" s="88">
        <f t="shared" si="37"/>
        <v>4052.6763870819664</v>
      </c>
      <c r="N145" s="88">
        <f t="shared" si="38"/>
        <v>48461.676387081963</v>
      </c>
      <c r="O145" s="88">
        <f t="shared" si="39"/>
        <v>35477.069097424566</v>
      </c>
      <c r="P145" s="89">
        <f t="shared" si="34"/>
        <v>0.94550602176893128</v>
      </c>
      <c r="Q145" s="197">
        <f>SUMIFS([1]nov23!$Q$7:$Q$362,[1]nov23!$B$7:$B$362,B145)</f>
        <v>1520.9984697543696</v>
      </c>
      <c r="R145" s="89">
        <f t="shared" si="40"/>
        <v>-1.2079551521623065E-2</v>
      </c>
      <c r="S145" s="89">
        <f t="shared" si="40"/>
        <v>-9.1866658745415331E-3</v>
      </c>
      <c r="T145" s="91">
        <v>1366</v>
      </c>
      <c r="U145" s="193">
        <f>SUMIFS([1]nov23!$U$7:$U$362,[1]nov23!$B$7:$B$362,B145)</f>
        <v>44952</v>
      </c>
      <c r="V145" s="193">
        <f>SUMIFS([1]nov23!$V$7:$V$362,[1]nov23!$B$7:$B$362,B145)</f>
        <v>32811.678832116791</v>
      </c>
      <c r="W145" s="199"/>
      <c r="X145" s="88">
        <v>0</v>
      </c>
      <c r="Y145" s="88">
        <f t="shared" si="41"/>
        <v>0</v>
      </c>
    </row>
    <row r="146" spans="2:25" x14ac:dyDescent="0.25">
      <c r="B146" s="85">
        <v>3052</v>
      </c>
      <c r="C146" s="85" t="s">
        <v>163</v>
      </c>
      <c r="D146" s="1">
        <f>SUMIFS([1]nov23!$D$7:$D$362,[1]nov23!$B$7:$B$362,B146)</f>
        <v>103105</v>
      </c>
      <c r="E146" s="85">
        <f t="shared" si="35"/>
        <v>41474.255832662915</v>
      </c>
      <c r="F146" s="86">
        <f t="shared" si="28"/>
        <v>1.1053381701425482</v>
      </c>
      <c r="G146" s="190">
        <f t="shared" si="29"/>
        <v>-2370.8689562651371</v>
      </c>
      <c r="H146" s="190">
        <f t="shared" si="30"/>
        <v>-5893.9802252751306</v>
      </c>
      <c r="I146" s="190">
        <f t="shared" si="31"/>
        <v>0</v>
      </c>
      <c r="J146" s="87">
        <f t="shared" si="32"/>
        <v>0</v>
      </c>
      <c r="K146" s="190">
        <f t="shared" si="36"/>
        <v>-481.8122762528298</v>
      </c>
      <c r="L146" s="87">
        <f t="shared" si="33"/>
        <v>-1197.7853187645348</v>
      </c>
      <c r="M146" s="88">
        <f t="shared" si="37"/>
        <v>-7091.7655440396657</v>
      </c>
      <c r="N146" s="88">
        <f t="shared" si="38"/>
        <v>96013.234455960337</v>
      </c>
      <c r="O146" s="88">
        <f t="shared" si="39"/>
        <v>38621.574600144944</v>
      </c>
      <c r="P146" s="89">
        <f t="shared" si="34"/>
        <v>1.0293108276322063</v>
      </c>
      <c r="Q146" s="197">
        <f>SUMIFS([1]nov23!$Q$7:$Q$362,[1]nov23!$B$7:$B$362,B146)</f>
        <v>1177.1911903882328</v>
      </c>
      <c r="R146" s="89">
        <f t="shared" si="40"/>
        <v>1.1845178511845179E-2</v>
      </c>
      <c r="S146" s="89">
        <f t="shared" si="40"/>
        <v>-7.7235991690275882E-4</v>
      </c>
      <c r="T146" s="91">
        <v>2486</v>
      </c>
      <c r="U146" s="193">
        <f>SUMIFS([1]nov23!$U$7:$U$362,[1]nov23!$B$7:$B$362,B146)</f>
        <v>101898</v>
      </c>
      <c r="V146" s="193">
        <f>SUMIFS([1]nov23!$V$7:$V$362,[1]nov23!$B$7:$B$362,B146)</f>
        <v>41506.313645621187</v>
      </c>
      <c r="W146" s="199"/>
      <c r="X146" s="88">
        <v>0</v>
      </c>
      <c r="Y146" s="88">
        <f t="shared" si="41"/>
        <v>0</v>
      </c>
    </row>
    <row r="147" spans="2:25" x14ac:dyDescent="0.25">
      <c r="B147" s="85">
        <v>3053</v>
      </c>
      <c r="C147" s="85" t="s">
        <v>164</v>
      </c>
      <c r="D147" s="1">
        <f>SUMIFS([1]nov23!$D$7:$D$362,[1]nov23!$B$7:$B$362,B147)</f>
        <v>212039</v>
      </c>
      <c r="E147" s="85">
        <f t="shared" si="35"/>
        <v>30334.6208869814</v>
      </c>
      <c r="F147" s="86">
        <f t="shared" si="28"/>
        <v>0.80845367011449765</v>
      </c>
      <c r="G147" s="190">
        <f t="shared" si="29"/>
        <v>4312.9120111437715</v>
      </c>
      <c r="H147" s="190">
        <f t="shared" si="30"/>
        <v>30147.254957894962</v>
      </c>
      <c r="I147" s="190">
        <f t="shared" si="31"/>
        <v>1202.567074806132</v>
      </c>
      <c r="J147" s="87">
        <f t="shared" si="32"/>
        <v>8405.9438528948631</v>
      </c>
      <c r="K147" s="190">
        <f t="shared" si="36"/>
        <v>720.75479855330218</v>
      </c>
      <c r="L147" s="87">
        <f t="shared" si="33"/>
        <v>5038.0760418875825</v>
      </c>
      <c r="M147" s="88">
        <f t="shared" si="37"/>
        <v>35185.330999782542</v>
      </c>
      <c r="N147" s="88">
        <f t="shared" si="38"/>
        <v>247224.33099978254</v>
      </c>
      <c r="O147" s="88">
        <f t="shared" si="39"/>
        <v>35368.287696678475</v>
      </c>
      <c r="P147" s="89">
        <f t="shared" si="34"/>
        <v>0.94260686825713924</v>
      </c>
      <c r="Q147" s="197">
        <f>SUMIFS([1]nov23!$Q$7:$Q$362,[1]nov23!$B$7:$B$362,B147)</f>
        <v>6273.5862398118916</v>
      </c>
      <c r="R147" s="89">
        <f t="shared" si="40"/>
        <v>-3.4144897169016329E-2</v>
      </c>
      <c r="S147" s="89">
        <f t="shared" si="40"/>
        <v>-4.5475386215102311E-2</v>
      </c>
      <c r="T147" s="91">
        <v>6990</v>
      </c>
      <c r="U147" s="193">
        <f>SUMIFS([1]nov23!$U$7:$U$362,[1]nov23!$B$7:$B$362,B147)</f>
        <v>219535</v>
      </c>
      <c r="V147" s="193">
        <f>SUMIFS([1]nov23!$V$7:$V$362,[1]nov23!$B$7:$B$362,B147)</f>
        <v>31779.820497973364</v>
      </c>
      <c r="W147" s="199"/>
      <c r="X147" s="88">
        <v>0</v>
      </c>
      <c r="Y147" s="88">
        <f t="shared" si="41"/>
        <v>0</v>
      </c>
    </row>
    <row r="148" spans="2:25" x14ac:dyDescent="0.25">
      <c r="B148" s="85">
        <v>3054</v>
      </c>
      <c r="C148" s="85" t="s">
        <v>165</v>
      </c>
      <c r="D148" s="1">
        <f>SUMIFS([1]nov23!$D$7:$D$362,[1]nov23!$B$7:$B$362,B148)</f>
        <v>281821</v>
      </c>
      <c r="E148" s="85">
        <f t="shared" si="35"/>
        <v>30280.54152788224</v>
      </c>
      <c r="F148" s="86">
        <f t="shared" si="28"/>
        <v>0.80701239097327992</v>
      </c>
      <c r="G148" s="190">
        <f t="shared" si="29"/>
        <v>4345.3596266032673</v>
      </c>
      <c r="H148" s="190">
        <f t="shared" si="30"/>
        <v>40442.262044796611</v>
      </c>
      <c r="I148" s="190">
        <f t="shared" si="31"/>
        <v>1221.494850490838</v>
      </c>
      <c r="J148" s="87">
        <f t="shared" si="32"/>
        <v>11368.452573518229</v>
      </c>
      <c r="K148" s="190">
        <f t="shared" si="36"/>
        <v>739.6825742380081</v>
      </c>
      <c r="L148" s="87">
        <f t="shared" si="33"/>
        <v>6884.225718433142</v>
      </c>
      <c r="M148" s="88">
        <f t="shared" si="37"/>
        <v>47326.48776322975</v>
      </c>
      <c r="N148" s="88">
        <f t="shared" si="38"/>
        <v>329147.48776322976</v>
      </c>
      <c r="O148" s="88">
        <f t="shared" si="39"/>
        <v>35365.583728723512</v>
      </c>
      <c r="P148" s="89">
        <f t="shared" si="34"/>
        <v>0.94253480430007819</v>
      </c>
      <c r="Q148" s="197">
        <f>SUMIFS([1]nov23!$Q$7:$Q$362,[1]nov23!$B$7:$B$362,B148)</f>
        <v>8151.2349619354936</v>
      </c>
      <c r="R148" s="89">
        <f t="shared" si="40"/>
        <v>-4.6813591195351452E-2</v>
      </c>
      <c r="S148" s="89">
        <f t="shared" si="40"/>
        <v>-6.3507411398978628E-2</v>
      </c>
      <c r="T148" s="91">
        <v>9307</v>
      </c>
      <c r="U148" s="193">
        <f>SUMIFS([1]nov23!$U$7:$U$362,[1]nov23!$B$7:$B$362,B148)</f>
        <v>295662</v>
      </c>
      <c r="V148" s="193">
        <f>SUMIFS([1]nov23!$V$7:$V$362,[1]nov23!$B$7:$B$362,B148)</f>
        <v>32333.989501312339</v>
      </c>
      <c r="W148" s="199"/>
      <c r="X148" s="88">
        <v>0</v>
      </c>
      <c r="Y148" s="88">
        <f t="shared" si="41"/>
        <v>0</v>
      </c>
    </row>
    <row r="149" spans="2:25" ht="30" customHeight="1" x14ac:dyDescent="0.25">
      <c r="B149" s="85">
        <v>3401</v>
      </c>
      <c r="C149" s="85" t="s">
        <v>166</v>
      </c>
      <c r="D149" s="1">
        <f>SUMIFS([1]nov23!$D$7:$D$362,[1]nov23!$B$7:$B$362,B149)</f>
        <v>548351</v>
      </c>
      <c r="E149" s="85">
        <f t="shared" si="35"/>
        <v>30521.596348658575</v>
      </c>
      <c r="F149" s="86">
        <f t="shared" si="28"/>
        <v>0.81343678820842247</v>
      </c>
      <c r="G149" s="190">
        <f t="shared" si="29"/>
        <v>4200.7267341374663</v>
      </c>
      <c r="H149" s="190">
        <f t="shared" si="30"/>
        <v>75470.256505513724</v>
      </c>
      <c r="I149" s="190">
        <f t="shared" si="31"/>
        <v>1137.1256632191207</v>
      </c>
      <c r="J149" s="87">
        <f t="shared" si="32"/>
        <v>20429.599665394722</v>
      </c>
      <c r="K149" s="190">
        <f t="shared" si="36"/>
        <v>655.31338696629086</v>
      </c>
      <c r="L149" s="87">
        <f t="shared" si="33"/>
        <v>11773.360310236381</v>
      </c>
      <c r="M149" s="88">
        <f t="shared" si="37"/>
        <v>87243.616815750109</v>
      </c>
      <c r="N149" s="88">
        <f t="shared" si="38"/>
        <v>635594.61681575014</v>
      </c>
      <c r="O149" s="88">
        <f t="shared" si="39"/>
        <v>35377.636469762336</v>
      </c>
      <c r="P149" s="89">
        <f t="shared" si="34"/>
        <v>0.94285602416183556</v>
      </c>
      <c r="Q149" s="197">
        <f>SUMIFS([1]nov23!$Q$7:$Q$362,[1]nov23!$B$7:$B$362,B149)</f>
        <v>19921.727165158925</v>
      </c>
      <c r="R149" s="89">
        <f t="shared" si="40"/>
        <v>-8.8419869700883905E-2</v>
      </c>
      <c r="S149" s="89">
        <f t="shared" si="40"/>
        <v>-8.9282435782097783E-2</v>
      </c>
      <c r="T149" s="91">
        <v>17966</v>
      </c>
      <c r="U149" s="193">
        <f>SUMIFS([1]nov23!$U$7:$U$362,[1]nov23!$B$7:$B$362,B149)</f>
        <v>601539</v>
      </c>
      <c r="V149" s="193">
        <f>SUMIFS([1]nov23!$V$7:$V$362,[1]nov23!$B$7:$B$362,B149)</f>
        <v>33513.78906902892</v>
      </c>
      <c r="W149" s="199"/>
      <c r="X149" s="88">
        <v>0</v>
      </c>
      <c r="Y149" s="88">
        <f t="shared" si="41"/>
        <v>0</v>
      </c>
    </row>
    <row r="150" spans="2:25" x14ac:dyDescent="0.25">
      <c r="B150" s="85">
        <v>3403</v>
      </c>
      <c r="C150" s="85" t="s">
        <v>167</v>
      </c>
      <c r="D150" s="1">
        <f>SUMIFS([1]nov23!$D$7:$D$362,[1]nov23!$B$7:$B$362,B150)</f>
        <v>1095586</v>
      </c>
      <c r="E150" s="85">
        <f t="shared" si="35"/>
        <v>33833.178926564135</v>
      </c>
      <c r="F150" s="86">
        <f t="shared" si="28"/>
        <v>0.90169439653554573</v>
      </c>
      <c r="G150" s="190">
        <f t="shared" si="29"/>
        <v>2213.777187394131</v>
      </c>
      <c r="H150" s="190">
        <f t="shared" si="30"/>
        <v>71686.532882196756</v>
      </c>
      <c r="I150" s="190">
        <f t="shared" si="31"/>
        <v>0</v>
      </c>
      <c r="J150" s="87">
        <f t="shared" si="32"/>
        <v>0</v>
      </c>
      <c r="K150" s="190">
        <f t="shared" si="36"/>
        <v>-481.8122762528298</v>
      </c>
      <c r="L150" s="87">
        <f t="shared" si="33"/>
        <v>-15602.045129619135</v>
      </c>
      <c r="M150" s="88">
        <f t="shared" si="37"/>
        <v>56084.487752577625</v>
      </c>
      <c r="N150" s="88">
        <f t="shared" si="38"/>
        <v>1151670.4877525775</v>
      </c>
      <c r="O150" s="88">
        <f t="shared" si="39"/>
        <v>35565.143837705444</v>
      </c>
      <c r="P150" s="89">
        <f t="shared" si="34"/>
        <v>0.94785331818940566</v>
      </c>
      <c r="Q150" s="197">
        <f>SUMIFS([1]nov23!$Q$7:$Q$362,[1]nov23!$B$7:$B$362,B150)</f>
        <v>10781.076720495563</v>
      </c>
      <c r="R150" s="89">
        <f t="shared" si="40"/>
        <v>-5.18511466897447E-2</v>
      </c>
      <c r="S150" s="89">
        <f t="shared" si="40"/>
        <v>-6.3065432738099794E-2</v>
      </c>
      <c r="T150" s="91">
        <v>32382</v>
      </c>
      <c r="U150" s="193">
        <f>SUMIFS([1]nov23!$U$7:$U$362,[1]nov23!$B$7:$B$362,B150)</f>
        <v>1155500</v>
      </c>
      <c r="V150" s="193">
        <f>SUMIFS([1]nov23!$V$7:$V$362,[1]nov23!$B$7:$B$362,B150)</f>
        <v>36110.503453232915</v>
      </c>
      <c r="W150" s="199"/>
      <c r="X150" s="88">
        <v>0</v>
      </c>
      <c r="Y150" s="88">
        <f t="shared" si="41"/>
        <v>0</v>
      </c>
    </row>
    <row r="151" spans="2:25" x14ac:dyDescent="0.25">
      <c r="B151" s="85">
        <v>3405</v>
      </c>
      <c r="C151" s="85" t="s">
        <v>168</v>
      </c>
      <c r="D151" s="1">
        <f>SUMIFS([1]nov23!$D$7:$D$362,[1]nov23!$B$7:$B$362,B151)</f>
        <v>965201</v>
      </c>
      <c r="E151" s="85">
        <f t="shared" si="35"/>
        <v>33795.553221288515</v>
      </c>
      <c r="F151" s="86">
        <f t="shared" si="28"/>
        <v>0.9006916268080436</v>
      </c>
      <c r="G151" s="190">
        <f t="shared" si="29"/>
        <v>2236.3526105595024</v>
      </c>
      <c r="H151" s="190">
        <f t="shared" si="30"/>
        <v>63870.230557579387</v>
      </c>
      <c r="I151" s="190">
        <f t="shared" si="31"/>
        <v>0</v>
      </c>
      <c r="J151" s="87">
        <f t="shared" si="32"/>
        <v>0</v>
      </c>
      <c r="K151" s="190">
        <f t="shared" si="36"/>
        <v>-481.8122762528298</v>
      </c>
      <c r="L151" s="87">
        <f t="shared" si="33"/>
        <v>-13760.558609780821</v>
      </c>
      <c r="M151" s="88">
        <f t="shared" si="37"/>
        <v>50109.671947798568</v>
      </c>
      <c r="N151" s="88">
        <f t="shared" si="38"/>
        <v>1015310.6719477986</v>
      </c>
      <c r="O151" s="88">
        <f t="shared" si="39"/>
        <v>35550.093555595187</v>
      </c>
      <c r="P151" s="89">
        <f t="shared" si="34"/>
        <v>0.94745221029840454</v>
      </c>
      <c r="Q151" s="197">
        <f>SUMIFS([1]nov23!$Q$7:$Q$362,[1]nov23!$B$7:$B$362,B151)</f>
        <v>4635.6485079184931</v>
      </c>
      <c r="R151" s="89">
        <f t="shared" si="40"/>
        <v>-4.8354242174466891E-2</v>
      </c>
      <c r="S151" s="89">
        <f t="shared" si="40"/>
        <v>-5.2852567710406799E-2</v>
      </c>
      <c r="T151" s="91">
        <v>28560</v>
      </c>
      <c r="U151" s="193">
        <f>SUMIFS([1]nov23!$U$7:$U$362,[1]nov23!$B$7:$B$362,B151)</f>
        <v>1014244</v>
      </c>
      <c r="V151" s="193">
        <f>SUMIFS([1]nov23!$V$7:$V$362,[1]nov23!$B$7:$B$362,B151)</f>
        <v>35681.407211961297</v>
      </c>
      <c r="W151" s="199"/>
      <c r="X151" s="88">
        <v>0</v>
      </c>
      <c r="Y151" s="88">
        <f t="shared" si="41"/>
        <v>0</v>
      </c>
    </row>
    <row r="152" spans="2:25" x14ac:dyDescent="0.25">
      <c r="B152" s="85">
        <v>3407</v>
      </c>
      <c r="C152" s="85" t="s">
        <v>169</v>
      </c>
      <c r="D152" s="1">
        <f>SUMIFS([1]nov23!$D$7:$D$362,[1]nov23!$B$7:$B$362,B152)</f>
        <v>941349</v>
      </c>
      <c r="E152" s="85">
        <f t="shared" si="35"/>
        <v>30800.281385989594</v>
      </c>
      <c r="F152" s="86">
        <f t="shared" si="28"/>
        <v>0.82086407540201156</v>
      </c>
      <c r="G152" s="190">
        <f t="shared" si="29"/>
        <v>4033.5157117388553</v>
      </c>
      <c r="H152" s="190">
        <f t="shared" si="30"/>
        <v>123276.34069787464</v>
      </c>
      <c r="I152" s="190">
        <f t="shared" si="31"/>
        <v>1039.5859001532642</v>
      </c>
      <c r="J152" s="87">
        <f t="shared" si="32"/>
        <v>31772.863866384214</v>
      </c>
      <c r="K152" s="190">
        <f t="shared" si="36"/>
        <v>557.77362390043436</v>
      </c>
      <c r="L152" s="87">
        <f t="shared" si="33"/>
        <v>17047.235267268974</v>
      </c>
      <c r="M152" s="88">
        <f t="shared" si="37"/>
        <v>140323.57596514362</v>
      </c>
      <c r="N152" s="88">
        <f t="shared" si="38"/>
        <v>1081672.5759651437</v>
      </c>
      <c r="O152" s="88">
        <f t="shared" si="39"/>
        <v>35391.570721628887</v>
      </c>
      <c r="P152" s="89">
        <f t="shared" si="34"/>
        <v>0.943227388521515</v>
      </c>
      <c r="Q152" s="197">
        <f>SUMIFS([1]nov23!$Q$7:$Q$362,[1]nov23!$B$7:$B$362,B152)</f>
        <v>18745.270886605242</v>
      </c>
      <c r="R152" s="89">
        <f t="shared" si="40"/>
        <v>-4.5085484391262275E-2</v>
      </c>
      <c r="S152" s="89">
        <f t="shared" si="40"/>
        <v>-5.4333748521752913E-2</v>
      </c>
      <c r="T152" s="91">
        <v>30563</v>
      </c>
      <c r="U152" s="193">
        <f>SUMIFS([1]nov23!$U$7:$U$362,[1]nov23!$B$7:$B$362,B152)</f>
        <v>985794</v>
      </c>
      <c r="V152" s="193">
        <f>SUMIFS([1]nov23!$V$7:$V$362,[1]nov23!$B$7:$B$362,B152)</f>
        <v>32569.927643968676</v>
      </c>
      <c r="W152" s="199"/>
      <c r="X152" s="88">
        <v>0</v>
      </c>
      <c r="Y152" s="88">
        <f t="shared" si="41"/>
        <v>0</v>
      </c>
    </row>
    <row r="153" spans="2:25" x14ac:dyDescent="0.25">
      <c r="B153" s="85">
        <v>3411</v>
      </c>
      <c r="C153" s="85" t="s">
        <v>170</v>
      </c>
      <c r="D153" s="1">
        <f>SUMIFS([1]nov23!$D$7:$D$362,[1]nov23!$B$7:$B$362,B153)</f>
        <v>1048485</v>
      </c>
      <c r="E153" s="85">
        <f t="shared" si="35"/>
        <v>29555.602536997885</v>
      </c>
      <c r="F153" s="86">
        <f t="shared" si="28"/>
        <v>0.78769190597453431</v>
      </c>
      <c r="G153" s="190">
        <f t="shared" si="29"/>
        <v>4780.3230211338805</v>
      </c>
      <c r="H153" s="190">
        <f t="shared" si="30"/>
        <v>169581.95917472441</v>
      </c>
      <c r="I153" s="190">
        <f t="shared" si="31"/>
        <v>1475.2234973003624</v>
      </c>
      <c r="J153" s="87">
        <f t="shared" si="32"/>
        <v>52333.553566730356</v>
      </c>
      <c r="K153" s="190">
        <f t="shared" si="36"/>
        <v>993.41122104753254</v>
      </c>
      <c r="L153" s="87">
        <f t="shared" si="33"/>
        <v>35241.263066661217</v>
      </c>
      <c r="M153" s="88">
        <f t="shared" si="37"/>
        <v>204823.22224138564</v>
      </c>
      <c r="N153" s="88">
        <f t="shared" si="38"/>
        <v>1253308.2222413856</v>
      </c>
      <c r="O153" s="88">
        <f t="shared" si="39"/>
        <v>35329.336779179299</v>
      </c>
      <c r="P153" s="89">
        <f t="shared" si="34"/>
        <v>0.94156878005014111</v>
      </c>
      <c r="Q153" s="197">
        <f>SUMIFS([1]nov23!$Q$7:$Q$362,[1]nov23!$B$7:$B$362,B153)</f>
        <v>26645.528341534577</v>
      </c>
      <c r="R153" s="89">
        <f t="shared" si="40"/>
        <v>-3.0577242417406034E-2</v>
      </c>
      <c r="S153" s="89">
        <f t="shared" si="40"/>
        <v>-4.1562667323627352E-2</v>
      </c>
      <c r="T153" s="91">
        <v>35475</v>
      </c>
      <c r="U153" s="193">
        <f>SUMIFS([1]nov23!$U$7:$U$362,[1]nov23!$B$7:$B$362,B153)</f>
        <v>1081556</v>
      </c>
      <c r="V153" s="193">
        <f>SUMIFS([1]nov23!$V$7:$V$362,[1]nov23!$B$7:$B$362,B153)</f>
        <v>30837.282239899636</v>
      </c>
      <c r="W153" s="199"/>
      <c r="X153" s="88">
        <v>0</v>
      </c>
      <c r="Y153" s="88">
        <f t="shared" si="41"/>
        <v>0</v>
      </c>
    </row>
    <row r="154" spans="2:25" x14ac:dyDescent="0.25">
      <c r="B154" s="85">
        <v>3412</v>
      </c>
      <c r="C154" s="85" t="s">
        <v>171</v>
      </c>
      <c r="D154" s="1">
        <f>SUMIFS([1]nov23!$D$7:$D$362,[1]nov23!$B$7:$B$362,B154)</f>
        <v>202972</v>
      </c>
      <c r="E154" s="85">
        <f t="shared" si="35"/>
        <v>25902.501276161307</v>
      </c>
      <c r="F154" s="86">
        <f t="shared" si="28"/>
        <v>0.69033241918131993</v>
      </c>
      <c r="G154" s="190">
        <f t="shared" si="29"/>
        <v>6972.183777635827</v>
      </c>
      <c r="H154" s="190">
        <f t="shared" si="30"/>
        <v>54634.032081554338</v>
      </c>
      <c r="I154" s="190">
        <f t="shared" si="31"/>
        <v>2753.8089385931644</v>
      </c>
      <c r="J154" s="87">
        <f t="shared" si="32"/>
        <v>21578.846842816038</v>
      </c>
      <c r="K154" s="190">
        <f t="shared" si="36"/>
        <v>2271.9966623403348</v>
      </c>
      <c r="L154" s="87">
        <f t="shared" si="33"/>
        <v>17803.365846098863</v>
      </c>
      <c r="M154" s="88">
        <f t="shared" si="37"/>
        <v>72437.397927653205</v>
      </c>
      <c r="N154" s="88">
        <f t="shared" si="38"/>
        <v>275409.39792765322</v>
      </c>
      <c r="O154" s="88">
        <f t="shared" si="39"/>
        <v>35146.681716137471</v>
      </c>
      <c r="P154" s="89">
        <f t="shared" si="34"/>
        <v>0.93670080571048042</v>
      </c>
      <c r="Q154" s="197">
        <f>SUMIFS([1]nov23!$Q$7:$Q$362,[1]nov23!$B$7:$B$362,B154)</f>
        <v>13789.617063686106</v>
      </c>
      <c r="R154" s="89">
        <f t="shared" si="40"/>
        <v>-8.0247053439127067E-2</v>
      </c>
      <c r="S154" s="89">
        <f t="shared" si="40"/>
        <v>-9.4449466217823519E-2</v>
      </c>
      <c r="T154" s="91">
        <v>7836</v>
      </c>
      <c r="U154" s="193">
        <f>SUMIFS([1]nov23!$U$7:$U$362,[1]nov23!$B$7:$B$362,B154)</f>
        <v>220681</v>
      </c>
      <c r="V154" s="193">
        <f>SUMIFS([1]nov23!$V$7:$V$362,[1]nov23!$B$7:$B$362,B154)</f>
        <v>28604.147764095917</v>
      </c>
      <c r="W154" s="199"/>
      <c r="X154" s="88">
        <v>0</v>
      </c>
      <c r="Y154" s="88">
        <f t="shared" si="41"/>
        <v>0</v>
      </c>
    </row>
    <row r="155" spans="2:25" x14ac:dyDescent="0.25">
      <c r="B155" s="85">
        <v>3413</v>
      </c>
      <c r="C155" s="85" t="s">
        <v>172</v>
      </c>
      <c r="D155" s="1">
        <f>SUMIFS([1]nov23!$D$7:$D$362,[1]nov23!$B$7:$B$362,B155)</f>
        <v>605497</v>
      </c>
      <c r="E155" s="85">
        <f t="shared" si="35"/>
        <v>28352.547293500655</v>
      </c>
      <c r="F155" s="86">
        <f t="shared" si="28"/>
        <v>0.75562905506304534</v>
      </c>
      <c r="G155" s="190">
        <f t="shared" si="29"/>
        <v>5502.1561672322186</v>
      </c>
      <c r="H155" s="190">
        <f t="shared" si="30"/>
        <v>117504.04710741127</v>
      </c>
      <c r="I155" s="190">
        <f t="shared" si="31"/>
        <v>1896.2928325243929</v>
      </c>
      <c r="J155" s="87">
        <f t="shared" si="32"/>
        <v>40497.229731390937</v>
      </c>
      <c r="K155" s="190">
        <f t="shared" si="36"/>
        <v>1414.480556271563</v>
      </c>
      <c r="L155" s="87">
        <f t="shared" si="33"/>
        <v>30207.6467597355</v>
      </c>
      <c r="M155" s="88">
        <f t="shared" si="37"/>
        <v>147711.69386714677</v>
      </c>
      <c r="N155" s="88">
        <f t="shared" si="38"/>
        <v>753208.69386714674</v>
      </c>
      <c r="O155" s="88">
        <f t="shared" si="39"/>
        <v>35269.184017004438</v>
      </c>
      <c r="P155" s="89">
        <f t="shared" si="34"/>
        <v>0.93996563750456663</v>
      </c>
      <c r="Q155" s="197">
        <f>SUMIFS([1]nov23!$Q$7:$Q$362,[1]nov23!$B$7:$B$362,B155)</f>
        <v>19935.575856569805</v>
      </c>
      <c r="R155" s="89">
        <f t="shared" si="40"/>
        <v>-2.9778185844465701E-2</v>
      </c>
      <c r="S155" s="89">
        <f t="shared" si="40"/>
        <v>-3.886436129076222E-2</v>
      </c>
      <c r="T155" s="91">
        <v>21356</v>
      </c>
      <c r="U155" s="193">
        <f>SUMIFS([1]nov23!$U$7:$U$362,[1]nov23!$B$7:$B$362,B155)</f>
        <v>624081</v>
      </c>
      <c r="V155" s="193">
        <f>SUMIFS([1]nov23!$V$7:$V$362,[1]nov23!$B$7:$B$362,B155)</f>
        <v>29499.00737379467</v>
      </c>
      <c r="W155" s="199"/>
      <c r="X155" s="88">
        <v>0</v>
      </c>
      <c r="Y155" s="88">
        <f t="shared" si="41"/>
        <v>0</v>
      </c>
    </row>
    <row r="156" spans="2:25" x14ac:dyDescent="0.25">
      <c r="B156" s="85">
        <v>3414</v>
      </c>
      <c r="C156" s="85" t="s">
        <v>173</v>
      </c>
      <c r="D156" s="1">
        <f>SUMIFS([1]nov23!$D$7:$D$362,[1]nov23!$B$7:$B$362,B156)</f>
        <v>135547</v>
      </c>
      <c r="E156" s="85">
        <f t="shared" si="35"/>
        <v>27055.289421157686</v>
      </c>
      <c r="F156" s="86">
        <f t="shared" si="28"/>
        <v>0.72105559222373561</v>
      </c>
      <c r="G156" s="190">
        <f t="shared" si="29"/>
        <v>6280.5108906380001</v>
      </c>
      <c r="H156" s="190">
        <f t="shared" si="30"/>
        <v>31465.359562096379</v>
      </c>
      <c r="I156" s="190">
        <f t="shared" si="31"/>
        <v>2350.3330878444322</v>
      </c>
      <c r="J156" s="87">
        <f t="shared" si="32"/>
        <v>11775.168770100605</v>
      </c>
      <c r="K156" s="190">
        <f t="shared" si="36"/>
        <v>1868.5208115916023</v>
      </c>
      <c r="L156" s="87">
        <f t="shared" si="33"/>
        <v>9361.2892660739271</v>
      </c>
      <c r="M156" s="88">
        <f t="shared" si="37"/>
        <v>40826.648828170306</v>
      </c>
      <c r="N156" s="88">
        <f t="shared" si="38"/>
        <v>176373.64882817032</v>
      </c>
      <c r="O156" s="88">
        <f t="shared" si="39"/>
        <v>35204.321123387286</v>
      </c>
      <c r="P156" s="89">
        <f t="shared" si="34"/>
        <v>0.93823696436260107</v>
      </c>
      <c r="Q156" s="197">
        <f>SUMIFS([1]nov23!$Q$7:$Q$362,[1]nov23!$B$7:$B$362,B156)</f>
        <v>2429.3555881913344</v>
      </c>
      <c r="R156" s="89">
        <f t="shared" si="40"/>
        <v>5.3476332458131217E-3</v>
      </c>
      <c r="S156" s="89">
        <f t="shared" si="40"/>
        <v>6.5516423874249106E-3</v>
      </c>
      <c r="T156" s="91">
        <v>5010</v>
      </c>
      <c r="U156" s="193">
        <f>SUMIFS([1]nov23!$U$7:$U$362,[1]nov23!$B$7:$B$362,B156)</f>
        <v>134826</v>
      </c>
      <c r="V156" s="193">
        <f>SUMIFS([1]nov23!$V$7:$V$362,[1]nov23!$B$7:$B$362,B156)</f>
        <v>26879.186602870814</v>
      </c>
      <c r="W156" s="199"/>
      <c r="X156" s="88">
        <v>0</v>
      </c>
      <c r="Y156" s="88">
        <f t="shared" si="41"/>
        <v>0</v>
      </c>
    </row>
    <row r="157" spans="2:25" x14ac:dyDescent="0.25">
      <c r="B157" s="85">
        <v>3415</v>
      </c>
      <c r="C157" s="85" t="s">
        <v>174</v>
      </c>
      <c r="D157" s="1">
        <f>SUMIFS([1]nov23!$D$7:$D$362,[1]nov23!$B$7:$B$362,B157)</f>
        <v>237775</v>
      </c>
      <c r="E157" s="85">
        <f t="shared" si="35"/>
        <v>29467.715949931837</v>
      </c>
      <c r="F157" s="86">
        <f t="shared" si="28"/>
        <v>0.7853496240606741</v>
      </c>
      <c r="G157" s="190">
        <f t="shared" si="29"/>
        <v>4833.0549733735097</v>
      </c>
      <c r="H157" s="190">
        <f t="shared" si="30"/>
        <v>38997.920580150851</v>
      </c>
      <c r="I157" s="190">
        <f t="shared" si="31"/>
        <v>1505.9838027734793</v>
      </c>
      <c r="J157" s="87">
        <f t="shared" si="32"/>
        <v>12151.783304579203</v>
      </c>
      <c r="K157" s="190">
        <f t="shared" si="36"/>
        <v>1024.1715265206494</v>
      </c>
      <c r="L157" s="87">
        <f t="shared" si="33"/>
        <v>8264.0400474951202</v>
      </c>
      <c r="M157" s="88">
        <f t="shared" si="37"/>
        <v>47261.960627645967</v>
      </c>
      <c r="N157" s="88">
        <f t="shared" si="38"/>
        <v>285036.96062764595</v>
      </c>
      <c r="O157" s="88">
        <f t="shared" si="39"/>
        <v>35324.942449825998</v>
      </c>
      <c r="P157" s="89">
        <f t="shared" si="34"/>
        <v>0.94145166595444807</v>
      </c>
      <c r="Q157" s="197">
        <f>SUMIFS([1]nov23!$Q$7:$Q$362,[1]nov23!$B$7:$B$362,B157)</f>
        <v>6774.4616050131808</v>
      </c>
      <c r="R157" s="89">
        <f t="shared" si="40"/>
        <v>-5.2825092815373093E-2</v>
      </c>
      <c r="S157" s="89">
        <f t="shared" si="40"/>
        <v>-6.3507075285790901E-2</v>
      </c>
      <c r="T157" s="91">
        <v>8069</v>
      </c>
      <c r="U157" s="193">
        <f>SUMIFS([1]nov23!$U$7:$U$362,[1]nov23!$B$7:$B$362,B157)</f>
        <v>251036</v>
      </c>
      <c r="V157" s="193">
        <f>SUMIFS([1]nov23!$V$7:$V$362,[1]nov23!$B$7:$B$362,B157)</f>
        <v>31466.031586863875</v>
      </c>
      <c r="W157" s="199"/>
      <c r="X157" s="88">
        <v>0</v>
      </c>
      <c r="Y157" s="88">
        <f t="shared" si="41"/>
        <v>0</v>
      </c>
    </row>
    <row r="158" spans="2:25" x14ac:dyDescent="0.25">
      <c r="B158" s="85">
        <v>3416</v>
      </c>
      <c r="C158" s="85" t="s">
        <v>175</v>
      </c>
      <c r="D158" s="1">
        <f>SUMIFS([1]nov23!$D$7:$D$362,[1]nov23!$B$7:$B$362,B158)</f>
        <v>152920</v>
      </c>
      <c r="E158" s="85">
        <f t="shared" si="35"/>
        <v>25368.281353682814</v>
      </c>
      <c r="F158" s="86">
        <f t="shared" si="28"/>
        <v>0.67609482384148922</v>
      </c>
      <c r="G158" s="190">
        <f t="shared" si="29"/>
        <v>7292.715731122923</v>
      </c>
      <c r="H158" s="190">
        <f t="shared" si="30"/>
        <v>43960.490427208984</v>
      </c>
      <c r="I158" s="190">
        <f t="shared" si="31"/>
        <v>2940.7859114606372</v>
      </c>
      <c r="J158" s="87">
        <f t="shared" si="32"/>
        <v>17727.05747428472</v>
      </c>
      <c r="K158" s="190">
        <f t="shared" si="36"/>
        <v>2458.9736352078075</v>
      </c>
      <c r="L158" s="87">
        <f t="shared" si="33"/>
        <v>14822.693073032664</v>
      </c>
      <c r="M158" s="88">
        <f t="shared" si="37"/>
        <v>58783.183500241648</v>
      </c>
      <c r="N158" s="88">
        <f t="shared" si="38"/>
        <v>211703.18350024166</v>
      </c>
      <c r="O158" s="88">
        <f t="shared" si="39"/>
        <v>35119.970720013545</v>
      </c>
      <c r="P158" s="89">
        <f t="shared" si="34"/>
        <v>0.93598892594348881</v>
      </c>
      <c r="Q158" s="197">
        <f>SUMIFS([1]nov23!$Q$7:$Q$362,[1]nov23!$B$7:$B$362,B158)</f>
        <v>8713.981094933617</v>
      </c>
      <c r="R158" s="89">
        <f t="shared" si="40"/>
        <v>-9.0919899651634231E-2</v>
      </c>
      <c r="S158" s="89">
        <f t="shared" si="40"/>
        <v>-9.0316661363413583E-2</v>
      </c>
      <c r="T158" s="91">
        <v>6028</v>
      </c>
      <c r="U158" s="193">
        <f>SUMIFS([1]nov23!$U$7:$U$362,[1]nov23!$B$7:$B$362,B158)</f>
        <v>168214</v>
      </c>
      <c r="V158" s="193">
        <f>SUMIFS([1]nov23!$V$7:$V$362,[1]nov23!$B$7:$B$362,B158)</f>
        <v>27886.936339522545</v>
      </c>
      <c r="W158" s="199"/>
      <c r="X158" s="88">
        <v>0</v>
      </c>
      <c r="Y158" s="88">
        <f t="shared" si="41"/>
        <v>0</v>
      </c>
    </row>
    <row r="159" spans="2:25" x14ac:dyDescent="0.25">
      <c r="B159" s="85">
        <v>3417</v>
      </c>
      <c r="C159" s="85" t="s">
        <v>176</v>
      </c>
      <c r="D159" s="1">
        <f>SUMIFS([1]nov23!$D$7:$D$362,[1]nov23!$B$7:$B$362,B159)</f>
        <v>133017</v>
      </c>
      <c r="E159" s="85">
        <f t="shared" si="35"/>
        <v>29093.832020997375</v>
      </c>
      <c r="F159" s="86">
        <f t="shared" si="28"/>
        <v>0.77538517335367296</v>
      </c>
      <c r="G159" s="190">
        <f t="shared" si="29"/>
        <v>5057.385330734186</v>
      </c>
      <c r="H159" s="190">
        <f t="shared" si="30"/>
        <v>23122.365732116697</v>
      </c>
      <c r="I159" s="190">
        <f t="shared" si="31"/>
        <v>1636.8431779005407</v>
      </c>
      <c r="J159" s="87">
        <f t="shared" si="32"/>
        <v>7483.6470093612716</v>
      </c>
      <c r="K159" s="190">
        <f t="shared" si="36"/>
        <v>1155.0309016477108</v>
      </c>
      <c r="L159" s="87">
        <f t="shared" si="33"/>
        <v>5280.8012823333338</v>
      </c>
      <c r="M159" s="88">
        <f t="shared" si="37"/>
        <v>28403.167014450031</v>
      </c>
      <c r="N159" s="88">
        <f t="shared" si="38"/>
        <v>161420.16701445004</v>
      </c>
      <c r="O159" s="88">
        <f t="shared" si="39"/>
        <v>35306.248253379272</v>
      </c>
      <c r="P159" s="89">
        <f t="shared" si="34"/>
        <v>0.94095344341909792</v>
      </c>
      <c r="Q159" s="197">
        <f>SUMIFS([1]nov23!$Q$7:$Q$362,[1]nov23!$B$7:$B$362,B159)</f>
        <v>5724.3016864692254</v>
      </c>
      <c r="R159" s="89">
        <f t="shared" si="40"/>
        <v>-5.5209887065842747E-2</v>
      </c>
      <c r="S159" s="89">
        <f t="shared" si="40"/>
        <v>-6.0169415217728062E-2</v>
      </c>
      <c r="T159" s="91">
        <v>4572</v>
      </c>
      <c r="U159" s="193">
        <f>SUMIFS([1]nov23!$U$7:$U$362,[1]nov23!$B$7:$B$362,B159)</f>
        <v>140790</v>
      </c>
      <c r="V159" s="193">
        <f>SUMIFS([1]nov23!$V$7:$V$362,[1]nov23!$B$7:$B$362,B159)</f>
        <v>30956.464379947229</v>
      </c>
      <c r="W159" s="199"/>
      <c r="X159" s="88">
        <v>0</v>
      </c>
      <c r="Y159" s="88">
        <f t="shared" si="41"/>
        <v>0</v>
      </c>
    </row>
    <row r="160" spans="2:25" x14ac:dyDescent="0.25">
      <c r="B160" s="85">
        <v>3418</v>
      </c>
      <c r="C160" s="85" t="s">
        <v>177</v>
      </c>
      <c r="D160" s="1">
        <f>SUMIFS([1]nov23!$D$7:$D$362,[1]nov23!$B$7:$B$362,B160)</f>
        <v>186121</v>
      </c>
      <c r="E160" s="85">
        <f t="shared" si="35"/>
        <v>25611.806797853307</v>
      </c>
      <c r="F160" s="86">
        <f t="shared" si="28"/>
        <v>0.68258506612404213</v>
      </c>
      <c r="G160" s="190">
        <f t="shared" si="29"/>
        <v>7146.6004646206275</v>
      </c>
      <c r="H160" s="190">
        <f t="shared" si="30"/>
        <v>51934.345576398096</v>
      </c>
      <c r="I160" s="190">
        <f t="shared" si="31"/>
        <v>2855.5520060009644</v>
      </c>
      <c r="J160" s="87">
        <f t="shared" si="32"/>
        <v>20751.296427609006</v>
      </c>
      <c r="K160" s="190">
        <f t="shared" si="36"/>
        <v>2373.7397297481348</v>
      </c>
      <c r="L160" s="87">
        <f t="shared" si="33"/>
        <v>17249.966616079695</v>
      </c>
      <c r="M160" s="88">
        <f t="shared" si="37"/>
        <v>69184.312192477795</v>
      </c>
      <c r="N160" s="88">
        <f t="shared" si="38"/>
        <v>255305.31219247781</v>
      </c>
      <c r="O160" s="88">
        <f t="shared" si="39"/>
        <v>35132.146992222079</v>
      </c>
      <c r="P160" s="89">
        <f t="shared" si="34"/>
        <v>0.93631343805761669</v>
      </c>
      <c r="Q160" s="197">
        <f>SUMIFS([1]nov23!$Q$7:$Q$362,[1]nov23!$B$7:$B$362,B160)</f>
        <v>9925.0003511749601</v>
      </c>
      <c r="R160" s="89">
        <f t="shared" si="40"/>
        <v>-3.5597514910021708E-2</v>
      </c>
      <c r="S160" s="89">
        <f t="shared" si="40"/>
        <v>-4.3029266549630837E-2</v>
      </c>
      <c r="T160" s="91">
        <v>7267</v>
      </c>
      <c r="U160" s="193">
        <f>SUMIFS([1]nov23!$U$7:$U$362,[1]nov23!$B$7:$B$362,B160)</f>
        <v>192991</v>
      </c>
      <c r="V160" s="193">
        <f>SUMIFS([1]nov23!$V$7:$V$362,[1]nov23!$B$7:$B$362,B160)</f>
        <v>26763.417001802802</v>
      </c>
      <c r="W160" s="199"/>
      <c r="X160" s="88">
        <v>0</v>
      </c>
      <c r="Y160" s="88">
        <f t="shared" si="41"/>
        <v>0</v>
      </c>
    </row>
    <row r="161" spans="2:25" x14ac:dyDescent="0.25">
      <c r="B161" s="85">
        <v>3419</v>
      </c>
      <c r="C161" s="85" t="s">
        <v>129</v>
      </c>
      <c r="D161" s="1">
        <f>SUMIFS([1]nov23!$D$7:$D$362,[1]nov23!$B$7:$B$362,B161)</f>
        <v>91281</v>
      </c>
      <c r="E161" s="85">
        <f t="shared" si="35"/>
        <v>25180.96551724138</v>
      </c>
      <c r="F161" s="86">
        <f t="shared" si="28"/>
        <v>0.67110263435588946</v>
      </c>
      <c r="G161" s="190">
        <f t="shared" si="29"/>
        <v>7405.105232987783</v>
      </c>
      <c r="H161" s="190">
        <f t="shared" si="30"/>
        <v>26843.506469580712</v>
      </c>
      <c r="I161" s="190">
        <f t="shared" si="31"/>
        <v>3006.3464542151387</v>
      </c>
      <c r="J161" s="87">
        <f t="shared" si="32"/>
        <v>10898.005896529878</v>
      </c>
      <c r="K161" s="190">
        <f t="shared" si="36"/>
        <v>2524.5341779623091</v>
      </c>
      <c r="L161" s="87">
        <f t="shared" si="33"/>
        <v>9151.4363951133691</v>
      </c>
      <c r="M161" s="88">
        <f t="shared" si="37"/>
        <v>35994.94286469408</v>
      </c>
      <c r="N161" s="88">
        <f t="shared" si="38"/>
        <v>127275.94286469408</v>
      </c>
      <c r="O161" s="88">
        <f t="shared" si="39"/>
        <v>35110.604928191467</v>
      </c>
      <c r="P161" s="89">
        <f t="shared" si="34"/>
        <v>0.93573931646920872</v>
      </c>
      <c r="Q161" s="197">
        <f>SUMIFS([1]nov23!$Q$7:$Q$362,[1]nov23!$B$7:$B$362,B161)</f>
        <v>6600.8350313759584</v>
      </c>
      <c r="R161" s="89">
        <f t="shared" si="40"/>
        <v>-0.12368837901406422</v>
      </c>
      <c r="S161" s="89">
        <f t="shared" si="40"/>
        <v>-0.13045713084512806</v>
      </c>
      <c r="T161" s="91">
        <v>3625</v>
      </c>
      <c r="U161" s="193">
        <f>SUMIFS([1]nov23!$U$7:$U$362,[1]nov23!$B$7:$B$362,B161)</f>
        <v>104165</v>
      </c>
      <c r="V161" s="193">
        <f>SUMIFS([1]nov23!$V$7:$V$362,[1]nov23!$B$7:$B$362,B161)</f>
        <v>28958.854601056439</v>
      </c>
      <c r="W161" s="199"/>
      <c r="X161" s="88">
        <v>0</v>
      </c>
      <c r="Y161" s="88">
        <f t="shared" si="41"/>
        <v>0</v>
      </c>
    </row>
    <row r="162" spans="2:25" x14ac:dyDescent="0.25">
      <c r="B162" s="85">
        <v>3420</v>
      </c>
      <c r="C162" s="85" t="s">
        <v>178</v>
      </c>
      <c r="D162" s="1">
        <f>SUMIFS([1]nov23!$D$7:$D$362,[1]nov23!$B$7:$B$362,B162)</f>
        <v>621100</v>
      </c>
      <c r="E162" s="85">
        <f t="shared" si="35"/>
        <v>28797.292284866468</v>
      </c>
      <c r="F162" s="86">
        <f t="shared" si="28"/>
        <v>0.76748203723395625</v>
      </c>
      <c r="G162" s="190">
        <f t="shared" si="29"/>
        <v>5235.3091724127307</v>
      </c>
      <c r="H162" s="190">
        <f t="shared" si="30"/>
        <v>112915.14823059778</v>
      </c>
      <c r="I162" s="190">
        <f t="shared" si="31"/>
        <v>1740.6320855463584</v>
      </c>
      <c r="J162" s="87">
        <f t="shared" si="32"/>
        <v>37541.95282106386</v>
      </c>
      <c r="K162" s="190">
        <f t="shared" si="36"/>
        <v>1258.8198092935286</v>
      </c>
      <c r="L162" s="87">
        <f t="shared" si="33"/>
        <v>27150.225646842828</v>
      </c>
      <c r="M162" s="88">
        <f t="shared" si="37"/>
        <v>140065.37387744061</v>
      </c>
      <c r="N162" s="88">
        <f t="shared" si="38"/>
        <v>761165.37387744058</v>
      </c>
      <c r="O162" s="88">
        <f t="shared" si="39"/>
        <v>35291.421266572725</v>
      </c>
      <c r="P162" s="89">
        <f t="shared" si="34"/>
        <v>0.94055828661311203</v>
      </c>
      <c r="Q162" s="197">
        <f>SUMIFS([1]nov23!$Q$7:$Q$362,[1]nov23!$B$7:$B$362,B162)</f>
        <v>23924.306512197771</v>
      </c>
      <c r="R162" s="89">
        <f t="shared" si="40"/>
        <v>-6.2012015186615962E-2</v>
      </c>
      <c r="S162" s="89">
        <f t="shared" si="40"/>
        <v>-6.7796158453501218E-2</v>
      </c>
      <c r="T162" s="91">
        <v>21568</v>
      </c>
      <c r="U162" s="193">
        <f>SUMIFS([1]nov23!$U$7:$U$362,[1]nov23!$B$7:$B$362,B162)</f>
        <v>662162</v>
      </c>
      <c r="V162" s="193">
        <f>SUMIFS([1]nov23!$V$7:$V$362,[1]nov23!$B$7:$B$362,B162)</f>
        <v>30891.62584557966</v>
      </c>
      <c r="W162" s="199"/>
      <c r="X162" s="88">
        <v>0</v>
      </c>
      <c r="Y162" s="88">
        <f t="shared" si="41"/>
        <v>0</v>
      </c>
    </row>
    <row r="163" spans="2:25" x14ac:dyDescent="0.25">
      <c r="B163" s="85">
        <v>3421</v>
      </c>
      <c r="C163" s="85" t="s">
        <v>179</v>
      </c>
      <c r="D163" s="1">
        <f>SUMIFS([1]nov23!$D$7:$D$362,[1]nov23!$B$7:$B$362,B163)</f>
        <v>209067</v>
      </c>
      <c r="E163" s="85">
        <f t="shared" si="35"/>
        <v>31763.445761166819</v>
      </c>
      <c r="F163" s="86">
        <f t="shared" si="28"/>
        <v>0.84653354979355555</v>
      </c>
      <c r="G163" s="190">
        <f t="shared" si="29"/>
        <v>3455.6170866325206</v>
      </c>
      <c r="H163" s="190">
        <f t="shared" si="30"/>
        <v>22744.87166421525</v>
      </c>
      <c r="I163" s="190">
        <f t="shared" si="31"/>
        <v>702.47836884123569</v>
      </c>
      <c r="J163" s="87">
        <f t="shared" si="32"/>
        <v>4623.7126237130133</v>
      </c>
      <c r="K163" s="190">
        <f t="shared" si="36"/>
        <v>220.66609258840589</v>
      </c>
      <c r="L163" s="87">
        <f t="shared" si="33"/>
        <v>1452.4242214168876</v>
      </c>
      <c r="M163" s="88">
        <f t="shared" si="37"/>
        <v>24197.295885632138</v>
      </c>
      <c r="N163" s="88">
        <f t="shared" si="38"/>
        <v>233264.29588563213</v>
      </c>
      <c r="O163" s="88">
        <f t="shared" si="39"/>
        <v>35439.728940387744</v>
      </c>
      <c r="P163" s="89">
        <f t="shared" si="34"/>
        <v>0.94451086224109204</v>
      </c>
      <c r="Q163" s="197">
        <f>SUMIFS([1]nov23!$Q$7:$Q$362,[1]nov23!$B$7:$B$362,B163)</f>
        <v>-298.49068234023071</v>
      </c>
      <c r="R163" s="89">
        <f t="shared" si="40"/>
        <v>-1.6159923953299044E-2</v>
      </c>
      <c r="S163" s="89">
        <f t="shared" si="40"/>
        <v>-1.3020962908482814E-2</v>
      </c>
      <c r="T163" s="91">
        <v>6582</v>
      </c>
      <c r="U163" s="193">
        <f>SUMIFS([1]nov23!$U$7:$U$362,[1]nov23!$B$7:$B$362,B163)</f>
        <v>212501</v>
      </c>
      <c r="V163" s="193">
        <f>SUMIFS([1]nov23!$V$7:$V$362,[1]nov23!$B$7:$B$362,B163)</f>
        <v>32182.492806300168</v>
      </c>
      <c r="W163" s="199"/>
      <c r="X163" s="88">
        <v>0</v>
      </c>
      <c r="Y163" s="88">
        <f t="shared" si="41"/>
        <v>0</v>
      </c>
    </row>
    <row r="164" spans="2:25" x14ac:dyDescent="0.25">
      <c r="B164" s="85">
        <v>3422</v>
      </c>
      <c r="C164" s="85" t="s">
        <v>180</v>
      </c>
      <c r="D164" s="1">
        <f>SUMIFS([1]nov23!$D$7:$D$362,[1]nov23!$B$7:$B$362,B164)</f>
        <v>136218</v>
      </c>
      <c r="E164" s="85">
        <f t="shared" si="35"/>
        <v>32332.779492048423</v>
      </c>
      <c r="F164" s="86">
        <f t="shared" si="28"/>
        <v>0.86170696982626638</v>
      </c>
      <c r="G164" s="190">
        <f t="shared" si="29"/>
        <v>3114.016848103558</v>
      </c>
      <c r="H164" s="190">
        <f t="shared" si="30"/>
        <v>13119.35298106029</v>
      </c>
      <c r="I164" s="190">
        <f t="shared" si="31"/>
        <v>503.21156303267412</v>
      </c>
      <c r="J164" s="87">
        <f t="shared" si="32"/>
        <v>2120.030315056656</v>
      </c>
      <c r="K164" s="190">
        <f t="shared" si="36"/>
        <v>21.399286779844317</v>
      </c>
      <c r="L164" s="87">
        <f t="shared" si="33"/>
        <v>90.155195203484112</v>
      </c>
      <c r="M164" s="88">
        <f t="shared" si="37"/>
        <v>13209.508176263775</v>
      </c>
      <c r="N164" s="88">
        <f t="shared" si="38"/>
        <v>149427.50817626377</v>
      </c>
      <c r="O164" s="88">
        <f t="shared" si="39"/>
        <v>35468.195626931825</v>
      </c>
      <c r="P164" s="89">
        <f t="shared" si="34"/>
        <v>0.94526953324272767</v>
      </c>
      <c r="Q164" s="197">
        <f>SUMIFS([1]nov23!$Q$7:$Q$362,[1]nov23!$B$7:$B$362,B164)</f>
        <v>-3155.7261690518626</v>
      </c>
      <c r="R164" s="89">
        <f t="shared" si="40"/>
        <v>0.10365893181228934</v>
      </c>
      <c r="S164" s="89">
        <f t="shared" si="40"/>
        <v>9.8943560159637858E-2</v>
      </c>
      <c r="T164" s="91">
        <v>4213</v>
      </c>
      <c r="U164" s="193">
        <f>SUMIFS([1]nov23!$U$7:$U$362,[1]nov23!$B$7:$B$362,B164)</f>
        <v>123424</v>
      </c>
      <c r="V164" s="193">
        <f>SUMIFS([1]nov23!$V$7:$V$362,[1]nov23!$B$7:$B$362,B164)</f>
        <v>29421.692491060785</v>
      </c>
      <c r="W164" s="199"/>
      <c r="X164" s="88">
        <v>0</v>
      </c>
      <c r="Y164" s="88">
        <f t="shared" si="41"/>
        <v>0</v>
      </c>
    </row>
    <row r="165" spans="2:25" x14ac:dyDescent="0.25">
      <c r="B165" s="85">
        <v>3423</v>
      </c>
      <c r="C165" s="85" t="s">
        <v>181</v>
      </c>
      <c r="D165" s="1">
        <f>SUMIFS([1]nov23!$D$7:$D$362,[1]nov23!$B$7:$B$362,B165)</f>
        <v>60814</v>
      </c>
      <c r="E165" s="85">
        <f t="shared" si="35"/>
        <v>26661.113546690049</v>
      </c>
      <c r="F165" s="86">
        <f t="shared" si="28"/>
        <v>0.71055033707084481</v>
      </c>
      <c r="G165" s="190">
        <f t="shared" si="29"/>
        <v>6517.0164153185824</v>
      </c>
      <c r="H165" s="190">
        <f t="shared" si="30"/>
        <v>14865.314443341687</v>
      </c>
      <c r="I165" s="190">
        <f t="shared" si="31"/>
        <v>2488.2946439081052</v>
      </c>
      <c r="J165" s="87">
        <f t="shared" si="32"/>
        <v>5675.8000827543874</v>
      </c>
      <c r="K165" s="190">
        <f t="shared" si="36"/>
        <v>2006.4823676552753</v>
      </c>
      <c r="L165" s="87">
        <f t="shared" si="33"/>
        <v>4576.7862806216835</v>
      </c>
      <c r="M165" s="88">
        <f t="shared" si="37"/>
        <v>19442.100723963369</v>
      </c>
      <c r="N165" s="88">
        <f t="shared" si="38"/>
        <v>80256.100723963376</v>
      </c>
      <c r="O165" s="88">
        <f t="shared" si="39"/>
        <v>35184.612329663905</v>
      </c>
      <c r="P165" s="89">
        <f t="shared" si="34"/>
        <v>0.93771170160495654</v>
      </c>
      <c r="Q165" s="197">
        <f>SUMIFS([1]nov23!$Q$7:$Q$362,[1]nov23!$B$7:$B$362,B165)</f>
        <v>2707.1963466396155</v>
      </c>
      <c r="R165" s="89">
        <f t="shared" si="40"/>
        <v>-3.8832956646805014E-2</v>
      </c>
      <c r="S165" s="89">
        <f t="shared" si="40"/>
        <v>-2.3241908595920319E-2</v>
      </c>
      <c r="T165" s="91">
        <v>2281</v>
      </c>
      <c r="U165" s="193">
        <f>SUMIFS([1]nov23!$U$7:$U$362,[1]nov23!$B$7:$B$362,B165)</f>
        <v>63271</v>
      </c>
      <c r="V165" s="193">
        <f>SUMIFS([1]nov23!$V$7:$V$362,[1]nov23!$B$7:$B$362,B165)</f>
        <v>27295.513373597933</v>
      </c>
      <c r="W165" s="199"/>
      <c r="X165" s="88">
        <v>0</v>
      </c>
      <c r="Y165" s="88">
        <f t="shared" si="41"/>
        <v>0</v>
      </c>
    </row>
    <row r="166" spans="2:25" x14ac:dyDescent="0.25">
      <c r="B166" s="85">
        <v>3424</v>
      </c>
      <c r="C166" s="85" t="s">
        <v>182</v>
      </c>
      <c r="D166" s="1">
        <f>SUMIFS([1]nov23!$D$7:$D$362,[1]nov23!$B$7:$B$362,B166)</f>
        <v>50247</v>
      </c>
      <c r="E166" s="85">
        <f t="shared" si="35"/>
        <v>28404.183154324477</v>
      </c>
      <c r="F166" s="86">
        <f t="shared" si="28"/>
        <v>0.75700521207348137</v>
      </c>
      <c r="G166" s="190">
        <f t="shared" si="29"/>
        <v>5471.1746507379257</v>
      </c>
      <c r="H166" s="190">
        <f t="shared" si="30"/>
        <v>9678.5079571553906</v>
      </c>
      <c r="I166" s="190">
        <f t="shared" si="31"/>
        <v>1878.2202812360551</v>
      </c>
      <c r="J166" s="87">
        <f t="shared" si="32"/>
        <v>3322.5716775065816</v>
      </c>
      <c r="K166" s="190">
        <f t="shared" si="36"/>
        <v>1396.4080049832253</v>
      </c>
      <c r="L166" s="87">
        <f t="shared" si="33"/>
        <v>2470.2457608153259</v>
      </c>
      <c r="M166" s="88">
        <f t="shared" si="37"/>
        <v>12148.753717970716</v>
      </c>
      <c r="N166" s="88">
        <f t="shared" si="38"/>
        <v>62395.753717970714</v>
      </c>
      <c r="O166" s="88">
        <f t="shared" si="39"/>
        <v>35271.765810045632</v>
      </c>
      <c r="P166" s="89">
        <f t="shared" si="34"/>
        <v>0.94003444535508851</v>
      </c>
      <c r="Q166" s="197">
        <f>SUMIFS([1]nov23!$Q$7:$Q$362,[1]nov23!$B$7:$B$362,B166)</f>
        <v>2056.1958953114736</v>
      </c>
      <c r="R166" s="89">
        <f t="shared" si="40"/>
        <v>2.0803283018101294E-2</v>
      </c>
      <c r="S166" s="89">
        <f t="shared" si="40"/>
        <v>-6.3181156827752773E-3</v>
      </c>
      <c r="T166" s="91">
        <v>1769</v>
      </c>
      <c r="U166" s="193">
        <f>SUMIFS([1]nov23!$U$7:$U$362,[1]nov23!$B$7:$B$362,B166)</f>
        <v>49223</v>
      </c>
      <c r="V166" s="193">
        <f>SUMIFS([1]nov23!$V$7:$V$362,[1]nov23!$B$7:$B$362,B166)</f>
        <v>28584.78513356562</v>
      </c>
      <c r="W166" s="199"/>
      <c r="X166" s="88">
        <v>0</v>
      </c>
      <c r="Y166" s="88">
        <f t="shared" si="41"/>
        <v>0</v>
      </c>
    </row>
    <row r="167" spans="2:25" x14ac:dyDescent="0.25">
      <c r="B167" s="85">
        <v>3425</v>
      </c>
      <c r="C167" s="85" t="s">
        <v>183</v>
      </c>
      <c r="D167" s="1">
        <f>SUMIFS([1]nov23!$D$7:$D$362,[1]nov23!$B$7:$B$362,B167)</f>
        <v>31533</v>
      </c>
      <c r="E167" s="85">
        <f t="shared" si="35"/>
        <v>23744.72891566265</v>
      </c>
      <c r="F167" s="86">
        <f t="shared" si="28"/>
        <v>0.63282522334010127</v>
      </c>
      <c r="G167" s="190">
        <f t="shared" si="29"/>
        <v>8266.847193935022</v>
      </c>
      <c r="H167" s="190">
        <f t="shared" si="30"/>
        <v>10978.373073545708</v>
      </c>
      <c r="I167" s="190">
        <f t="shared" si="31"/>
        <v>3509.0292647676943</v>
      </c>
      <c r="J167" s="87">
        <f t="shared" si="32"/>
        <v>4659.9908636114978</v>
      </c>
      <c r="K167" s="190">
        <f t="shared" si="36"/>
        <v>3027.2169885148646</v>
      </c>
      <c r="L167" s="87">
        <f t="shared" si="33"/>
        <v>4020.1441607477404</v>
      </c>
      <c r="M167" s="88">
        <f t="shared" si="37"/>
        <v>14998.517234293449</v>
      </c>
      <c r="N167" s="88">
        <f t="shared" si="38"/>
        <v>46531.517234293453</v>
      </c>
      <c r="O167" s="88">
        <f t="shared" si="39"/>
        <v>35038.793098112539</v>
      </c>
      <c r="P167" s="89">
        <f t="shared" si="34"/>
        <v>0.93382544591841943</v>
      </c>
      <c r="Q167" s="197">
        <f>SUMIFS([1]nov23!$Q$7:$Q$362,[1]nov23!$B$7:$B$362,B167)</f>
        <v>2552.8542956323545</v>
      </c>
      <c r="R167" s="89">
        <f t="shared" si="40"/>
        <v>-7.0508474576271185E-2</v>
      </c>
      <c r="S167" s="89">
        <f t="shared" si="40"/>
        <v>-0.12300234837655716</v>
      </c>
      <c r="T167" s="91">
        <v>1328</v>
      </c>
      <c r="U167" s="193">
        <f>SUMIFS([1]nov23!$U$7:$U$362,[1]nov23!$B$7:$B$362,B167)</f>
        <v>33925</v>
      </c>
      <c r="V167" s="193">
        <f>SUMIFS([1]nov23!$V$7:$V$362,[1]nov23!$B$7:$B$362,B167)</f>
        <v>27075.019952114926</v>
      </c>
      <c r="W167" s="199"/>
      <c r="X167" s="88">
        <v>0</v>
      </c>
      <c r="Y167" s="88">
        <f t="shared" si="41"/>
        <v>0</v>
      </c>
    </row>
    <row r="168" spans="2:25" x14ac:dyDescent="0.25">
      <c r="B168" s="85">
        <v>3426</v>
      </c>
      <c r="C168" s="85" t="s">
        <v>184</v>
      </c>
      <c r="D168" s="1">
        <f>SUMIFS([1]nov23!$D$7:$D$362,[1]nov23!$B$7:$B$362,B168)</f>
        <v>39217</v>
      </c>
      <c r="E168" s="85">
        <f t="shared" si="35"/>
        <v>25219.935691318326</v>
      </c>
      <c r="F168" s="86">
        <f t="shared" si="28"/>
        <v>0.672141235773553</v>
      </c>
      <c r="G168" s="190">
        <f t="shared" si="29"/>
        <v>7381.7231285416165</v>
      </c>
      <c r="H168" s="190">
        <f t="shared" si="30"/>
        <v>11478.579464882214</v>
      </c>
      <c r="I168" s="190">
        <f t="shared" si="31"/>
        <v>2992.706893288208</v>
      </c>
      <c r="J168" s="87">
        <f t="shared" si="32"/>
        <v>4653.6592190631636</v>
      </c>
      <c r="K168" s="190">
        <f t="shared" si="36"/>
        <v>2510.8946170353784</v>
      </c>
      <c r="L168" s="87">
        <f t="shared" si="33"/>
        <v>3904.4411294900133</v>
      </c>
      <c r="M168" s="88">
        <f t="shared" si="37"/>
        <v>15383.020594372227</v>
      </c>
      <c r="N168" s="88">
        <f t="shared" si="38"/>
        <v>54600.020594372225</v>
      </c>
      <c r="O168" s="88">
        <f t="shared" si="39"/>
        <v>35112.553436895316</v>
      </c>
      <c r="P168" s="89">
        <f t="shared" si="34"/>
        <v>0.93579124654009183</v>
      </c>
      <c r="Q168" s="197">
        <f>SUMIFS([1]nov23!$Q$7:$Q$362,[1]nov23!$B$7:$B$362,B168)</f>
        <v>2603.673441045421</v>
      </c>
      <c r="R168" s="89">
        <f t="shared" si="40"/>
        <v>2.0292946900122278E-2</v>
      </c>
      <c r="S168" s="89">
        <f t="shared" si="40"/>
        <v>1.7668399126745688E-2</v>
      </c>
      <c r="T168" s="91">
        <v>1555</v>
      </c>
      <c r="U168" s="193">
        <f>SUMIFS([1]nov23!$U$7:$U$362,[1]nov23!$B$7:$B$362,B168)</f>
        <v>38437</v>
      </c>
      <c r="V168" s="193">
        <f>SUMIFS([1]nov23!$V$7:$V$362,[1]nov23!$B$7:$B$362,B168)</f>
        <v>24782.07607994842</v>
      </c>
      <c r="W168" s="199"/>
      <c r="X168" s="88">
        <v>0</v>
      </c>
      <c r="Y168" s="88">
        <f t="shared" si="41"/>
        <v>0</v>
      </c>
    </row>
    <row r="169" spans="2:25" x14ac:dyDescent="0.25">
      <c r="B169" s="85">
        <v>3427</v>
      </c>
      <c r="C169" s="85" t="s">
        <v>185</v>
      </c>
      <c r="D169" s="1">
        <f>SUMIFS([1]nov23!$D$7:$D$362,[1]nov23!$B$7:$B$362,B169)</f>
        <v>159665</v>
      </c>
      <c r="E169" s="85">
        <f t="shared" si="35"/>
        <v>28369.758351101635</v>
      </c>
      <c r="F169" s="86">
        <f t="shared" si="28"/>
        <v>0.75608775018687446</v>
      </c>
      <c r="G169" s="190">
        <f t="shared" si="29"/>
        <v>5491.8295326716307</v>
      </c>
      <c r="H169" s="190">
        <f t="shared" si="30"/>
        <v>30908.016609875936</v>
      </c>
      <c r="I169" s="190">
        <f t="shared" si="31"/>
        <v>1890.2689623640499</v>
      </c>
      <c r="J169" s="87">
        <f t="shared" si="32"/>
        <v>10638.433720184874</v>
      </c>
      <c r="K169" s="190">
        <f t="shared" si="36"/>
        <v>1408.4566861112201</v>
      </c>
      <c r="L169" s="87">
        <f t="shared" si="33"/>
        <v>7926.7942294339464</v>
      </c>
      <c r="M169" s="88">
        <f t="shared" si="37"/>
        <v>38834.810839309881</v>
      </c>
      <c r="N169" s="88">
        <f t="shared" si="38"/>
        <v>198499.81083930988</v>
      </c>
      <c r="O169" s="88">
        <f t="shared" si="39"/>
        <v>35270.044569884485</v>
      </c>
      <c r="P169" s="89">
        <f t="shared" si="34"/>
        <v>0.93998857226075805</v>
      </c>
      <c r="Q169" s="197">
        <f>SUMIFS([1]nov23!$Q$7:$Q$362,[1]nov23!$B$7:$B$362,B169)</f>
        <v>7646.3713673335151</v>
      </c>
      <c r="R169" s="89">
        <f t="shared" si="40"/>
        <v>-2.3318264954703107E-2</v>
      </c>
      <c r="S169" s="89">
        <f t="shared" si="40"/>
        <v>-3.1474633388805642E-2</v>
      </c>
      <c r="T169" s="91">
        <v>5628</v>
      </c>
      <c r="U169" s="193">
        <f>SUMIFS([1]nov23!$U$7:$U$362,[1]nov23!$B$7:$B$362,B169)</f>
        <v>163477</v>
      </c>
      <c r="V169" s="193">
        <f>SUMIFS([1]nov23!$V$7:$V$362,[1]nov23!$B$7:$B$362,B169)</f>
        <v>29291.703995699696</v>
      </c>
      <c r="W169" s="199"/>
      <c r="X169" s="88">
        <v>0</v>
      </c>
      <c r="Y169" s="88">
        <f t="shared" si="41"/>
        <v>0</v>
      </c>
    </row>
    <row r="170" spans="2:25" x14ac:dyDescent="0.25">
      <c r="B170" s="85">
        <v>3428</v>
      </c>
      <c r="C170" s="85" t="s">
        <v>186</v>
      </c>
      <c r="D170" s="1">
        <f>SUMIFS([1]nov23!$D$7:$D$362,[1]nov23!$B$7:$B$362,B170)</f>
        <v>71710</v>
      </c>
      <c r="E170" s="85">
        <f t="shared" si="35"/>
        <v>28764.540713999195</v>
      </c>
      <c r="F170" s="86">
        <f t="shared" si="28"/>
        <v>0.7666091689766501</v>
      </c>
      <c r="G170" s="190">
        <f t="shared" si="29"/>
        <v>5254.9601149330947</v>
      </c>
      <c r="H170" s="190">
        <f t="shared" si="30"/>
        <v>13100.615566528204</v>
      </c>
      <c r="I170" s="190">
        <f t="shared" si="31"/>
        <v>1752.095135349904</v>
      </c>
      <c r="J170" s="87">
        <f t="shared" si="32"/>
        <v>4367.9731724273106</v>
      </c>
      <c r="K170" s="190">
        <f t="shared" si="36"/>
        <v>1270.2828590970742</v>
      </c>
      <c r="L170" s="87">
        <f t="shared" si="33"/>
        <v>3166.8151677290057</v>
      </c>
      <c r="M170" s="88">
        <f t="shared" si="37"/>
        <v>16267.43073425721</v>
      </c>
      <c r="N170" s="88">
        <f t="shared" si="38"/>
        <v>87977.430734257214</v>
      </c>
      <c r="O170" s="88">
        <f t="shared" si="39"/>
        <v>35289.783688029369</v>
      </c>
      <c r="P170" s="89">
        <f t="shared" si="34"/>
        <v>0.94051464320024702</v>
      </c>
      <c r="Q170" s="197">
        <f>SUMIFS([1]nov23!$Q$7:$Q$362,[1]nov23!$B$7:$B$362,B170)</f>
        <v>2679.327002267677</v>
      </c>
      <c r="R170" s="89">
        <f t="shared" si="40"/>
        <v>-8.4484451265884053E-3</v>
      </c>
      <c r="S170" s="89">
        <f t="shared" si="40"/>
        <v>-2.7539690467111463E-2</v>
      </c>
      <c r="T170" s="91">
        <v>2493</v>
      </c>
      <c r="U170" s="193">
        <f>SUMIFS([1]nov23!$U$7:$U$362,[1]nov23!$B$7:$B$362,B170)</f>
        <v>72321</v>
      </c>
      <c r="V170" s="193">
        <f>SUMIFS([1]nov23!$V$7:$V$362,[1]nov23!$B$7:$B$362,B170)</f>
        <v>29579.141104294478</v>
      </c>
      <c r="W170" s="199"/>
      <c r="X170" s="88">
        <v>0</v>
      </c>
      <c r="Y170" s="88">
        <f t="shared" si="41"/>
        <v>0</v>
      </c>
    </row>
    <row r="171" spans="2:25" x14ac:dyDescent="0.25">
      <c r="B171" s="85">
        <v>3429</v>
      </c>
      <c r="C171" s="85" t="s">
        <v>187</v>
      </c>
      <c r="D171" s="1">
        <f>SUMIFS([1]nov23!$D$7:$D$362,[1]nov23!$B$7:$B$362,B171)</f>
        <v>41191</v>
      </c>
      <c r="E171" s="85">
        <f t="shared" si="35"/>
        <v>27117.182356813693</v>
      </c>
      <c r="F171" s="86">
        <f t="shared" si="28"/>
        <v>0.72270511245910252</v>
      </c>
      <c r="G171" s="190">
        <f t="shared" si="29"/>
        <v>6243.3751292443958</v>
      </c>
      <c r="H171" s="190">
        <f t="shared" si="30"/>
        <v>9483.6868213222388</v>
      </c>
      <c r="I171" s="190">
        <f t="shared" si="31"/>
        <v>2328.6705603648293</v>
      </c>
      <c r="J171" s="87">
        <f t="shared" si="32"/>
        <v>3537.250581194176</v>
      </c>
      <c r="K171" s="190">
        <f t="shared" si="36"/>
        <v>1846.8582841119994</v>
      </c>
      <c r="L171" s="87">
        <f t="shared" si="33"/>
        <v>2805.3777335661271</v>
      </c>
      <c r="M171" s="88">
        <f t="shared" si="37"/>
        <v>12289.064554888366</v>
      </c>
      <c r="N171" s="88">
        <f t="shared" si="38"/>
        <v>53480.064554888362</v>
      </c>
      <c r="O171" s="88">
        <f t="shared" si="39"/>
        <v>35207.41577017009</v>
      </c>
      <c r="P171" s="89">
        <f t="shared" si="34"/>
        <v>0.93831944037436954</v>
      </c>
      <c r="Q171" s="197">
        <f>SUMIFS([1]nov23!$Q$7:$Q$362,[1]nov23!$B$7:$B$362,B171)</f>
        <v>1511.3710655614086</v>
      </c>
      <c r="R171" s="89">
        <f t="shared" si="40"/>
        <v>-1.2300978323422213E-2</v>
      </c>
      <c r="S171" s="89">
        <f t="shared" si="40"/>
        <v>-5.1484508458432103E-3</v>
      </c>
      <c r="T171" s="91">
        <v>1519</v>
      </c>
      <c r="U171" s="193">
        <f>SUMIFS([1]nov23!$U$7:$U$362,[1]nov23!$B$7:$B$362,B171)</f>
        <v>41704</v>
      </c>
      <c r="V171" s="193">
        <f>SUMIFS([1]nov23!$V$7:$V$362,[1]nov23!$B$7:$B$362,B171)</f>
        <v>27257.516339869278</v>
      </c>
      <c r="W171" s="199"/>
      <c r="X171" s="88">
        <v>0</v>
      </c>
      <c r="Y171" s="88">
        <f t="shared" si="41"/>
        <v>0</v>
      </c>
    </row>
    <row r="172" spans="2:25" x14ac:dyDescent="0.25">
      <c r="B172" s="85">
        <v>3430</v>
      </c>
      <c r="C172" s="85" t="s">
        <v>188</v>
      </c>
      <c r="D172" s="1">
        <f>SUMIFS([1]nov23!$D$7:$D$362,[1]nov23!$B$7:$B$362,B172)</f>
        <v>51824</v>
      </c>
      <c r="E172" s="85">
        <f t="shared" si="35"/>
        <v>28104.121475054231</v>
      </c>
      <c r="F172" s="86">
        <f t="shared" si="28"/>
        <v>0.74900821198666445</v>
      </c>
      <c r="G172" s="190">
        <f t="shared" si="29"/>
        <v>5651.2116583000725</v>
      </c>
      <c r="H172" s="190">
        <f t="shared" si="30"/>
        <v>10420.834297905334</v>
      </c>
      <c r="I172" s="190">
        <f t="shared" si="31"/>
        <v>1983.2418689806411</v>
      </c>
      <c r="J172" s="87">
        <f t="shared" si="32"/>
        <v>3657.098006400302</v>
      </c>
      <c r="K172" s="190">
        <f t="shared" si="36"/>
        <v>1501.4295927278113</v>
      </c>
      <c r="L172" s="87">
        <f t="shared" si="33"/>
        <v>2768.6361689900841</v>
      </c>
      <c r="M172" s="88">
        <f t="shared" si="37"/>
        <v>13189.470466895418</v>
      </c>
      <c r="N172" s="88">
        <f t="shared" si="38"/>
        <v>65013.470466895422</v>
      </c>
      <c r="O172" s="88">
        <f t="shared" si="39"/>
        <v>35256.762726082117</v>
      </c>
      <c r="P172" s="89">
        <f t="shared" si="34"/>
        <v>0.93963459535074756</v>
      </c>
      <c r="Q172" s="197">
        <f>SUMIFS([1]nov23!$Q$7:$Q$362,[1]nov23!$B$7:$B$362,B172)</f>
        <v>1747.5883442364957</v>
      </c>
      <c r="R172" s="89">
        <f t="shared" si="40"/>
        <v>7.3649754500818329E-2</v>
      </c>
      <c r="S172" s="89">
        <f t="shared" si="40"/>
        <v>8.0054389695779951E-2</v>
      </c>
      <c r="T172" s="91">
        <v>1844</v>
      </c>
      <c r="U172" s="193">
        <f>SUMIFS([1]nov23!$U$7:$U$362,[1]nov23!$B$7:$B$362,B172)</f>
        <v>48269</v>
      </c>
      <c r="V172" s="193">
        <f>SUMIFS([1]nov23!$V$7:$V$362,[1]nov23!$B$7:$B$362,B172)</f>
        <v>26021.024258760106</v>
      </c>
      <c r="W172" s="199"/>
      <c r="X172" s="88">
        <v>0</v>
      </c>
      <c r="Y172" s="88">
        <f t="shared" si="41"/>
        <v>0</v>
      </c>
    </row>
    <row r="173" spans="2:25" x14ac:dyDescent="0.25">
      <c r="B173" s="85">
        <v>3431</v>
      </c>
      <c r="C173" s="85" t="s">
        <v>189</v>
      </c>
      <c r="D173" s="1">
        <f>SUMIFS([1]nov23!$D$7:$D$362,[1]nov23!$B$7:$B$362,B173)</f>
        <v>66642</v>
      </c>
      <c r="E173" s="85">
        <f t="shared" si="35"/>
        <v>27024.330900243309</v>
      </c>
      <c r="F173" s="86">
        <f t="shared" si="28"/>
        <v>0.72023051087698686</v>
      </c>
      <c r="G173" s="190">
        <f t="shared" si="29"/>
        <v>6299.0860031866259</v>
      </c>
      <c r="H173" s="190">
        <f t="shared" si="30"/>
        <v>15533.54608385822</v>
      </c>
      <c r="I173" s="190">
        <f t="shared" si="31"/>
        <v>2361.1685701644637</v>
      </c>
      <c r="J173" s="87">
        <f t="shared" si="32"/>
        <v>5822.6416940255676</v>
      </c>
      <c r="K173" s="190">
        <f t="shared" si="36"/>
        <v>1879.3562939116339</v>
      </c>
      <c r="L173" s="87">
        <f t="shared" si="33"/>
        <v>4634.4926207860899</v>
      </c>
      <c r="M173" s="88">
        <f t="shared" si="37"/>
        <v>20168.03870464431</v>
      </c>
      <c r="N173" s="88">
        <f t="shared" si="38"/>
        <v>86810.038704644307</v>
      </c>
      <c r="O173" s="88">
        <f t="shared" si="39"/>
        <v>35202.773197341572</v>
      </c>
      <c r="P173" s="89">
        <f t="shared" si="34"/>
        <v>0.93819571029526372</v>
      </c>
      <c r="Q173" s="197">
        <f>SUMIFS([1]nov23!$Q$7:$Q$362,[1]nov23!$B$7:$B$362,B173)</f>
        <v>3466.7877206546655</v>
      </c>
      <c r="R173" s="89">
        <f t="shared" si="40"/>
        <v>-2.9094246711053484E-2</v>
      </c>
      <c r="S173" s="89">
        <f t="shared" si="40"/>
        <v>-1.6495307495625246E-2</v>
      </c>
      <c r="T173" s="91">
        <v>2466</v>
      </c>
      <c r="U173" s="193">
        <f>SUMIFS([1]nov23!$U$7:$U$362,[1]nov23!$B$7:$B$362,B173)</f>
        <v>68639</v>
      </c>
      <c r="V173" s="193">
        <f>SUMIFS([1]nov23!$V$7:$V$362,[1]nov23!$B$7:$B$362,B173)</f>
        <v>27477.582065652525</v>
      </c>
      <c r="W173" s="199"/>
      <c r="X173" s="88">
        <v>0</v>
      </c>
      <c r="Y173" s="88">
        <f t="shared" si="41"/>
        <v>0</v>
      </c>
    </row>
    <row r="174" spans="2:25" x14ac:dyDescent="0.25">
      <c r="B174" s="85">
        <v>3432</v>
      </c>
      <c r="C174" s="85" t="s">
        <v>190</v>
      </c>
      <c r="D174" s="1">
        <f>SUMIFS([1]nov23!$D$7:$D$362,[1]nov23!$B$7:$B$362,B174)</f>
        <v>60487</v>
      </c>
      <c r="E174" s="85">
        <f t="shared" si="35"/>
        <v>30766.531027466939</v>
      </c>
      <c r="F174" s="86">
        <f t="shared" si="28"/>
        <v>0.81996458826759244</v>
      </c>
      <c r="G174" s="190">
        <f t="shared" si="29"/>
        <v>4053.765926852448</v>
      </c>
      <c r="H174" s="190">
        <f t="shared" si="30"/>
        <v>7969.7038121919131</v>
      </c>
      <c r="I174" s="190">
        <f t="shared" si="31"/>
        <v>1051.3985256361934</v>
      </c>
      <c r="J174" s="87">
        <f t="shared" si="32"/>
        <v>2067.0495014007561</v>
      </c>
      <c r="K174" s="190">
        <f t="shared" si="36"/>
        <v>569.58624938336357</v>
      </c>
      <c r="L174" s="87">
        <f t="shared" si="33"/>
        <v>1119.8065662876929</v>
      </c>
      <c r="M174" s="88">
        <f t="shared" si="37"/>
        <v>9089.5103784796065</v>
      </c>
      <c r="N174" s="88">
        <f t="shared" si="38"/>
        <v>69576.510378479608</v>
      </c>
      <c r="O174" s="88">
        <f t="shared" si="39"/>
        <v>35389.883203702753</v>
      </c>
      <c r="P174" s="89">
        <f t="shared" si="34"/>
        <v>0.94318241416479398</v>
      </c>
      <c r="Q174" s="197">
        <f>SUMIFS([1]nov23!$Q$7:$Q$362,[1]nov23!$B$7:$B$362,B174)</f>
        <v>835.2880611545279</v>
      </c>
      <c r="R174" s="89">
        <f t="shared" si="40"/>
        <v>-2.7023983785609728E-2</v>
      </c>
      <c r="S174" s="89">
        <f t="shared" si="40"/>
        <v>-1.7125957171017805E-2</v>
      </c>
      <c r="T174" s="91">
        <v>1966</v>
      </c>
      <c r="U174" s="193">
        <f>SUMIFS([1]nov23!$U$7:$U$362,[1]nov23!$B$7:$B$362,B174)</f>
        <v>62167</v>
      </c>
      <c r="V174" s="193">
        <f>SUMIFS([1]nov23!$V$7:$V$362,[1]nov23!$B$7:$B$362,B174)</f>
        <v>31302.618328298089</v>
      </c>
      <c r="W174" s="199"/>
      <c r="X174" s="88">
        <v>0</v>
      </c>
      <c r="Y174" s="88">
        <f t="shared" si="41"/>
        <v>0</v>
      </c>
    </row>
    <row r="175" spans="2:25" x14ac:dyDescent="0.25">
      <c r="B175" s="85">
        <v>3433</v>
      </c>
      <c r="C175" s="85" t="s">
        <v>191</v>
      </c>
      <c r="D175" s="1">
        <f>SUMIFS([1]nov23!$D$7:$D$362,[1]nov23!$B$7:$B$362,B175)</f>
        <v>71432</v>
      </c>
      <c r="E175" s="85">
        <f t="shared" si="35"/>
        <v>33270.610153702837</v>
      </c>
      <c r="F175" s="86">
        <f t="shared" si="28"/>
        <v>0.8867012706677122</v>
      </c>
      <c r="G175" s="190">
        <f t="shared" si="29"/>
        <v>2551.3184511109093</v>
      </c>
      <c r="H175" s="190">
        <f t="shared" si="30"/>
        <v>5477.6807145351231</v>
      </c>
      <c r="I175" s="190">
        <f t="shared" si="31"/>
        <v>174.97083145362922</v>
      </c>
      <c r="J175" s="87">
        <f t="shared" si="32"/>
        <v>375.66237513094194</v>
      </c>
      <c r="K175" s="190">
        <f t="shared" si="36"/>
        <v>-306.84144479920059</v>
      </c>
      <c r="L175" s="87">
        <f t="shared" si="33"/>
        <v>-658.78858198388366</v>
      </c>
      <c r="M175" s="88">
        <f t="shared" si="37"/>
        <v>4818.8921325512392</v>
      </c>
      <c r="N175" s="88">
        <f t="shared" si="38"/>
        <v>76250.892132551235</v>
      </c>
      <c r="O175" s="88">
        <f t="shared" si="39"/>
        <v>35515.087160014547</v>
      </c>
      <c r="P175" s="89">
        <f t="shared" si="34"/>
        <v>0.94651924828479994</v>
      </c>
      <c r="Q175" s="197">
        <f>SUMIFS([1]nov23!$Q$7:$Q$362,[1]nov23!$B$7:$B$362,B175)</f>
        <v>2324.2093122844185</v>
      </c>
      <c r="R175" s="89">
        <f t="shared" si="40"/>
        <v>6.4798390102109263E-2</v>
      </c>
      <c r="S175" s="89">
        <f t="shared" si="40"/>
        <v>6.6782178439514048E-2</v>
      </c>
      <c r="T175" s="91">
        <v>2147</v>
      </c>
      <c r="U175" s="193">
        <f>SUMIFS([1]nov23!$U$7:$U$362,[1]nov23!$B$7:$B$362,B175)</f>
        <v>67085</v>
      </c>
      <c r="V175" s="193">
        <f>SUMIFS([1]nov23!$V$7:$V$362,[1]nov23!$B$7:$B$362,B175)</f>
        <v>31187.819618781963</v>
      </c>
      <c r="W175" s="199"/>
      <c r="X175" s="88">
        <v>0</v>
      </c>
      <c r="Y175" s="88">
        <f t="shared" si="41"/>
        <v>0</v>
      </c>
    </row>
    <row r="176" spans="2:25" x14ac:dyDescent="0.25">
      <c r="B176" s="85">
        <v>3434</v>
      </c>
      <c r="C176" s="85" t="s">
        <v>192</v>
      </c>
      <c r="D176" s="1">
        <f>SUMIFS([1]nov23!$D$7:$D$362,[1]nov23!$B$7:$B$362,B176)</f>
        <v>59423</v>
      </c>
      <c r="E176" s="85">
        <f t="shared" si="35"/>
        <v>26863.924050632912</v>
      </c>
      <c r="F176" s="86">
        <f t="shared" si="28"/>
        <v>0.71595547784584435</v>
      </c>
      <c r="G176" s="190">
        <f t="shared" si="29"/>
        <v>6395.3301129528645</v>
      </c>
      <c r="H176" s="190">
        <f t="shared" si="30"/>
        <v>14146.470209851735</v>
      </c>
      <c r="I176" s="190">
        <f t="shared" si="31"/>
        <v>2417.310967528103</v>
      </c>
      <c r="J176" s="87">
        <f t="shared" si="32"/>
        <v>5347.0918601721633</v>
      </c>
      <c r="K176" s="190">
        <f t="shared" si="36"/>
        <v>1935.4986912752731</v>
      </c>
      <c r="L176" s="87">
        <f t="shared" si="33"/>
        <v>4281.3231051009043</v>
      </c>
      <c r="M176" s="88">
        <f t="shared" si="37"/>
        <v>18427.79331495264</v>
      </c>
      <c r="N176" s="88">
        <f t="shared" si="38"/>
        <v>77850.793314952636</v>
      </c>
      <c r="O176" s="88">
        <f t="shared" si="39"/>
        <v>35194.752854861043</v>
      </c>
      <c r="P176" s="89">
        <f t="shared" si="34"/>
        <v>0.93798195864370637</v>
      </c>
      <c r="Q176" s="197">
        <f>SUMIFS([1]nov23!$Q$7:$Q$362,[1]nov23!$B$7:$B$362,B176)</f>
        <v>2553.2792936285914</v>
      </c>
      <c r="R176" s="89">
        <f t="shared" si="40"/>
        <v>9.9386833771309205E-4</v>
      </c>
      <c r="S176" s="89">
        <f t="shared" si="40"/>
        <v>5.4133946414266468E-4</v>
      </c>
      <c r="T176" s="91">
        <v>2212</v>
      </c>
      <c r="U176" s="193">
        <f>SUMIFS([1]nov23!$U$7:$U$362,[1]nov23!$B$7:$B$362,B176)</f>
        <v>59364</v>
      </c>
      <c r="V176" s="193">
        <f>SUMIFS([1]nov23!$V$7:$V$362,[1]nov23!$B$7:$B$362,B176)</f>
        <v>26849.389416553597</v>
      </c>
      <c r="W176" s="199"/>
      <c r="X176" s="88">
        <v>0</v>
      </c>
      <c r="Y176" s="88">
        <f t="shared" si="41"/>
        <v>0</v>
      </c>
    </row>
    <row r="177" spans="2:25" x14ac:dyDescent="0.25">
      <c r="B177" s="85">
        <v>3435</v>
      </c>
      <c r="C177" s="85" t="s">
        <v>193</v>
      </c>
      <c r="D177" s="1">
        <f>SUMIFS([1]nov23!$D$7:$D$362,[1]nov23!$B$7:$B$362,B177)</f>
        <v>95895</v>
      </c>
      <c r="E177" s="85">
        <f t="shared" si="35"/>
        <v>27150.339750849376</v>
      </c>
      <c r="F177" s="86">
        <f t="shared" si="28"/>
        <v>0.72358879638577678</v>
      </c>
      <c r="G177" s="190">
        <f t="shared" si="29"/>
        <v>6223.4806928229855</v>
      </c>
      <c r="H177" s="190">
        <f t="shared" si="30"/>
        <v>21981.333807050782</v>
      </c>
      <c r="I177" s="190">
        <f t="shared" si="31"/>
        <v>2317.0654724523401</v>
      </c>
      <c r="J177" s="87">
        <f t="shared" si="32"/>
        <v>8183.8752487016654</v>
      </c>
      <c r="K177" s="190">
        <f t="shared" si="36"/>
        <v>1835.2531961995103</v>
      </c>
      <c r="L177" s="87">
        <f t="shared" si="33"/>
        <v>6482.1142889766707</v>
      </c>
      <c r="M177" s="88">
        <f t="shared" si="37"/>
        <v>28463.448096027452</v>
      </c>
      <c r="N177" s="88">
        <f t="shared" si="38"/>
        <v>124358.44809602745</v>
      </c>
      <c r="O177" s="88">
        <f t="shared" si="39"/>
        <v>35209.073639871873</v>
      </c>
      <c r="P177" s="89">
        <f t="shared" si="34"/>
        <v>0.93836362457070321</v>
      </c>
      <c r="Q177" s="197">
        <f>SUMIFS([1]nov23!$Q$7:$Q$362,[1]nov23!$B$7:$B$362,B177)</f>
        <v>6380.8663947089444</v>
      </c>
      <c r="R177" s="89">
        <f t="shared" si="40"/>
        <v>-2.7365025914618684E-2</v>
      </c>
      <c r="S177" s="89">
        <f t="shared" si="40"/>
        <v>-1.1117725951131271E-2</v>
      </c>
      <c r="T177" s="91">
        <v>3532</v>
      </c>
      <c r="U177" s="193">
        <f>SUMIFS([1]nov23!$U$7:$U$362,[1]nov23!$B$7:$B$362,B177)</f>
        <v>98593</v>
      </c>
      <c r="V177" s="193">
        <f>SUMIFS([1]nov23!$V$7:$V$362,[1]nov23!$B$7:$B$362,B177)</f>
        <v>27455.583402951823</v>
      </c>
      <c r="W177" s="199"/>
      <c r="X177" s="88">
        <v>0</v>
      </c>
      <c r="Y177" s="88">
        <f t="shared" si="41"/>
        <v>0</v>
      </c>
    </row>
    <row r="178" spans="2:25" x14ac:dyDescent="0.25">
      <c r="B178" s="85">
        <v>3436</v>
      </c>
      <c r="C178" s="85" t="s">
        <v>194</v>
      </c>
      <c r="D178" s="1">
        <f>SUMIFS([1]nov23!$D$7:$D$362,[1]nov23!$B$7:$B$362,B178)</f>
        <v>181728</v>
      </c>
      <c r="E178" s="85">
        <f t="shared" si="35"/>
        <v>32515.297906602256</v>
      </c>
      <c r="F178" s="86">
        <f t="shared" si="28"/>
        <v>0.86657130232144697</v>
      </c>
      <c r="G178" s="190">
        <f t="shared" si="29"/>
        <v>3004.505799371258</v>
      </c>
      <c r="H178" s="190">
        <f t="shared" si="30"/>
        <v>16792.182912685959</v>
      </c>
      <c r="I178" s="190">
        <f t="shared" si="31"/>
        <v>439.33011793883247</v>
      </c>
      <c r="J178" s="87">
        <f t="shared" si="32"/>
        <v>2455.4160291601347</v>
      </c>
      <c r="K178" s="190">
        <f t="shared" si="36"/>
        <v>-42.482158313997331</v>
      </c>
      <c r="L178" s="87">
        <f t="shared" si="33"/>
        <v>-237.43278281693108</v>
      </c>
      <c r="M178" s="88">
        <f t="shared" si="37"/>
        <v>16554.750129869029</v>
      </c>
      <c r="N178" s="88">
        <f t="shared" si="38"/>
        <v>198282.75012986903</v>
      </c>
      <c r="O178" s="88">
        <f t="shared" si="39"/>
        <v>35477.321547659514</v>
      </c>
      <c r="P178" s="89">
        <f t="shared" si="34"/>
        <v>0.94551274986748657</v>
      </c>
      <c r="Q178" s="197">
        <f>SUMIFS([1]nov23!$Q$7:$Q$362,[1]nov23!$B$7:$B$362,B178)</f>
        <v>3734.8812938925075</v>
      </c>
      <c r="R178" s="89">
        <f t="shared" si="40"/>
        <v>-5.5978057598803144E-2</v>
      </c>
      <c r="S178" s="89">
        <f t="shared" si="40"/>
        <v>-4.9390679578826896E-2</v>
      </c>
      <c r="T178" s="91">
        <v>5589</v>
      </c>
      <c r="U178" s="193">
        <f>SUMIFS([1]nov23!$U$7:$U$362,[1]nov23!$B$7:$B$362,B178)</f>
        <v>192504</v>
      </c>
      <c r="V178" s="193">
        <f>SUMIFS([1]nov23!$V$7:$V$362,[1]nov23!$B$7:$B$362,B178)</f>
        <v>34204.690831556502</v>
      </c>
      <c r="W178" s="199"/>
      <c r="X178" s="88">
        <v>0</v>
      </c>
      <c r="Y178" s="88">
        <f t="shared" si="41"/>
        <v>0</v>
      </c>
    </row>
    <row r="179" spans="2:25" x14ac:dyDescent="0.25">
      <c r="B179" s="85">
        <v>3437</v>
      </c>
      <c r="C179" s="85" t="s">
        <v>195</v>
      </c>
      <c r="D179" s="1">
        <f>SUMIFS([1]nov23!$D$7:$D$362,[1]nov23!$B$7:$B$362,B179)</f>
        <v>137646</v>
      </c>
      <c r="E179" s="85">
        <f t="shared" si="35"/>
        <v>24725.345787677383</v>
      </c>
      <c r="F179" s="86">
        <f t="shared" si="28"/>
        <v>0.65895982749784587</v>
      </c>
      <c r="G179" s="190">
        <f t="shared" si="29"/>
        <v>7678.4770707261814</v>
      </c>
      <c r="H179" s="190">
        <f t="shared" si="30"/>
        <v>42746.081852732648</v>
      </c>
      <c r="I179" s="190">
        <f t="shared" si="31"/>
        <v>3165.8133595625382</v>
      </c>
      <c r="J179" s="87">
        <f t="shared" si="32"/>
        <v>17624.082972684653</v>
      </c>
      <c r="K179" s="190">
        <f t="shared" si="36"/>
        <v>2684.0010833097085</v>
      </c>
      <c r="L179" s="87">
        <f t="shared" si="33"/>
        <v>14941.834030785147</v>
      </c>
      <c r="M179" s="88">
        <f t="shared" si="37"/>
        <v>57687.915883517795</v>
      </c>
      <c r="N179" s="88">
        <f t="shared" si="38"/>
        <v>195333.9158835178</v>
      </c>
      <c r="O179" s="88">
        <f t="shared" si="39"/>
        <v>35087.823941713272</v>
      </c>
      <c r="P179" s="89">
        <f t="shared" si="34"/>
        <v>0.93513217612630661</v>
      </c>
      <c r="Q179" s="197">
        <f>SUMIFS([1]nov23!$Q$7:$Q$362,[1]nov23!$B$7:$B$362,B179)</f>
        <v>8630.721508874507</v>
      </c>
      <c r="R179" s="89">
        <f t="shared" si="40"/>
        <v>-2.2872476360848455E-2</v>
      </c>
      <c r="S179" s="89">
        <f t="shared" si="40"/>
        <v>-2.9191246048473667E-2</v>
      </c>
      <c r="T179" s="91">
        <v>5567</v>
      </c>
      <c r="U179" s="193">
        <f>SUMIFS([1]nov23!$U$7:$U$362,[1]nov23!$B$7:$B$362,B179)</f>
        <v>140868</v>
      </c>
      <c r="V179" s="193">
        <f>SUMIFS([1]nov23!$V$7:$V$362,[1]nov23!$B$7:$B$362,B179)</f>
        <v>25468.81214970168</v>
      </c>
      <c r="W179" s="199"/>
      <c r="X179" s="88">
        <v>0</v>
      </c>
      <c r="Y179" s="88">
        <f t="shared" si="41"/>
        <v>0</v>
      </c>
    </row>
    <row r="180" spans="2:25" x14ac:dyDescent="0.25">
      <c r="B180" s="85">
        <v>3438</v>
      </c>
      <c r="C180" s="85" t="s">
        <v>196</v>
      </c>
      <c r="D180" s="1">
        <f>SUMIFS([1]nov23!$D$7:$D$362,[1]nov23!$B$7:$B$362,B180)</f>
        <v>99686</v>
      </c>
      <c r="E180" s="85">
        <f t="shared" si="35"/>
        <v>30767.283950617282</v>
      </c>
      <c r="F180" s="86">
        <f t="shared" si="28"/>
        <v>0.81998465456367298</v>
      </c>
      <c r="G180" s="190">
        <f t="shared" si="29"/>
        <v>4053.3141729622421</v>
      </c>
      <c r="H180" s="190">
        <f t="shared" si="30"/>
        <v>13132.737920397663</v>
      </c>
      <c r="I180" s="190">
        <f t="shared" si="31"/>
        <v>1051.1350025335735</v>
      </c>
      <c r="J180" s="87">
        <f t="shared" si="32"/>
        <v>3405.6774082087782</v>
      </c>
      <c r="K180" s="190">
        <f t="shared" si="36"/>
        <v>569.32272628074361</v>
      </c>
      <c r="L180" s="87">
        <f t="shared" si="33"/>
        <v>1844.6056331496093</v>
      </c>
      <c r="M180" s="88">
        <f t="shared" si="37"/>
        <v>14977.343553547273</v>
      </c>
      <c r="N180" s="88">
        <f t="shared" si="38"/>
        <v>114663.34355354727</v>
      </c>
      <c r="O180" s="88">
        <f t="shared" si="39"/>
        <v>35389.920849860267</v>
      </c>
      <c r="P180" s="89">
        <f t="shared" si="34"/>
        <v>0.943183417479598</v>
      </c>
      <c r="Q180" s="197">
        <f>SUMIFS([1]nov23!$Q$7:$Q$362,[1]nov23!$B$7:$B$362,B180)</f>
        <v>2789.4637935608698</v>
      </c>
      <c r="R180" s="89">
        <f t="shared" si="40"/>
        <v>-1.6175672341475451E-2</v>
      </c>
      <c r="S180" s="89">
        <f t="shared" si="40"/>
        <v>-6.9617981498234824E-2</v>
      </c>
      <c r="T180" s="91">
        <v>3240</v>
      </c>
      <c r="U180" s="193">
        <f>SUMIFS([1]nov23!$U$7:$U$362,[1]nov23!$B$7:$B$362,B180)</f>
        <v>101325</v>
      </c>
      <c r="V180" s="193">
        <f>SUMIFS([1]nov23!$V$7:$V$362,[1]nov23!$B$7:$B$362,B180)</f>
        <v>33069.516971279372</v>
      </c>
      <c r="W180" s="199"/>
      <c r="X180" s="88">
        <v>0</v>
      </c>
      <c r="Y180" s="88">
        <f t="shared" si="41"/>
        <v>0</v>
      </c>
    </row>
    <row r="181" spans="2:25" x14ac:dyDescent="0.25">
      <c r="B181" s="85">
        <v>3439</v>
      </c>
      <c r="C181" s="85" t="s">
        <v>197</v>
      </c>
      <c r="D181" s="1">
        <f>SUMIFS([1]nov23!$D$7:$D$362,[1]nov23!$B$7:$B$362,B181)</f>
        <v>141576</v>
      </c>
      <c r="E181" s="85">
        <f t="shared" si="35"/>
        <v>32059.782608695648</v>
      </c>
      <c r="F181" s="86">
        <f t="shared" si="28"/>
        <v>0.85443127869108926</v>
      </c>
      <c r="G181" s="190">
        <f t="shared" si="29"/>
        <v>3277.8149781152229</v>
      </c>
      <c r="H181" s="190">
        <f t="shared" si="30"/>
        <v>14474.830943356825</v>
      </c>
      <c r="I181" s="190">
        <f t="shared" si="31"/>
        <v>598.76047220614521</v>
      </c>
      <c r="J181" s="87">
        <f t="shared" si="32"/>
        <v>2644.1262452623373</v>
      </c>
      <c r="K181" s="190">
        <f t="shared" si="36"/>
        <v>116.94819595331541</v>
      </c>
      <c r="L181" s="87">
        <f t="shared" si="33"/>
        <v>516.44323332984084</v>
      </c>
      <c r="M181" s="88">
        <f t="shared" si="37"/>
        <v>14991.274176686666</v>
      </c>
      <c r="N181" s="88">
        <f t="shared" si="38"/>
        <v>156567.27417668665</v>
      </c>
      <c r="O181" s="88">
        <f t="shared" si="39"/>
        <v>35454.545782764188</v>
      </c>
      <c r="P181" s="89">
        <f t="shared" si="34"/>
        <v>0.94490574868596888</v>
      </c>
      <c r="Q181" s="197">
        <f>SUMIFS([1]nov23!$Q$7:$Q$362,[1]nov23!$B$7:$B$362,B181)</f>
        <v>-1199.7086072947895</v>
      </c>
      <c r="R181" s="89">
        <f t="shared" si="40"/>
        <v>1.0232478486106948E-2</v>
      </c>
      <c r="S181" s="89">
        <f t="shared" si="40"/>
        <v>3.1407196923864331E-3</v>
      </c>
      <c r="T181" s="91">
        <v>4416</v>
      </c>
      <c r="U181" s="193">
        <f>SUMIFS([1]nov23!$U$7:$U$362,[1]nov23!$B$7:$B$362,B181)</f>
        <v>140142</v>
      </c>
      <c r="V181" s="193">
        <f>SUMIFS([1]nov23!$V$7:$V$362,[1]nov23!$B$7:$B$362,B181)</f>
        <v>31959.407069555302</v>
      </c>
      <c r="W181" s="199"/>
      <c r="X181" s="88">
        <v>0</v>
      </c>
      <c r="Y181" s="88">
        <f t="shared" si="41"/>
        <v>0</v>
      </c>
    </row>
    <row r="182" spans="2:25" x14ac:dyDescent="0.25">
      <c r="B182" s="85">
        <v>3440</v>
      </c>
      <c r="C182" s="85" t="s">
        <v>198</v>
      </c>
      <c r="D182" s="1">
        <f>SUMIFS([1]nov23!$D$7:$D$362,[1]nov23!$B$7:$B$362,B182)</f>
        <v>174404</v>
      </c>
      <c r="E182" s="85">
        <f t="shared" si="35"/>
        <v>33792.675838015886</v>
      </c>
      <c r="F182" s="86">
        <f t="shared" si="28"/>
        <v>0.90061494112682972</v>
      </c>
      <c r="G182" s="190">
        <f t="shared" si="29"/>
        <v>2238.07904052308</v>
      </c>
      <c r="H182" s="190">
        <f t="shared" si="30"/>
        <v>11550.725928139616</v>
      </c>
      <c r="I182" s="190">
        <f t="shared" si="31"/>
        <v>0</v>
      </c>
      <c r="J182" s="87">
        <f t="shared" si="32"/>
        <v>0</v>
      </c>
      <c r="K182" s="190">
        <f t="shared" si="36"/>
        <v>-481.8122762528298</v>
      </c>
      <c r="L182" s="87">
        <f t="shared" si="33"/>
        <v>-2486.6331577408546</v>
      </c>
      <c r="M182" s="88">
        <f t="shared" si="37"/>
        <v>9064.0927703987618</v>
      </c>
      <c r="N182" s="88">
        <f t="shared" si="38"/>
        <v>183468.09277039877</v>
      </c>
      <c r="O182" s="88">
        <f t="shared" si="39"/>
        <v>35548.942602286137</v>
      </c>
      <c r="P182" s="89">
        <f t="shared" si="34"/>
        <v>0.94742153602591905</v>
      </c>
      <c r="Q182" s="197">
        <f>SUMIFS([1]nov23!$Q$7:$Q$362,[1]nov23!$B$7:$B$362,B182)</f>
        <v>2993.2159024914154</v>
      </c>
      <c r="R182" s="89">
        <f t="shared" si="40"/>
        <v>-5.0624918346905891E-2</v>
      </c>
      <c r="S182" s="89">
        <f t="shared" si="40"/>
        <v>-6.5157108126133761E-2</v>
      </c>
      <c r="T182" s="91">
        <v>5161</v>
      </c>
      <c r="U182" s="193">
        <f>SUMIFS([1]nov23!$U$7:$U$362,[1]nov23!$B$7:$B$362,B182)</f>
        <v>183704</v>
      </c>
      <c r="V182" s="193">
        <f>SUMIFS([1]nov23!$V$7:$V$362,[1]nov23!$B$7:$B$362,B182)</f>
        <v>36147.973238882332</v>
      </c>
      <c r="W182" s="199"/>
      <c r="X182" s="88">
        <v>0</v>
      </c>
      <c r="Y182" s="88">
        <f t="shared" si="41"/>
        <v>0</v>
      </c>
    </row>
    <row r="183" spans="2:25" x14ac:dyDescent="0.25">
      <c r="B183" s="85">
        <v>3441</v>
      </c>
      <c r="C183" s="85" t="s">
        <v>199</v>
      </c>
      <c r="D183" s="1">
        <f>SUMIFS([1]nov23!$D$7:$D$362,[1]nov23!$B$7:$B$362,B183)</f>
        <v>192039</v>
      </c>
      <c r="E183" s="85">
        <f t="shared" si="35"/>
        <v>31332.84385707293</v>
      </c>
      <c r="F183" s="86">
        <f t="shared" si="28"/>
        <v>0.83505749769387705</v>
      </c>
      <c r="G183" s="190">
        <f t="shared" si="29"/>
        <v>3713.9782290888534</v>
      </c>
      <c r="H183" s="190">
        <f t="shared" si="30"/>
        <v>22762.97256608558</v>
      </c>
      <c r="I183" s="190">
        <f t="shared" si="31"/>
        <v>853.18903527409657</v>
      </c>
      <c r="J183" s="87">
        <f t="shared" si="32"/>
        <v>5229.1955971949383</v>
      </c>
      <c r="K183" s="190">
        <f t="shared" si="36"/>
        <v>371.37675902126676</v>
      </c>
      <c r="L183" s="87">
        <f t="shared" si="33"/>
        <v>2276.168156041344</v>
      </c>
      <c r="M183" s="88">
        <f t="shared" si="37"/>
        <v>25039.140722126926</v>
      </c>
      <c r="N183" s="88">
        <f t="shared" si="38"/>
        <v>217078.14072212693</v>
      </c>
      <c r="O183" s="88">
        <f t="shared" si="39"/>
        <v>35418.198845183055</v>
      </c>
      <c r="P183" s="89">
        <f t="shared" si="34"/>
        <v>0.9439370596361083</v>
      </c>
      <c r="Q183" s="197">
        <f>SUMIFS([1]nov23!$Q$7:$Q$362,[1]nov23!$B$7:$B$362,B183)</f>
        <v>2779.0669261526709</v>
      </c>
      <c r="R183" s="89">
        <f t="shared" si="40"/>
        <v>-7.8067682769310254E-3</v>
      </c>
      <c r="S183" s="89">
        <f t="shared" si="40"/>
        <v>-1.5901018821253672E-2</v>
      </c>
      <c r="T183" s="91">
        <v>6129</v>
      </c>
      <c r="U183" s="193">
        <f>SUMIFS([1]nov23!$U$7:$U$362,[1]nov23!$B$7:$B$362,B183)</f>
        <v>193550</v>
      </c>
      <c r="V183" s="193">
        <f>SUMIFS([1]nov23!$V$7:$V$362,[1]nov23!$B$7:$B$362,B183)</f>
        <v>31839.118276032241</v>
      </c>
      <c r="W183" s="199"/>
      <c r="X183" s="88">
        <v>0</v>
      </c>
      <c r="Y183" s="88">
        <f t="shared" si="41"/>
        <v>0</v>
      </c>
    </row>
    <row r="184" spans="2:25" x14ac:dyDescent="0.25">
      <c r="B184" s="85">
        <v>3442</v>
      </c>
      <c r="C184" s="85" t="s">
        <v>200</v>
      </c>
      <c r="D184" s="1">
        <f>SUMIFS([1]nov23!$D$7:$D$362,[1]nov23!$B$7:$B$362,B184)</f>
        <v>433692</v>
      </c>
      <c r="E184" s="85">
        <f t="shared" si="35"/>
        <v>29114.66165413534</v>
      </c>
      <c r="F184" s="86">
        <f t="shared" si="28"/>
        <v>0.77594030781275414</v>
      </c>
      <c r="G184" s="190">
        <f t="shared" si="29"/>
        <v>5044.8875508514075</v>
      </c>
      <c r="H184" s="190">
        <f t="shared" si="30"/>
        <v>75148.644957482567</v>
      </c>
      <c r="I184" s="190">
        <f t="shared" si="31"/>
        <v>1629.5528063022532</v>
      </c>
      <c r="J184" s="87">
        <f t="shared" si="32"/>
        <v>24273.818602678362</v>
      </c>
      <c r="K184" s="190">
        <f t="shared" si="36"/>
        <v>1147.7405300494233</v>
      </c>
      <c r="L184" s="87">
        <f t="shared" si="33"/>
        <v>17096.74293561621</v>
      </c>
      <c r="M184" s="88">
        <f t="shared" si="37"/>
        <v>92245.387893098785</v>
      </c>
      <c r="N184" s="88">
        <f t="shared" si="38"/>
        <v>525937.38789309876</v>
      </c>
      <c r="O184" s="88">
        <f t="shared" si="39"/>
        <v>35307.289735036167</v>
      </c>
      <c r="P184" s="89">
        <f t="shared" si="34"/>
        <v>0.940981200142052</v>
      </c>
      <c r="Q184" s="197">
        <f>SUMIFS([1]nov23!$Q$7:$Q$362,[1]nov23!$B$7:$B$362,B184)</f>
        <v>16784.316255827973</v>
      </c>
      <c r="R184" s="89">
        <f t="shared" si="40"/>
        <v>-6.22105167559713E-2</v>
      </c>
      <c r="S184" s="89">
        <f t="shared" si="40"/>
        <v>-6.6554466429966749E-2</v>
      </c>
      <c r="T184" s="91">
        <v>14896</v>
      </c>
      <c r="U184" s="193">
        <f>SUMIFS([1]nov23!$U$7:$U$362,[1]nov23!$B$7:$B$362,B184)</f>
        <v>462462</v>
      </c>
      <c r="V184" s="193">
        <f>SUMIFS([1]nov23!$V$7:$V$362,[1]nov23!$B$7:$B$362,B184)</f>
        <v>31190.530788426517</v>
      </c>
      <c r="W184" s="199"/>
      <c r="X184" s="88">
        <v>0</v>
      </c>
      <c r="Y184" s="88">
        <f t="shared" si="41"/>
        <v>0</v>
      </c>
    </row>
    <row r="185" spans="2:25" x14ac:dyDescent="0.25">
      <c r="B185" s="85">
        <v>3443</v>
      </c>
      <c r="C185" s="85" t="s">
        <v>201</v>
      </c>
      <c r="D185" s="1">
        <f>SUMIFS([1]nov23!$D$7:$D$362,[1]nov23!$B$7:$B$362,B185)</f>
        <v>375233</v>
      </c>
      <c r="E185" s="85">
        <f t="shared" si="35"/>
        <v>27519.838650531721</v>
      </c>
      <c r="F185" s="86">
        <f t="shared" si="28"/>
        <v>0.73343638085582574</v>
      </c>
      <c r="G185" s="190">
        <f t="shared" si="29"/>
        <v>6001.7813530135791</v>
      </c>
      <c r="H185" s="190">
        <f t="shared" si="30"/>
        <v>81834.288748340143</v>
      </c>
      <c r="I185" s="190">
        <f t="shared" si="31"/>
        <v>2187.7408575635195</v>
      </c>
      <c r="J185" s="87">
        <f t="shared" si="32"/>
        <v>29829.846592878588</v>
      </c>
      <c r="K185" s="190">
        <f t="shared" si="36"/>
        <v>1705.9285813106897</v>
      </c>
      <c r="L185" s="87">
        <f t="shared" si="33"/>
        <v>23260.336206171251</v>
      </c>
      <c r="M185" s="88">
        <f t="shared" si="37"/>
        <v>105094.6249545114</v>
      </c>
      <c r="N185" s="88">
        <f t="shared" si="38"/>
        <v>480327.62495451141</v>
      </c>
      <c r="O185" s="88">
        <f t="shared" si="39"/>
        <v>35227.548584855991</v>
      </c>
      <c r="P185" s="89">
        <f t="shared" si="34"/>
        <v>0.93885600379420564</v>
      </c>
      <c r="Q185" s="197">
        <f>SUMIFS([1]nov23!$Q$7:$Q$362,[1]nov23!$B$7:$B$362,B185)</f>
        <v>14585.787214568627</v>
      </c>
      <c r="R185" s="89">
        <f t="shared" si="40"/>
        <v>-2.4573288344259994E-2</v>
      </c>
      <c r="S185" s="89">
        <f t="shared" si="40"/>
        <v>-2.9080210444319538E-2</v>
      </c>
      <c r="T185" s="91">
        <v>13635</v>
      </c>
      <c r="U185" s="193">
        <f>SUMIFS([1]nov23!$U$7:$U$362,[1]nov23!$B$7:$B$362,B185)</f>
        <v>384686</v>
      </c>
      <c r="V185" s="193">
        <f>SUMIFS([1]nov23!$V$7:$V$362,[1]nov23!$B$7:$B$362,B185)</f>
        <v>28344.09077512526</v>
      </c>
      <c r="W185" s="199"/>
      <c r="X185" s="88">
        <v>0</v>
      </c>
      <c r="Y185" s="88">
        <f t="shared" si="41"/>
        <v>0</v>
      </c>
    </row>
    <row r="186" spans="2:25" x14ac:dyDescent="0.25">
      <c r="B186" s="85">
        <v>3446</v>
      </c>
      <c r="C186" s="85" t="s">
        <v>202</v>
      </c>
      <c r="D186" s="1">
        <f>SUMIFS([1]nov23!$D$7:$D$362,[1]nov23!$B$7:$B$362,B186)</f>
        <v>430578</v>
      </c>
      <c r="E186" s="85">
        <f t="shared" si="35"/>
        <v>31734.81721698113</v>
      </c>
      <c r="F186" s="86">
        <f t="shared" si="28"/>
        <v>0.84577056509355919</v>
      </c>
      <c r="G186" s="190">
        <f t="shared" si="29"/>
        <v>3472.794213143934</v>
      </c>
      <c r="H186" s="190">
        <f t="shared" si="30"/>
        <v>47118.871883936896</v>
      </c>
      <c r="I186" s="190">
        <f t="shared" si="31"/>
        <v>712.4983593062268</v>
      </c>
      <c r="J186" s="87">
        <f t="shared" si="32"/>
        <v>9667.1777390668849</v>
      </c>
      <c r="K186" s="190">
        <f t="shared" si="36"/>
        <v>230.686083053397</v>
      </c>
      <c r="L186" s="87">
        <f t="shared" si="33"/>
        <v>3129.9487748684905</v>
      </c>
      <c r="M186" s="88">
        <f t="shared" si="37"/>
        <v>50248.820658805387</v>
      </c>
      <c r="N186" s="88">
        <f t="shared" si="38"/>
        <v>480826.82065880537</v>
      </c>
      <c r="O186" s="88">
        <f t="shared" si="39"/>
        <v>35438.297513178462</v>
      </c>
      <c r="P186" s="89">
        <f t="shared" si="34"/>
        <v>0.94447271300609237</v>
      </c>
      <c r="Q186" s="197">
        <f>SUMIFS([1]nov23!$Q$7:$Q$362,[1]nov23!$B$7:$B$362,B186)</f>
        <v>7118.8119601956714</v>
      </c>
      <c r="R186" s="89">
        <f t="shared" si="40"/>
        <v>-2.4435668599316208E-2</v>
      </c>
      <c r="S186" s="89">
        <f t="shared" si="40"/>
        <v>-1.9762048202718131E-2</v>
      </c>
      <c r="T186" s="91">
        <v>13568</v>
      </c>
      <c r="U186" s="193">
        <f>SUMIFS([1]nov23!$U$7:$U$362,[1]nov23!$B$7:$B$362,B186)</f>
        <v>441363</v>
      </c>
      <c r="V186" s="193">
        <f>SUMIFS([1]nov23!$V$7:$V$362,[1]nov23!$B$7:$B$362,B186)</f>
        <v>32374.605736081568</v>
      </c>
      <c r="W186" s="199"/>
      <c r="X186" s="88">
        <v>0</v>
      </c>
      <c r="Y186" s="88">
        <f t="shared" si="41"/>
        <v>0</v>
      </c>
    </row>
    <row r="187" spans="2:25" x14ac:dyDescent="0.25">
      <c r="B187" s="85">
        <v>3447</v>
      </c>
      <c r="C187" s="85" t="s">
        <v>203</v>
      </c>
      <c r="D187" s="1">
        <f>SUMIFS([1]nov23!$D$7:$D$362,[1]nov23!$B$7:$B$362,B187)</f>
        <v>137169</v>
      </c>
      <c r="E187" s="85">
        <f t="shared" si="35"/>
        <v>24652.94751976995</v>
      </c>
      <c r="F187" s="86">
        <f t="shared" si="28"/>
        <v>0.65703032768251057</v>
      </c>
      <c r="G187" s="190">
        <f t="shared" si="29"/>
        <v>7721.9160314706414</v>
      </c>
      <c r="H187" s="190">
        <f t="shared" si="30"/>
        <v>42964.740799102648</v>
      </c>
      <c r="I187" s="190">
        <f t="shared" si="31"/>
        <v>3191.1527533301396</v>
      </c>
      <c r="J187" s="87">
        <f t="shared" si="32"/>
        <v>17755.573919528899</v>
      </c>
      <c r="K187" s="190">
        <f t="shared" si="36"/>
        <v>2709.34047707731</v>
      </c>
      <c r="L187" s="87">
        <f t="shared" si="33"/>
        <v>15074.770414458151</v>
      </c>
      <c r="M187" s="88">
        <f t="shared" si="37"/>
        <v>58039.5112135608</v>
      </c>
      <c r="N187" s="88">
        <f t="shared" si="38"/>
        <v>195208.51121356079</v>
      </c>
      <c r="O187" s="88">
        <f t="shared" si="39"/>
        <v>35084.204028317901</v>
      </c>
      <c r="P187" s="89">
        <f t="shared" si="34"/>
        <v>0.93503570113553991</v>
      </c>
      <c r="Q187" s="197">
        <f>SUMIFS([1]nov23!$Q$7:$Q$362,[1]nov23!$B$7:$B$362,B187)</f>
        <v>9673.2838109174991</v>
      </c>
      <c r="R187" s="89">
        <f t="shared" si="40"/>
        <v>-5.4737030707315726E-2</v>
      </c>
      <c r="S187" s="89">
        <f t="shared" si="40"/>
        <v>-5.966381469536168E-2</v>
      </c>
      <c r="T187" s="91">
        <v>5564</v>
      </c>
      <c r="U187" s="193">
        <f>SUMIFS([1]nov23!$U$7:$U$362,[1]nov23!$B$7:$B$362,B187)</f>
        <v>145112</v>
      </c>
      <c r="V187" s="193">
        <f>SUMIFS([1]nov23!$V$7:$V$362,[1]nov23!$B$7:$B$362,B187)</f>
        <v>26217.163504968383</v>
      </c>
      <c r="W187" s="199"/>
      <c r="X187" s="88">
        <v>0</v>
      </c>
      <c r="Y187" s="88">
        <f t="shared" si="41"/>
        <v>0</v>
      </c>
    </row>
    <row r="188" spans="2:25" x14ac:dyDescent="0.25">
      <c r="B188" s="85">
        <v>3448</v>
      </c>
      <c r="C188" s="85" t="s">
        <v>204</v>
      </c>
      <c r="D188" s="1">
        <f>SUMIFS([1]nov23!$D$7:$D$362,[1]nov23!$B$7:$B$362,B188)</f>
        <v>166849</v>
      </c>
      <c r="E188" s="85">
        <f t="shared" si="35"/>
        <v>25562.89259996936</v>
      </c>
      <c r="F188" s="86">
        <f t="shared" si="28"/>
        <v>0.68128144466302831</v>
      </c>
      <c r="G188" s="190">
        <f t="shared" si="29"/>
        <v>7175.9489833509951</v>
      </c>
      <c r="H188" s="190">
        <f t="shared" si="30"/>
        <v>46837.419014331943</v>
      </c>
      <c r="I188" s="190">
        <f t="shared" si="31"/>
        <v>2872.6719752603458</v>
      </c>
      <c r="J188" s="87">
        <f t="shared" si="32"/>
        <v>18749.929982524274</v>
      </c>
      <c r="K188" s="190">
        <f t="shared" si="36"/>
        <v>2390.8596990075162</v>
      </c>
      <c r="L188" s="87">
        <f t="shared" si="33"/>
        <v>15605.141255422057</v>
      </c>
      <c r="M188" s="88">
        <f t="shared" si="37"/>
        <v>62442.560269754002</v>
      </c>
      <c r="N188" s="88">
        <f t="shared" si="38"/>
        <v>229291.560269754</v>
      </c>
      <c r="O188" s="88">
        <f t="shared" si="39"/>
        <v>35129.701282327871</v>
      </c>
      <c r="P188" s="89">
        <f t="shared" si="34"/>
        <v>0.93624825698456571</v>
      </c>
      <c r="Q188" s="197">
        <f>SUMIFS([1]nov23!$Q$7:$Q$362,[1]nov23!$B$7:$B$362,B188)</f>
        <v>10810.134855114738</v>
      </c>
      <c r="R188" s="89">
        <f t="shared" si="40"/>
        <v>-9.1612404451316451E-2</v>
      </c>
      <c r="S188" s="89">
        <f t="shared" si="40"/>
        <v>-8.4653712896630498E-2</v>
      </c>
      <c r="T188" s="91">
        <v>6527</v>
      </c>
      <c r="U188" s="193">
        <f>SUMIFS([1]nov23!$U$7:$U$362,[1]nov23!$B$7:$B$362,B188)</f>
        <v>183676</v>
      </c>
      <c r="V188" s="193">
        <f>SUMIFS([1]nov23!$V$7:$V$362,[1]nov23!$B$7:$B$362,B188)</f>
        <v>27927.018397445641</v>
      </c>
      <c r="W188" s="199"/>
      <c r="X188" s="88">
        <v>0</v>
      </c>
      <c r="Y188" s="88">
        <f t="shared" si="41"/>
        <v>0</v>
      </c>
    </row>
    <row r="189" spans="2:25" x14ac:dyDescent="0.25">
      <c r="B189" s="85">
        <v>3449</v>
      </c>
      <c r="C189" s="85" t="s">
        <v>205</v>
      </c>
      <c r="D189" s="1">
        <f>SUMIFS([1]nov23!$D$7:$D$362,[1]nov23!$B$7:$B$362,B189)</f>
        <v>87812</v>
      </c>
      <c r="E189" s="85">
        <f t="shared" si="35"/>
        <v>30639.218422889044</v>
      </c>
      <c r="F189" s="86">
        <f t="shared" si="28"/>
        <v>0.81657155616719768</v>
      </c>
      <c r="G189" s="190">
        <f t="shared" si="29"/>
        <v>4130.1534895991854</v>
      </c>
      <c r="H189" s="190">
        <f t="shared" si="30"/>
        <v>11837.019901191265</v>
      </c>
      <c r="I189" s="190">
        <f t="shared" si="31"/>
        <v>1095.9579372384569</v>
      </c>
      <c r="J189" s="87">
        <f t="shared" si="32"/>
        <v>3141.0154481254172</v>
      </c>
      <c r="K189" s="190">
        <f t="shared" si="36"/>
        <v>614.14566098562705</v>
      </c>
      <c r="L189" s="87">
        <f t="shared" si="33"/>
        <v>1760.141464384807</v>
      </c>
      <c r="M189" s="88">
        <f t="shared" si="37"/>
        <v>13597.161365576072</v>
      </c>
      <c r="N189" s="88">
        <f t="shared" si="38"/>
        <v>101409.16136557607</v>
      </c>
      <c r="O189" s="88">
        <f t="shared" si="39"/>
        <v>35383.517573473859</v>
      </c>
      <c r="P189" s="89">
        <f t="shared" si="34"/>
        <v>0.94301276255977429</v>
      </c>
      <c r="Q189" s="197">
        <f>SUMIFS([1]nov23!$Q$7:$Q$362,[1]nov23!$B$7:$B$362,B189)</f>
        <v>4229.4474482547739</v>
      </c>
      <c r="R189" s="89">
        <f t="shared" si="40"/>
        <v>9.1510254816656311E-2</v>
      </c>
      <c r="S189" s="89">
        <f t="shared" si="40"/>
        <v>0.10026975790834615</v>
      </c>
      <c r="T189" s="91">
        <v>2866</v>
      </c>
      <c r="U189" s="193">
        <f>SUMIFS([1]nov23!$U$7:$U$362,[1]nov23!$B$7:$B$362,B189)</f>
        <v>80450</v>
      </c>
      <c r="V189" s="193">
        <f>SUMIFS([1]nov23!$V$7:$V$362,[1]nov23!$B$7:$B$362,B189)</f>
        <v>27847.005884389062</v>
      </c>
      <c r="W189" s="199"/>
      <c r="X189" s="88">
        <v>0</v>
      </c>
      <c r="Y189" s="88">
        <f t="shared" si="41"/>
        <v>0</v>
      </c>
    </row>
    <row r="190" spans="2:25" x14ac:dyDescent="0.25">
      <c r="B190" s="85">
        <v>3450</v>
      </c>
      <c r="C190" s="85" t="s">
        <v>206</v>
      </c>
      <c r="D190" s="1">
        <f>SUMIFS([1]nov23!$D$7:$D$362,[1]nov23!$B$7:$B$362,B190)</f>
        <v>35882</v>
      </c>
      <c r="E190" s="85">
        <f t="shared" si="35"/>
        <v>28960.451977401131</v>
      </c>
      <c r="F190" s="86">
        <f t="shared" si="28"/>
        <v>0.77183043679813246</v>
      </c>
      <c r="G190" s="190">
        <f t="shared" si="29"/>
        <v>5137.4133568919324</v>
      </c>
      <c r="H190" s="190">
        <f t="shared" si="30"/>
        <v>6365.2551491891045</v>
      </c>
      <c r="I190" s="190">
        <f t="shared" si="31"/>
        <v>1683.5261931592261</v>
      </c>
      <c r="J190" s="87">
        <f t="shared" si="32"/>
        <v>2085.8889533242809</v>
      </c>
      <c r="K190" s="190">
        <f t="shared" si="36"/>
        <v>1201.7139169063962</v>
      </c>
      <c r="L190" s="87">
        <f t="shared" si="33"/>
        <v>1488.9235430470249</v>
      </c>
      <c r="M190" s="88">
        <f t="shared" si="37"/>
        <v>7854.1786922361298</v>
      </c>
      <c r="N190" s="88">
        <f t="shared" si="38"/>
        <v>43736.178692236128</v>
      </c>
      <c r="O190" s="88">
        <f t="shared" si="39"/>
        <v>35299.579251199459</v>
      </c>
      <c r="P190" s="89">
        <f t="shared" si="34"/>
        <v>0.94077570659132093</v>
      </c>
      <c r="Q190" s="197">
        <f>SUMIFS([1]nov23!$Q$7:$Q$362,[1]nov23!$B$7:$B$362,B190)</f>
        <v>866.16925624133182</v>
      </c>
      <c r="R190" s="89">
        <f t="shared" si="40"/>
        <v>1.8593692338263263E-2</v>
      </c>
      <c r="S190" s="89">
        <f t="shared" si="40"/>
        <v>3.2569554137900421E-2</v>
      </c>
      <c r="T190" s="91">
        <v>1239</v>
      </c>
      <c r="U190" s="193">
        <f>SUMIFS([1]nov23!$U$7:$U$362,[1]nov23!$B$7:$B$362,B190)</f>
        <v>35227</v>
      </c>
      <c r="V190" s="193">
        <f>SUMIFS([1]nov23!$V$7:$V$362,[1]nov23!$B$7:$B$362,B190)</f>
        <v>28046.974522292996</v>
      </c>
      <c r="W190" s="199"/>
      <c r="X190" s="88">
        <v>0</v>
      </c>
      <c r="Y190" s="88">
        <f t="shared" si="41"/>
        <v>0</v>
      </c>
    </row>
    <row r="191" spans="2:25" x14ac:dyDescent="0.25">
      <c r="B191" s="85">
        <v>3451</v>
      </c>
      <c r="C191" s="85" t="s">
        <v>207</v>
      </c>
      <c r="D191" s="1">
        <f>SUMIFS([1]nov23!$D$7:$D$362,[1]nov23!$B$7:$B$362,B191)</f>
        <v>201531</v>
      </c>
      <c r="E191" s="85">
        <f t="shared" si="35"/>
        <v>31484.299328229961</v>
      </c>
      <c r="F191" s="86">
        <f t="shared" si="28"/>
        <v>0.83909396585914664</v>
      </c>
      <c r="G191" s="190">
        <f t="shared" si="29"/>
        <v>3623.1049463946351</v>
      </c>
      <c r="H191" s="190">
        <f t="shared" si="30"/>
        <v>23191.494761872062</v>
      </c>
      <c r="I191" s="190">
        <f t="shared" si="31"/>
        <v>800.17962036913571</v>
      </c>
      <c r="J191" s="87">
        <f t="shared" si="32"/>
        <v>5121.9497499828376</v>
      </c>
      <c r="K191" s="190">
        <f t="shared" si="36"/>
        <v>318.3673441163059</v>
      </c>
      <c r="L191" s="87">
        <f t="shared" si="33"/>
        <v>2037.8693696884741</v>
      </c>
      <c r="M191" s="88">
        <f t="shared" si="37"/>
        <v>25229.364131560535</v>
      </c>
      <c r="N191" s="88">
        <f t="shared" si="38"/>
        <v>226760.36413156055</v>
      </c>
      <c r="O191" s="88">
        <f t="shared" si="39"/>
        <v>35425.77161874091</v>
      </c>
      <c r="P191" s="89">
        <f t="shared" si="34"/>
        <v>0.94413888304437188</v>
      </c>
      <c r="Q191" s="197">
        <f>SUMIFS([1]nov23!$Q$7:$Q$362,[1]nov23!$B$7:$B$362,B191)</f>
        <v>4501.4015409207241</v>
      </c>
      <c r="R191" s="89">
        <f t="shared" si="40"/>
        <v>8.144333480659691E-4</v>
      </c>
      <c r="S191" s="89">
        <f t="shared" si="40"/>
        <v>-6.5341494307747973E-3</v>
      </c>
      <c r="T191" s="91">
        <v>6401</v>
      </c>
      <c r="U191" s="193">
        <f>SUMIFS([1]nov23!$U$7:$U$362,[1]nov23!$B$7:$B$362,B191)</f>
        <v>201367</v>
      </c>
      <c r="V191" s="193">
        <f>SUMIFS([1]nov23!$V$7:$V$362,[1]nov23!$B$7:$B$362,B191)</f>
        <v>31691.375511488826</v>
      </c>
      <c r="W191" s="199"/>
      <c r="X191" s="88">
        <v>0</v>
      </c>
      <c r="Y191" s="88">
        <f t="shared" si="41"/>
        <v>0</v>
      </c>
    </row>
    <row r="192" spans="2:25" x14ac:dyDescent="0.25">
      <c r="B192" s="85">
        <v>3452</v>
      </c>
      <c r="C192" s="85" t="s">
        <v>208</v>
      </c>
      <c r="D192" s="1">
        <f>SUMIFS([1]nov23!$D$7:$D$362,[1]nov23!$B$7:$B$362,B192)</f>
        <v>73763</v>
      </c>
      <c r="E192" s="85">
        <f t="shared" si="35"/>
        <v>35276.422764227638</v>
      </c>
      <c r="F192" s="86">
        <f t="shared" si="28"/>
        <v>0.94015855871434328</v>
      </c>
      <c r="G192" s="190">
        <f t="shared" si="29"/>
        <v>1347.8308847960288</v>
      </c>
      <c r="H192" s="190">
        <f t="shared" si="30"/>
        <v>2818.3143801084962</v>
      </c>
      <c r="I192" s="190">
        <f t="shared" si="31"/>
        <v>0</v>
      </c>
      <c r="J192" s="87">
        <f t="shared" si="32"/>
        <v>0</v>
      </c>
      <c r="K192" s="190">
        <f t="shared" si="36"/>
        <v>-481.8122762528298</v>
      </c>
      <c r="L192" s="87">
        <f t="shared" si="33"/>
        <v>-1007.4694696446671</v>
      </c>
      <c r="M192" s="88">
        <f t="shared" si="37"/>
        <v>1810.8449104638289</v>
      </c>
      <c r="N192" s="88">
        <f t="shared" si="38"/>
        <v>75573.844910463828</v>
      </c>
      <c r="O192" s="88">
        <f t="shared" si="39"/>
        <v>36142.441372770838</v>
      </c>
      <c r="P192" s="89">
        <f t="shared" si="34"/>
        <v>0.96323898306092448</v>
      </c>
      <c r="Q192" s="197">
        <f>SUMIFS([1]nov23!$Q$7:$Q$362,[1]nov23!$B$7:$B$362,B192)</f>
        <v>1177.7295973860787</v>
      </c>
      <c r="R192" s="89">
        <f t="shared" si="40"/>
        <v>-4.2933880008303921E-2</v>
      </c>
      <c r="S192" s="89">
        <f t="shared" si="40"/>
        <v>-3.3779732519143936E-2</v>
      </c>
      <c r="T192" s="91">
        <v>2091</v>
      </c>
      <c r="U192" s="193">
        <f>SUMIFS([1]nov23!$U$7:$U$362,[1]nov23!$B$7:$B$362,B192)</f>
        <v>77072</v>
      </c>
      <c r="V192" s="193">
        <f>SUMIFS([1]nov23!$V$7:$V$362,[1]nov23!$B$7:$B$362,B192)</f>
        <v>36509.711037423025</v>
      </c>
      <c r="W192" s="199"/>
      <c r="X192" s="88">
        <v>0</v>
      </c>
      <c r="Y192" s="88">
        <f t="shared" si="41"/>
        <v>0</v>
      </c>
    </row>
    <row r="193" spans="2:28" x14ac:dyDescent="0.25">
      <c r="B193" s="85">
        <v>3453</v>
      </c>
      <c r="C193" s="85" t="s">
        <v>209</v>
      </c>
      <c r="D193" s="1">
        <f>SUMIFS([1]nov23!$D$7:$D$362,[1]nov23!$B$7:$B$362,B193)</f>
        <v>117376</v>
      </c>
      <c r="E193" s="85">
        <f t="shared" si="35"/>
        <v>35665.755089638413</v>
      </c>
      <c r="F193" s="86">
        <f t="shared" si="28"/>
        <v>0.95053472753297641</v>
      </c>
      <c r="G193" s="190">
        <f t="shared" si="29"/>
        <v>1114.231489549564</v>
      </c>
      <c r="H193" s="190">
        <f t="shared" si="30"/>
        <v>3666.9358321076152</v>
      </c>
      <c r="I193" s="190">
        <f t="shared" si="31"/>
        <v>0</v>
      </c>
      <c r="J193" s="87">
        <f t="shared" si="32"/>
        <v>0</v>
      </c>
      <c r="K193" s="190">
        <f t="shared" si="36"/>
        <v>-481.8122762528298</v>
      </c>
      <c r="L193" s="87">
        <f t="shared" si="33"/>
        <v>-1585.6442011480628</v>
      </c>
      <c r="M193" s="88">
        <f t="shared" si="37"/>
        <v>2081.2916309595521</v>
      </c>
      <c r="N193" s="88">
        <f t="shared" si="38"/>
        <v>119457.29163095955</v>
      </c>
      <c r="O193" s="88">
        <f t="shared" si="39"/>
        <v>36298.174302935135</v>
      </c>
      <c r="P193" s="89">
        <f t="shared" si="34"/>
        <v>0.96738945058837733</v>
      </c>
      <c r="Q193" s="197">
        <f>SUMIFS([1]nov23!$Q$7:$Q$362,[1]nov23!$B$7:$B$362,B193)</f>
        <v>41.015449544502872</v>
      </c>
      <c r="R193" s="89">
        <f t="shared" si="40"/>
        <v>5.3016093253509429E-3</v>
      </c>
      <c r="S193" s="89">
        <f t="shared" si="40"/>
        <v>-6.6117187705738087E-3</v>
      </c>
      <c r="T193" s="91">
        <v>3291</v>
      </c>
      <c r="U193" s="193">
        <f>SUMIFS([1]nov23!$U$7:$U$362,[1]nov23!$B$7:$B$362,B193)</f>
        <v>116757</v>
      </c>
      <c r="V193" s="193">
        <f>SUMIFS([1]nov23!$V$7:$V$362,[1]nov23!$B$7:$B$362,B193)</f>
        <v>35903.136531365315</v>
      </c>
      <c r="W193" s="199"/>
      <c r="X193" s="88">
        <v>0</v>
      </c>
      <c r="Y193" s="88">
        <f t="shared" si="41"/>
        <v>0</v>
      </c>
    </row>
    <row r="194" spans="2:28" x14ac:dyDescent="0.25">
      <c r="B194" s="85">
        <v>3454</v>
      </c>
      <c r="C194" s="85" t="s">
        <v>210</v>
      </c>
      <c r="D194" s="1">
        <f>SUMIFS([1]nov23!$D$7:$D$362,[1]nov23!$B$7:$B$362,B194)</f>
        <v>58812</v>
      </c>
      <c r="E194" s="85">
        <f t="shared" si="35"/>
        <v>35948.655256723716</v>
      </c>
      <c r="F194" s="86">
        <f t="shared" si="28"/>
        <v>0.95807435294013854</v>
      </c>
      <c r="G194" s="190">
        <f t="shared" si="29"/>
        <v>944.49138929838227</v>
      </c>
      <c r="H194" s="190">
        <f t="shared" si="30"/>
        <v>1545.1879128921535</v>
      </c>
      <c r="I194" s="190">
        <f t="shared" si="31"/>
        <v>0</v>
      </c>
      <c r="J194" s="87">
        <f t="shared" si="32"/>
        <v>0</v>
      </c>
      <c r="K194" s="190">
        <f t="shared" si="36"/>
        <v>-481.8122762528298</v>
      </c>
      <c r="L194" s="87">
        <f t="shared" si="33"/>
        <v>-788.24488394962964</v>
      </c>
      <c r="M194" s="88">
        <f t="shared" si="37"/>
        <v>756.94302894252382</v>
      </c>
      <c r="N194" s="88">
        <f t="shared" si="38"/>
        <v>59568.943028942522</v>
      </c>
      <c r="O194" s="88">
        <f t="shared" si="39"/>
        <v>36411.334369769262</v>
      </c>
      <c r="P194" s="89">
        <f t="shared" si="34"/>
        <v>0.97040530075124243</v>
      </c>
      <c r="Q194" s="197">
        <f>SUMIFS([1]nov23!$Q$7:$Q$362,[1]nov23!$B$7:$B$362,B194)</f>
        <v>-285.53628822399446</v>
      </c>
      <c r="R194" s="89">
        <f t="shared" si="40"/>
        <v>3.7651293270757613E-2</v>
      </c>
      <c r="S194" s="89">
        <f t="shared" si="40"/>
        <v>6.5724953671714888E-3</v>
      </c>
      <c r="T194" s="91">
        <v>1636</v>
      </c>
      <c r="U194" s="193">
        <f>SUMIFS([1]nov23!$U$7:$U$362,[1]nov23!$B$7:$B$362,B194)</f>
        <v>56678</v>
      </c>
      <c r="V194" s="193">
        <f>SUMIFS([1]nov23!$V$7:$V$362,[1]nov23!$B$7:$B$362,B194)</f>
        <v>35713.92564587271</v>
      </c>
      <c r="W194" s="199"/>
      <c r="X194" s="88">
        <v>0</v>
      </c>
      <c r="Y194" s="88">
        <f t="shared" si="41"/>
        <v>0</v>
      </c>
    </row>
    <row r="195" spans="2:28" ht="32.1" customHeight="1" x14ac:dyDescent="0.25">
      <c r="B195" s="85">
        <v>3801</v>
      </c>
      <c r="C195" s="85" t="s">
        <v>211</v>
      </c>
      <c r="D195" s="1">
        <f>SUMIFS([1]nov23!$D$7:$D$362,[1]nov23!$B$7:$B$362,B195)</f>
        <v>856228</v>
      </c>
      <c r="E195" s="85">
        <f t="shared" si="35"/>
        <v>30930.857596994436</v>
      </c>
      <c r="F195" s="86">
        <f t="shared" si="28"/>
        <v>0.82434408648933699</v>
      </c>
      <c r="G195" s="190">
        <f t="shared" si="29"/>
        <v>3955.1699851359499</v>
      </c>
      <c r="H195" s="190">
        <f t="shared" si="30"/>
        <v>109487.01552853337</v>
      </c>
      <c r="I195" s="190">
        <f t="shared" si="31"/>
        <v>993.88422630156958</v>
      </c>
      <c r="J195" s="87">
        <f t="shared" si="32"/>
        <v>27512.703152480051</v>
      </c>
      <c r="K195" s="190">
        <f t="shared" si="36"/>
        <v>512.07195004873984</v>
      </c>
      <c r="L195" s="87">
        <f t="shared" si="33"/>
        <v>14175.175721249216</v>
      </c>
      <c r="M195" s="88">
        <f t="shared" si="37"/>
        <v>123662.1912497826</v>
      </c>
      <c r="N195" s="88">
        <f t="shared" si="38"/>
        <v>979890.19124978257</v>
      </c>
      <c r="O195" s="88">
        <f t="shared" si="39"/>
        <v>35398.099532179127</v>
      </c>
      <c r="P195" s="89">
        <f t="shared" si="34"/>
        <v>0.94340138907588122</v>
      </c>
      <c r="Q195" s="197">
        <f>SUMIFS([1]nov23!$Q$7:$Q$362,[1]nov23!$B$7:$B$362,B195)</f>
        <v>1383.1849485654384</v>
      </c>
      <c r="R195" s="92">
        <f t="shared" si="40"/>
        <v>-1.6933857036408539E-2</v>
      </c>
      <c r="S195" s="92">
        <f t="shared" si="40"/>
        <v>-2.3326166325240625E-2</v>
      </c>
      <c r="T195" s="91">
        <v>27682</v>
      </c>
      <c r="U195" s="193">
        <f>SUMIFS([1]nov23!$U$7:$U$362,[1]nov23!$B$7:$B$362,B195)</f>
        <v>870977</v>
      </c>
      <c r="V195" s="193">
        <f>SUMIFS([1]nov23!$V$7:$V$362,[1]nov23!$B$7:$B$362,B195)</f>
        <v>31669.587666351541</v>
      </c>
      <c r="W195" s="199"/>
      <c r="X195" s="88">
        <v>0</v>
      </c>
      <c r="Y195" s="88">
        <f t="shared" si="41"/>
        <v>0</v>
      </c>
      <c r="Z195" s="191"/>
      <c r="AB195" s="45"/>
    </row>
    <row r="196" spans="2:28" x14ac:dyDescent="0.25">
      <c r="B196" s="85">
        <v>3802</v>
      </c>
      <c r="C196" s="85" t="s">
        <v>212</v>
      </c>
      <c r="D196" s="1">
        <f>SUMIFS([1]nov23!$D$7:$D$362,[1]nov23!$B$7:$B$362,B196)</f>
        <v>874583</v>
      </c>
      <c r="E196" s="85">
        <f t="shared" si="35"/>
        <v>33373.387773792259</v>
      </c>
      <c r="F196" s="86">
        <f t="shared" si="28"/>
        <v>0.88944041629529402</v>
      </c>
      <c r="G196" s="190">
        <f t="shared" si="29"/>
        <v>2489.6518790572559</v>
      </c>
      <c r="H196" s="190">
        <f t="shared" si="30"/>
        <v>65243.817142574444</v>
      </c>
      <c r="I196" s="190">
        <f t="shared" si="31"/>
        <v>138.99866442233142</v>
      </c>
      <c r="J196" s="87">
        <f t="shared" si="32"/>
        <v>3642.598999851617</v>
      </c>
      <c r="K196" s="190">
        <f t="shared" si="36"/>
        <v>-342.81361183049842</v>
      </c>
      <c r="L196" s="87">
        <f t="shared" si="33"/>
        <v>-8983.773511630041</v>
      </c>
      <c r="M196" s="88">
        <f t="shared" si="37"/>
        <v>56260.043630944405</v>
      </c>
      <c r="N196" s="88">
        <f t="shared" si="38"/>
        <v>930843.04363094445</v>
      </c>
      <c r="O196" s="88">
        <f t="shared" si="39"/>
        <v>35520.226041019021</v>
      </c>
      <c r="P196" s="89">
        <f t="shared" si="34"/>
        <v>0.94665620556617913</v>
      </c>
      <c r="Q196" s="197">
        <f>SUMIFS([1]nov23!$Q$7:$Q$362,[1]nov23!$B$7:$B$362,B196)</f>
        <v>994.18755372109445</v>
      </c>
      <c r="R196" s="92">
        <f t="shared" si="40"/>
        <v>-4.4380463286713287E-2</v>
      </c>
      <c r="S196" s="93">
        <f t="shared" si="40"/>
        <v>-6.352494381691548E-2</v>
      </c>
      <c r="T196" s="91">
        <v>26206</v>
      </c>
      <c r="U196" s="193">
        <f>SUMIFS([1]nov23!$U$7:$U$362,[1]nov23!$B$7:$B$362,B196)</f>
        <v>915200</v>
      </c>
      <c r="V196" s="193">
        <f>SUMIFS([1]nov23!$V$7:$V$362,[1]nov23!$B$7:$B$362,B196)</f>
        <v>35637.241540438459</v>
      </c>
      <c r="W196" s="199"/>
      <c r="X196" s="88">
        <v>0</v>
      </c>
      <c r="Y196" s="88">
        <f t="shared" si="41"/>
        <v>0</v>
      </c>
      <c r="Z196" s="1"/>
      <c r="AA196" s="1"/>
    </row>
    <row r="197" spans="2:28" x14ac:dyDescent="0.25">
      <c r="B197" s="85">
        <v>3803</v>
      </c>
      <c r="C197" s="85" t="s">
        <v>213</v>
      </c>
      <c r="D197" s="1">
        <f>SUMIFS([1]nov23!$D$7:$D$362,[1]nov23!$B$7:$B$362,B197)</f>
        <v>2113794</v>
      </c>
      <c r="E197" s="85">
        <f t="shared" si="35"/>
        <v>36095.592629907274</v>
      </c>
      <c r="F197" s="86">
        <f t="shared" si="28"/>
        <v>0.96199040842900785</v>
      </c>
      <c r="G197" s="190">
        <f t="shared" si="29"/>
        <v>856.32896538824718</v>
      </c>
      <c r="H197" s="190">
        <f t="shared" si="30"/>
        <v>50147.480542101148</v>
      </c>
      <c r="I197" s="190">
        <f t="shared" si="31"/>
        <v>0</v>
      </c>
      <c r="J197" s="87">
        <f t="shared" si="32"/>
        <v>0</v>
      </c>
      <c r="K197" s="190">
        <f t="shared" si="36"/>
        <v>-481.8122762528298</v>
      </c>
      <c r="L197" s="87">
        <f t="shared" si="33"/>
        <v>-28215.408709641968</v>
      </c>
      <c r="M197" s="88">
        <f t="shared" si="37"/>
        <v>21932.07183245918</v>
      </c>
      <c r="N197" s="88">
        <f t="shared" si="38"/>
        <v>2135726.071832459</v>
      </c>
      <c r="O197" s="88">
        <f t="shared" si="39"/>
        <v>36470.109319042691</v>
      </c>
      <c r="P197" s="89">
        <f t="shared" si="34"/>
        <v>0.97197172294679024</v>
      </c>
      <c r="Q197" s="197">
        <f>SUMIFS([1]nov23!$Q$7:$Q$362,[1]nov23!$B$7:$B$362,B197)</f>
        <v>5540.0363235419245</v>
      </c>
      <c r="R197" s="92">
        <f t="shared" si="40"/>
        <v>-7.4058450390497174E-2</v>
      </c>
      <c r="S197" s="92">
        <f t="shared" si="40"/>
        <v>-8.6185927184788541E-2</v>
      </c>
      <c r="T197" s="91">
        <v>58561</v>
      </c>
      <c r="U197" s="193">
        <f>SUMIFS([1]nov23!$U$7:$U$362,[1]nov23!$B$7:$B$362,B197)</f>
        <v>2282859</v>
      </c>
      <c r="V197" s="193">
        <f>SUMIFS([1]nov23!$V$7:$V$362,[1]nov23!$B$7:$B$362,B197)</f>
        <v>39499.930788663187</v>
      </c>
      <c r="W197" s="199"/>
      <c r="X197" s="88">
        <v>0</v>
      </c>
      <c r="Y197" s="88">
        <f t="shared" si="41"/>
        <v>0</v>
      </c>
      <c r="Z197" s="1"/>
      <c r="AA197" s="1"/>
    </row>
    <row r="198" spans="2:28" x14ac:dyDescent="0.25">
      <c r="B198" s="85">
        <v>3804</v>
      </c>
      <c r="C198" s="85" t="s">
        <v>214</v>
      </c>
      <c r="D198" s="1">
        <f>SUMIFS([1]nov23!$D$7:$D$362,[1]nov23!$B$7:$B$362,B198)</f>
        <v>2192766</v>
      </c>
      <c r="E198" s="85">
        <f t="shared" si="35"/>
        <v>33439.564461524387</v>
      </c>
      <c r="F198" s="86">
        <f t="shared" si="28"/>
        <v>0.89120410361060243</v>
      </c>
      <c r="G198" s="190">
        <f t="shared" si="29"/>
        <v>2449.9458664179792</v>
      </c>
      <c r="H198" s="190">
        <f t="shared" si="30"/>
        <v>160652.75024449255</v>
      </c>
      <c r="I198" s="190">
        <f t="shared" si="31"/>
        <v>115.83682371608664</v>
      </c>
      <c r="J198" s="87">
        <f t="shared" si="32"/>
        <v>7595.8838783586662</v>
      </c>
      <c r="K198" s="190">
        <f t="shared" si="36"/>
        <v>-365.97545253674315</v>
      </c>
      <c r="L198" s="87">
        <f t="shared" si="33"/>
        <v>-23998.474324644394</v>
      </c>
      <c r="M198" s="88">
        <f t="shared" si="37"/>
        <v>136654.27591984815</v>
      </c>
      <c r="N198" s="88">
        <f t="shared" si="38"/>
        <v>2329420.2759198481</v>
      </c>
      <c r="O198" s="88">
        <f t="shared" si="39"/>
        <v>35523.534875405625</v>
      </c>
      <c r="P198" s="89">
        <f t="shared" si="34"/>
        <v>0.94674438993194454</v>
      </c>
      <c r="Q198" s="197">
        <f>SUMIFS([1]nov23!$Q$7:$Q$362,[1]nov23!$B$7:$B$362,B198)</f>
        <v>8191.4519441235025</v>
      </c>
      <c r="R198" s="92">
        <f t="shared" si="40"/>
        <v>-3.849921466863928E-2</v>
      </c>
      <c r="S198" s="92">
        <f t="shared" si="40"/>
        <v>-4.7751463967813934E-2</v>
      </c>
      <c r="T198" s="91">
        <v>65574</v>
      </c>
      <c r="U198" s="193">
        <f>SUMIFS([1]nov23!$U$7:$U$362,[1]nov23!$B$7:$B$362,B198)</f>
        <v>2280566</v>
      </c>
      <c r="V198" s="193">
        <f>SUMIFS([1]nov23!$V$7:$V$362,[1]nov23!$B$7:$B$362,B198)</f>
        <v>35116.425172843876</v>
      </c>
      <c r="W198" s="199"/>
      <c r="X198" s="88">
        <v>0</v>
      </c>
      <c r="Y198" s="88">
        <f t="shared" si="41"/>
        <v>0</v>
      </c>
    </row>
    <row r="199" spans="2:28" x14ac:dyDescent="0.25">
      <c r="B199" s="85">
        <v>3805</v>
      </c>
      <c r="C199" s="85" t="s">
        <v>215</v>
      </c>
      <c r="D199" s="1">
        <f>SUMIFS([1]nov23!$D$7:$D$362,[1]nov23!$B$7:$B$362,B199)</f>
        <v>1645826</v>
      </c>
      <c r="E199" s="85">
        <f t="shared" si="35"/>
        <v>34113.211457944701</v>
      </c>
      <c r="F199" s="86">
        <f t="shared" ref="F199:F262" si="42">E199/E$364</f>
        <v>0.90915759604575397</v>
      </c>
      <c r="G199" s="190">
        <f t="shared" ref="G199:G262" si="43">($E$364+$Y$364-E199-Y199)*0.6</f>
        <v>2045.7576685657914</v>
      </c>
      <c r="H199" s="190">
        <f t="shared" ref="H199:H262" si="44">G199*T199/1000</f>
        <v>98699.62447762517</v>
      </c>
      <c r="I199" s="190">
        <f t="shared" ref="I199:I262" si="45">IF(E199+Y199&lt;(E$364+Y$364)*0.9,((E$364+Y$364)*0.9-E199-Y199)*0.35,0)</f>
        <v>0</v>
      </c>
      <c r="J199" s="87">
        <f t="shared" ref="J199:J262" si="46">I199*T199/1000</f>
        <v>0</v>
      </c>
      <c r="K199" s="190">
        <f t="shared" si="36"/>
        <v>-481.8122762528298</v>
      </c>
      <c r="L199" s="87">
        <f t="shared" ref="L199:L262" si="47">K199*T199/1000</f>
        <v>-23245.515080094028</v>
      </c>
      <c r="M199" s="88">
        <f t="shared" si="37"/>
        <v>75454.109397531138</v>
      </c>
      <c r="N199" s="88">
        <f t="shared" si="38"/>
        <v>1721280.109397531</v>
      </c>
      <c r="O199" s="88">
        <f t="shared" si="39"/>
        <v>35677.156850257663</v>
      </c>
      <c r="P199" s="89">
        <f t="shared" ref="P199:P262" si="48">O199/O$364</f>
        <v>0.95083859799348869</v>
      </c>
      <c r="Q199" s="197">
        <f>SUMIFS([1]nov23!$Q$7:$Q$362,[1]nov23!$B$7:$B$362,B199)</f>
        <v>-11412.784306266301</v>
      </c>
      <c r="R199" s="92">
        <f t="shared" si="40"/>
        <v>1.5094809763703379E-2</v>
      </c>
      <c r="S199" s="92">
        <f t="shared" si="40"/>
        <v>5.2270597786440512E-3</v>
      </c>
      <c r="T199" s="91">
        <v>48246</v>
      </c>
      <c r="U199" s="193">
        <f>SUMIFS([1]nov23!$U$7:$U$362,[1]nov23!$B$7:$B$362,B199)</f>
        <v>1621352</v>
      </c>
      <c r="V199" s="193">
        <f>SUMIFS([1]nov23!$V$7:$V$362,[1]nov23!$B$7:$B$362,B199)</f>
        <v>33935.826862297756</v>
      </c>
      <c r="W199" s="199"/>
      <c r="X199" s="88">
        <v>0</v>
      </c>
      <c r="Y199" s="88">
        <f t="shared" si="41"/>
        <v>0</v>
      </c>
    </row>
    <row r="200" spans="2:28" x14ac:dyDescent="0.25">
      <c r="B200" s="85">
        <v>3806</v>
      </c>
      <c r="C200" s="85" t="s">
        <v>216</v>
      </c>
      <c r="D200" s="1">
        <f>SUMIFS([1]nov23!$D$7:$D$362,[1]nov23!$B$7:$B$362,B200)</f>
        <v>1219929</v>
      </c>
      <c r="E200" s="85">
        <f t="shared" ref="E200:E263" si="49">D200/T200*1000</f>
        <v>32921.22733160622</v>
      </c>
      <c r="F200" s="86">
        <f t="shared" si="42"/>
        <v>0.87738980355390384</v>
      </c>
      <c r="G200" s="190">
        <f t="shared" si="43"/>
        <v>2760.9481443688796</v>
      </c>
      <c r="H200" s="190">
        <f t="shared" si="44"/>
        <v>102309.6944377332</v>
      </c>
      <c r="I200" s="190">
        <f t="shared" si="45"/>
        <v>297.25481918744515</v>
      </c>
      <c r="J200" s="87">
        <f t="shared" si="46"/>
        <v>11015.074579809967</v>
      </c>
      <c r="K200" s="190">
        <f t="shared" ref="K200:K263" si="50">I200+J$366</f>
        <v>-184.55745706538465</v>
      </c>
      <c r="L200" s="87">
        <f t="shared" si="47"/>
        <v>-6838.9611290148932</v>
      </c>
      <c r="M200" s="88">
        <f t="shared" ref="M200:M263" si="51">+H200+L200</f>
        <v>95470.733308718307</v>
      </c>
      <c r="N200" s="88">
        <f t="shared" ref="N200:N263" si="52">D200+M200</f>
        <v>1315399.7333087183</v>
      </c>
      <c r="O200" s="88">
        <f t="shared" ref="O200:O263" si="53">N200/T200*1000</f>
        <v>35497.618018909714</v>
      </c>
      <c r="P200" s="89">
        <f t="shared" si="48"/>
        <v>0.94605367492910952</v>
      </c>
      <c r="Q200" s="197">
        <f>SUMIFS([1]nov23!$Q$7:$Q$362,[1]nov23!$B$7:$B$362,B200)</f>
        <v>1887.845164873972</v>
      </c>
      <c r="R200" s="92">
        <f t="shared" ref="R200:S263" si="54">(D200-U200)/U200</f>
        <v>-5.1033267109232429E-2</v>
      </c>
      <c r="S200" s="92">
        <f t="shared" si="54"/>
        <v>-6.2096350782829442E-2</v>
      </c>
      <c r="T200" s="91">
        <v>37056</v>
      </c>
      <c r="U200" s="193">
        <f>SUMIFS([1]nov23!$U$7:$U$362,[1]nov23!$B$7:$B$362,B200)</f>
        <v>1285534</v>
      </c>
      <c r="V200" s="193">
        <f>SUMIFS([1]nov23!$V$7:$V$362,[1]nov23!$B$7:$B$362,B200)</f>
        <v>35100.862822193099</v>
      </c>
      <c r="W200" s="199"/>
      <c r="X200" s="88">
        <v>0</v>
      </c>
      <c r="Y200" s="88">
        <f t="shared" ref="Y200:Y263" si="55">X200*1000/T200</f>
        <v>0</v>
      </c>
    </row>
    <row r="201" spans="2:28" x14ac:dyDescent="0.25">
      <c r="B201" s="85">
        <v>3807</v>
      </c>
      <c r="C201" s="85" t="s">
        <v>217</v>
      </c>
      <c r="D201" s="1">
        <f>SUMIFS([1]nov23!$D$7:$D$362,[1]nov23!$B$7:$B$362,B201)</f>
        <v>1714728</v>
      </c>
      <c r="E201" s="85">
        <f t="shared" si="49"/>
        <v>30661.755239253271</v>
      </c>
      <c r="F201" s="86">
        <f t="shared" si="42"/>
        <v>0.8171721890866015</v>
      </c>
      <c r="G201" s="190">
        <f t="shared" si="43"/>
        <v>4116.6313997806492</v>
      </c>
      <c r="H201" s="190">
        <f t="shared" si="44"/>
        <v>230218.49440133304</v>
      </c>
      <c r="I201" s="190">
        <f t="shared" si="45"/>
        <v>1088.0700515109775</v>
      </c>
      <c r="J201" s="87">
        <f t="shared" si="46"/>
        <v>60849.229560699903</v>
      </c>
      <c r="K201" s="190">
        <f t="shared" si="50"/>
        <v>606.2577752581476</v>
      </c>
      <c r="L201" s="87">
        <f t="shared" si="47"/>
        <v>33904.359823536652</v>
      </c>
      <c r="M201" s="88">
        <f t="shared" si="51"/>
        <v>264122.85422486969</v>
      </c>
      <c r="N201" s="88">
        <f t="shared" si="52"/>
        <v>1978850.8542248697</v>
      </c>
      <c r="O201" s="88">
        <f t="shared" si="53"/>
        <v>35384.644414292066</v>
      </c>
      <c r="P201" s="89">
        <f t="shared" si="48"/>
        <v>0.94304279420574444</v>
      </c>
      <c r="Q201" s="197">
        <f>SUMIFS([1]nov23!$Q$7:$Q$362,[1]nov23!$B$7:$B$362,B201)</f>
        <v>29519.62351577112</v>
      </c>
      <c r="R201" s="92">
        <f t="shared" si="54"/>
        <v>-5.8238643384903178E-2</v>
      </c>
      <c r="S201" s="92">
        <f t="shared" si="54"/>
        <v>-6.5159892179138437E-2</v>
      </c>
      <c r="T201" s="91">
        <v>55924</v>
      </c>
      <c r="U201" s="193">
        <f>SUMIFS([1]nov23!$U$7:$U$362,[1]nov23!$B$7:$B$362,B201)</f>
        <v>1820767</v>
      </c>
      <c r="V201" s="193">
        <f>SUMIFS([1]nov23!$V$7:$V$362,[1]nov23!$B$7:$B$362,B201)</f>
        <v>32798.929980364963</v>
      </c>
      <c r="W201" s="199"/>
      <c r="X201" s="88">
        <v>0</v>
      </c>
      <c r="Y201" s="88">
        <f t="shared" si="55"/>
        <v>0</v>
      </c>
    </row>
    <row r="202" spans="2:28" x14ac:dyDescent="0.25">
      <c r="B202" s="85">
        <v>3808</v>
      </c>
      <c r="C202" s="85" t="s">
        <v>218</v>
      </c>
      <c r="D202" s="1">
        <f>SUMIFS([1]nov23!$D$7:$D$362,[1]nov23!$B$7:$B$362,B202)</f>
        <v>387091</v>
      </c>
      <c r="E202" s="85">
        <f t="shared" si="49"/>
        <v>29719.078694817657</v>
      </c>
      <c r="F202" s="86">
        <f t="shared" si="42"/>
        <v>0.79204873971437295</v>
      </c>
      <c r="G202" s="190">
        <f t="shared" si="43"/>
        <v>4682.2373264420175</v>
      </c>
      <c r="H202" s="190">
        <f t="shared" si="44"/>
        <v>60986.14117690728</v>
      </c>
      <c r="I202" s="190">
        <f t="shared" si="45"/>
        <v>1418.006842063442</v>
      </c>
      <c r="J202" s="87">
        <f t="shared" si="46"/>
        <v>18469.539117876331</v>
      </c>
      <c r="K202" s="190">
        <f t="shared" si="50"/>
        <v>936.19456581061218</v>
      </c>
      <c r="L202" s="87">
        <f t="shared" si="47"/>
        <v>12193.934219683224</v>
      </c>
      <c r="M202" s="88">
        <f t="shared" si="51"/>
        <v>73180.075396590502</v>
      </c>
      <c r="N202" s="88">
        <f t="shared" si="52"/>
        <v>460271.07539659052</v>
      </c>
      <c r="O202" s="88">
        <f t="shared" si="53"/>
        <v>35337.51058707029</v>
      </c>
      <c r="P202" s="89">
        <f t="shared" si="48"/>
        <v>0.94178662173713312</v>
      </c>
      <c r="Q202" s="197">
        <f>SUMIFS([1]nov23!$Q$7:$Q$362,[1]nov23!$B$7:$B$362,B202)</f>
        <v>12144.838629978549</v>
      </c>
      <c r="R202" s="92">
        <f t="shared" si="54"/>
        <v>-6.4285627953636224E-2</v>
      </c>
      <c r="S202" s="93">
        <f t="shared" si="54"/>
        <v>-6.3998268453583626E-2</v>
      </c>
      <c r="T202" s="91">
        <v>13025</v>
      </c>
      <c r="U202" s="193">
        <f>SUMIFS([1]nov23!$U$7:$U$362,[1]nov23!$B$7:$B$362,B202)</f>
        <v>413685</v>
      </c>
      <c r="V202" s="193">
        <f>SUMIFS([1]nov23!$V$7:$V$362,[1]nov23!$B$7:$B$362,B202)</f>
        <v>31751.093714022565</v>
      </c>
      <c r="W202" s="199"/>
      <c r="X202" s="88">
        <v>0</v>
      </c>
      <c r="Y202" s="88">
        <f t="shared" si="55"/>
        <v>0</v>
      </c>
      <c r="Z202" s="1"/>
    </row>
    <row r="203" spans="2:28" x14ac:dyDescent="0.25">
      <c r="B203" s="85">
        <v>3811</v>
      </c>
      <c r="C203" s="85" t="s">
        <v>219</v>
      </c>
      <c r="D203" s="1">
        <f>SUMIFS([1]nov23!$D$7:$D$362,[1]nov23!$B$7:$B$362,B203)</f>
        <v>1042858</v>
      </c>
      <c r="E203" s="85">
        <f t="shared" si="49"/>
        <v>38219.526497104744</v>
      </c>
      <c r="F203" s="86">
        <f t="shared" si="42"/>
        <v>1.0185957682392963</v>
      </c>
      <c r="G203" s="190">
        <f t="shared" si="43"/>
        <v>-418.03135493023439</v>
      </c>
      <c r="H203" s="190">
        <f t="shared" si="44"/>
        <v>-11406.403550626375</v>
      </c>
      <c r="I203" s="190">
        <f t="shared" si="45"/>
        <v>0</v>
      </c>
      <c r="J203" s="87">
        <f t="shared" si="46"/>
        <v>0</v>
      </c>
      <c r="K203" s="190">
        <f t="shared" si="50"/>
        <v>-481.8122762528298</v>
      </c>
      <c r="L203" s="87">
        <f t="shared" si="47"/>
        <v>-13146.729769834714</v>
      </c>
      <c r="M203" s="88">
        <f t="shared" si="51"/>
        <v>-24553.133320461089</v>
      </c>
      <c r="N203" s="88">
        <f t="shared" si="52"/>
        <v>1018304.8666795389</v>
      </c>
      <c r="O203" s="88">
        <f t="shared" si="53"/>
        <v>37319.682865921677</v>
      </c>
      <c r="P203" s="89">
        <f t="shared" si="48"/>
        <v>0.99461386687090558</v>
      </c>
      <c r="Q203" s="197">
        <f>SUMIFS([1]nov23!$Q$7:$Q$362,[1]nov23!$B$7:$B$362,B203)</f>
        <v>-6860.9011983374257</v>
      </c>
      <c r="R203" s="92">
        <f t="shared" si="54"/>
        <v>-3.8438203635438241E-2</v>
      </c>
      <c r="S203" s="92">
        <f t="shared" si="54"/>
        <v>-4.2702257632363828E-2</v>
      </c>
      <c r="T203" s="91">
        <v>27286</v>
      </c>
      <c r="U203" s="193">
        <f>SUMIFS([1]nov23!$U$7:$U$362,[1]nov23!$B$7:$B$362,B203)</f>
        <v>1084546</v>
      </c>
      <c r="V203" s="193">
        <f>SUMIFS([1]nov23!$V$7:$V$362,[1]nov23!$B$7:$B$362,B203)</f>
        <v>39924.387999263759</v>
      </c>
      <c r="W203" s="199"/>
      <c r="X203" s="88">
        <v>0</v>
      </c>
      <c r="Y203" s="88">
        <f t="shared" si="55"/>
        <v>0</v>
      </c>
    </row>
    <row r="204" spans="2:28" x14ac:dyDescent="0.25">
      <c r="B204" s="85">
        <v>3812</v>
      </c>
      <c r="C204" s="85" t="s">
        <v>220</v>
      </c>
      <c r="D204" s="1">
        <f>SUMIFS([1]nov23!$D$7:$D$362,[1]nov23!$B$7:$B$362,B204)</f>
        <v>72759</v>
      </c>
      <c r="E204" s="85">
        <f t="shared" si="49"/>
        <v>30635.368421052633</v>
      </c>
      <c r="F204" s="86">
        <f t="shared" si="42"/>
        <v>0.81646894904623868</v>
      </c>
      <c r="G204" s="190">
        <f t="shared" si="43"/>
        <v>4132.4634907010313</v>
      </c>
      <c r="H204" s="190">
        <f t="shared" si="44"/>
        <v>9814.6007904149501</v>
      </c>
      <c r="I204" s="190">
        <f t="shared" si="45"/>
        <v>1097.3054378812003</v>
      </c>
      <c r="J204" s="87">
        <f t="shared" si="46"/>
        <v>2606.1004149678506</v>
      </c>
      <c r="K204" s="190">
        <f t="shared" si="50"/>
        <v>615.49316162837044</v>
      </c>
      <c r="L204" s="87">
        <f t="shared" si="47"/>
        <v>1461.7962588673797</v>
      </c>
      <c r="M204" s="88">
        <f t="shared" si="51"/>
        <v>11276.39704928233</v>
      </c>
      <c r="N204" s="88">
        <f t="shared" si="52"/>
        <v>84035.397049282328</v>
      </c>
      <c r="O204" s="88">
        <f t="shared" si="53"/>
        <v>35383.325073382031</v>
      </c>
      <c r="P204" s="89">
        <f t="shared" si="48"/>
        <v>0.94300763220372619</v>
      </c>
      <c r="Q204" s="197">
        <f>SUMIFS([1]nov23!$Q$7:$Q$362,[1]nov23!$B$7:$B$362,B204)</f>
        <v>2613.2108826256408</v>
      </c>
      <c r="R204" s="92">
        <f t="shared" si="54"/>
        <v>2.2398651022272183E-2</v>
      </c>
      <c r="S204" s="92">
        <f t="shared" si="54"/>
        <v>1.1206076316344241E-2</v>
      </c>
      <c r="T204" s="91">
        <v>2375</v>
      </c>
      <c r="U204" s="193">
        <f>SUMIFS([1]nov23!$U$7:$U$362,[1]nov23!$B$7:$B$362,B204)</f>
        <v>71165</v>
      </c>
      <c r="V204" s="193">
        <f>SUMIFS([1]nov23!$V$7:$V$362,[1]nov23!$B$7:$B$362,B204)</f>
        <v>30295.870583226904</v>
      </c>
      <c r="W204" s="199"/>
      <c r="X204" s="88">
        <v>0</v>
      </c>
      <c r="Y204" s="88">
        <f t="shared" si="55"/>
        <v>0</v>
      </c>
    </row>
    <row r="205" spans="2:28" x14ac:dyDescent="0.25">
      <c r="B205" s="85">
        <v>3813</v>
      </c>
      <c r="C205" s="85" t="s">
        <v>221</v>
      </c>
      <c r="D205" s="1">
        <f>SUMIFS([1]nov23!$D$7:$D$362,[1]nov23!$B$7:$B$362,B205)</f>
        <v>474737</v>
      </c>
      <c r="E205" s="85">
        <f t="shared" si="49"/>
        <v>33498.235958227488</v>
      </c>
      <c r="F205" s="86">
        <f t="shared" si="42"/>
        <v>0.89276776867229735</v>
      </c>
      <c r="G205" s="190">
        <f t="shared" si="43"/>
        <v>2414.7429683961191</v>
      </c>
      <c r="H205" s="190">
        <f t="shared" si="44"/>
        <v>34221.737348109797</v>
      </c>
      <c r="I205" s="190">
        <f t="shared" si="45"/>
        <v>95.30179987000156</v>
      </c>
      <c r="J205" s="87">
        <f t="shared" si="46"/>
        <v>1350.6171077576621</v>
      </c>
      <c r="K205" s="190">
        <f t="shared" si="50"/>
        <v>-386.51047638282824</v>
      </c>
      <c r="L205" s="87">
        <f t="shared" si="47"/>
        <v>-5477.6264712974416</v>
      </c>
      <c r="M205" s="88">
        <f t="shared" si="51"/>
        <v>28744.110876812356</v>
      </c>
      <c r="N205" s="88">
        <f t="shared" si="52"/>
        <v>503481.11087681237</v>
      </c>
      <c r="O205" s="88">
        <f t="shared" si="53"/>
        <v>35526.468450240784</v>
      </c>
      <c r="P205" s="89">
        <f t="shared" si="48"/>
        <v>0.94682257318502938</v>
      </c>
      <c r="Q205" s="197">
        <f>SUMIFS([1]nov23!$Q$7:$Q$362,[1]nov23!$B$7:$B$362,B205)</f>
        <v>1959.6351488718647</v>
      </c>
      <c r="R205" s="92">
        <f t="shared" si="54"/>
        <v>-7.7250666205360349E-2</v>
      </c>
      <c r="S205" s="92">
        <f t="shared" si="54"/>
        <v>-8.4803511443871521E-2</v>
      </c>
      <c r="T205" s="91">
        <v>14172</v>
      </c>
      <c r="U205" s="193">
        <f>SUMIFS([1]nov23!$U$7:$U$362,[1]nov23!$B$7:$B$362,B205)</f>
        <v>514481</v>
      </c>
      <c r="V205" s="193">
        <f>SUMIFS([1]nov23!$V$7:$V$362,[1]nov23!$B$7:$B$362,B205)</f>
        <v>36602.233921457031</v>
      </c>
      <c r="W205" s="199"/>
      <c r="X205" s="88">
        <v>0</v>
      </c>
      <c r="Y205" s="88">
        <f t="shared" si="55"/>
        <v>0</v>
      </c>
    </row>
    <row r="206" spans="2:28" x14ac:dyDescent="0.25">
      <c r="B206" s="85">
        <v>3814</v>
      </c>
      <c r="C206" s="85" t="s">
        <v>222</v>
      </c>
      <c r="D206" s="1">
        <f>SUMIFS([1]nov23!$D$7:$D$362,[1]nov23!$B$7:$B$362,B206)</f>
        <v>338990</v>
      </c>
      <c r="E206" s="85">
        <f t="shared" si="49"/>
        <v>32554.499183712665</v>
      </c>
      <c r="F206" s="86">
        <f t="shared" si="42"/>
        <v>0.86761606290939575</v>
      </c>
      <c r="G206" s="190">
        <f t="shared" si="43"/>
        <v>2980.9850331050125</v>
      </c>
      <c r="H206" s="190">
        <f t="shared" si="44"/>
        <v>31040.997149722494</v>
      </c>
      <c r="I206" s="190">
        <f t="shared" si="45"/>
        <v>425.6096709501893</v>
      </c>
      <c r="J206" s="87">
        <f t="shared" si="46"/>
        <v>4431.8735036043208</v>
      </c>
      <c r="K206" s="190">
        <f t="shared" si="50"/>
        <v>-56.202605302640507</v>
      </c>
      <c r="L206" s="87">
        <f t="shared" si="47"/>
        <v>-585.23772901639563</v>
      </c>
      <c r="M206" s="88">
        <f t="shared" si="51"/>
        <v>30455.759420706097</v>
      </c>
      <c r="N206" s="88">
        <f t="shared" si="52"/>
        <v>369445.75942070608</v>
      </c>
      <c r="O206" s="88">
        <f t="shared" si="53"/>
        <v>35479.281611515034</v>
      </c>
      <c r="P206" s="89">
        <f t="shared" si="48"/>
        <v>0.94556498789688403</v>
      </c>
      <c r="Q206" s="197">
        <f>SUMIFS([1]nov23!$Q$7:$Q$362,[1]nov23!$B$7:$B$362,B206)</f>
        <v>438.4996087498148</v>
      </c>
      <c r="R206" s="92">
        <f t="shared" si="54"/>
        <v>1.5913450011987532E-2</v>
      </c>
      <c r="S206" s="92">
        <f t="shared" si="54"/>
        <v>9.8646039637072247E-3</v>
      </c>
      <c r="T206" s="91">
        <v>10413</v>
      </c>
      <c r="U206" s="193">
        <f>SUMIFS([1]nov23!$U$7:$U$362,[1]nov23!$B$7:$B$362,B206)</f>
        <v>333680</v>
      </c>
      <c r="V206" s="193">
        <f>SUMIFS([1]nov23!$V$7:$V$362,[1]nov23!$B$7:$B$362,B206)</f>
        <v>32236.49888899623</v>
      </c>
      <c r="W206" s="199"/>
      <c r="X206" s="88">
        <v>0</v>
      </c>
      <c r="Y206" s="88">
        <f t="shared" si="55"/>
        <v>0</v>
      </c>
    </row>
    <row r="207" spans="2:28" x14ac:dyDescent="0.25">
      <c r="B207" s="85">
        <v>3815</v>
      </c>
      <c r="C207" s="85" t="s">
        <v>223</v>
      </c>
      <c r="D207" s="1">
        <f>SUMIFS([1]nov23!$D$7:$D$362,[1]nov23!$B$7:$B$362,B207)</f>
        <v>110328</v>
      </c>
      <c r="E207" s="85">
        <f t="shared" si="49"/>
        <v>26968.467367391833</v>
      </c>
      <c r="F207" s="86">
        <f t="shared" si="42"/>
        <v>0.71874168138649797</v>
      </c>
      <c r="G207" s="190">
        <f t="shared" si="43"/>
        <v>6332.6041228975118</v>
      </c>
      <c r="H207" s="190">
        <f t="shared" si="44"/>
        <v>25906.683466773724</v>
      </c>
      <c r="I207" s="190">
        <f t="shared" si="45"/>
        <v>2380.7208066624803</v>
      </c>
      <c r="J207" s="87">
        <f t="shared" si="46"/>
        <v>9739.5288200562081</v>
      </c>
      <c r="K207" s="190">
        <f t="shared" si="50"/>
        <v>1898.9085304096504</v>
      </c>
      <c r="L207" s="87">
        <f t="shared" si="47"/>
        <v>7768.4347979058803</v>
      </c>
      <c r="M207" s="88">
        <f t="shared" si="51"/>
        <v>33675.118264679608</v>
      </c>
      <c r="N207" s="88">
        <f t="shared" si="52"/>
        <v>144003.11826467962</v>
      </c>
      <c r="O207" s="88">
        <f t="shared" si="53"/>
        <v>35199.980020699004</v>
      </c>
      <c r="P207" s="89">
        <f t="shared" si="48"/>
        <v>0.93812126882073943</v>
      </c>
      <c r="Q207" s="197">
        <f>SUMIFS([1]nov23!$Q$7:$Q$362,[1]nov23!$B$7:$B$362,B207)</f>
        <v>4713.4241140301201</v>
      </c>
      <c r="R207" s="92">
        <f t="shared" si="54"/>
        <v>-6.8861224379573871E-3</v>
      </c>
      <c r="S207" s="92">
        <f t="shared" si="54"/>
        <v>-6.4006108869616198E-3</v>
      </c>
      <c r="T207" s="91">
        <v>4091</v>
      </c>
      <c r="U207" s="193">
        <f>SUMIFS([1]nov23!$U$7:$U$362,[1]nov23!$B$7:$B$362,B207)</f>
        <v>111093</v>
      </c>
      <c r="V207" s="193">
        <f>SUMIFS([1]nov23!$V$7:$V$362,[1]nov23!$B$7:$B$362,B207)</f>
        <v>27142.193989738578</v>
      </c>
      <c r="W207" s="199"/>
      <c r="X207" s="88">
        <v>0</v>
      </c>
      <c r="Y207" s="88">
        <f t="shared" si="55"/>
        <v>0</v>
      </c>
    </row>
    <row r="208" spans="2:28" x14ac:dyDescent="0.25">
      <c r="B208" s="85">
        <v>3816</v>
      </c>
      <c r="C208" s="85" t="s">
        <v>224</v>
      </c>
      <c r="D208" s="1">
        <f>SUMIFS([1]nov23!$D$7:$D$362,[1]nov23!$B$7:$B$362,B208)</f>
        <v>192864</v>
      </c>
      <c r="E208" s="85">
        <f t="shared" si="49"/>
        <v>29404.482390608326</v>
      </c>
      <c r="F208" s="86">
        <f t="shared" si="42"/>
        <v>0.78366437461252836</v>
      </c>
      <c r="G208" s="190">
        <f t="shared" si="43"/>
        <v>4870.995108967616</v>
      </c>
      <c r="H208" s="190">
        <f t="shared" si="44"/>
        <v>31948.856919718593</v>
      </c>
      <c r="I208" s="190">
        <f t="shared" si="45"/>
        <v>1528.115548536708</v>
      </c>
      <c r="J208" s="87">
        <f t="shared" si="46"/>
        <v>10022.909882852267</v>
      </c>
      <c r="K208" s="190">
        <f t="shared" si="50"/>
        <v>1046.3032722838782</v>
      </c>
      <c r="L208" s="87">
        <f t="shared" si="47"/>
        <v>6862.7031629099565</v>
      </c>
      <c r="M208" s="88">
        <f t="shared" si="51"/>
        <v>38811.560082628552</v>
      </c>
      <c r="N208" s="88">
        <f t="shared" si="52"/>
        <v>231675.56008262857</v>
      </c>
      <c r="O208" s="88">
        <f t="shared" si="53"/>
        <v>35321.78077185982</v>
      </c>
      <c r="P208" s="89">
        <f t="shared" si="48"/>
        <v>0.94136740348204073</v>
      </c>
      <c r="Q208" s="197">
        <f>SUMIFS([1]nov23!$Q$7:$Q$362,[1]nov23!$B$7:$B$362,B208)</f>
        <v>2596.1536333227778</v>
      </c>
      <c r="R208" s="92">
        <f t="shared" si="54"/>
        <v>-2.9439294664693982E-2</v>
      </c>
      <c r="S208" s="92">
        <f t="shared" si="54"/>
        <v>-3.9057597126470854E-2</v>
      </c>
      <c r="T208" s="91">
        <v>6559</v>
      </c>
      <c r="U208" s="193">
        <f>SUMIFS([1]nov23!$U$7:$U$362,[1]nov23!$B$7:$B$362,B208)</f>
        <v>198714</v>
      </c>
      <c r="V208" s="193">
        <f>SUMIFS([1]nov23!$V$7:$V$362,[1]nov23!$B$7:$B$362,B208)</f>
        <v>30599.630428087465</v>
      </c>
      <c r="W208" s="199"/>
      <c r="X208" s="88">
        <v>0</v>
      </c>
      <c r="Y208" s="88">
        <f t="shared" si="55"/>
        <v>0</v>
      </c>
    </row>
    <row r="209" spans="2:27" x14ac:dyDescent="0.25">
      <c r="B209" s="85">
        <v>3817</v>
      </c>
      <c r="C209" s="85" t="s">
        <v>225</v>
      </c>
      <c r="D209" s="1">
        <f>SUMIFS([1]nov23!$D$7:$D$362,[1]nov23!$B$7:$B$362,B209)</f>
        <v>298325</v>
      </c>
      <c r="E209" s="85">
        <f t="shared" si="49"/>
        <v>27789.939450395901</v>
      </c>
      <c r="F209" s="86">
        <f t="shared" si="42"/>
        <v>0.7406348879268263</v>
      </c>
      <c r="G209" s="190">
        <f t="shared" si="43"/>
        <v>5839.7208730950706</v>
      </c>
      <c r="H209" s="190">
        <f t="shared" si="44"/>
        <v>62689.403572675583</v>
      </c>
      <c r="I209" s="190">
        <f t="shared" si="45"/>
        <v>2093.2055776110569</v>
      </c>
      <c r="J209" s="87">
        <f t="shared" si="46"/>
        <v>22470.561875654697</v>
      </c>
      <c r="K209" s="190">
        <f t="shared" si="50"/>
        <v>1611.3933013582271</v>
      </c>
      <c r="L209" s="87">
        <f t="shared" si="47"/>
        <v>17298.307090080565</v>
      </c>
      <c r="M209" s="88">
        <f t="shared" si="51"/>
        <v>79987.710662756144</v>
      </c>
      <c r="N209" s="88">
        <f t="shared" si="52"/>
        <v>378312.71066275612</v>
      </c>
      <c r="O209" s="88">
        <f t="shared" si="53"/>
        <v>35241.053624849192</v>
      </c>
      <c r="P209" s="89">
        <f t="shared" si="48"/>
        <v>0.93921592914775542</v>
      </c>
      <c r="Q209" s="197">
        <f>SUMIFS([1]nov23!$Q$7:$Q$362,[1]nov23!$B$7:$B$362,B209)</f>
        <v>9514.8791894678725</v>
      </c>
      <c r="R209" s="92">
        <f t="shared" si="54"/>
        <v>-3.5062183623631393E-2</v>
      </c>
      <c r="S209" s="93">
        <f t="shared" si="54"/>
        <v>-5.2680051533251115E-2</v>
      </c>
      <c r="T209" s="91">
        <v>10735</v>
      </c>
      <c r="U209" s="193">
        <f>SUMIFS([1]nov23!$U$7:$U$362,[1]nov23!$B$7:$B$362,B209)</f>
        <v>309165</v>
      </c>
      <c r="V209" s="193">
        <f>SUMIFS([1]nov23!$V$7:$V$362,[1]nov23!$B$7:$B$362,B209)</f>
        <v>29335.325932251635</v>
      </c>
      <c r="W209" s="199"/>
      <c r="X209" s="88">
        <v>0</v>
      </c>
      <c r="Y209" s="88">
        <f t="shared" si="55"/>
        <v>0</v>
      </c>
      <c r="Z209" s="1"/>
      <c r="AA209" s="1"/>
    </row>
    <row r="210" spans="2:27" x14ac:dyDescent="0.25">
      <c r="B210" s="85">
        <v>3818</v>
      </c>
      <c r="C210" s="85" t="s">
        <v>226</v>
      </c>
      <c r="D210" s="1">
        <f>SUMIFS([1]nov23!$D$7:$D$362,[1]nov23!$B$7:$B$362,B210)</f>
        <v>234832</v>
      </c>
      <c r="E210" s="85">
        <f t="shared" si="49"/>
        <v>42342.589253516046</v>
      </c>
      <c r="F210" s="86">
        <f t="shared" si="42"/>
        <v>1.1284802869861139</v>
      </c>
      <c r="G210" s="190">
        <f t="shared" si="43"/>
        <v>-2891.8690087770156</v>
      </c>
      <c r="H210" s="190">
        <f t="shared" si="44"/>
        <v>-16038.305522677329</v>
      </c>
      <c r="I210" s="190">
        <f t="shared" si="45"/>
        <v>0</v>
      </c>
      <c r="J210" s="87">
        <f t="shared" si="46"/>
        <v>0</v>
      </c>
      <c r="K210" s="190">
        <f t="shared" si="50"/>
        <v>-481.8122762528298</v>
      </c>
      <c r="L210" s="87">
        <f t="shared" si="47"/>
        <v>-2672.1308840981942</v>
      </c>
      <c r="M210" s="88">
        <f t="shared" si="51"/>
        <v>-18710.436406775523</v>
      </c>
      <c r="N210" s="88">
        <f t="shared" si="52"/>
        <v>216121.56359322448</v>
      </c>
      <c r="O210" s="88">
        <f t="shared" si="53"/>
        <v>38968.907968486201</v>
      </c>
      <c r="P210" s="89">
        <f t="shared" si="48"/>
        <v>1.0385676743696326</v>
      </c>
      <c r="Q210" s="197">
        <f>SUMIFS([1]nov23!$Q$7:$Q$362,[1]nov23!$B$7:$B$362,B210)</f>
        <v>-1734.9898866077383</v>
      </c>
      <c r="R210" s="89">
        <f t="shared" si="54"/>
        <v>0.10272544563196154</v>
      </c>
      <c r="S210" s="89">
        <f t="shared" si="54"/>
        <v>9.5965138175869436E-2</v>
      </c>
      <c r="T210" s="91">
        <v>5546</v>
      </c>
      <c r="U210" s="193">
        <f>SUMIFS([1]nov23!$U$7:$U$362,[1]nov23!$B$7:$B$362,B210)</f>
        <v>212956</v>
      </c>
      <c r="V210" s="193">
        <f>SUMIFS([1]nov23!$V$7:$V$362,[1]nov23!$B$7:$B$362,B210)</f>
        <v>38634.97822931785</v>
      </c>
      <c r="W210" s="199"/>
      <c r="X210" s="88">
        <v>0</v>
      </c>
      <c r="Y210" s="88">
        <f t="shared" si="55"/>
        <v>0</v>
      </c>
    </row>
    <row r="211" spans="2:27" x14ac:dyDescent="0.25">
      <c r="B211" s="85">
        <v>3819</v>
      </c>
      <c r="C211" s="85" t="s">
        <v>227</v>
      </c>
      <c r="D211" s="1">
        <f>SUMIFS([1]nov23!$D$7:$D$362,[1]nov23!$B$7:$B$362,B211)</f>
        <v>57041</v>
      </c>
      <c r="E211" s="85">
        <f t="shared" si="49"/>
        <v>35920.025188916872</v>
      </c>
      <c r="F211" s="86">
        <f t="shared" si="42"/>
        <v>0.9573113276338292</v>
      </c>
      <c r="G211" s="190">
        <f t="shared" si="43"/>
        <v>961.66942998248851</v>
      </c>
      <c r="H211" s="190">
        <f t="shared" si="44"/>
        <v>1527.1310548121917</v>
      </c>
      <c r="I211" s="190">
        <f t="shared" si="45"/>
        <v>0</v>
      </c>
      <c r="J211" s="87">
        <f t="shared" si="46"/>
        <v>0</v>
      </c>
      <c r="K211" s="190">
        <f t="shared" si="50"/>
        <v>-481.8122762528298</v>
      </c>
      <c r="L211" s="87">
        <f t="shared" si="47"/>
        <v>-765.11789468949371</v>
      </c>
      <c r="M211" s="88">
        <f t="shared" si="51"/>
        <v>762.01316012269797</v>
      </c>
      <c r="N211" s="88">
        <f t="shared" si="52"/>
        <v>57803.013160122697</v>
      </c>
      <c r="O211" s="88">
        <f t="shared" si="53"/>
        <v>36399.882342646531</v>
      </c>
      <c r="P211" s="89">
        <f t="shared" si="48"/>
        <v>0.97010009062871883</v>
      </c>
      <c r="Q211" s="197">
        <f>SUMIFS([1]nov23!$Q$7:$Q$362,[1]nov23!$B$7:$B$362,B211)</f>
        <v>130.42027768966807</v>
      </c>
      <c r="R211" s="89">
        <f t="shared" si="54"/>
        <v>4.7738878072076704E-2</v>
      </c>
      <c r="S211" s="89">
        <f t="shared" si="54"/>
        <v>3.058446319180327E-2</v>
      </c>
      <c r="T211" s="91">
        <v>1588</v>
      </c>
      <c r="U211" s="193">
        <f>SUMIFS([1]nov23!$U$7:$U$362,[1]nov23!$B$7:$B$362,B211)</f>
        <v>54442</v>
      </c>
      <c r="V211" s="193">
        <f>SUMIFS([1]nov23!$V$7:$V$362,[1]nov23!$B$7:$B$362,B211)</f>
        <v>34854.033290653009</v>
      </c>
      <c r="W211" s="199"/>
      <c r="X211" s="88">
        <v>0</v>
      </c>
      <c r="Y211" s="88">
        <f t="shared" si="55"/>
        <v>0</v>
      </c>
    </row>
    <row r="212" spans="2:27" x14ac:dyDescent="0.25">
      <c r="B212" s="85">
        <v>3820</v>
      </c>
      <c r="C212" s="85" t="s">
        <v>228</v>
      </c>
      <c r="D212" s="1">
        <f>SUMIFS([1]nov23!$D$7:$D$362,[1]nov23!$B$7:$B$362,B212)</f>
        <v>97810</v>
      </c>
      <c r="E212" s="85">
        <f t="shared" si="49"/>
        <v>33280.027220142903</v>
      </c>
      <c r="F212" s="86">
        <f t="shared" si="42"/>
        <v>0.88695224667145223</v>
      </c>
      <c r="G212" s="190">
        <f t="shared" si="43"/>
        <v>2545.6682112468698</v>
      </c>
      <c r="H212" s="190">
        <f t="shared" si="44"/>
        <v>7481.7188728545507</v>
      </c>
      <c r="I212" s="190">
        <f t="shared" si="45"/>
        <v>171.67485819960601</v>
      </c>
      <c r="J212" s="87">
        <f t="shared" si="46"/>
        <v>504.55240824864205</v>
      </c>
      <c r="K212" s="190">
        <f t="shared" si="50"/>
        <v>-310.13741805322377</v>
      </c>
      <c r="L212" s="87">
        <f t="shared" si="47"/>
        <v>-911.49387165842461</v>
      </c>
      <c r="M212" s="88">
        <f t="shared" si="51"/>
        <v>6570.225001196126</v>
      </c>
      <c r="N212" s="88">
        <f t="shared" si="52"/>
        <v>104380.22500119613</v>
      </c>
      <c r="O212" s="88">
        <f t="shared" si="53"/>
        <v>35515.558013336551</v>
      </c>
      <c r="P212" s="89">
        <f t="shared" si="48"/>
        <v>0.94653179708498703</v>
      </c>
      <c r="Q212" s="197">
        <f>SUMIFS([1]nov23!$Q$7:$Q$362,[1]nov23!$B$7:$B$362,B212)</f>
        <v>1468.8480985417982</v>
      </c>
      <c r="R212" s="89">
        <f t="shared" si="54"/>
        <v>5.2501318182307306E-2</v>
      </c>
      <c r="S212" s="89">
        <f t="shared" si="54"/>
        <v>3.459554550142406E-2</v>
      </c>
      <c r="T212" s="91">
        <v>2939</v>
      </c>
      <c r="U212" s="193">
        <f>SUMIFS([1]nov23!$U$7:$U$362,[1]nov23!$B$7:$B$362,B212)</f>
        <v>92931</v>
      </c>
      <c r="V212" s="193">
        <f>SUMIFS([1]nov23!$V$7:$V$362,[1]nov23!$B$7:$B$362,B212)</f>
        <v>32167.185877466254</v>
      </c>
      <c r="W212" s="199"/>
      <c r="X212" s="88">
        <v>0</v>
      </c>
      <c r="Y212" s="88">
        <f t="shared" si="55"/>
        <v>0</v>
      </c>
    </row>
    <row r="213" spans="2:27" x14ac:dyDescent="0.25">
      <c r="B213" s="85">
        <v>3821</v>
      </c>
      <c r="C213" s="85" t="s">
        <v>229</v>
      </c>
      <c r="D213" s="1">
        <f>SUMIFS([1]nov23!$D$7:$D$362,[1]nov23!$B$7:$B$362,B213)</f>
        <v>81726</v>
      </c>
      <c r="E213" s="85">
        <f t="shared" si="49"/>
        <v>33673.671199011122</v>
      </c>
      <c r="F213" s="86">
        <f t="shared" si="42"/>
        <v>0.89744332617497302</v>
      </c>
      <c r="G213" s="190">
        <f t="shared" si="43"/>
        <v>2309.4818239259389</v>
      </c>
      <c r="H213" s="190">
        <f t="shared" si="44"/>
        <v>5605.1123866682537</v>
      </c>
      <c r="I213" s="190">
        <f t="shared" si="45"/>
        <v>33.89946559572963</v>
      </c>
      <c r="J213" s="87">
        <f t="shared" si="46"/>
        <v>82.274003000835819</v>
      </c>
      <c r="K213" s="190">
        <f t="shared" si="50"/>
        <v>-447.91281065710018</v>
      </c>
      <c r="L213" s="87">
        <f t="shared" si="47"/>
        <v>-1087.0843914647821</v>
      </c>
      <c r="M213" s="88">
        <f t="shared" si="51"/>
        <v>4518.0279952034716</v>
      </c>
      <c r="N213" s="88">
        <f t="shared" si="52"/>
        <v>86244.027995203476</v>
      </c>
      <c r="O213" s="88">
        <f t="shared" si="53"/>
        <v>35535.240212279969</v>
      </c>
      <c r="P213" s="89">
        <f t="shared" si="48"/>
        <v>0.94705635106016317</v>
      </c>
      <c r="Q213" s="197">
        <f>SUMIFS([1]nov23!$Q$7:$Q$362,[1]nov23!$B$7:$B$362,B213)</f>
        <v>-889.30235278633972</v>
      </c>
      <c r="R213" s="89">
        <f t="shared" si="54"/>
        <v>1.405829290385021E-2</v>
      </c>
      <c r="S213" s="89">
        <f t="shared" si="54"/>
        <v>2.4503887185925294E-2</v>
      </c>
      <c r="T213" s="91">
        <v>2427</v>
      </c>
      <c r="U213" s="193">
        <f>SUMIFS([1]nov23!$U$7:$U$362,[1]nov23!$B$7:$B$362,B213)</f>
        <v>80593</v>
      </c>
      <c r="V213" s="193">
        <f>SUMIFS([1]nov23!$V$7:$V$362,[1]nov23!$B$7:$B$362,B213)</f>
        <v>32868.270799347469</v>
      </c>
      <c r="W213" s="199"/>
      <c r="X213" s="88">
        <v>0</v>
      </c>
      <c r="Y213" s="88">
        <f t="shared" si="55"/>
        <v>0</v>
      </c>
    </row>
    <row r="214" spans="2:27" x14ac:dyDescent="0.25">
      <c r="B214" s="85">
        <v>3822</v>
      </c>
      <c r="C214" s="85" t="s">
        <v>230</v>
      </c>
      <c r="D214" s="1">
        <f>SUMIFS([1]nov23!$D$7:$D$362,[1]nov23!$B$7:$B$362,B214)</f>
        <v>48790</v>
      </c>
      <c r="E214" s="85">
        <f t="shared" si="49"/>
        <v>33834.951456310679</v>
      </c>
      <c r="F214" s="86">
        <f t="shared" si="42"/>
        <v>0.90174163655823536</v>
      </c>
      <c r="G214" s="190">
        <f t="shared" si="43"/>
        <v>2212.7136695462045</v>
      </c>
      <c r="H214" s="190">
        <f t="shared" si="44"/>
        <v>3190.733111485627</v>
      </c>
      <c r="I214" s="190">
        <f t="shared" si="45"/>
        <v>0</v>
      </c>
      <c r="J214" s="87">
        <f t="shared" si="46"/>
        <v>0</v>
      </c>
      <c r="K214" s="190">
        <f t="shared" si="50"/>
        <v>-481.8122762528298</v>
      </c>
      <c r="L214" s="87">
        <f t="shared" si="47"/>
        <v>-694.77330235658064</v>
      </c>
      <c r="M214" s="88">
        <f t="shared" si="51"/>
        <v>2495.9598091290463</v>
      </c>
      <c r="N214" s="88">
        <f t="shared" si="52"/>
        <v>51285.959809129046</v>
      </c>
      <c r="O214" s="88">
        <f t="shared" si="53"/>
        <v>35565.852849604053</v>
      </c>
      <c r="P214" s="89">
        <f t="shared" si="48"/>
        <v>0.94787221419848122</v>
      </c>
      <c r="Q214" s="197">
        <f>SUMIFS([1]nov23!$Q$7:$Q$362,[1]nov23!$B$7:$B$362,B214)</f>
        <v>579.99649901039083</v>
      </c>
      <c r="R214" s="89">
        <f t="shared" si="54"/>
        <v>-2.1479713603818614E-2</v>
      </c>
      <c r="S214" s="89">
        <f t="shared" si="54"/>
        <v>-4.0480107514424171E-2</v>
      </c>
      <c r="T214" s="91">
        <v>1442</v>
      </c>
      <c r="U214" s="193">
        <f>SUMIFS([1]nov23!$U$7:$U$362,[1]nov23!$B$7:$B$362,B214)</f>
        <v>49861</v>
      </c>
      <c r="V214" s="193">
        <f>SUMIFS([1]nov23!$V$7:$V$362,[1]nov23!$B$7:$B$362,B214)</f>
        <v>35262.376237623765</v>
      </c>
      <c r="W214" s="199"/>
      <c r="X214" s="88">
        <v>0</v>
      </c>
      <c r="Y214" s="88">
        <f t="shared" si="55"/>
        <v>0</v>
      </c>
    </row>
    <row r="215" spans="2:27" x14ac:dyDescent="0.25">
      <c r="B215" s="85">
        <v>3823</v>
      </c>
      <c r="C215" s="85" t="s">
        <v>231</v>
      </c>
      <c r="D215" s="1">
        <f>SUMIFS([1]nov23!$D$7:$D$362,[1]nov23!$B$7:$B$362,B215)</f>
        <v>37871</v>
      </c>
      <c r="E215" s="85">
        <f t="shared" si="49"/>
        <v>30940.359477124184</v>
      </c>
      <c r="F215" s="86">
        <f t="shared" si="42"/>
        <v>0.82459732287862642</v>
      </c>
      <c r="G215" s="190">
        <f t="shared" si="43"/>
        <v>3949.4688570581011</v>
      </c>
      <c r="H215" s="190">
        <f t="shared" si="44"/>
        <v>4834.1498810391158</v>
      </c>
      <c r="I215" s="190">
        <f t="shared" si="45"/>
        <v>990.55856825615763</v>
      </c>
      <c r="J215" s="87">
        <f t="shared" si="46"/>
        <v>1212.4436875455369</v>
      </c>
      <c r="K215" s="190">
        <f t="shared" si="50"/>
        <v>508.74629200332782</v>
      </c>
      <c r="L215" s="87">
        <f t="shared" si="47"/>
        <v>622.70546141207319</v>
      </c>
      <c r="M215" s="88">
        <f t="shared" si="51"/>
        <v>5456.8553424511892</v>
      </c>
      <c r="N215" s="88">
        <f t="shared" si="52"/>
        <v>43327.855342451192</v>
      </c>
      <c r="O215" s="88">
        <f t="shared" si="53"/>
        <v>35398.574626185611</v>
      </c>
      <c r="P215" s="89">
        <f t="shared" si="48"/>
        <v>0.94341405089534558</v>
      </c>
      <c r="Q215" s="197">
        <f>SUMIFS([1]nov23!$Q$7:$Q$362,[1]nov23!$B$7:$B$362,B215)</f>
        <v>1927.4807664563255</v>
      </c>
      <c r="R215" s="89">
        <f t="shared" si="54"/>
        <v>-5.1707732371794872E-2</v>
      </c>
      <c r="S215" s="89">
        <f t="shared" si="54"/>
        <v>-7.1851195573047547E-2</v>
      </c>
      <c r="T215" s="91">
        <v>1224</v>
      </c>
      <c r="U215" s="193">
        <f>SUMIFS([1]nov23!$U$7:$U$362,[1]nov23!$B$7:$B$362,B215)</f>
        <v>39936</v>
      </c>
      <c r="V215" s="193">
        <f>SUMIFS([1]nov23!$V$7:$V$362,[1]nov23!$B$7:$B$362,B215)</f>
        <v>33335.559265442404</v>
      </c>
      <c r="W215" s="199"/>
      <c r="X215" s="88">
        <v>0</v>
      </c>
      <c r="Y215" s="88">
        <f t="shared" si="55"/>
        <v>0</v>
      </c>
    </row>
    <row r="216" spans="2:27" x14ac:dyDescent="0.25">
      <c r="B216" s="85">
        <v>3824</v>
      </c>
      <c r="C216" s="85" t="s">
        <v>232</v>
      </c>
      <c r="D216" s="1">
        <f>SUMIFS([1]nov23!$D$7:$D$362,[1]nov23!$B$7:$B$362,B216)</f>
        <v>88274</v>
      </c>
      <c r="E216" s="85">
        <f t="shared" si="49"/>
        <v>40161.055505004544</v>
      </c>
      <c r="F216" s="86">
        <f t="shared" si="42"/>
        <v>1.0703398219368319</v>
      </c>
      <c r="G216" s="190">
        <f t="shared" si="43"/>
        <v>-1582.9487596701147</v>
      </c>
      <c r="H216" s="190">
        <f t="shared" si="44"/>
        <v>-3479.3213737549122</v>
      </c>
      <c r="I216" s="190">
        <f t="shared" si="45"/>
        <v>0</v>
      </c>
      <c r="J216" s="87">
        <f t="shared" si="46"/>
        <v>0</v>
      </c>
      <c r="K216" s="190">
        <f t="shared" si="50"/>
        <v>-481.8122762528298</v>
      </c>
      <c r="L216" s="87">
        <f t="shared" si="47"/>
        <v>-1059.02338320372</v>
      </c>
      <c r="M216" s="88">
        <f t="shared" si="51"/>
        <v>-4538.3447569586324</v>
      </c>
      <c r="N216" s="88">
        <f t="shared" si="52"/>
        <v>83735.655243041372</v>
      </c>
      <c r="O216" s="88">
        <f t="shared" si="53"/>
        <v>38096.294469081608</v>
      </c>
      <c r="P216" s="89">
        <f t="shared" si="48"/>
        <v>1.0153114883499201</v>
      </c>
      <c r="Q216" s="197">
        <f>SUMIFS([1]nov23!$Q$7:$Q$362,[1]nov23!$B$7:$B$362,B216)</f>
        <v>3090.3305858702142</v>
      </c>
      <c r="R216" s="89">
        <f t="shared" si="54"/>
        <v>-1.9602616643898754E-2</v>
      </c>
      <c r="S216" s="89">
        <f t="shared" si="54"/>
        <v>-4.5472975258391168E-2</v>
      </c>
      <c r="T216" s="91">
        <v>2198</v>
      </c>
      <c r="U216" s="193">
        <f>SUMIFS([1]nov23!$U$7:$U$362,[1]nov23!$B$7:$B$362,B216)</f>
        <v>90039</v>
      </c>
      <c r="V216" s="193">
        <f>SUMIFS([1]nov23!$V$7:$V$362,[1]nov23!$B$7:$B$362,B216)</f>
        <v>42074.299065420564</v>
      </c>
      <c r="W216" s="199"/>
      <c r="X216" s="88">
        <v>0</v>
      </c>
      <c r="Y216" s="88">
        <f t="shared" si="55"/>
        <v>0</v>
      </c>
    </row>
    <row r="217" spans="2:27" x14ac:dyDescent="0.25">
      <c r="B217" s="85">
        <v>3825</v>
      </c>
      <c r="C217" s="85" t="s">
        <v>233</v>
      </c>
      <c r="D217" s="1">
        <f>SUMIFS([1]nov23!$D$7:$D$362,[1]nov23!$B$7:$B$362,B217)</f>
        <v>173623</v>
      </c>
      <c r="E217" s="85">
        <f t="shared" si="49"/>
        <v>45308.716075156575</v>
      </c>
      <c r="F217" s="86">
        <f t="shared" si="42"/>
        <v>1.2075310891673756</v>
      </c>
      <c r="G217" s="190">
        <f t="shared" si="43"/>
        <v>-4671.5451017613332</v>
      </c>
      <c r="H217" s="190">
        <f t="shared" si="44"/>
        <v>-17901.360829949426</v>
      </c>
      <c r="I217" s="190">
        <f t="shared" si="45"/>
        <v>0</v>
      </c>
      <c r="J217" s="87">
        <f t="shared" si="46"/>
        <v>0</v>
      </c>
      <c r="K217" s="190">
        <f t="shared" si="50"/>
        <v>-481.8122762528298</v>
      </c>
      <c r="L217" s="87">
        <f t="shared" si="47"/>
        <v>-1846.3046426008439</v>
      </c>
      <c r="M217" s="88">
        <f t="shared" si="51"/>
        <v>-19747.66547255027</v>
      </c>
      <c r="N217" s="88">
        <f t="shared" si="52"/>
        <v>153875.33452744974</v>
      </c>
      <c r="O217" s="88">
        <f t="shared" si="53"/>
        <v>40155.358697142416</v>
      </c>
      <c r="P217" s="89">
        <f t="shared" si="48"/>
        <v>1.0701879952421374</v>
      </c>
      <c r="Q217" s="197">
        <f>SUMIFS([1]nov23!$Q$7:$Q$362,[1]nov23!$B$7:$B$362,B217)</f>
        <v>1216.9008212259359</v>
      </c>
      <c r="R217" s="89">
        <f t="shared" si="54"/>
        <v>-4.7518994980387856E-2</v>
      </c>
      <c r="S217" s="89">
        <f t="shared" si="54"/>
        <v>-6.6658096594821609E-2</v>
      </c>
      <c r="T217" s="91">
        <v>3832</v>
      </c>
      <c r="U217" s="193">
        <f>SUMIFS([1]nov23!$U$7:$U$362,[1]nov23!$B$7:$B$362,B217)</f>
        <v>182285</v>
      </c>
      <c r="V217" s="193">
        <f>SUMIFS([1]nov23!$V$7:$V$362,[1]nov23!$B$7:$B$362,B217)</f>
        <v>48544.607190412782</v>
      </c>
      <c r="W217" s="199"/>
      <c r="X217" s="88">
        <v>0</v>
      </c>
      <c r="Y217" s="88">
        <f t="shared" si="55"/>
        <v>0</v>
      </c>
    </row>
    <row r="218" spans="2:27" ht="28.5" customHeight="1" x14ac:dyDescent="0.25">
      <c r="B218" s="85">
        <v>4201</v>
      </c>
      <c r="C218" s="85" t="s">
        <v>234</v>
      </c>
      <c r="D218" s="1">
        <f>SUMIFS([1]nov23!$D$7:$D$362,[1]nov23!$B$7:$B$362,B218)</f>
        <v>213039</v>
      </c>
      <c r="E218" s="85">
        <f t="shared" si="49"/>
        <v>31301.645606817514</v>
      </c>
      <c r="F218" s="86">
        <f t="shared" si="42"/>
        <v>0.8342260272755021</v>
      </c>
      <c r="G218" s="190">
        <f t="shared" si="43"/>
        <v>3732.6971792421032</v>
      </c>
      <c r="H218" s="190">
        <f t="shared" si="44"/>
        <v>25404.737001921756</v>
      </c>
      <c r="I218" s="190">
        <f t="shared" si="45"/>
        <v>864.10842286349225</v>
      </c>
      <c r="J218" s="87">
        <f t="shared" si="46"/>
        <v>5881.1219260089283</v>
      </c>
      <c r="K218" s="190">
        <f t="shared" si="50"/>
        <v>382.29614661066245</v>
      </c>
      <c r="L218" s="87">
        <f t="shared" si="47"/>
        <v>2601.9075738321685</v>
      </c>
      <c r="M218" s="88">
        <f t="shared" si="51"/>
        <v>28006.644575753926</v>
      </c>
      <c r="N218" s="88">
        <f t="shared" si="52"/>
        <v>241045.64457575392</v>
      </c>
      <c r="O218" s="88">
        <f t="shared" si="53"/>
        <v>35416.638932670285</v>
      </c>
      <c r="P218" s="89">
        <f t="shared" si="48"/>
        <v>0.94389548611518959</v>
      </c>
      <c r="Q218" s="197">
        <f>SUMIFS([1]nov23!$Q$7:$Q$362,[1]nov23!$B$7:$B$362,B218)</f>
        <v>3900.4407651158399</v>
      </c>
      <c r="R218" s="89">
        <f t="shared" si="54"/>
        <v>-6.2674891325390267E-2</v>
      </c>
      <c r="S218" s="89">
        <f t="shared" si="54"/>
        <v>-7.2453040416765216E-2</v>
      </c>
      <c r="T218" s="91">
        <v>6806</v>
      </c>
      <c r="U218" s="193">
        <f>SUMIFS([1]nov23!$U$7:$U$362,[1]nov23!$B$7:$B$362,B218)</f>
        <v>227284</v>
      </c>
      <c r="V218" s="193">
        <f>SUMIFS([1]nov23!$V$7:$V$362,[1]nov23!$B$7:$B$362,B218)</f>
        <v>33746.696362286566</v>
      </c>
      <c r="W218" s="199"/>
      <c r="X218" s="88">
        <v>0</v>
      </c>
      <c r="Y218" s="88">
        <f t="shared" si="55"/>
        <v>0</v>
      </c>
    </row>
    <row r="219" spans="2:27" x14ac:dyDescent="0.25">
      <c r="B219" s="85">
        <v>4202</v>
      </c>
      <c r="C219" s="85" t="s">
        <v>235</v>
      </c>
      <c r="D219" s="1">
        <f>SUMIFS([1]nov23!$D$7:$D$362,[1]nov23!$B$7:$B$362,B219)</f>
        <v>745460</v>
      </c>
      <c r="E219" s="85">
        <f t="shared" si="49"/>
        <v>30319.274413307845</v>
      </c>
      <c r="F219" s="86">
        <f t="shared" si="42"/>
        <v>0.80804466836659627</v>
      </c>
      <c r="G219" s="190">
        <f t="shared" si="43"/>
        <v>4322.1198953479043</v>
      </c>
      <c r="H219" s="190">
        <f t="shared" si="44"/>
        <v>106267.96186691892</v>
      </c>
      <c r="I219" s="190">
        <f t="shared" si="45"/>
        <v>1207.9383405918763</v>
      </c>
      <c r="J219" s="87">
        <f t="shared" si="46"/>
        <v>29699.579980132465</v>
      </c>
      <c r="K219" s="190">
        <f t="shared" si="50"/>
        <v>726.12606433904648</v>
      </c>
      <c r="L219" s="87">
        <f t="shared" si="47"/>
        <v>17853.261543904136</v>
      </c>
      <c r="M219" s="88">
        <f t="shared" si="51"/>
        <v>124121.22341082306</v>
      </c>
      <c r="N219" s="88">
        <f t="shared" si="52"/>
        <v>869581.22341082303</v>
      </c>
      <c r="O219" s="88">
        <f t="shared" si="53"/>
        <v>35367.520372994797</v>
      </c>
      <c r="P219" s="89">
        <f t="shared" si="48"/>
        <v>0.9425864181697442</v>
      </c>
      <c r="Q219" s="197">
        <f>SUMIFS([1]nov23!$Q$7:$Q$362,[1]nov23!$B$7:$B$362,B219)</f>
        <v>29908.276556259618</v>
      </c>
      <c r="R219" s="89">
        <f t="shared" si="54"/>
        <v>-0.13007251535145556</v>
      </c>
      <c r="S219" s="89">
        <f t="shared" si="54"/>
        <v>-0.15024002933240771</v>
      </c>
      <c r="T219" s="91">
        <v>24587</v>
      </c>
      <c r="U219" s="193">
        <f>SUMIFS([1]nov23!$U$7:$U$362,[1]nov23!$B$7:$B$362,B219)</f>
        <v>856922</v>
      </c>
      <c r="V219" s="193">
        <f>SUMIFS([1]nov23!$V$7:$V$362,[1]nov23!$B$7:$B$362,B219)</f>
        <v>35679.810134488071</v>
      </c>
      <c r="W219" s="199"/>
      <c r="X219" s="88">
        <v>0</v>
      </c>
      <c r="Y219" s="88">
        <f t="shared" si="55"/>
        <v>0</v>
      </c>
    </row>
    <row r="220" spans="2:27" x14ac:dyDescent="0.25">
      <c r="B220" s="85">
        <v>4203</v>
      </c>
      <c r="C220" s="85" t="s">
        <v>236</v>
      </c>
      <c r="D220" s="1">
        <f>SUMIFS([1]nov23!$D$7:$D$362,[1]nov23!$B$7:$B$362,B220)</f>
        <v>1410924</v>
      </c>
      <c r="E220" s="85">
        <f t="shared" si="49"/>
        <v>30745.113420932208</v>
      </c>
      <c r="F220" s="86">
        <f t="shared" si="42"/>
        <v>0.81939378361924753</v>
      </c>
      <c r="G220" s="190">
        <f t="shared" si="43"/>
        <v>4066.6164907732868</v>
      </c>
      <c r="H220" s="190">
        <f t="shared" si="44"/>
        <v>186621.0973780769</v>
      </c>
      <c r="I220" s="190">
        <f t="shared" si="45"/>
        <v>1058.8946879233492</v>
      </c>
      <c r="J220" s="87">
        <f t="shared" si="46"/>
        <v>48593.736123490424</v>
      </c>
      <c r="K220" s="190">
        <f t="shared" si="50"/>
        <v>577.08241167051938</v>
      </c>
      <c r="L220" s="87">
        <f t="shared" si="47"/>
        <v>26482.888953971804</v>
      </c>
      <c r="M220" s="88">
        <f t="shared" si="51"/>
        <v>213103.98633204869</v>
      </c>
      <c r="N220" s="88">
        <f t="shared" si="52"/>
        <v>1624027.9863320487</v>
      </c>
      <c r="O220" s="88">
        <f t="shared" si="53"/>
        <v>35388.812323376013</v>
      </c>
      <c r="P220" s="89">
        <f t="shared" si="48"/>
        <v>0.94315387393237671</v>
      </c>
      <c r="Q220" s="197">
        <f>SUMIFS([1]nov23!$Q$7:$Q$362,[1]nov23!$B$7:$B$362,B220)</f>
        <v>25165.565648241231</v>
      </c>
      <c r="R220" s="89">
        <f t="shared" si="54"/>
        <v>-4.3921015897109249E-2</v>
      </c>
      <c r="S220" s="89">
        <f t="shared" si="54"/>
        <v>-5.1879486445306211E-2</v>
      </c>
      <c r="T220" s="91">
        <v>45891</v>
      </c>
      <c r="U220" s="193">
        <f>SUMIFS([1]nov23!$U$7:$U$362,[1]nov23!$B$7:$B$362,B220)</f>
        <v>1475740</v>
      </c>
      <c r="V220" s="193">
        <f>SUMIFS([1]nov23!$V$7:$V$362,[1]nov23!$B$7:$B$362,B220)</f>
        <v>32427.431936540026</v>
      </c>
      <c r="W220" s="199"/>
      <c r="X220" s="88">
        <v>0</v>
      </c>
      <c r="Y220" s="88">
        <f t="shared" si="55"/>
        <v>0</v>
      </c>
    </row>
    <row r="221" spans="2:27" x14ac:dyDescent="0.25">
      <c r="B221" s="85">
        <v>4204</v>
      </c>
      <c r="C221" s="85" t="s">
        <v>237</v>
      </c>
      <c r="D221" s="1">
        <f>SUMIFS([1]nov23!$D$7:$D$362,[1]nov23!$B$7:$B$362,B221)</f>
        <v>3697675</v>
      </c>
      <c r="E221" s="85">
        <f t="shared" si="49"/>
        <v>31995.388036584205</v>
      </c>
      <c r="F221" s="86">
        <f t="shared" si="42"/>
        <v>0.85271508687339981</v>
      </c>
      <c r="G221" s="190">
        <f t="shared" si="43"/>
        <v>3316.4517213820886</v>
      </c>
      <c r="H221" s="190">
        <f t="shared" si="44"/>
        <v>383279.00898840663</v>
      </c>
      <c r="I221" s="190">
        <f t="shared" si="45"/>
        <v>621.2985724451504</v>
      </c>
      <c r="J221" s="87">
        <f t="shared" si="46"/>
        <v>71802.854718913586</v>
      </c>
      <c r="K221" s="190">
        <f t="shared" si="50"/>
        <v>139.48629619232059</v>
      </c>
      <c r="L221" s="87">
        <f t="shared" si="47"/>
        <v>16120.291764650297</v>
      </c>
      <c r="M221" s="88">
        <f t="shared" si="51"/>
        <v>399399.30075305694</v>
      </c>
      <c r="N221" s="88">
        <f t="shared" si="52"/>
        <v>4097074.300753057</v>
      </c>
      <c r="O221" s="88">
        <f t="shared" si="53"/>
        <v>35451.326054158613</v>
      </c>
      <c r="P221" s="89">
        <f t="shared" si="48"/>
        <v>0.94481993909508433</v>
      </c>
      <c r="Q221" s="197">
        <f>SUMIFS([1]nov23!$Q$7:$Q$362,[1]nov23!$B$7:$B$362,B221)</f>
        <v>77597.838397541957</v>
      </c>
      <c r="R221" s="89">
        <f t="shared" si="54"/>
        <v>-5.9339811179830962E-2</v>
      </c>
      <c r="S221" s="89">
        <f t="shared" si="54"/>
        <v>-7.4251158218557212E-2</v>
      </c>
      <c r="T221" s="91">
        <v>115569</v>
      </c>
      <c r="U221" s="193">
        <f>SUMIFS([1]nov23!$U$7:$U$362,[1]nov23!$B$7:$B$362,B221)</f>
        <v>3930936</v>
      </c>
      <c r="V221" s="193">
        <f>SUMIFS([1]nov23!$V$7:$V$362,[1]nov23!$B$7:$B$362,B221)</f>
        <v>34561.629021338704</v>
      </c>
      <c r="W221" s="199"/>
      <c r="X221" s="88">
        <v>0</v>
      </c>
      <c r="Y221" s="88">
        <f t="shared" si="55"/>
        <v>0</v>
      </c>
      <c r="Z221" s="1"/>
      <c r="AA221" s="1"/>
    </row>
    <row r="222" spans="2:27" x14ac:dyDescent="0.25">
      <c r="B222" s="85">
        <v>4205</v>
      </c>
      <c r="C222" s="85" t="s">
        <v>238</v>
      </c>
      <c r="D222" s="1">
        <f>SUMIFS([1]nov23!$D$7:$D$362,[1]nov23!$B$7:$B$362,B222)</f>
        <v>691008</v>
      </c>
      <c r="E222" s="85">
        <f t="shared" si="49"/>
        <v>29430.895694024446</v>
      </c>
      <c r="F222" s="86">
        <f t="shared" si="42"/>
        <v>0.78436832051533589</v>
      </c>
      <c r="G222" s="190">
        <f t="shared" si="43"/>
        <v>4855.1471269179438</v>
      </c>
      <c r="H222" s="190">
        <f t="shared" si="44"/>
        <v>113993.99939290639</v>
      </c>
      <c r="I222" s="190">
        <f t="shared" si="45"/>
        <v>1518.8708923410659</v>
      </c>
      <c r="J222" s="87">
        <f t="shared" si="46"/>
        <v>35661.569681275891</v>
      </c>
      <c r="K222" s="190">
        <f t="shared" si="50"/>
        <v>1037.058616088236</v>
      </c>
      <c r="L222" s="87">
        <f t="shared" si="47"/>
        <v>24349.099247135695</v>
      </c>
      <c r="M222" s="88">
        <f t="shared" si="51"/>
        <v>138343.0986400421</v>
      </c>
      <c r="N222" s="88">
        <f t="shared" si="52"/>
        <v>829351.09864004212</v>
      </c>
      <c r="O222" s="88">
        <f t="shared" si="53"/>
        <v>35323.101437030629</v>
      </c>
      <c r="P222" s="89">
        <f t="shared" si="48"/>
        <v>0.94140260077718119</v>
      </c>
      <c r="Q222" s="197">
        <f>SUMIFS([1]nov23!$Q$7:$Q$362,[1]nov23!$B$7:$B$362,B222)</f>
        <v>18974.370110807329</v>
      </c>
      <c r="R222" s="89">
        <f t="shared" si="54"/>
        <v>-4.7623773020086496E-2</v>
      </c>
      <c r="S222" s="89">
        <f t="shared" si="54"/>
        <v>-6.1090654376078343E-2</v>
      </c>
      <c r="T222" s="91">
        <v>23479</v>
      </c>
      <c r="U222" s="193">
        <f>SUMIFS([1]nov23!$U$7:$U$362,[1]nov23!$B$7:$B$362,B222)</f>
        <v>725562</v>
      </c>
      <c r="V222" s="193">
        <f>SUMIFS([1]nov23!$V$7:$V$362,[1]nov23!$B$7:$B$362,B222)</f>
        <v>31345.833153324405</v>
      </c>
      <c r="W222" s="199"/>
      <c r="X222" s="88">
        <v>0</v>
      </c>
      <c r="Y222" s="88">
        <f t="shared" si="55"/>
        <v>0</v>
      </c>
      <c r="Z222" s="1"/>
      <c r="AA222" s="1"/>
    </row>
    <row r="223" spans="2:27" x14ac:dyDescent="0.25">
      <c r="B223" s="85">
        <v>4206</v>
      </c>
      <c r="C223" s="85" t="s">
        <v>239</v>
      </c>
      <c r="D223" s="1">
        <f>SUMIFS([1]nov23!$D$7:$D$362,[1]nov23!$B$7:$B$362,B223)</f>
        <v>302807</v>
      </c>
      <c r="E223" s="85">
        <f t="shared" si="49"/>
        <v>30710.649087221096</v>
      </c>
      <c r="F223" s="86">
        <f t="shared" si="42"/>
        <v>0.81847526819818428</v>
      </c>
      <c r="G223" s="190">
        <f t="shared" si="43"/>
        <v>4087.295090999954</v>
      </c>
      <c r="H223" s="190">
        <f t="shared" si="44"/>
        <v>40300.729597259546</v>
      </c>
      <c r="I223" s="190">
        <f t="shared" si="45"/>
        <v>1070.9572047222384</v>
      </c>
      <c r="J223" s="87">
        <f t="shared" si="46"/>
        <v>10559.638038561272</v>
      </c>
      <c r="K223" s="190">
        <f t="shared" si="50"/>
        <v>589.14492846940857</v>
      </c>
      <c r="L223" s="87">
        <f t="shared" si="47"/>
        <v>5808.9689947083689</v>
      </c>
      <c r="M223" s="88">
        <f t="shared" si="51"/>
        <v>46109.698591967914</v>
      </c>
      <c r="N223" s="88">
        <f t="shared" si="52"/>
        <v>348916.69859196793</v>
      </c>
      <c r="O223" s="88">
        <f t="shared" si="53"/>
        <v>35387.089106690459</v>
      </c>
      <c r="P223" s="89">
        <f t="shared" si="48"/>
        <v>0.94310794816132359</v>
      </c>
      <c r="Q223" s="197">
        <f>SUMIFS([1]nov23!$Q$7:$Q$362,[1]nov23!$B$7:$B$362,B223)</f>
        <v>853.01728534264839</v>
      </c>
      <c r="R223" s="89">
        <f t="shared" si="54"/>
        <v>-1.0721401897523192E-3</v>
      </c>
      <c r="S223" s="89">
        <f t="shared" si="54"/>
        <v>-2.5184191978275445E-2</v>
      </c>
      <c r="T223" s="91">
        <v>9860</v>
      </c>
      <c r="U223" s="193">
        <f>SUMIFS([1]nov23!$U$7:$U$362,[1]nov23!$B$7:$B$362,B223)</f>
        <v>303132</v>
      </c>
      <c r="V223" s="193">
        <f>SUMIFS([1]nov23!$V$7:$V$362,[1]nov23!$B$7:$B$362,B223)</f>
        <v>31504.053211390561</v>
      </c>
      <c r="W223" s="199"/>
      <c r="X223" s="88">
        <v>0</v>
      </c>
      <c r="Y223" s="88">
        <f t="shared" si="55"/>
        <v>0</v>
      </c>
    </row>
    <row r="224" spans="2:27" x14ac:dyDescent="0.25">
      <c r="B224" s="85">
        <v>4207</v>
      </c>
      <c r="C224" s="85" t="s">
        <v>240</v>
      </c>
      <c r="D224" s="1">
        <f>SUMIFS([1]nov23!$D$7:$D$362,[1]nov23!$B$7:$B$362,B224)</f>
        <v>280209</v>
      </c>
      <c r="E224" s="85">
        <f t="shared" si="49"/>
        <v>30404.622395833332</v>
      </c>
      <c r="F224" s="86">
        <f t="shared" si="42"/>
        <v>0.8103192934547645</v>
      </c>
      <c r="G224" s="190">
        <f t="shared" si="43"/>
        <v>4270.9111058326125</v>
      </c>
      <c r="H224" s="190">
        <f t="shared" si="44"/>
        <v>39360.716751353357</v>
      </c>
      <c r="I224" s="190">
        <f t="shared" si="45"/>
        <v>1178.0665467079559</v>
      </c>
      <c r="J224" s="87">
        <f t="shared" si="46"/>
        <v>10857.061294460522</v>
      </c>
      <c r="K224" s="190">
        <f t="shared" si="50"/>
        <v>696.25427045512606</v>
      </c>
      <c r="L224" s="87">
        <f t="shared" si="47"/>
        <v>6416.6793565144417</v>
      </c>
      <c r="M224" s="88">
        <f t="shared" si="51"/>
        <v>45777.396107867797</v>
      </c>
      <c r="N224" s="88">
        <f t="shared" si="52"/>
        <v>325986.39610786783</v>
      </c>
      <c r="O224" s="88">
        <f t="shared" si="53"/>
        <v>35371.787772121075</v>
      </c>
      <c r="P224" s="89">
        <f t="shared" si="48"/>
        <v>0.9427001494241527</v>
      </c>
      <c r="Q224" s="197">
        <f>SUMIFS([1]nov23!$Q$7:$Q$362,[1]nov23!$B$7:$B$362,B224)</f>
        <v>8125.1081239064661</v>
      </c>
      <c r="R224" s="89">
        <f t="shared" si="54"/>
        <v>-4.9671872615353309E-2</v>
      </c>
      <c r="S224" s="89">
        <f t="shared" si="54"/>
        <v>-6.6995562437469264E-2</v>
      </c>
      <c r="T224" s="91">
        <v>9216</v>
      </c>
      <c r="U224" s="193">
        <f>SUMIFS([1]nov23!$U$7:$U$362,[1]nov23!$B$7:$B$362,B224)</f>
        <v>294855</v>
      </c>
      <c r="V224" s="193">
        <f>SUMIFS([1]nov23!$V$7:$V$362,[1]nov23!$B$7:$B$362,B224)</f>
        <v>32587.86472148541</v>
      </c>
      <c r="W224" s="199"/>
      <c r="X224" s="88">
        <v>0</v>
      </c>
      <c r="Y224" s="88">
        <f t="shared" si="55"/>
        <v>0</v>
      </c>
    </row>
    <row r="225" spans="2:27" x14ac:dyDescent="0.25">
      <c r="B225" s="85">
        <v>4211</v>
      </c>
      <c r="C225" s="85" t="s">
        <v>241</v>
      </c>
      <c r="D225" s="1">
        <f>SUMIFS([1]nov23!$D$7:$D$362,[1]nov23!$B$7:$B$362,B225)</f>
        <v>59999</v>
      </c>
      <c r="E225" s="85">
        <f t="shared" si="49"/>
        <v>24782.734407269723</v>
      </c>
      <c r="F225" s="86">
        <f t="shared" si="42"/>
        <v>0.66048930236107528</v>
      </c>
      <c r="G225" s="190">
        <f t="shared" si="43"/>
        <v>7644.0438989707773</v>
      </c>
      <c r="H225" s="190">
        <f t="shared" si="44"/>
        <v>18506.23027940825</v>
      </c>
      <c r="I225" s="190">
        <f t="shared" si="45"/>
        <v>3145.7273427052187</v>
      </c>
      <c r="J225" s="87">
        <f t="shared" si="46"/>
        <v>7615.805896689335</v>
      </c>
      <c r="K225" s="190">
        <f t="shared" si="50"/>
        <v>2663.9150664523891</v>
      </c>
      <c r="L225" s="87">
        <f t="shared" si="47"/>
        <v>6449.3383758812342</v>
      </c>
      <c r="M225" s="88">
        <f t="shared" si="51"/>
        <v>24955.568655289484</v>
      </c>
      <c r="N225" s="88">
        <f t="shared" si="52"/>
        <v>84954.568655289477</v>
      </c>
      <c r="O225" s="88">
        <f t="shared" si="53"/>
        <v>35090.693372692884</v>
      </c>
      <c r="P225" s="89">
        <f t="shared" si="48"/>
        <v>0.93520864986946795</v>
      </c>
      <c r="Q225" s="197">
        <f>SUMIFS([1]nov23!$Q$7:$Q$362,[1]nov23!$B$7:$B$362,B225)</f>
        <v>4068.6222512996465</v>
      </c>
      <c r="R225" s="89">
        <f t="shared" si="54"/>
        <v>-4.9866979160068409E-2</v>
      </c>
      <c r="S225" s="89">
        <f t="shared" si="54"/>
        <v>-4.7512250483885188E-2</v>
      </c>
      <c r="T225" s="91">
        <v>2421</v>
      </c>
      <c r="U225" s="193">
        <f>SUMIFS([1]nov23!$U$7:$U$362,[1]nov23!$B$7:$B$362,B225)</f>
        <v>63148</v>
      </c>
      <c r="V225" s="193">
        <f>SUMIFS([1]nov23!$V$7:$V$362,[1]nov23!$B$7:$B$362,B225)</f>
        <v>26018.953440461475</v>
      </c>
      <c r="W225" s="199"/>
      <c r="X225" s="88">
        <v>0</v>
      </c>
      <c r="Y225" s="88">
        <f t="shared" si="55"/>
        <v>0</v>
      </c>
    </row>
    <row r="226" spans="2:27" x14ac:dyDescent="0.25">
      <c r="B226" s="85">
        <v>4212</v>
      </c>
      <c r="C226" s="85" t="s">
        <v>242</v>
      </c>
      <c r="D226" s="1">
        <f>SUMIFS([1]nov23!$D$7:$D$362,[1]nov23!$B$7:$B$362,B226)</f>
        <v>55275</v>
      </c>
      <c r="E226" s="85">
        <f t="shared" si="49"/>
        <v>25793.280447970137</v>
      </c>
      <c r="F226" s="86">
        <f t="shared" si="42"/>
        <v>0.68742155440628028</v>
      </c>
      <c r="G226" s="190">
        <f t="shared" si="43"/>
        <v>7037.7162745505293</v>
      </c>
      <c r="H226" s="190">
        <f t="shared" si="44"/>
        <v>15081.825976361784</v>
      </c>
      <c r="I226" s="190">
        <f t="shared" si="45"/>
        <v>2792.0362284600742</v>
      </c>
      <c r="J226" s="87">
        <f t="shared" si="46"/>
        <v>5983.3336375899389</v>
      </c>
      <c r="K226" s="190">
        <f t="shared" si="50"/>
        <v>2310.2239522072446</v>
      </c>
      <c r="L226" s="87">
        <f t="shared" si="47"/>
        <v>4950.8099295801248</v>
      </c>
      <c r="M226" s="88">
        <f t="shared" si="51"/>
        <v>20032.635905941908</v>
      </c>
      <c r="N226" s="88">
        <f t="shared" si="52"/>
        <v>75307.635905941905</v>
      </c>
      <c r="O226" s="88">
        <f t="shared" si="53"/>
        <v>35141.220674727905</v>
      </c>
      <c r="P226" s="89">
        <f t="shared" si="48"/>
        <v>0.93655526247172816</v>
      </c>
      <c r="Q226" s="197">
        <f>SUMIFS([1]nov23!$Q$7:$Q$362,[1]nov23!$B$7:$B$362,B226)</f>
        <v>2928.512240617576</v>
      </c>
      <c r="R226" s="89">
        <f t="shared" si="54"/>
        <v>-5.6853276912314225E-2</v>
      </c>
      <c r="S226" s="89">
        <f t="shared" si="54"/>
        <v>-6.213454647696752E-2</v>
      </c>
      <c r="T226" s="91">
        <v>2143</v>
      </c>
      <c r="U226" s="193">
        <f>SUMIFS([1]nov23!$U$7:$U$362,[1]nov23!$B$7:$B$362,B226)</f>
        <v>58607</v>
      </c>
      <c r="V226" s="193">
        <f>SUMIFS([1]nov23!$V$7:$V$362,[1]nov23!$B$7:$B$362,B226)</f>
        <v>27502.11168465509</v>
      </c>
      <c r="W226" s="199"/>
      <c r="X226" s="88">
        <v>0</v>
      </c>
      <c r="Y226" s="88">
        <f t="shared" si="55"/>
        <v>0</v>
      </c>
    </row>
    <row r="227" spans="2:27" x14ac:dyDescent="0.25">
      <c r="B227" s="85">
        <v>4213</v>
      </c>
      <c r="C227" s="85" t="s">
        <v>243</v>
      </c>
      <c r="D227" s="1">
        <f>SUMIFS([1]nov23!$D$7:$D$362,[1]nov23!$B$7:$B$362,B227)</f>
        <v>175607</v>
      </c>
      <c r="E227" s="85">
        <f t="shared" si="49"/>
        <v>28396.992238033636</v>
      </c>
      <c r="F227" s="86">
        <f t="shared" si="42"/>
        <v>0.75681356561485325</v>
      </c>
      <c r="G227" s="190">
        <f t="shared" si="43"/>
        <v>5475.4892005124302</v>
      </c>
      <c r="H227" s="190">
        <f t="shared" si="44"/>
        <v>33860.425215968869</v>
      </c>
      <c r="I227" s="190">
        <f t="shared" si="45"/>
        <v>1880.7371019378495</v>
      </c>
      <c r="J227" s="87">
        <f t="shared" si="46"/>
        <v>11630.478238383663</v>
      </c>
      <c r="K227" s="190">
        <f t="shared" si="50"/>
        <v>1398.9248256850196</v>
      </c>
      <c r="L227" s="87">
        <f t="shared" si="47"/>
        <v>8650.9511220361601</v>
      </c>
      <c r="M227" s="88">
        <f t="shared" si="51"/>
        <v>42511.37633800503</v>
      </c>
      <c r="N227" s="88">
        <f t="shared" si="52"/>
        <v>218118.37633800504</v>
      </c>
      <c r="O227" s="88">
        <f t="shared" si="53"/>
        <v>35271.406264231089</v>
      </c>
      <c r="P227" s="89">
        <f t="shared" si="48"/>
        <v>0.94002486303215704</v>
      </c>
      <c r="Q227" s="197">
        <f>SUMIFS([1]nov23!$Q$7:$Q$362,[1]nov23!$B$7:$B$362,B227)</f>
        <v>8771.3913886976661</v>
      </c>
      <c r="R227" s="89">
        <f t="shared" si="54"/>
        <v>-0.13332708195556259</v>
      </c>
      <c r="S227" s="89">
        <f t="shared" si="54"/>
        <v>-0.14299726813684746</v>
      </c>
      <c r="T227" s="91">
        <v>6184</v>
      </c>
      <c r="U227" s="193">
        <f>SUMIFS([1]nov23!$U$7:$U$362,[1]nov23!$B$7:$B$362,B227)</f>
        <v>202622</v>
      </c>
      <c r="V227" s="193">
        <f>SUMIFS([1]nov23!$V$7:$V$362,[1]nov23!$B$7:$B$362,B227)</f>
        <v>33135.241210139</v>
      </c>
      <c r="W227" s="199"/>
      <c r="X227" s="88">
        <v>0</v>
      </c>
      <c r="Y227" s="88">
        <f t="shared" si="55"/>
        <v>0</v>
      </c>
    </row>
    <row r="228" spans="2:27" x14ac:dyDescent="0.25">
      <c r="B228" s="85">
        <v>4214</v>
      </c>
      <c r="C228" s="85" t="s">
        <v>244</v>
      </c>
      <c r="D228" s="1">
        <f>SUMIFS([1]nov23!$D$7:$D$362,[1]nov23!$B$7:$B$362,B228)</f>
        <v>167254</v>
      </c>
      <c r="E228" s="85">
        <f t="shared" si="49"/>
        <v>27090.055069646904</v>
      </c>
      <c r="F228" s="86">
        <f t="shared" si="42"/>
        <v>0.72198213804145772</v>
      </c>
      <c r="G228" s="190">
        <f t="shared" si="43"/>
        <v>6259.6515015444693</v>
      </c>
      <c r="H228" s="190">
        <f t="shared" si="44"/>
        <v>38647.088370535552</v>
      </c>
      <c r="I228" s="190">
        <f t="shared" si="45"/>
        <v>2338.1651108732058</v>
      </c>
      <c r="J228" s="87">
        <f t="shared" si="46"/>
        <v>14435.831394531171</v>
      </c>
      <c r="K228" s="190">
        <f t="shared" si="50"/>
        <v>1856.3528346203759</v>
      </c>
      <c r="L228" s="87">
        <f t="shared" si="47"/>
        <v>11461.122400946202</v>
      </c>
      <c r="M228" s="88">
        <f t="shared" si="51"/>
        <v>50108.210771481754</v>
      </c>
      <c r="N228" s="88">
        <f t="shared" si="52"/>
        <v>217362.21077148174</v>
      </c>
      <c r="O228" s="88">
        <f t="shared" si="53"/>
        <v>35206.059405811749</v>
      </c>
      <c r="P228" s="89">
        <f t="shared" si="48"/>
        <v>0.93828329165348723</v>
      </c>
      <c r="Q228" s="197">
        <f>SUMIFS([1]nov23!$Q$7:$Q$362,[1]nov23!$B$7:$B$362,B228)</f>
        <v>8762.6323955076659</v>
      </c>
      <c r="R228" s="89">
        <f t="shared" si="54"/>
        <v>-6.4925335584540472E-2</v>
      </c>
      <c r="S228" s="89">
        <f t="shared" si="54"/>
        <v>-7.6435810883467459E-2</v>
      </c>
      <c r="T228" s="91">
        <v>6174</v>
      </c>
      <c r="U228" s="193">
        <f>SUMIFS([1]nov23!$U$7:$U$362,[1]nov23!$B$7:$B$362,B228)</f>
        <v>178867</v>
      </c>
      <c r="V228" s="193">
        <f>SUMIFS([1]nov23!$V$7:$V$362,[1]nov23!$B$7:$B$362,B228)</f>
        <v>29332.076090521481</v>
      </c>
      <c r="W228" s="199"/>
      <c r="X228" s="88">
        <v>0</v>
      </c>
      <c r="Y228" s="88">
        <f t="shared" si="55"/>
        <v>0</v>
      </c>
    </row>
    <row r="229" spans="2:27" x14ac:dyDescent="0.25">
      <c r="B229" s="85">
        <v>4215</v>
      </c>
      <c r="C229" s="85" t="s">
        <v>245</v>
      </c>
      <c r="D229" s="1">
        <f>SUMIFS([1]nov23!$D$7:$D$362,[1]nov23!$B$7:$B$362,B229)</f>
        <v>390768</v>
      </c>
      <c r="E229" s="85">
        <f t="shared" si="49"/>
        <v>34220.859970225065</v>
      </c>
      <c r="F229" s="86">
        <f t="shared" si="42"/>
        <v>0.91202655673458777</v>
      </c>
      <c r="G229" s="190">
        <f t="shared" si="43"/>
        <v>1981.1685611975727</v>
      </c>
      <c r="H229" s="190">
        <f t="shared" si="44"/>
        <v>22622.963800315083</v>
      </c>
      <c r="I229" s="190">
        <f t="shared" si="45"/>
        <v>0</v>
      </c>
      <c r="J229" s="87">
        <f t="shared" si="46"/>
        <v>0</v>
      </c>
      <c r="K229" s="190">
        <f t="shared" si="50"/>
        <v>-481.8122762528298</v>
      </c>
      <c r="L229" s="87">
        <f t="shared" si="47"/>
        <v>-5501.8143825310635</v>
      </c>
      <c r="M229" s="88">
        <f t="shared" si="51"/>
        <v>17121.149417784021</v>
      </c>
      <c r="N229" s="88">
        <f t="shared" si="52"/>
        <v>407889.14941778401</v>
      </c>
      <c r="O229" s="88">
        <f t="shared" si="53"/>
        <v>35720.216255169806</v>
      </c>
      <c r="P229" s="89">
        <f t="shared" si="48"/>
        <v>0.95198618226902221</v>
      </c>
      <c r="Q229" s="197">
        <f>SUMIFS([1]nov23!$Q$7:$Q$362,[1]nov23!$B$7:$B$362,B229)</f>
        <v>1611.1036214976539</v>
      </c>
      <c r="R229" s="89">
        <f t="shared" si="54"/>
        <v>-7.0902948008625996E-2</v>
      </c>
      <c r="S229" s="89">
        <f t="shared" si="54"/>
        <v>-8.2293926840291728E-2</v>
      </c>
      <c r="T229" s="91">
        <v>11419</v>
      </c>
      <c r="U229" s="193">
        <f>SUMIFS([1]nov23!$U$7:$U$362,[1]nov23!$B$7:$B$362,B229)</f>
        <v>420589</v>
      </c>
      <c r="V229" s="193">
        <f>SUMIFS([1]nov23!$V$7:$V$362,[1]nov23!$B$7:$B$362,B229)</f>
        <v>37289.564677719653</v>
      </c>
      <c r="W229" s="199"/>
      <c r="X229" s="88">
        <v>0</v>
      </c>
      <c r="Y229" s="88">
        <f t="shared" si="55"/>
        <v>0</v>
      </c>
    </row>
    <row r="230" spans="2:27" x14ac:dyDescent="0.25">
      <c r="B230" s="85">
        <v>4216</v>
      </c>
      <c r="C230" s="85" t="s">
        <v>246</v>
      </c>
      <c r="D230" s="1">
        <f>SUMIFS([1]nov23!$D$7:$D$362,[1]nov23!$B$7:$B$362,B230)</f>
        <v>139956</v>
      </c>
      <c r="E230" s="85">
        <f t="shared" si="49"/>
        <v>25965.862708719851</v>
      </c>
      <c r="F230" s="86">
        <f t="shared" si="42"/>
        <v>0.69202107660303347</v>
      </c>
      <c r="G230" s="190">
        <f t="shared" si="43"/>
        <v>6934.166918100701</v>
      </c>
      <c r="H230" s="190">
        <f t="shared" si="44"/>
        <v>37375.159688562781</v>
      </c>
      <c r="I230" s="190">
        <f t="shared" si="45"/>
        <v>2731.6324371976743</v>
      </c>
      <c r="J230" s="87">
        <f t="shared" si="46"/>
        <v>14723.498836495464</v>
      </c>
      <c r="K230" s="190">
        <f t="shared" si="50"/>
        <v>2249.8201609448447</v>
      </c>
      <c r="L230" s="87">
        <f t="shared" si="47"/>
        <v>12126.530667492714</v>
      </c>
      <c r="M230" s="88">
        <f t="shared" si="51"/>
        <v>49501.690356055493</v>
      </c>
      <c r="N230" s="88">
        <f t="shared" si="52"/>
        <v>189457.69035605551</v>
      </c>
      <c r="O230" s="88">
        <f t="shared" si="53"/>
        <v>35149.849787765401</v>
      </c>
      <c r="P230" s="89">
        <f t="shared" si="48"/>
        <v>0.93678523858156615</v>
      </c>
      <c r="Q230" s="197">
        <f>SUMIFS([1]nov23!$Q$7:$Q$362,[1]nov23!$B$7:$B$362,B230)</f>
        <v>6094.7973294114636</v>
      </c>
      <c r="R230" s="89">
        <f t="shared" si="54"/>
        <v>-3.7765814821690079E-2</v>
      </c>
      <c r="S230" s="89">
        <f t="shared" si="54"/>
        <v>-4.6334876211033056E-2</v>
      </c>
      <c r="T230" s="91">
        <v>5390</v>
      </c>
      <c r="U230" s="193">
        <f>SUMIFS([1]nov23!$U$7:$U$362,[1]nov23!$B$7:$B$362,B230)</f>
        <v>145449</v>
      </c>
      <c r="V230" s="193">
        <f>SUMIFS([1]nov23!$V$7:$V$362,[1]nov23!$B$7:$B$362,B230)</f>
        <v>27227.44290527892</v>
      </c>
      <c r="W230" s="199"/>
      <c r="X230" s="88">
        <v>0</v>
      </c>
      <c r="Y230" s="88">
        <f t="shared" si="55"/>
        <v>0</v>
      </c>
    </row>
    <row r="231" spans="2:27" x14ac:dyDescent="0.25">
      <c r="B231" s="85">
        <v>4217</v>
      </c>
      <c r="C231" s="85" t="s">
        <v>247</v>
      </c>
      <c r="D231" s="1">
        <f>SUMIFS([1]nov23!$D$7:$D$362,[1]nov23!$B$7:$B$362,B231)</f>
        <v>56217</v>
      </c>
      <c r="E231" s="85">
        <f t="shared" si="49"/>
        <v>31476.483762597982</v>
      </c>
      <c r="F231" s="86">
        <f t="shared" si="42"/>
        <v>0.83888567175378315</v>
      </c>
      <c r="G231" s="190">
        <f t="shared" si="43"/>
        <v>3627.7942857738226</v>
      </c>
      <c r="H231" s="190">
        <f t="shared" si="44"/>
        <v>6479.2405943920476</v>
      </c>
      <c r="I231" s="190">
        <f t="shared" si="45"/>
        <v>802.91506834032862</v>
      </c>
      <c r="J231" s="87">
        <f t="shared" si="46"/>
        <v>1434.0063120558268</v>
      </c>
      <c r="K231" s="190">
        <f t="shared" si="50"/>
        <v>321.10279208749881</v>
      </c>
      <c r="L231" s="87">
        <f t="shared" si="47"/>
        <v>573.48958666827286</v>
      </c>
      <c r="M231" s="88">
        <f t="shared" si="51"/>
        <v>7052.7301810603203</v>
      </c>
      <c r="N231" s="88">
        <f t="shared" si="52"/>
        <v>63269.730181060324</v>
      </c>
      <c r="O231" s="88">
        <f t="shared" si="53"/>
        <v>35425.380840459307</v>
      </c>
      <c r="P231" s="89">
        <f t="shared" si="48"/>
        <v>0.94412846833910358</v>
      </c>
      <c r="Q231" s="197">
        <f>SUMIFS([1]nov23!$Q$7:$Q$362,[1]nov23!$B$7:$B$362,B231)</f>
        <v>1444.2761837344879</v>
      </c>
      <c r="R231" s="89">
        <f t="shared" si="54"/>
        <v>1.8276336762788E-2</v>
      </c>
      <c r="S231" s="89">
        <f t="shared" si="54"/>
        <v>2.682848964713385E-2</v>
      </c>
      <c r="T231" s="91">
        <v>1786</v>
      </c>
      <c r="U231" s="193">
        <f>SUMIFS([1]nov23!$U$7:$U$362,[1]nov23!$B$7:$B$362,B231)</f>
        <v>55208</v>
      </c>
      <c r="V231" s="193">
        <f>SUMIFS([1]nov23!$V$7:$V$362,[1]nov23!$B$7:$B$362,B231)</f>
        <v>30654.081066074403</v>
      </c>
      <c r="W231" s="199"/>
      <c r="X231" s="88">
        <v>0</v>
      </c>
      <c r="Y231" s="88">
        <f t="shared" si="55"/>
        <v>0</v>
      </c>
    </row>
    <row r="232" spans="2:27" x14ac:dyDescent="0.25">
      <c r="B232" s="85">
        <v>4218</v>
      </c>
      <c r="C232" s="85" t="s">
        <v>248</v>
      </c>
      <c r="D232" s="1">
        <f>SUMIFS([1]nov23!$D$7:$D$362,[1]nov23!$B$7:$B$362,B232)</f>
        <v>35162</v>
      </c>
      <c r="E232" s="85">
        <f t="shared" si="49"/>
        <v>26162.202380952378</v>
      </c>
      <c r="F232" s="86">
        <f t="shared" si="42"/>
        <v>0.69725376202860234</v>
      </c>
      <c r="G232" s="190">
        <f t="shared" si="43"/>
        <v>6816.363114761185</v>
      </c>
      <c r="H232" s="190">
        <f t="shared" si="44"/>
        <v>9161.1920262390322</v>
      </c>
      <c r="I232" s="190">
        <f t="shared" si="45"/>
        <v>2662.9135519162896</v>
      </c>
      <c r="J232" s="87">
        <f t="shared" si="46"/>
        <v>3578.9558137754934</v>
      </c>
      <c r="K232" s="190">
        <f t="shared" si="50"/>
        <v>2181.10127566346</v>
      </c>
      <c r="L232" s="87">
        <f t="shared" si="47"/>
        <v>2931.4001144916906</v>
      </c>
      <c r="M232" s="88">
        <f t="shared" si="51"/>
        <v>12092.592140730723</v>
      </c>
      <c r="N232" s="88">
        <f t="shared" si="52"/>
        <v>47254.592140730725</v>
      </c>
      <c r="O232" s="88">
        <f t="shared" si="53"/>
        <v>35159.666771377029</v>
      </c>
      <c r="P232" s="89">
        <f t="shared" si="48"/>
        <v>0.9370468728528446</v>
      </c>
      <c r="Q232" s="197">
        <f>SUMIFS([1]nov23!$Q$7:$Q$362,[1]nov23!$B$7:$B$362,B232)</f>
        <v>2656.738684736365</v>
      </c>
      <c r="R232" s="89">
        <f t="shared" si="54"/>
        <v>-4.4510869565217388E-2</v>
      </c>
      <c r="S232" s="89">
        <f t="shared" si="54"/>
        <v>-5.9440387228260956E-2</v>
      </c>
      <c r="T232" s="91">
        <v>1344</v>
      </c>
      <c r="U232" s="193">
        <f>SUMIFS([1]nov23!$U$7:$U$362,[1]nov23!$B$7:$B$362,B232)</f>
        <v>36800</v>
      </c>
      <c r="V232" s="193">
        <f>SUMIFS([1]nov23!$V$7:$V$362,[1]nov23!$B$7:$B$362,B232)</f>
        <v>27815.570672713529</v>
      </c>
      <c r="W232" s="199"/>
      <c r="X232" s="88">
        <v>0</v>
      </c>
      <c r="Y232" s="88">
        <f t="shared" si="55"/>
        <v>0</v>
      </c>
    </row>
    <row r="233" spans="2:27" x14ac:dyDescent="0.25">
      <c r="B233" s="85">
        <v>4219</v>
      </c>
      <c r="C233" s="85" t="s">
        <v>249</v>
      </c>
      <c r="D233" s="1">
        <f>SUMIFS([1]nov23!$D$7:$D$362,[1]nov23!$B$7:$B$362,B233)</f>
        <v>102099</v>
      </c>
      <c r="E233" s="85">
        <f t="shared" si="49"/>
        <v>26152.407786885244</v>
      </c>
      <c r="F233" s="86">
        <f t="shared" si="42"/>
        <v>0.69699272446527305</v>
      </c>
      <c r="G233" s="190">
        <f t="shared" si="43"/>
        <v>6822.2398712014656</v>
      </c>
      <c r="H233" s="190">
        <f t="shared" si="44"/>
        <v>26634.024457170519</v>
      </c>
      <c r="I233" s="190">
        <f t="shared" si="45"/>
        <v>2666.3416598397866</v>
      </c>
      <c r="J233" s="87">
        <f t="shared" si="46"/>
        <v>10409.397840014526</v>
      </c>
      <c r="K233" s="190">
        <f t="shared" si="50"/>
        <v>2184.529383586957</v>
      </c>
      <c r="L233" s="87">
        <f t="shared" si="47"/>
        <v>8528.402713523481</v>
      </c>
      <c r="M233" s="88">
        <f t="shared" si="51"/>
        <v>35162.427170693998</v>
      </c>
      <c r="N233" s="88">
        <f t="shared" si="52"/>
        <v>137261.42717069399</v>
      </c>
      <c r="O233" s="88">
        <f t="shared" si="53"/>
        <v>35159.177041673662</v>
      </c>
      <c r="P233" s="89">
        <f t="shared" si="48"/>
        <v>0.93703382097467791</v>
      </c>
      <c r="Q233" s="197">
        <f>SUMIFS([1]nov23!$Q$7:$Q$362,[1]nov23!$B$7:$B$362,B233)</f>
        <v>5221.090941377046</v>
      </c>
      <c r="R233" s="89">
        <f t="shared" si="54"/>
        <v>-1.5106352192157431E-2</v>
      </c>
      <c r="S233" s="89">
        <f t="shared" si="54"/>
        <v>-7.8428151782262159E-2</v>
      </c>
      <c r="T233" s="91">
        <v>3904</v>
      </c>
      <c r="U233" s="193">
        <f>SUMIFS([1]nov23!$U$7:$U$362,[1]nov23!$B$7:$B$362,B233)</f>
        <v>103665</v>
      </c>
      <c r="V233" s="193">
        <f>SUMIFS([1]nov23!$V$7:$V$362,[1]nov23!$B$7:$B$362,B233)</f>
        <v>28378.045442102382</v>
      </c>
      <c r="W233" s="199"/>
      <c r="X233" s="88">
        <v>0</v>
      </c>
      <c r="Y233" s="88">
        <f t="shared" si="55"/>
        <v>0</v>
      </c>
    </row>
    <row r="234" spans="2:27" x14ac:dyDescent="0.25">
      <c r="B234" s="85">
        <v>4220</v>
      </c>
      <c r="C234" s="85" t="s">
        <v>250</v>
      </c>
      <c r="D234" s="1">
        <f>SUMIFS([1]nov23!$D$7:$D$362,[1]nov23!$B$7:$B$362,B234)</f>
        <v>34608</v>
      </c>
      <c r="E234" s="85">
        <f t="shared" si="49"/>
        <v>30464.788732394369</v>
      </c>
      <c r="F234" s="86">
        <f t="shared" si="42"/>
        <v>0.81192279777385057</v>
      </c>
      <c r="G234" s="190">
        <f t="shared" si="43"/>
        <v>4234.81130389599</v>
      </c>
      <c r="H234" s="190">
        <f t="shared" si="44"/>
        <v>4810.7456412258443</v>
      </c>
      <c r="I234" s="190">
        <f t="shared" si="45"/>
        <v>1157.008328911593</v>
      </c>
      <c r="J234" s="87">
        <f t="shared" si="46"/>
        <v>1314.3614616435696</v>
      </c>
      <c r="K234" s="190">
        <f t="shared" si="50"/>
        <v>675.19605265876316</v>
      </c>
      <c r="L234" s="87">
        <f t="shared" si="47"/>
        <v>767.02271582035496</v>
      </c>
      <c r="M234" s="88">
        <f t="shared" si="51"/>
        <v>5577.7683570461995</v>
      </c>
      <c r="N234" s="88">
        <f t="shared" si="52"/>
        <v>40185.768357046196</v>
      </c>
      <c r="O234" s="88">
        <f t="shared" si="53"/>
        <v>35374.796088949115</v>
      </c>
      <c r="P234" s="89">
        <f t="shared" si="48"/>
        <v>0.94278032464010664</v>
      </c>
      <c r="Q234" s="197">
        <f>SUMIFS([1]nov23!$Q$7:$Q$362,[1]nov23!$B$7:$B$362,B234)</f>
        <v>1530.441626384305</v>
      </c>
      <c r="R234" s="89">
        <f t="shared" si="54"/>
        <v>-1.9936565473493428E-2</v>
      </c>
      <c r="S234" s="89">
        <f t="shared" si="54"/>
        <v>-2.1662029266673821E-2</v>
      </c>
      <c r="T234" s="91">
        <v>1136</v>
      </c>
      <c r="U234" s="193">
        <f>SUMIFS([1]nov23!$U$7:$U$362,[1]nov23!$B$7:$B$362,B234)</f>
        <v>35312</v>
      </c>
      <c r="V234" s="193">
        <f>SUMIFS([1]nov23!$V$7:$V$362,[1]nov23!$B$7:$B$362,B234)</f>
        <v>31139.329805996473</v>
      </c>
      <c r="W234" s="199"/>
      <c r="X234" s="88">
        <v>0</v>
      </c>
      <c r="Y234" s="88">
        <f t="shared" si="55"/>
        <v>0</v>
      </c>
    </row>
    <row r="235" spans="2:27" x14ac:dyDescent="0.25">
      <c r="B235" s="85">
        <v>4221</v>
      </c>
      <c r="C235" s="85" t="s">
        <v>251</v>
      </c>
      <c r="D235" s="1">
        <f>SUMIFS([1]nov23!$D$7:$D$362,[1]nov23!$B$7:$B$362,B235)</f>
        <v>56898</v>
      </c>
      <c r="E235" s="85">
        <f t="shared" si="49"/>
        <v>48218.644067796609</v>
      </c>
      <c r="F235" s="86">
        <f t="shared" si="42"/>
        <v>1.2850841258176007</v>
      </c>
      <c r="G235" s="190">
        <f t="shared" si="43"/>
        <v>-6417.5018973453534</v>
      </c>
      <c r="H235" s="190">
        <f t="shared" si="44"/>
        <v>-7572.6522388675166</v>
      </c>
      <c r="I235" s="190">
        <f t="shared" si="45"/>
        <v>0</v>
      </c>
      <c r="J235" s="87">
        <f t="shared" si="46"/>
        <v>0</v>
      </c>
      <c r="K235" s="190">
        <f t="shared" si="50"/>
        <v>-481.8122762528298</v>
      </c>
      <c r="L235" s="87">
        <f t="shared" si="47"/>
        <v>-568.53848597833917</v>
      </c>
      <c r="M235" s="88">
        <f t="shared" si="51"/>
        <v>-8141.1907248458556</v>
      </c>
      <c r="N235" s="88">
        <f t="shared" si="52"/>
        <v>48756.809275154141</v>
      </c>
      <c r="O235" s="88">
        <f t="shared" si="53"/>
        <v>41319.329894198425</v>
      </c>
      <c r="P235" s="89">
        <f t="shared" si="48"/>
        <v>1.1012092099022273</v>
      </c>
      <c r="Q235" s="197">
        <f>SUMIFS([1]nov23!$Q$7:$Q$362,[1]nov23!$B$7:$B$362,B235)</f>
        <v>-534.84891204420182</v>
      </c>
      <c r="R235" s="89">
        <f t="shared" si="54"/>
        <v>5.7583643122676581E-2</v>
      </c>
      <c r="S235" s="89">
        <f t="shared" si="54"/>
        <v>4.7724812551193894E-2</v>
      </c>
      <c r="T235" s="91">
        <v>1180</v>
      </c>
      <c r="U235" s="193">
        <f>SUMIFS([1]nov23!$U$7:$U$362,[1]nov23!$B$7:$B$362,B235)</f>
        <v>53800</v>
      </c>
      <c r="V235" s="193">
        <f>SUMIFS([1]nov23!$V$7:$V$362,[1]nov23!$B$7:$B$362,B235)</f>
        <v>46022.241231822074</v>
      </c>
      <c r="W235" s="199"/>
      <c r="X235" s="88">
        <v>0</v>
      </c>
      <c r="Y235" s="88">
        <f t="shared" si="55"/>
        <v>0</v>
      </c>
    </row>
    <row r="236" spans="2:27" x14ac:dyDescent="0.25">
      <c r="B236" s="85">
        <v>4222</v>
      </c>
      <c r="C236" s="85" t="s">
        <v>252</v>
      </c>
      <c r="D236" s="1">
        <f>SUMIFS([1]nov23!$D$7:$D$362,[1]nov23!$B$7:$B$362,B236)</f>
        <v>87984</v>
      </c>
      <c r="E236" s="85">
        <f t="shared" si="49"/>
        <v>88426.130653266329</v>
      </c>
      <c r="F236" s="86">
        <f t="shared" si="42"/>
        <v>2.3566613911874428</v>
      </c>
      <c r="G236" s="190">
        <f t="shared" si="43"/>
        <v>-30541.993848627186</v>
      </c>
      <c r="H236" s="190">
        <f t="shared" si="44"/>
        <v>-30389.283879384049</v>
      </c>
      <c r="I236" s="190">
        <f t="shared" si="45"/>
        <v>0</v>
      </c>
      <c r="J236" s="87">
        <f t="shared" si="46"/>
        <v>0</v>
      </c>
      <c r="K236" s="190">
        <f t="shared" si="50"/>
        <v>-481.8122762528298</v>
      </c>
      <c r="L236" s="87">
        <f t="shared" si="47"/>
        <v>-479.40321487156564</v>
      </c>
      <c r="M236" s="88">
        <f t="shared" si="51"/>
        <v>-30868.687094255616</v>
      </c>
      <c r="N236" s="88">
        <f t="shared" si="52"/>
        <v>57115.312905744388</v>
      </c>
      <c r="O236" s="88">
        <f t="shared" si="53"/>
        <v>57402.324528386314</v>
      </c>
      <c r="P236" s="89">
        <f t="shared" si="48"/>
        <v>1.5298401160501642</v>
      </c>
      <c r="Q236" s="197">
        <f>SUMIFS([1]nov23!$Q$7:$Q$362,[1]nov23!$B$7:$B$362,B236)</f>
        <v>-1227.0954809186333</v>
      </c>
      <c r="R236" s="89">
        <f t="shared" si="54"/>
        <v>0.1393939393939394</v>
      </c>
      <c r="S236" s="89">
        <f t="shared" si="54"/>
        <v>7.0686767169179154E-2</v>
      </c>
      <c r="T236" s="91">
        <v>995</v>
      </c>
      <c r="U236" s="193">
        <f>SUMIFS([1]nov23!$U$7:$U$362,[1]nov23!$B$7:$B$362,B236)</f>
        <v>77220</v>
      </c>
      <c r="V236" s="193">
        <f>SUMIFS([1]nov23!$V$7:$V$362,[1]nov23!$B$7:$B$362,B236)</f>
        <v>82588.23529411765</v>
      </c>
      <c r="W236" s="199"/>
      <c r="X236" s="88">
        <v>0</v>
      </c>
      <c r="Y236" s="88">
        <f t="shared" si="55"/>
        <v>0</v>
      </c>
    </row>
    <row r="237" spans="2:27" x14ac:dyDescent="0.25">
      <c r="B237" s="85">
        <v>4223</v>
      </c>
      <c r="C237" s="85" t="s">
        <v>253</v>
      </c>
      <c r="D237" s="1">
        <f>SUMIFS([1]nov23!$D$7:$D$362,[1]nov23!$B$7:$B$362,B237)</f>
        <v>386955</v>
      </c>
      <c r="E237" s="85">
        <f t="shared" si="49"/>
        <v>25301.098469988228</v>
      </c>
      <c r="F237" s="86">
        <f t="shared" si="42"/>
        <v>0.67430432020888653</v>
      </c>
      <c r="G237" s="190">
        <f t="shared" si="43"/>
        <v>7333.0254613396746</v>
      </c>
      <c r="H237" s="190">
        <f t="shared" si="44"/>
        <v>112151.29140572897</v>
      </c>
      <c r="I237" s="190">
        <f t="shared" si="45"/>
        <v>2964.2999207537423</v>
      </c>
      <c r="J237" s="87">
        <f t="shared" si="46"/>
        <v>45336.002988007735</v>
      </c>
      <c r="K237" s="190">
        <f t="shared" si="50"/>
        <v>2482.4876445009127</v>
      </c>
      <c r="L237" s="87">
        <f t="shared" si="47"/>
        <v>37967.166034996953</v>
      </c>
      <c r="M237" s="88">
        <f t="shared" si="51"/>
        <v>150118.45744072594</v>
      </c>
      <c r="N237" s="88">
        <f t="shared" si="52"/>
        <v>537073.45744072599</v>
      </c>
      <c r="O237" s="88">
        <f t="shared" si="53"/>
        <v>35116.611575828822</v>
      </c>
      <c r="P237" s="89">
        <f t="shared" si="48"/>
        <v>0.93589940076185885</v>
      </c>
      <c r="Q237" s="197">
        <f>SUMIFS([1]nov23!$Q$7:$Q$362,[1]nov23!$B$7:$B$362,B237)</f>
        <v>25149.784184790158</v>
      </c>
      <c r="R237" s="89">
        <f t="shared" si="54"/>
        <v>-5.0938870412337758E-2</v>
      </c>
      <c r="S237" s="89">
        <f t="shared" si="54"/>
        <v>-6.155018551365149E-2</v>
      </c>
      <c r="T237" s="91">
        <v>15294</v>
      </c>
      <c r="U237" s="193">
        <f>SUMIFS([1]nov23!$U$7:$U$362,[1]nov23!$B$7:$B$362,B237)</f>
        <v>407724</v>
      </c>
      <c r="V237" s="193">
        <f>SUMIFS([1]nov23!$V$7:$V$362,[1]nov23!$B$7:$B$362,B237)</f>
        <v>26960.523705613967</v>
      </c>
      <c r="W237" s="199"/>
      <c r="X237" s="88">
        <v>0</v>
      </c>
      <c r="Y237" s="88">
        <f t="shared" si="55"/>
        <v>0</v>
      </c>
    </row>
    <row r="238" spans="2:27" x14ac:dyDescent="0.25">
      <c r="B238" s="85">
        <v>4224</v>
      </c>
      <c r="C238" s="85" t="s">
        <v>254</v>
      </c>
      <c r="D238" s="1">
        <f>SUMIFS([1]nov23!$D$7:$D$362,[1]nov23!$B$7:$B$362,B238)</f>
        <v>47140</v>
      </c>
      <c r="E238" s="85">
        <f t="shared" si="49"/>
        <v>51745.334796926458</v>
      </c>
      <c r="F238" s="86">
        <f t="shared" si="42"/>
        <v>1.3790746218236813</v>
      </c>
      <c r="G238" s="190">
        <f t="shared" si="43"/>
        <v>-8533.5163348232618</v>
      </c>
      <c r="H238" s="190">
        <f t="shared" si="44"/>
        <v>-7774.0333810239918</v>
      </c>
      <c r="I238" s="190">
        <f t="shared" si="45"/>
        <v>0</v>
      </c>
      <c r="J238" s="87">
        <f t="shared" si="46"/>
        <v>0</v>
      </c>
      <c r="K238" s="190">
        <f t="shared" si="50"/>
        <v>-481.8122762528298</v>
      </c>
      <c r="L238" s="87">
        <f t="shared" si="47"/>
        <v>-438.93098366632796</v>
      </c>
      <c r="M238" s="88">
        <f t="shared" si="51"/>
        <v>-8212.9643646903205</v>
      </c>
      <c r="N238" s="88">
        <f t="shared" si="52"/>
        <v>38927.035635309679</v>
      </c>
      <c r="O238" s="88">
        <f t="shared" si="53"/>
        <v>42730.006185850361</v>
      </c>
      <c r="P238" s="89">
        <f t="shared" si="48"/>
        <v>1.1388054083046595</v>
      </c>
      <c r="Q238" s="197">
        <f>SUMIFS([1]nov23!$Q$7:$Q$362,[1]nov23!$B$7:$B$362,B238)</f>
        <v>-146.8214905697223</v>
      </c>
      <c r="R238" s="89">
        <f t="shared" si="54"/>
        <v>-1.7916666666666668E-2</v>
      </c>
      <c r="S238" s="89">
        <f t="shared" si="54"/>
        <v>-1.683863885839728E-2</v>
      </c>
      <c r="T238" s="91">
        <v>911</v>
      </c>
      <c r="U238" s="193">
        <f>SUMIFS([1]nov23!$U$7:$U$362,[1]nov23!$B$7:$B$362,B238)</f>
        <v>48000</v>
      </c>
      <c r="V238" s="193">
        <f>SUMIFS([1]nov23!$V$7:$V$362,[1]nov23!$B$7:$B$362,B238)</f>
        <v>52631.57894736842</v>
      </c>
      <c r="W238" s="199"/>
      <c r="X238" s="88">
        <v>0</v>
      </c>
      <c r="Y238" s="88">
        <f t="shared" si="55"/>
        <v>0</v>
      </c>
    </row>
    <row r="239" spans="2:27" x14ac:dyDescent="0.25">
      <c r="B239" s="85">
        <v>4225</v>
      </c>
      <c r="C239" s="85" t="s">
        <v>255</v>
      </c>
      <c r="D239" s="1">
        <f>SUMIFS([1]nov23!$D$7:$D$362,[1]nov23!$B$7:$B$362,B239)</f>
        <v>293241</v>
      </c>
      <c r="E239" s="85">
        <f t="shared" si="49"/>
        <v>27275.695284159614</v>
      </c>
      <c r="F239" s="86">
        <f t="shared" si="42"/>
        <v>0.72692967021279453</v>
      </c>
      <c r="G239" s="190">
        <f t="shared" si="43"/>
        <v>6148.2673728368436</v>
      </c>
      <c r="H239" s="190">
        <f t="shared" si="44"/>
        <v>66100.022525368913</v>
      </c>
      <c r="I239" s="190">
        <f t="shared" si="45"/>
        <v>2273.1910357937572</v>
      </c>
      <c r="J239" s="87">
        <f t="shared" si="46"/>
        <v>24439.076825818684</v>
      </c>
      <c r="K239" s="190">
        <f t="shared" si="50"/>
        <v>1791.3787595409274</v>
      </c>
      <c r="L239" s="87">
        <f t="shared" si="47"/>
        <v>19259.113043824509</v>
      </c>
      <c r="M239" s="88">
        <f t="shared" si="51"/>
        <v>85359.13556919343</v>
      </c>
      <c r="N239" s="88">
        <f t="shared" si="52"/>
        <v>378600.1355691934</v>
      </c>
      <c r="O239" s="88">
        <f t="shared" si="53"/>
        <v>35215.341416537383</v>
      </c>
      <c r="P239" s="89">
        <f t="shared" si="48"/>
        <v>0.938530668262054</v>
      </c>
      <c r="Q239" s="197">
        <f>SUMIFS([1]nov23!$Q$7:$Q$362,[1]nov23!$B$7:$B$362,B239)</f>
        <v>12901.013578571932</v>
      </c>
      <c r="R239" s="89">
        <f t="shared" si="54"/>
        <v>-3.861083608180501E-2</v>
      </c>
      <c r="S239" s="89">
        <f t="shared" si="54"/>
        <v>-6.2844531870274015E-2</v>
      </c>
      <c r="T239" s="91">
        <v>10751</v>
      </c>
      <c r="U239" s="193">
        <f>SUMIFS([1]nov23!$U$7:$U$362,[1]nov23!$B$7:$B$362,B239)</f>
        <v>305018</v>
      </c>
      <c r="V239" s="193">
        <f>SUMIFS([1]nov23!$V$7:$V$362,[1]nov23!$B$7:$B$362,B239)</f>
        <v>29104.770992366412</v>
      </c>
      <c r="W239" s="199"/>
      <c r="X239" s="88">
        <v>0</v>
      </c>
      <c r="Y239" s="88">
        <f t="shared" si="55"/>
        <v>0</v>
      </c>
      <c r="Z239" s="1"/>
      <c r="AA239" s="1"/>
    </row>
    <row r="240" spans="2:27" x14ac:dyDescent="0.25">
      <c r="B240" s="85">
        <v>4226</v>
      </c>
      <c r="C240" s="85" t="s">
        <v>256</v>
      </c>
      <c r="D240" s="1">
        <f>SUMIFS([1]nov23!$D$7:$D$362,[1]nov23!$B$7:$B$362,B240)</f>
        <v>54298</v>
      </c>
      <c r="E240" s="85">
        <f t="shared" si="49"/>
        <v>31027.428571428572</v>
      </c>
      <c r="F240" s="86">
        <f t="shared" si="42"/>
        <v>0.82691781763958583</v>
      </c>
      <c r="G240" s="190">
        <f t="shared" si="43"/>
        <v>3897.2274004754681</v>
      </c>
      <c r="H240" s="190">
        <f t="shared" si="44"/>
        <v>6820.147950832069</v>
      </c>
      <c r="I240" s="190">
        <f t="shared" si="45"/>
        <v>960.08438524962173</v>
      </c>
      <c r="J240" s="87">
        <f t="shared" si="46"/>
        <v>1680.147674186838</v>
      </c>
      <c r="K240" s="190">
        <f t="shared" si="50"/>
        <v>478.27210899679193</v>
      </c>
      <c r="L240" s="87">
        <f t="shared" si="47"/>
        <v>836.9761907443858</v>
      </c>
      <c r="M240" s="88">
        <f t="shared" si="51"/>
        <v>7657.1241415764543</v>
      </c>
      <c r="N240" s="88">
        <f t="shared" si="52"/>
        <v>61955.124141576453</v>
      </c>
      <c r="O240" s="88">
        <f t="shared" si="53"/>
        <v>35402.928080900827</v>
      </c>
      <c r="P240" s="89">
        <f t="shared" si="48"/>
        <v>0.94353007563339353</v>
      </c>
      <c r="Q240" s="197">
        <f>SUMIFS([1]nov23!$Q$7:$Q$362,[1]nov23!$B$7:$B$362,B240)</f>
        <v>318.72380825047094</v>
      </c>
      <c r="R240" s="89">
        <f t="shared" si="54"/>
        <v>-3.4341709793878607E-2</v>
      </c>
      <c r="S240" s="89">
        <f t="shared" si="54"/>
        <v>-5.9724727707868054E-2</v>
      </c>
      <c r="T240" s="91">
        <v>1750</v>
      </c>
      <c r="U240" s="193">
        <f>SUMIFS([1]nov23!$U$7:$U$362,[1]nov23!$B$7:$B$362,B240)</f>
        <v>56229</v>
      </c>
      <c r="V240" s="193">
        <f>SUMIFS([1]nov23!$V$7:$V$362,[1]nov23!$B$7:$B$362,B240)</f>
        <v>32998.239436619719</v>
      </c>
      <c r="W240" s="199"/>
      <c r="X240" s="88">
        <v>0</v>
      </c>
      <c r="Y240" s="88">
        <f t="shared" si="55"/>
        <v>0</v>
      </c>
    </row>
    <row r="241" spans="2:27" x14ac:dyDescent="0.25">
      <c r="B241" s="85">
        <v>4227</v>
      </c>
      <c r="C241" s="85" t="s">
        <v>257</v>
      </c>
      <c r="D241" s="1">
        <f>SUMIFS([1]nov23!$D$7:$D$362,[1]nov23!$B$7:$B$362,B241)</f>
        <v>198240</v>
      </c>
      <c r="E241" s="85">
        <f t="shared" si="49"/>
        <v>32908.366533864544</v>
      </c>
      <c r="F241" s="86">
        <f t="shared" si="42"/>
        <v>0.87704704802141853</v>
      </c>
      <c r="G241" s="190">
        <f t="shared" si="43"/>
        <v>2768.6646230138854</v>
      </c>
      <c r="H241" s="190">
        <f t="shared" si="44"/>
        <v>16678.435689035643</v>
      </c>
      <c r="I241" s="190">
        <f t="shared" si="45"/>
        <v>301.75609839703174</v>
      </c>
      <c r="J241" s="87">
        <f t="shared" si="46"/>
        <v>1817.778736743719</v>
      </c>
      <c r="K241" s="190">
        <f t="shared" si="50"/>
        <v>-180.05617785579807</v>
      </c>
      <c r="L241" s="87">
        <f t="shared" si="47"/>
        <v>-1084.6584154033276</v>
      </c>
      <c r="M241" s="88">
        <f t="shared" si="51"/>
        <v>15593.777273632315</v>
      </c>
      <c r="N241" s="88">
        <f t="shared" si="52"/>
        <v>213833.77727363232</v>
      </c>
      <c r="O241" s="88">
        <f t="shared" si="53"/>
        <v>35496.974979022634</v>
      </c>
      <c r="P241" s="89">
        <f t="shared" si="48"/>
        <v>0.94603653715248537</v>
      </c>
      <c r="Q241" s="197">
        <f>SUMIFS([1]nov23!$Q$7:$Q$362,[1]nov23!$B$7:$B$362,B241)</f>
        <v>4597.5474976576188</v>
      </c>
      <c r="R241" s="89">
        <f t="shared" si="54"/>
        <v>3.7574387237583808E-2</v>
      </c>
      <c r="S241" s="89">
        <f t="shared" si="54"/>
        <v>1.3288532556225977E-2</v>
      </c>
      <c r="T241" s="91">
        <v>6024</v>
      </c>
      <c r="U241" s="193">
        <f>SUMIFS([1]nov23!$U$7:$U$362,[1]nov23!$B$7:$B$362,B241)</f>
        <v>191061</v>
      </c>
      <c r="V241" s="193">
        <f>SUMIFS([1]nov23!$V$7:$V$362,[1]nov23!$B$7:$B$362,B241)</f>
        <v>32476.797552269254</v>
      </c>
      <c r="W241" s="199"/>
      <c r="X241" s="88">
        <v>0</v>
      </c>
      <c r="Y241" s="88">
        <f t="shared" si="55"/>
        <v>0</v>
      </c>
    </row>
    <row r="242" spans="2:27" x14ac:dyDescent="0.25">
      <c r="B242" s="85">
        <v>4228</v>
      </c>
      <c r="C242" s="85" t="s">
        <v>258</v>
      </c>
      <c r="D242" s="1">
        <f>SUMIFS([1]nov23!$D$7:$D$362,[1]nov23!$B$7:$B$362,B242)</f>
        <v>117659</v>
      </c>
      <c r="E242" s="85">
        <f t="shared" si="49"/>
        <v>64049.537289058251</v>
      </c>
      <c r="F242" s="86">
        <f t="shared" si="42"/>
        <v>1.7069962299313659</v>
      </c>
      <c r="G242" s="190">
        <f t="shared" si="43"/>
        <v>-15916.037830102337</v>
      </c>
      <c r="H242" s="190">
        <f t="shared" si="44"/>
        <v>-29237.761493897993</v>
      </c>
      <c r="I242" s="190">
        <f t="shared" si="45"/>
        <v>0</v>
      </c>
      <c r="J242" s="87">
        <f t="shared" si="46"/>
        <v>0</v>
      </c>
      <c r="K242" s="190">
        <f t="shared" si="50"/>
        <v>-481.8122762528298</v>
      </c>
      <c r="L242" s="87">
        <f t="shared" si="47"/>
        <v>-885.08915147644836</v>
      </c>
      <c r="M242" s="88">
        <f t="shared" si="51"/>
        <v>-30122.850645374441</v>
      </c>
      <c r="N242" s="88">
        <f t="shared" si="52"/>
        <v>87536.149354625551</v>
      </c>
      <c r="O242" s="88">
        <f t="shared" si="53"/>
        <v>47651.687182703077</v>
      </c>
      <c r="P242" s="89">
        <f t="shared" si="48"/>
        <v>1.2699740515477334</v>
      </c>
      <c r="Q242" s="197">
        <f>SUMIFS([1]nov23!$Q$7:$Q$362,[1]nov23!$B$7:$B$362,B242)</f>
        <v>-958.34190798745476</v>
      </c>
      <c r="R242" s="89">
        <f t="shared" si="54"/>
        <v>0.20472021706855065</v>
      </c>
      <c r="S242" s="89">
        <f t="shared" si="54"/>
        <v>0.18701338753079857</v>
      </c>
      <c r="T242" s="91">
        <v>1837</v>
      </c>
      <c r="U242" s="193">
        <f>SUMIFS([1]nov23!$U$7:$U$362,[1]nov23!$B$7:$B$362,B242)</f>
        <v>97665</v>
      </c>
      <c r="V242" s="193">
        <f>SUMIFS([1]nov23!$V$7:$V$362,[1]nov23!$B$7:$B$362,B242)</f>
        <v>53958.563535911599</v>
      </c>
      <c r="W242" s="199"/>
      <c r="X242" s="88">
        <v>0</v>
      </c>
      <c r="Y242" s="88">
        <f t="shared" si="55"/>
        <v>0</v>
      </c>
    </row>
    <row r="243" spans="2:27" ht="30.6" customHeight="1" x14ac:dyDescent="0.25">
      <c r="B243" s="85">
        <v>4601</v>
      </c>
      <c r="C243" s="85" t="s">
        <v>259</v>
      </c>
      <c r="D243" s="1">
        <f>SUMIFS([1]nov23!$D$7:$D$362,[1]nov23!$B$7:$B$362,B243)</f>
        <v>11370735</v>
      </c>
      <c r="E243" s="85">
        <f t="shared" si="49"/>
        <v>39300.228113227116</v>
      </c>
      <c r="F243" s="86">
        <f t="shared" si="42"/>
        <v>1.047397749681819</v>
      </c>
      <c r="G243" s="190">
        <f t="shared" si="43"/>
        <v>-1066.4523246036581</v>
      </c>
      <c r="H243" s="190">
        <f t="shared" si="44"/>
        <v>-308556.65107757639</v>
      </c>
      <c r="I243" s="190">
        <f t="shared" si="45"/>
        <v>0</v>
      </c>
      <c r="J243" s="87">
        <f t="shared" si="46"/>
        <v>0</v>
      </c>
      <c r="K243" s="190">
        <f t="shared" si="50"/>
        <v>-481.8122762528298</v>
      </c>
      <c r="L243" s="87">
        <f t="shared" si="47"/>
        <v>-139402.74588823123</v>
      </c>
      <c r="M243" s="88">
        <f t="shared" si="51"/>
        <v>-447959.39696580765</v>
      </c>
      <c r="N243" s="88">
        <f t="shared" si="52"/>
        <v>10922775.603034193</v>
      </c>
      <c r="O243" s="88">
        <f t="shared" si="53"/>
        <v>37751.963512370625</v>
      </c>
      <c r="P243" s="89">
        <f t="shared" si="48"/>
        <v>1.0061346594479146</v>
      </c>
      <c r="Q243" s="197">
        <f>SUMIFS([1]nov23!$Q$7:$Q$362,[1]nov23!$B$7:$B$362,B243)</f>
        <v>-42231.833662500314</v>
      </c>
      <c r="R243" s="89">
        <f t="shared" si="54"/>
        <v>-5.5187445922948664E-2</v>
      </c>
      <c r="S243" s="89">
        <f t="shared" si="54"/>
        <v>-6.3024691040236447E-2</v>
      </c>
      <c r="T243" s="91">
        <v>289330</v>
      </c>
      <c r="U243" s="193">
        <f>SUMIFS([1]nov23!$U$7:$U$362,[1]nov23!$B$7:$B$362,B243)</f>
        <v>12034911</v>
      </c>
      <c r="V243" s="193">
        <f>SUMIFS([1]nov23!$V$7:$V$362,[1]nov23!$B$7:$B$362,B243)</f>
        <v>41943.717979995119</v>
      </c>
      <c r="W243" s="199"/>
      <c r="X243" s="88">
        <v>0</v>
      </c>
      <c r="Y243" s="88">
        <f t="shared" si="55"/>
        <v>0</v>
      </c>
    </row>
    <row r="244" spans="2:27" x14ac:dyDescent="0.25">
      <c r="B244" s="85">
        <v>4602</v>
      </c>
      <c r="C244" s="85" t="s">
        <v>260</v>
      </c>
      <c r="D244" s="1">
        <f>SUMIFS([1]nov23!$D$7:$D$362,[1]nov23!$B$7:$B$362,B244)</f>
        <v>599768</v>
      </c>
      <c r="E244" s="85">
        <f t="shared" si="49"/>
        <v>34912.858722859302</v>
      </c>
      <c r="F244" s="86">
        <f t="shared" si="42"/>
        <v>0.93046914526622493</v>
      </c>
      <c r="G244" s="190">
        <f t="shared" si="43"/>
        <v>1565.9693096170304</v>
      </c>
      <c r="H244" s="190">
        <f t="shared" si="44"/>
        <v>26901.786769910967</v>
      </c>
      <c r="I244" s="190">
        <f t="shared" si="45"/>
        <v>0</v>
      </c>
      <c r="J244" s="87">
        <f t="shared" si="46"/>
        <v>0</v>
      </c>
      <c r="K244" s="190">
        <f t="shared" si="50"/>
        <v>-481.8122762528298</v>
      </c>
      <c r="L244" s="87">
        <f t="shared" si="47"/>
        <v>-8277.0530937473632</v>
      </c>
      <c r="M244" s="88">
        <f t="shared" si="51"/>
        <v>18624.733676163603</v>
      </c>
      <c r="N244" s="88">
        <f t="shared" si="52"/>
        <v>618392.7336761636</v>
      </c>
      <c r="O244" s="88">
        <f t="shared" si="53"/>
        <v>35997.015756223504</v>
      </c>
      <c r="P244" s="89">
        <f t="shared" si="48"/>
        <v>0.95936321768167709</v>
      </c>
      <c r="Q244" s="197">
        <f>SUMIFS([1]nov23!$Q$7:$Q$362,[1]nov23!$B$7:$B$362,B244)</f>
        <v>8880.5157118581883</v>
      </c>
      <c r="R244" s="92">
        <f t="shared" si="54"/>
        <v>-4.5716713259008342E-2</v>
      </c>
      <c r="S244" s="92">
        <f t="shared" si="54"/>
        <v>-4.8383084861754008E-2</v>
      </c>
      <c r="T244" s="91">
        <v>17179</v>
      </c>
      <c r="U244" s="193">
        <f>SUMIFS([1]nov23!$U$7:$U$362,[1]nov23!$B$7:$B$362,B244)</f>
        <v>628501</v>
      </c>
      <c r="V244" s="193">
        <f>SUMIFS([1]nov23!$V$7:$V$362,[1]nov23!$B$7:$B$362,B244)</f>
        <v>36687.934154456831</v>
      </c>
      <c r="W244" s="199"/>
      <c r="X244" s="88">
        <v>0</v>
      </c>
      <c r="Y244" s="88">
        <f t="shared" si="55"/>
        <v>0</v>
      </c>
      <c r="Z244" s="1"/>
      <c r="AA244" s="1"/>
    </row>
    <row r="245" spans="2:27" x14ac:dyDescent="0.25">
      <c r="B245" s="85">
        <v>4611</v>
      </c>
      <c r="C245" s="85" t="s">
        <v>261</v>
      </c>
      <c r="D245" s="1">
        <f>SUMIFS([1]nov23!$D$7:$D$362,[1]nov23!$B$7:$B$362,B245)</f>
        <v>136138</v>
      </c>
      <c r="E245" s="85">
        <f t="shared" si="49"/>
        <v>33424.502823471645</v>
      </c>
      <c r="F245" s="86">
        <f t="shared" si="42"/>
        <v>0.89080269307024851</v>
      </c>
      <c r="G245" s="190">
        <f t="shared" si="43"/>
        <v>2458.9828492496249</v>
      </c>
      <c r="H245" s="190">
        <f t="shared" si="44"/>
        <v>10015.437144993723</v>
      </c>
      <c r="I245" s="190">
        <f t="shared" si="45"/>
        <v>121.10839703454657</v>
      </c>
      <c r="J245" s="87">
        <f t="shared" si="46"/>
        <v>493.27450112170817</v>
      </c>
      <c r="K245" s="190">
        <f t="shared" si="50"/>
        <v>-360.70387921828325</v>
      </c>
      <c r="L245" s="87">
        <f t="shared" si="47"/>
        <v>-1469.1469000560676</v>
      </c>
      <c r="M245" s="88">
        <f t="shared" si="51"/>
        <v>8546.2902449376543</v>
      </c>
      <c r="N245" s="88">
        <f t="shared" si="52"/>
        <v>144684.29024493764</v>
      </c>
      <c r="O245" s="88">
        <f t="shared" si="53"/>
        <v>35522.781793502982</v>
      </c>
      <c r="P245" s="89">
        <f t="shared" si="48"/>
        <v>0.94672431940492663</v>
      </c>
      <c r="Q245" s="197">
        <f>SUMIFS([1]nov23!$Q$7:$Q$362,[1]nov23!$B$7:$B$362,B245)</f>
        <v>1647.3979262880866</v>
      </c>
      <c r="R245" s="92">
        <f t="shared" si="54"/>
        <v>-2.2937689293352662E-2</v>
      </c>
      <c r="S245" s="92">
        <f t="shared" si="54"/>
        <v>-3.0134318147072105E-2</v>
      </c>
      <c r="T245" s="91">
        <v>4073</v>
      </c>
      <c r="U245" s="193">
        <f>SUMIFS([1]nov23!$U$7:$U$362,[1]nov23!$B$7:$B$362,B245)</f>
        <v>139334</v>
      </c>
      <c r="V245" s="193">
        <f>SUMIFS([1]nov23!$V$7:$V$362,[1]nov23!$B$7:$B$362,B245)</f>
        <v>34463.022508038586</v>
      </c>
      <c r="W245" s="199"/>
      <c r="X245" s="88">
        <v>0</v>
      </c>
      <c r="Y245" s="88">
        <f t="shared" si="55"/>
        <v>0</v>
      </c>
      <c r="Z245" s="1"/>
    </row>
    <row r="246" spans="2:27" x14ac:dyDescent="0.25">
      <c r="B246" s="85">
        <v>4612</v>
      </c>
      <c r="C246" s="85" t="s">
        <v>262</v>
      </c>
      <c r="D246" s="1">
        <f>SUMIFS([1]nov23!$D$7:$D$362,[1]nov23!$B$7:$B$362,B246)</f>
        <v>166979</v>
      </c>
      <c r="E246" s="85">
        <f t="shared" si="49"/>
        <v>29131.018841591067</v>
      </c>
      <c r="F246" s="86">
        <f t="shared" si="42"/>
        <v>0.77637624628321011</v>
      </c>
      <c r="G246" s="190">
        <f t="shared" si="43"/>
        <v>5035.0732383779714</v>
      </c>
      <c r="H246" s="190">
        <f t="shared" si="44"/>
        <v>28861.039802382533</v>
      </c>
      <c r="I246" s="190">
        <f t="shared" si="45"/>
        <v>1623.8277906927487</v>
      </c>
      <c r="J246" s="87">
        <f t="shared" si="46"/>
        <v>9307.780896250837</v>
      </c>
      <c r="K246" s="190">
        <f t="shared" si="50"/>
        <v>1142.0155144399189</v>
      </c>
      <c r="L246" s="87">
        <f t="shared" si="47"/>
        <v>6546.0329287696159</v>
      </c>
      <c r="M246" s="88">
        <f t="shared" si="51"/>
        <v>35407.072731152148</v>
      </c>
      <c r="N246" s="88">
        <f t="shared" si="52"/>
        <v>202386.07273115215</v>
      </c>
      <c r="O246" s="88">
        <f t="shared" si="53"/>
        <v>35308.107594408961</v>
      </c>
      <c r="P246" s="89">
        <f t="shared" si="48"/>
        <v>0.94100299706557489</v>
      </c>
      <c r="Q246" s="197">
        <f>SUMIFS([1]nov23!$Q$7:$Q$362,[1]nov23!$B$7:$B$362,B246)</f>
        <v>4434.6948965095398</v>
      </c>
      <c r="R246" s="92">
        <f t="shared" si="54"/>
        <v>-0.15781589658494269</v>
      </c>
      <c r="S246" s="92">
        <f t="shared" si="54"/>
        <v>-0.15149804654187776</v>
      </c>
      <c r="T246" s="91">
        <v>5732</v>
      </c>
      <c r="U246" s="193">
        <f>SUMIFS([1]nov23!$U$7:$U$362,[1]nov23!$B$7:$B$362,B246)</f>
        <v>198269</v>
      </c>
      <c r="V246" s="193">
        <f>SUMIFS([1]nov23!$V$7:$V$362,[1]nov23!$B$7:$B$362,B246)</f>
        <v>34332.294372294367</v>
      </c>
      <c r="W246" s="199"/>
      <c r="X246" s="88">
        <v>0</v>
      </c>
      <c r="Y246" s="88">
        <f t="shared" si="55"/>
        <v>0</v>
      </c>
      <c r="Z246" s="1"/>
    </row>
    <row r="247" spans="2:27" x14ac:dyDescent="0.25">
      <c r="B247" s="85">
        <v>4613</v>
      </c>
      <c r="C247" s="85" t="s">
        <v>263</v>
      </c>
      <c r="D247" s="1">
        <f>SUMIFS([1]nov23!$D$7:$D$362,[1]nov23!$B$7:$B$362,B247)</f>
        <v>413790</v>
      </c>
      <c r="E247" s="85">
        <f t="shared" si="49"/>
        <v>34107.319485657761</v>
      </c>
      <c r="F247" s="86">
        <f t="shared" si="42"/>
        <v>0.90900056798737361</v>
      </c>
      <c r="G247" s="190">
        <f t="shared" si="43"/>
        <v>2049.2928519379552</v>
      </c>
      <c r="H247" s="190">
        <f t="shared" si="44"/>
        <v>24862.020879711275</v>
      </c>
      <c r="I247" s="190">
        <f t="shared" si="45"/>
        <v>0</v>
      </c>
      <c r="J247" s="87">
        <f t="shared" si="46"/>
        <v>0</v>
      </c>
      <c r="K247" s="190">
        <f t="shared" si="50"/>
        <v>-481.8122762528298</v>
      </c>
      <c r="L247" s="87">
        <f t="shared" si="47"/>
        <v>-5845.3465354993314</v>
      </c>
      <c r="M247" s="88">
        <f t="shared" si="51"/>
        <v>19016.674344211944</v>
      </c>
      <c r="N247" s="88">
        <f t="shared" si="52"/>
        <v>432806.67434421193</v>
      </c>
      <c r="O247" s="88">
        <f t="shared" si="53"/>
        <v>35674.800061342896</v>
      </c>
      <c r="P247" s="89">
        <f t="shared" si="48"/>
        <v>0.95077578677013674</v>
      </c>
      <c r="Q247" s="197">
        <f>SUMIFS([1]nov23!$Q$7:$Q$362,[1]nov23!$B$7:$B$362,B247)</f>
        <v>2259.0279653218204</v>
      </c>
      <c r="R247" s="92">
        <f t="shared" si="54"/>
        <v>-3.1707773669677537E-2</v>
      </c>
      <c r="S247" s="92">
        <f t="shared" si="54"/>
        <v>-3.7374501997196004E-2</v>
      </c>
      <c r="T247" s="91">
        <v>12132</v>
      </c>
      <c r="U247" s="193">
        <f>SUMIFS([1]nov23!$U$7:$U$362,[1]nov23!$B$7:$B$362,B247)</f>
        <v>427340</v>
      </c>
      <c r="V247" s="193">
        <f>SUMIFS([1]nov23!$V$7:$V$362,[1]nov23!$B$7:$B$362,B247)</f>
        <v>35431.55625570019</v>
      </c>
      <c r="W247" s="199"/>
      <c r="X247" s="88">
        <v>0</v>
      </c>
      <c r="Y247" s="88">
        <f t="shared" si="55"/>
        <v>0</v>
      </c>
      <c r="Z247" s="1"/>
    </row>
    <row r="248" spans="2:27" x14ac:dyDescent="0.25">
      <c r="B248" s="85">
        <v>4614</v>
      </c>
      <c r="C248" s="85" t="s">
        <v>264</v>
      </c>
      <c r="D248" s="1">
        <f>SUMIFS([1]nov23!$D$7:$D$362,[1]nov23!$B$7:$B$362,B248)</f>
        <v>697982</v>
      </c>
      <c r="E248" s="85">
        <f t="shared" si="49"/>
        <v>36547.387160959261</v>
      </c>
      <c r="F248" s="86">
        <f t="shared" si="42"/>
        <v>0.97403126920414251</v>
      </c>
      <c r="G248" s="190">
        <f t="shared" si="43"/>
        <v>585.25224675705533</v>
      </c>
      <c r="H248" s="190">
        <f t="shared" si="44"/>
        <v>11177.147408566241</v>
      </c>
      <c r="I248" s="190">
        <f t="shared" si="45"/>
        <v>0</v>
      </c>
      <c r="J248" s="87">
        <f t="shared" si="46"/>
        <v>0</v>
      </c>
      <c r="K248" s="190">
        <f t="shared" si="50"/>
        <v>-481.8122762528298</v>
      </c>
      <c r="L248" s="87">
        <f t="shared" si="47"/>
        <v>-9201.650851876544</v>
      </c>
      <c r="M248" s="88">
        <f t="shared" si="51"/>
        <v>1975.4965566896972</v>
      </c>
      <c r="N248" s="88">
        <f t="shared" si="52"/>
        <v>699957.49655668973</v>
      </c>
      <c r="O248" s="88">
        <f t="shared" si="53"/>
        <v>36650.827131463484</v>
      </c>
      <c r="P248" s="89">
        <f t="shared" si="48"/>
        <v>0.97678806725684408</v>
      </c>
      <c r="Q248" s="197">
        <f>SUMIFS([1]nov23!$Q$7:$Q$362,[1]nov23!$B$7:$B$362,B248)</f>
        <v>-5290.393662898452</v>
      </c>
      <c r="R248" s="92">
        <f t="shared" si="54"/>
        <v>3.1216527074564196E-2</v>
      </c>
      <c r="S248" s="92">
        <f t="shared" si="54"/>
        <v>2.155123446034567E-2</v>
      </c>
      <c r="T248" s="91">
        <v>19098</v>
      </c>
      <c r="U248" s="193">
        <f>SUMIFS([1]nov23!$U$7:$U$362,[1]nov23!$B$7:$B$362,B248)</f>
        <v>676853</v>
      </c>
      <c r="V248" s="193">
        <f>SUMIFS([1]nov23!$V$7:$V$362,[1]nov23!$B$7:$B$362,B248)</f>
        <v>35776.362387018336</v>
      </c>
      <c r="W248" s="199"/>
      <c r="X248" s="88">
        <v>0</v>
      </c>
      <c r="Y248" s="88">
        <f t="shared" si="55"/>
        <v>0</v>
      </c>
      <c r="Z248" s="1"/>
    </row>
    <row r="249" spans="2:27" x14ac:dyDescent="0.25">
      <c r="B249" s="85">
        <v>4615</v>
      </c>
      <c r="C249" s="85" t="s">
        <v>265</v>
      </c>
      <c r="D249" s="1">
        <f>SUMIFS([1]nov23!$D$7:$D$362,[1]nov23!$B$7:$B$362,B249)</f>
        <v>102012</v>
      </c>
      <c r="E249" s="85">
        <f t="shared" si="49"/>
        <v>32069.160641307768</v>
      </c>
      <c r="F249" s="86">
        <f t="shared" si="42"/>
        <v>0.85468121439696043</v>
      </c>
      <c r="G249" s="190">
        <f t="shared" si="43"/>
        <v>3272.1881585479509</v>
      </c>
      <c r="H249" s="190">
        <f t="shared" si="44"/>
        <v>10408.830532341031</v>
      </c>
      <c r="I249" s="190">
        <f t="shared" si="45"/>
        <v>595.47816079190341</v>
      </c>
      <c r="J249" s="87">
        <f t="shared" si="46"/>
        <v>1894.2160294790447</v>
      </c>
      <c r="K249" s="190">
        <f t="shared" si="50"/>
        <v>113.6658845390736</v>
      </c>
      <c r="L249" s="87">
        <f t="shared" si="47"/>
        <v>361.57117871879313</v>
      </c>
      <c r="M249" s="88">
        <f t="shared" si="51"/>
        <v>10770.401711059825</v>
      </c>
      <c r="N249" s="88">
        <f t="shared" si="52"/>
        <v>112782.40171105982</v>
      </c>
      <c r="O249" s="88">
        <f t="shared" si="53"/>
        <v>35455.014684394788</v>
      </c>
      <c r="P249" s="89">
        <f t="shared" si="48"/>
        <v>0.94491824547126224</v>
      </c>
      <c r="Q249" s="197">
        <f>SUMIFS([1]nov23!$Q$7:$Q$362,[1]nov23!$B$7:$B$362,B249)</f>
        <v>2345.055733739855</v>
      </c>
      <c r="R249" s="92">
        <f t="shared" si="54"/>
        <v>-4.5983783632129731E-2</v>
      </c>
      <c r="S249" s="92">
        <f t="shared" si="54"/>
        <v>-6.5178074058896043E-2</v>
      </c>
      <c r="T249" s="91">
        <v>3181</v>
      </c>
      <c r="U249" s="193">
        <f>SUMIFS([1]nov23!$U$7:$U$362,[1]nov23!$B$7:$B$362,B249)</f>
        <v>106929</v>
      </c>
      <c r="V249" s="193">
        <f>SUMIFS([1]nov23!$V$7:$V$362,[1]nov23!$B$7:$B$362,B249)</f>
        <v>34305.101058710301</v>
      </c>
      <c r="W249" s="199"/>
      <c r="X249" s="88">
        <v>0</v>
      </c>
      <c r="Y249" s="88">
        <f t="shared" si="55"/>
        <v>0</v>
      </c>
      <c r="Z249" s="1"/>
    </row>
    <row r="250" spans="2:27" x14ac:dyDescent="0.25">
      <c r="B250" s="85">
        <v>4616</v>
      </c>
      <c r="C250" s="85" t="s">
        <v>266</v>
      </c>
      <c r="D250" s="1">
        <f>SUMIFS([1]nov23!$D$7:$D$362,[1]nov23!$B$7:$B$362,B250)</f>
        <v>126707</v>
      </c>
      <c r="E250" s="85">
        <f t="shared" si="49"/>
        <v>43541.92439862543</v>
      </c>
      <c r="F250" s="86">
        <f t="shared" si="42"/>
        <v>1.1604439928578134</v>
      </c>
      <c r="G250" s="190">
        <f t="shared" si="43"/>
        <v>-3611.4700958426461</v>
      </c>
      <c r="H250" s="190">
        <f t="shared" si="44"/>
        <v>-10509.377978902099</v>
      </c>
      <c r="I250" s="190">
        <f t="shared" si="45"/>
        <v>0</v>
      </c>
      <c r="J250" s="87">
        <f t="shared" si="46"/>
        <v>0</v>
      </c>
      <c r="K250" s="190">
        <f t="shared" si="50"/>
        <v>-481.8122762528298</v>
      </c>
      <c r="L250" s="87">
        <f t="shared" si="47"/>
        <v>-1402.0737238957347</v>
      </c>
      <c r="M250" s="88">
        <f t="shared" si="51"/>
        <v>-11911.451702797835</v>
      </c>
      <c r="N250" s="88">
        <f t="shared" si="52"/>
        <v>114795.54829720217</v>
      </c>
      <c r="O250" s="88">
        <f t="shared" si="53"/>
        <v>39448.642026529953</v>
      </c>
      <c r="P250" s="89">
        <f t="shared" si="48"/>
        <v>1.0513531567183125</v>
      </c>
      <c r="Q250" s="197">
        <f>SUMIFS([1]nov23!$Q$7:$Q$362,[1]nov23!$B$7:$B$362,B250)</f>
        <v>-9820.3918085157857</v>
      </c>
      <c r="R250" s="92">
        <f t="shared" si="54"/>
        <v>-1.4873270097962991E-2</v>
      </c>
      <c r="S250" s="92">
        <f t="shared" si="54"/>
        <v>-2.4013621200146829E-2</v>
      </c>
      <c r="T250" s="91">
        <v>2910</v>
      </c>
      <c r="U250" s="193">
        <f>SUMIFS([1]nov23!$U$7:$U$362,[1]nov23!$B$7:$B$362,B250)</f>
        <v>128620</v>
      </c>
      <c r="V250" s="193">
        <f>SUMIFS([1]nov23!$V$7:$V$362,[1]nov23!$B$7:$B$362,B250)</f>
        <v>44613.250086715227</v>
      </c>
      <c r="W250" s="199"/>
      <c r="X250" s="88">
        <v>0</v>
      </c>
      <c r="Y250" s="88">
        <f t="shared" si="55"/>
        <v>0</v>
      </c>
      <c r="Z250" s="1"/>
    </row>
    <row r="251" spans="2:27" x14ac:dyDescent="0.25">
      <c r="B251" s="85">
        <v>4617</v>
      </c>
      <c r="C251" s="85" t="s">
        <v>267</v>
      </c>
      <c r="D251" s="1">
        <f>SUMIFS([1]nov23!$D$7:$D$362,[1]nov23!$B$7:$B$362,B251)</f>
        <v>471772</v>
      </c>
      <c r="E251" s="85">
        <f t="shared" si="49"/>
        <v>36128.963087762291</v>
      </c>
      <c r="F251" s="86">
        <f t="shared" si="42"/>
        <v>0.96287977075948838</v>
      </c>
      <c r="G251" s="190">
        <f t="shared" si="43"/>
        <v>836.30669067523706</v>
      </c>
      <c r="H251" s="190">
        <f t="shared" si="44"/>
        <v>10920.492766837246</v>
      </c>
      <c r="I251" s="190">
        <f t="shared" si="45"/>
        <v>0</v>
      </c>
      <c r="J251" s="87">
        <f t="shared" si="46"/>
        <v>0</v>
      </c>
      <c r="K251" s="190">
        <f t="shared" si="50"/>
        <v>-481.8122762528298</v>
      </c>
      <c r="L251" s="87">
        <f t="shared" si="47"/>
        <v>-6291.5047033094515</v>
      </c>
      <c r="M251" s="88">
        <f t="shared" si="51"/>
        <v>4628.9880635277941</v>
      </c>
      <c r="N251" s="88">
        <f t="shared" si="52"/>
        <v>476400.9880635278</v>
      </c>
      <c r="O251" s="88">
        <f t="shared" si="53"/>
        <v>36483.457502184698</v>
      </c>
      <c r="P251" s="89">
        <f t="shared" si="48"/>
        <v>0.9723274678789825</v>
      </c>
      <c r="Q251" s="197">
        <f>SUMIFS([1]nov23!$Q$7:$Q$362,[1]nov23!$B$7:$B$362,B251)</f>
        <v>-978.29245209594228</v>
      </c>
      <c r="R251" s="92">
        <f t="shared" si="54"/>
        <v>-4.6223889890747945E-2</v>
      </c>
      <c r="S251" s="92">
        <f t="shared" si="54"/>
        <v>-4.9218592028478031E-2</v>
      </c>
      <c r="T251" s="91">
        <v>13058</v>
      </c>
      <c r="U251" s="193">
        <f>SUMIFS([1]nov23!$U$7:$U$362,[1]nov23!$B$7:$B$362,B251)</f>
        <v>494636</v>
      </c>
      <c r="V251" s="193">
        <f>SUMIFS([1]nov23!$V$7:$V$362,[1]nov23!$B$7:$B$362,B251)</f>
        <v>37999.231773834217</v>
      </c>
      <c r="W251" s="199"/>
      <c r="X251" s="88">
        <v>0</v>
      </c>
      <c r="Y251" s="88">
        <f t="shared" si="55"/>
        <v>0</v>
      </c>
      <c r="Z251" s="1"/>
    </row>
    <row r="252" spans="2:27" x14ac:dyDescent="0.25">
      <c r="B252" s="85">
        <v>4618</v>
      </c>
      <c r="C252" s="85" t="s">
        <v>268</v>
      </c>
      <c r="D252" s="1">
        <f>SUMIFS([1]nov23!$D$7:$D$362,[1]nov23!$B$7:$B$362,B252)</f>
        <v>408517</v>
      </c>
      <c r="E252" s="85">
        <f t="shared" si="49"/>
        <v>36644.869034804447</v>
      </c>
      <c r="F252" s="86">
        <f t="shared" si="42"/>
        <v>0.97662927690542234</v>
      </c>
      <c r="G252" s="190">
        <f t="shared" si="43"/>
        <v>526.76312244994335</v>
      </c>
      <c r="H252" s="190">
        <f t="shared" si="44"/>
        <v>5872.3552890719684</v>
      </c>
      <c r="I252" s="190">
        <f t="shared" si="45"/>
        <v>0</v>
      </c>
      <c r="J252" s="87">
        <f t="shared" si="46"/>
        <v>0</v>
      </c>
      <c r="K252" s="190">
        <f t="shared" si="50"/>
        <v>-481.8122762528298</v>
      </c>
      <c r="L252" s="87">
        <f t="shared" si="47"/>
        <v>-5371.2432556665462</v>
      </c>
      <c r="M252" s="88">
        <f t="shared" si="51"/>
        <v>501.11203340542215</v>
      </c>
      <c r="N252" s="88">
        <f t="shared" si="52"/>
        <v>409018.1120334054</v>
      </c>
      <c r="O252" s="88">
        <f t="shared" si="53"/>
        <v>36689.81988100156</v>
      </c>
      <c r="P252" s="89">
        <f t="shared" si="48"/>
        <v>0.97782727033735606</v>
      </c>
      <c r="Q252" s="197">
        <f>SUMIFS([1]nov23!$Q$7:$Q$362,[1]nov23!$B$7:$B$362,B252)</f>
        <v>161.03756655190864</v>
      </c>
      <c r="R252" s="92">
        <f t="shared" si="54"/>
        <v>2.3164891751905989E-2</v>
      </c>
      <c r="S252" s="92">
        <f t="shared" si="54"/>
        <v>-1.3404030182554878E-3</v>
      </c>
      <c r="T252" s="91">
        <v>11148</v>
      </c>
      <c r="U252" s="193">
        <f>SUMIFS([1]nov23!$U$7:$U$362,[1]nov23!$B$7:$B$362,B252)</f>
        <v>399268</v>
      </c>
      <c r="V252" s="193">
        <f>SUMIFS([1]nov23!$V$7:$V$362,[1]nov23!$B$7:$B$362,B252)</f>
        <v>36694.05385534418</v>
      </c>
      <c r="W252" s="199"/>
      <c r="X252" s="88">
        <v>0</v>
      </c>
      <c r="Y252" s="88">
        <f t="shared" si="55"/>
        <v>0</v>
      </c>
      <c r="Z252" s="1"/>
      <c r="AA252" s="1"/>
    </row>
    <row r="253" spans="2:27" x14ac:dyDescent="0.25">
      <c r="B253" s="85">
        <v>4619</v>
      </c>
      <c r="C253" s="85" t="s">
        <v>269</v>
      </c>
      <c r="D253" s="1">
        <f>SUMIFS([1]nov23!$D$7:$D$362,[1]nov23!$B$7:$B$362,B253)</f>
        <v>69053</v>
      </c>
      <c r="E253" s="85">
        <f t="shared" si="49"/>
        <v>71780.665280665271</v>
      </c>
      <c r="F253" s="86">
        <f t="shared" si="42"/>
        <v>1.9130399719061344</v>
      </c>
      <c r="G253" s="190">
        <f t="shared" si="43"/>
        <v>-20554.71462506655</v>
      </c>
      <c r="H253" s="190">
        <f t="shared" si="44"/>
        <v>-19773.63546931402</v>
      </c>
      <c r="I253" s="190">
        <f t="shared" si="45"/>
        <v>0</v>
      </c>
      <c r="J253" s="87">
        <f t="shared" si="46"/>
        <v>0</v>
      </c>
      <c r="K253" s="190">
        <f t="shared" si="50"/>
        <v>-481.8122762528298</v>
      </c>
      <c r="L253" s="87">
        <f t="shared" si="47"/>
        <v>-463.50340975522226</v>
      </c>
      <c r="M253" s="88">
        <f t="shared" si="51"/>
        <v>-20237.138879069244</v>
      </c>
      <c r="N253" s="88">
        <f t="shared" si="52"/>
        <v>48815.861120930756</v>
      </c>
      <c r="O253" s="88">
        <f t="shared" si="53"/>
        <v>50744.138379345895</v>
      </c>
      <c r="P253" s="89">
        <f t="shared" si="48"/>
        <v>1.352391548337641</v>
      </c>
      <c r="Q253" s="197">
        <f>SUMIFS([1]nov23!$Q$7:$Q$362,[1]nov23!$B$7:$B$362,B253)</f>
        <v>-2159.8378418529828</v>
      </c>
      <c r="R253" s="92">
        <f t="shared" si="54"/>
        <v>6.3138933366178096E-2</v>
      </c>
      <c r="S253" s="92">
        <f t="shared" si="54"/>
        <v>3.5510582706973728E-2</v>
      </c>
      <c r="T253" s="91">
        <v>962</v>
      </c>
      <c r="U253" s="193">
        <f>SUMIFS([1]nov23!$U$7:$U$362,[1]nov23!$B$7:$B$362,B253)</f>
        <v>64952</v>
      </c>
      <c r="V253" s="193">
        <f>SUMIFS([1]nov23!$V$7:$V$362,[1]nov23!$B$7:$B$362,B253)</f>
        <v>69319.103521878336</v>
      </c>
      <c r="W253" s="199"/>
      <c r="X253" s="88">
        <v>0</v>
      </c>
      <c r="Y253" s="88">
        <f t="shared" si="55"/>
        <v>0</v>
      </c>
      <c r="Z253" s="1"/>
    </row>
    <row r="254" spans="2:27" x14ac:dyDescent="0.25">
      <c r="B254" s="85">
        <v>4620</v>
      </c>
      <c r="C254" s="85" t="s">
        <v>270</v>
      </c>
      <c r="D254" s="1">
        <f>SUMIFS([1]nov23!$D$7:$D$362,[1]nov23!$B$7:$B$362,B254)</f>
        <v>38168</v>
      </c>
      <c r="E254" s="85">
        <f t="shared" si="49"/>
        <v>36143.939393939392</v>
      </c>
      <c r="F254" s="86">
        <f t="shared" si="42"/>
        <v>0.96327890710402175</v>
      </c>
      <c r="G254" s="190">
        <f t="shared" si="43"/>
        <v>827.32090696897649</v>
      </c>
      <c r="H254" s="190">
        <f t="shared" si="44"/>
        <v>873.65087775923917</v>
      </c>
      <c r="I254" s="190">
        <f t="shared" si="45"/>
        <v>0</v>
      </c>
      <c r="J254" s="87">
        <f t="shared" si="46"/>
        <v>0</v>
      </c>
      <c r="K254" s="190">
        <f t="shared" si="50"/>
        <v>-481.8122762528298</v>
      </c>
      <c r="L254" s="87">
        <f t="shared" si="47"/>
        <v>-508.79376372298827</v>
      </c>
      <c r="M254" s="88">
        <f t="shared" si="51"/>
        <v>364.85711403625089</v>
      </c>
      <c r="N254" s="88">
        <f t="shared" si="52"/>
        <v>38532.857114036247</v>
      </c>
      <c r="O254" s="88">
        <f t="shared" si="53"/>
        <v>36489.448024655539</v>
      </c>
      <c r="P254" s="89">
        <f t="shared" si="48"/>
        <v>0.9724871224167958</v>
      </c>
      <c r="Q254" s="197">
        <f>SUMIFS([1]nov23!$Q$7:$Q$362,[1]nov23!$B$7:$B$362,B254)</f>
        <v>701.55554989942584</v>
      </c>
      <c r="R254" s="92">
        <f t="shared" si="54"/>
        <v>-2.6996711448747036E-2</v>
      </c>
      <c r="S254" s="92">
        <f t="shared" si="54"/>
        <v>-3.1603734595296529E-2</v>
      </c>
      <c r="T254" s="91">
        <v>1056</v>
      </c>
      <c r="U254" s="193">
        <f>SUMIFS([1]nov23!$U$7:$U$362,[1]nov23!$B$7:$B$362,B254)</f>
        <v>39227</v>
      </c>
      <c r="V254" s="193">
        <f>SUMIFS([1]nov23!$V$7:$V$362,[1]nov23!$B$7:$B$362,B254)</f>
        <v>37323.501427212177</v>
      </c>
      <c r="W254" s="199"/>
      <c r="X254" s="88">
        <v>0</v>
      </c>
      <c r="Y254" s="88">
        <f t="shared" si="55"/>
        <v>0</v>
      </c>
      <c r="Z254" s="1"/>
    </row>
    <row r="255" spans="2:27" x14ac:dyDescent="0.25">
      <c r="B255" s="85">
        <v>4621</v>
      </c>
      <c r="C255" s="85" t="s">
        <v>271</v>
      </c>
      <c r="D255" s="1">
        <f>SUMIFS([1]nov23!$D$7:$D$362,[1]nov23!$B$7:$B$362,B255)</f>
        <v>529936</v>
      </c>
      <c r="E255" s="85">
        <f t="shared" si="49"/>
        <v>32825.569871159569</v>
      </c>
      <c r="F255" s="86">
        <f t="shared" si="42"/>
        <v>0.87484041863625295</v>
      </c>
      <c r="G255" s="190">
        <f t="shared" si="43"/>
        <v>2818.3426206368704</v>
      </c>
      <c r="H255" s="190">
        <f t="shared" si="44"/>
        <v>45499.323267561638</v>
      </c>
      <c r="I255" s="190">
        <f t="shared" si="45"/>
        <v>330.73493034377316</v>
      </c>
      <c r="J255" s="87">
        <f t="shared" si="46"/>
        <v>5339.3847154698733</v>
      </c>
      <c r="K255" s="190">
        <f t="shared" si="50"/>
        <v>-151.07734590905665</v>
      </c>
      <c r="L255" s="87">
        <f t="shared" si="47"/>
        <v>-2438.9926723558106</v>
      </c>
      <c r="M255" s="88">
        <f t="shared" si="51"/>
        <v>43060.330595205829</v>
      </c>
      <c r="N255" s="88">
        <f t="shared" si="52"/>
        <v>572996.33059520577</v>
      </c>
      <c r="O255" s="88">
        <f t="shared" si="53"/>
        <v>35492.835145887373</v>
      </c>
      <c r="P255" s="89">
        <f t="shared" si="48"/>
        <v>0.94592620568322672</v>
      </c>
      <c r="Q255" s="197">
        <f>SUMIFS([1]nov23!$Q$7:$Q$362,[1]nov23!$B$7:$B$362,B255)</f>
        <v>1766.1986059402407</v>
      </c>
      <c r="R255" s="92">
        <f t="shared" si="54"/>
        <v>6.5624400500682838E-3</v>
      </c>
      <c r="S255" s="92">
        <f t="shared" si="54"/>
        <v>-1.0209444016672755E-2</v>
      </c>
      <c r="T255" s="91">
        <v>16144</v>
      </c>
      <c r="U255" s="193">
        <f>SUMIFS([1]nov23!$U$7:$U$362,[1]nov23!$B$7:$B$362,B255)</f>
        <v>526481</v>
      </c>
      <c r="V255" s="193">
        <f>SUMIFS([1]nov23!$V$7:$V$362,[1]nov23!$B$7:$B$362,B255)</f>
        <v>33164.157480314963</v>
      </c>
      <c r="W255" s="199"/>
      <c r="X255" s="88">
        <v>0</v>
      </c>
      <c r="Y255" s="88">
        <f t="shared" si="55"/>
        <v>0</v>
      </c>
      <c r="Z255" s="1"/>
      <c r="AA255" s="1"/>
    </row>
    <row r="256" spans="2:27" x14ac:dyDescent="0.25">
      <c r="B256" s="85">
        <v>4622</v>
      </c>
      <c r="C256" s="85" t="s">
        <v>272</v>
      </c>
      <c r="D256" s="1">
        <f>SUMIFS([1]nov23!$D$7:$D$362,[1]nov23!$B$7:$B$362,B256)</f>
        <v>280534</v>
      </c>
      <c r="E256" s="85">
        <f t="shared" si="49"/>
        <v>32884.069862853125</v>
      </c>
      <c r="F256" s="86">
        <f t="shared" si="42"/>
        <v>0.876399512885775</v>
      </c>
      <c r="G256" s="190">
        <f t="shared" si="43"/>
        <v>2783.2426256207368</v>
      </c>
      <c r="H256" s="190">
        <f t="shared" si="44"/>
        <v>23743.842839170506</v>
      </c>
      <c r="I256" s="190">
        <f t="shared" si="45"/>
        <v>310.2599332510286</v>
      </c>
      <c r="J256" s="87">
        <f t="shared" si="46"/>
        <v>2646.8274905645253</v>
      </c>
      <c r="K256" s="190">
        <f t="shared" si="50"/>
        <v>-171.5523430018012</v>
      </c>
      <c r="L256" s="87">
        <f t="shared" si="47"/>
        <v>-1463.5130381483661</v>
      </c>
      <c r="M256" s="88">
        <f t="shared" si="51"/>
        <v>22280.329801022141</v>
      </c>
      <c r="N256" s="88">
        <f t="shared" si="52"/>
        <v>302814.32980102213</v>
      </c>
      <c r="O256" s="88">
        <f t="shared" si="53"/>
        <v>35495.760145472064</v>
      </c>
      <c r="P256" s="89">
        <f t="shared" si="48"/>
        <v>0.94600416039570323</v>
      </c>
      <c r="Q256" s="197">
        <f>SUMIFS([1]nov23!$Q$7:$Q$362,[1]nov23!$B$7:$B$362,B256)</f>
        <v>1482.1670903912927</v>
      </c>
      <c r="R256" s="89">
        <f t="shared" si="54"/>
        <v>-4.3789475119384011E-2</v>
      </c>
      <c r="S256" s="89">
        <f t="shared" si="54"/>
        <v>-4.7600418484281579E-2</v>
      </c>
      <c r="T256" s="91">
        <v>8531</v>
      </c>
      <c r="U256" s="193">
        <f>SUMIFS([1]nov23!$U$7:$U$362,[1]nov23!$B$7:$B$362,B256)</f>
        <v>293381</v>
      </c>
      <c r="V256" s="193">
        <f>SUMIFS([1]nov23!$V$7:$V$362,[1]nov23!$B$7:$B$362,B256)</f>
        <v>34527.597975756151</v>
      </c>
      <c r="W256" s="199"/>
      <c r="X256" s="88">
        <v>0</v>
      </c>
      <c r="Y256" s="88">
        <f t="shared" si="55"/>
        <v>0</v>
      </c>
    </row>
    <row r="257" spans="2:27" x14ac:dyDescent="0.25">
      <c r="B257" s="85">
        <v>4623</v>
      </c>
      <c r="C257" s="85" t="s">
        <v>273</v>
      </c>
      <c r="D257" s="1">
        <f>SUMIFS([1]nov23!$D$7:$D$362,[1]nov23!$B$7:$B$362,B257)</f>
        <v>77825</v>
      </c>
      <c r="E257" s="85">
        <f t="shared" si="49"/>
        <v>31192.38476953908</v>
      </c>
      <c r="F257" s="86">
        <f t="shared" si="42"/>
        <v>0.83131409621077457</v>
      </c>
      <c r="G257" s="190">
        <f t="shared" si="43"/>
        <v>3798.2536816091638</v>
      </c>
      <c r="H257" s="190">
        <f t="shared" si="44"/>
        <v>9476.6429356148637</v>
      </c>
      <c r="I257" s="190">
        <f t="shared" si="45"/>
        <v>902.34971591094427</v>
      </c>
      <c r="J257" s="87">
        <f t="shared" si="46"/>
        <v>2251.362541197806</v>
      </c>
      <c r="K257" s="190">
        <f t="shared" si="50"/>
        <v>420.53743965811447</v>
      </c>
      <c r="L257" s="87">
        <f t="shared" si="47"/>
        <v>1049.2409119469955</v>
      </c>
      <c r="M257" s="88">
        <f t="shared" si="51"/>
        <v>10525.88384756186</v>
      </c>
      <c r="N257" s="88">
        <f t="shared" si="52"/>
        <v>88350.883847561854</v>
      </c>
      <c r="O257" s="88">
        <f t="shared" si="53"/>
        <v>35411.175890806357</v>
      </c>
      <c r="P257" s="89">
        <f t="shared" si="48"/>
        <v>0.94374988956195305</v>
      </c>
      <c r="Q257" s="197">
        <f>SUMIFS([1]nov23!$Q$7:$Q$362,[1]nov23!$B$7:$B$362,B257)</f>
        <v>1185.0188009056619</v>
      </c>
      <c r="R257" s="89">
        <f t="shared" si="54"/>
        <v>-2.4419289734621989E-2</v>
      </c>
      <c r="S257" s="89">
        <f t="shared" si="54"/>
        <v>-2.2073203858232259E-2</v>
      </c>
      <c r="T257" s="91">
        <v>2495</v>
      </c>
      <c r="U257" s="193">
        <f>SUMIFS([1]nov23!$U$7:$U$362,[1]nov23!$B$7:$B$362,B257)</f>
        <v>79773</v>
      </c>
      <c r="V257" s="193">
        <f>SUMIFS([1]nov23!$V$7:$V$362,[1]nov23!$B$7:$B$362,B257)</f>
        <v>31896.441423430628</v>
      </c>
      <c r="W257" s="199"/>
      <c r="X257" s="88">
        <v>0</v>
      </c>
      <c r="Y257" s="88">
        <f t="shared" si="55"/>
        <v>0</v>
      </c>
    </row>
    <row r="258" spans="2:27" x14ac:dyDescent="0.25">
      <c r="B258" s="85">
        <v>4624</v>
      </c>
      <c r="C258" s="85" t="s">
        <v>274</v>
      </c>
      <c r="D258" s="1">
        <f>SUMIFS([1]nov23!$D$7:$D$362,[1]nov23!$B$7:$B$362,B258)</f>
        <v>855902</v>
      </c>
      <c r="E258" s="85">
        <f t="shared" si="49"/>
        <v>33438.896702609782</v>
      </c>
      <c r="F258" s="86">
        <f t="shared" si="42"/>
        <v>0.89118630704253998</v>
      </c>
      <c r="G258" s="190">
        <f t="shared" si="43"/>
        <v>2450.3465217667426</v>
      </c>
      <c r="H258" s="190">
        <f t="shared" si="44"/>
        <v>62719.069571141539</v>
      </c>
      <c r="I258" s="190">
        <f t="shared" si="45"/>
        <v>116.07053933619862</v>
      </c>
      <c r="J258" s="87">
        <f t="shared" si="46"/>
        <v>2970.9415248493397</v>
      </c>
      <c r="K258" s="190">
        <f t="shared" si="50"/>
        <v>-365.74173691663117</v>
      </c>
      <c r="L258" s="87">
        <f t="shared" si="47"/>
        <v>-9361.5254981180915</v>
      </c>
      <c r="M258" s="88">
        <f t="shared" si="51"/>
        <v>53357.544073023448</v>
      </c>
      <c r="N258" s="88">
        <f t="shared" si="52"/>
        <v>909259.54407302348</v>
      </c>
      <c r="O258" s="88">
        <f t="shared" si="53"/>
        <v>35523.501487459893</v>
      </c>
      <c r="P258" s="89">
        <f t="shared" si="48"/>
        <v>0.94674350010354136</v>
      </c>
      <c r="Q258" s="197">
        <f>SUMIFS([1]nov23!$Q$7:$Q$362,[1]nov23!$B$7:$B$362,B258)</f>
        <v>3924.5389691309028</v>
      </c>
      <c r="R258" s="89">
        <f t="shared" si="54"/>
        <v>-3.2044576284412436E-2</v>
      </c>
      <c r="S258" s="89">
        <f t="shared" si="54"/>
        <v>-4.6528359972608679E-2</v>
      </c>
      <c r="T258" s="91">
        <v>25596</v>
      </c>
      <c r="U258" s="193">
        <f>SUMIFS([1]nov23!$U$7:$U$362,[1]nov23!$B$7:$B$362,B258)</f>
        <v>884237</v>
      </c>
      <c r="V258" s="193">
        <f>SUMIFS([1]nov23!$V$7:$V$362,[1]nov23!$B$7:$B$362,B258)</f>
        <v>35070.677824931583</v>
      </c>
      <c r="W258" s="199"/>
      <c r="X258" s="88">
        <v>0</v>
      </c>
      <c r="Y258" s="88">
        <f t="shared" si="55"/>
        <v>0</v>
      </c>
      <c r="Z258" s="1"/>
      <c r="AA258" s="1"/>
    </row>
    <row r="259" spans="2:27" x14ac:dyDescent="0.25">
      <c r="B259" s="85">
        <v>4625</v>
      </c>
      <c r="C259" s="85" t="s">
        <v>275</v>
      </c>
      <c r="D259" s="1">
        <f>SUMIFS([1]nov23!$D$7:$D$362,[1]nov23!$B$7:$B$362,B259)</f>
        <v>291154</v>
      </c>
      <c r="E259" s="85">
        <f t="shared" si="49"/>
        <v>54965.829714932981</v>
      </c>
      <c r="F259" s="86">
        <f t="shared" si="42"/>
        <v>1.4649046358445537</v>
      </c>
      <c r="G259" s="190">
        <f t="shared" si="43"/>
        <v>-10465.813285627177</v>
      </c>
      <c r="H259" s="190">
        <f t="shared" si="44"/>
        <v>-55437.412973967155</v>
      </c>
      <c r="I259" s="190">
        <f t="shared" si="45"/>
        <v>0</v>
      </c>
      <c r="J259" s="87">
        <f t="shared" si="46"/>
        <v>0</v>
      </c>
      <c r="K259" s="190">
        <f t="shared" si="50"/>
        <v>-481.8122762528298</v>
      </c>
      <c r="L259" s="87">
        <f t="shared" si="47"/>
        <v>-2552.1596273112395</v>
      </c>
      <c r="M259" s="88">
        <f t="shared" si="51"/>
        <v>-57989.572601278393</v>
      </c>
      <c r="N259" s="88">
        <f t="shared" si="52"/>
        <v>233164.4273987216</v>
      </c>
      <c r="O259" s="88">
        <f t="shared" si="53"/>
        <v>44018.204153052968</v>
      </c>
      <c r="P259" s="89">
        <f t="shared" si="48"/>
        <v>1.1731374139130084</v>
      </c>
      <c r="Q259" s="197">
        <f>SUMIFS([1]nov23!$Q$7:$Q$362,[1]nov23!$B$7:$B$362,B259)</f>
        <v>-4503.0277009306374</v>
      </c>
      <c r="R259" s="89">
        <f t="shared" si="54"/>
        <v>-1.36023769433782E-2</v>
      </c>
      <c r="S259" s="89">
        <f t="shared" si="54"/>
        <v>-1.6209431261443655E-2</v>
      </c>
      <c r="T259" s="91">
        <v>5297</v>
      </c>
      <c r="U259" s="193">
        <f>SUMIFS([1]nov23!$U$7:$U$362,[1]nov23!$B$7:$B$362,B259)</f>
        <v>295169</v>
      </c>
      <c r="V259" s="193">
        <f>SUMIFS([1]nov23!$V$7:$V$362,[1]nov23!$B$7:$B$362,B259)</f>
        <v>55871.474540980504</v>
      </c>
      <c r="W259" s="199"/>
      <c r="X259" s="88">
        <v>0</v>
      </c>
      <c r="Y259" s="88">
        <f t="shared" si="55"/>
        <v>0</v>
      </c>
    </row>
    <row r="260" spans="2:27" x14ac:dyDescent="0.25">
      <c r="B260" s="85">
        <v>4626</v>
      </c>
      <c r="C260" s="85" t="s">
        <v>276</v>
      </c>
      <c r="D260" s="1">
        <f>SUMIFS([1]nov23!$D$7:$D$362,[1]nov23!$B$7:$B$362,B260)</f>
        <v>1323359</v>
      </c>
      <c r="E260" s="85">
        <f t="shared" si="49"/>
        <v>33615.093476935581</v>
      </c>
      <c r="F260" s="86">
        <f t="shared" si="42"/>
        <v>0.89588216031846346</v>
      </c>
      <c r="G260" s="190">
        <f t="shared" si="43"/>
        <v>2344.6284571712631</v>
      </c>
      <c r="H260" s="190">
        <f t="shared" si="44"/>
        <v>92303.333101918281</v>
      </c>
      <c r="I260" s="190">
        <f t="shared" si="45"/>
        <v>54.401668322168916</v>
      </c>
      <c r="J260" s="87">
        <f t="shared" si="46"/>
        <v>2141.6848785071456</v>
      </c>
      <c r="K260" s="190">
        <f t="shared" si="50"/>
        <v>-427.41060793066089</v>
      </c>
      <c r="L260" s="87">
        <f t="shared" si="47"/>
        <v>-16826.300813014259</v>
      </c>
      <c r="M260" s="88">
        <f t="shared" si="51"/>
        <v>75477.032288904025</v>
      </c>
      <c r="N260" s="88">
        <f t="shared" si="52"/>
        <v>1398836.0322889041</v>
      </c>
      <c r="O260" s="88">
        <f t="shared" si="53"/>
        <v>35532.311326176183</v>
      </c>
      <c r="P260" s="89">
        <f t="shared" si="48"/>
        <v>0.94697829276733747</v>
      </c>
      <c r="Q260" s="197">
        <f>SUMIFS([1]nov23!$Q$7:$Q$362,[1]nov23!$B$7:$B$362,B260)</f>
        <v>-305.83560959731403</v>
      </c>
      <c r="R260" s="89">
        <f t="shared" si="54"/>
        <v>-3.3793452897249214E-2</v>
      </c>
      <c r="S260" s="89">
        <f t="shared" si="54"/>
        <v>-4.2039881464271317E-2</v>
      </c>
      <c r="T260" s="91">
        <v>39368</v>
      </c>
      <c r="U260" s="193">
        <f>SUMIFS([1]nov23!$U$7:$U$362,[1]nov23!$B$7:$B$362,B260)</f>
        <v>1369644</v>
      </c>
      <c r="V260" s="193">
        <f>SUMIFS([1]nov23!$V$7:$V$362,[1]nov23!$B$7:$B$362,B260)</f>
        <v>35090.284894445584</v>
      </c>
      <c r="W260" s="199"/>
      <c r="X260" s="88">
        <v>0</v>
      </c>
      <c r="Y260" s="88">
        <f t="shared" si="55"/>
        <v>0</v>
      </c>
      <c r="Z260" s="1"/>
      <c r="AA260" s="1"/>
    </row>
    <row r="261" spans="2:27" x14ac:dyDescent="0.25">
      <c r="B261" s="85">
        <v>4627</v>
      </c>
      <c r="C261" s="85" t="s">
        <v>277</v>
      </c>
      <c r="D261" s="1">
        <f>SUMIFS([1]nov23!$D$7:$D$362,[1]nov23!$B$7:$B$362,B261)</f>
        <v>919514</v>
      </c>
      <c r="E261" s="85">
        <f t="shared" si="49"/>
        <v>30661.709293407584</v>
      </c>
      <c r="F261" s="86">
        <f t="shared" si="42"/>
        <v>0.81717096457525151</v>
      </c>
      <c r="G261" s="190">
        <f t="shared" si="43"/>
        <v>4116.6589672880609</v>
      </c>
      <c r="H261" s="190">
        <f t="shared" si="44"/>
        <v>123454.48577000166</v>
      </c>
      <c r="I261" s="190">
        <f t="shared" si="45"/>
        <v>1088.0861325569676</v>
      </c>
      <c r="J261" s="87">
        <f t="shared" si="46"/>
        <v>32630.615029250901</v>
      </c>
      <c r="K261" s="190">
        <f t="shared" si="50"/>
        <v>606.27385630413778</v>
      </c>
      <c r="L261" s="87">
        <f t="shared" si="47"/>
        <v>18181.546676704787</v>
      </c>
      <c r="M261" s="88">
        <f t="shared" si="51"/>
        <v>141636.03244670643</v>
      </c>
      <c r="N261" s="88">
        <f t="shared" si="52"/>
        <v>1061150.0324467064</v>
      </c>
      <c r="O261" s="88">
        <f t="shared" si="53"/>
        <v>35384.642116999777</v>
      </c>
      <c r="P261" s="89">
        <f t="shared" si="48"/>
        <v>0.94304273298017671</v>
      </c>
      <c r="Q261" s="197">
        <f>SUMIFS([1]nov23!$Q$7:$Q$362,[1]nov23!$B$7:$B$362,B261)</f>
        <v>19606.324677499011</v>
      </c>
      <c r="R261" s="89">
        <f t="shared" si="54"/>
        <v>-3.5560478195293142E-2</v>
      </c>
      <c r="S261" s="89">
        <f t="shared" si="54"/>
        <v>-4.1124119439489772E-2</v>
      </c>
      <c r="T261" s="91">
        <v>29989</v>
      </c>
      <c r="U261" s="193">
        <f>SUMIFS([1]nov23!$U$7:$U$362,[1]nov23!$B$7:$B$362,B261)</f>
        <v>953418</v>
      </c>
      <c r="V261" s="193">
        <f>SUMIFS([1]nov23!$V$7:$V$362,[1]nov23!$B$7:$B$362,B261)</f>
        <v>31976.723906627314</v>
      </c>
      <c r="W261" s="199"/>
      <c r="X261" s="88">
        <v>0</v>
      </c>
      <c r="Y261" s="88">
        <f t="shared" si="55"/>
        <v>0</v>
      </c>
    </row>
    <row r="262" spans="2:27" x14ac:dyDescent="0.25">
      <c r="B262" s="85">
        <v>4628</v>
      </c>
      <c r="C262" s="85" t="s">
        <v>278</v>
      </c>
      <c r="D262" s="1">
        <f>SUMIFS([1]nov23!$D$7:$D$362,[1]nov23!$B$7:$B$362,B262)</f>
        <v>119378</v>
      </c>
      <c r="E262" s="85">
        <f t="shared" si="49"/>
        <v>30807.225806451614</v>
      </c>
      <c r="F262" s="86">
        <f t="shared" si="42"/>
        <v>0.82104915245407872</v>
      </c>
      <c r="G262" s="190">
        <f t="shared" si="43"/>
        <v>4029.3490594616433</v>
      </c>
      <c r="H262" s="190">
        <f t="shared" si="44"/>
        <v>15613.727605413867</v>
      </c>
      <c r="I262" s="190">
        <f t="shared" si="45"/>
        <v>1037.1553529915575</v>
      </c>
      <c r="J262" s="87">
        <f t="shared" si="46"/>
        <v>4018.9769928422857</v>
      </c>
      <c r="K262" s="190">
        <f t="shared" si="50"/>
        <v>555.34307673872763</v>
      </c>
      <c r="L262" s="87">
        <f t="shared" si="47"/>
        <v>2151.9544223625699</v>
      </c>
      <c r="M262" s="88">
        <f t="shared" si="51"/>
        <v>17765.682027776438</v>
      </c>
      <c r="N262" s="88">
        <f t="shared" si="52"/>
        <v>137143.68202777643</v>
      </c>
      <c r="O262" s="88">
        <f t="shared" si="53"/>
        <v>35391.917942651984</v>
      </c>
      <c r="P262" s="89">
        <f t="shared" si="48"/>
        <v>0.94323664237411831</v>
      </c>
      <c r="Q262" s="197">
        <f>SUMIFS([1]nov23!$Q$7:$Q$362,[1]nov23!$B$7:$B$362,B262)</f>
        <v>3238.3098611260375</v>
      </c>
      <c r="R262" s="89">
        <f t="shared" si="54"/>
        <v>-3.0109518702674597E-2</v>
      </c>
      <c r="S262" s="89">
        <f t="shared" si="54"/>
        <v>-3.2111873244707802E-2</v>
      </c>
      <c r="T262" s="91">
        <v>3875</v>
      </c>
      <c r="U262" s="193">
        <f>SUMIFS([1]nov23!$U$7:$U$362,[1]nov23!$B$7:$B$362,B262)</f>
        <v>123084</v>
      </c>
      <c r="V262" s="193">
        <f>SUMIFS([1]nov23!$V$7:$V$362,[1]nov23!$B$7:$B$362,B262)</f>
        <v>31829.325058184641</v>
      </c>
      <c r="W262" s="199"/>
      <c r="X262" s="88">
        <v>0</v>
      </c>
      <c r="Y262" s="88">
        <f t="shared" si="55"/>
        <v>0</v>
      </c>
    </row>
    <row r="263" spans="2:27" x14ac:dyDescent="0.25">
      <c r="B263" s="85">
        <v>4629</v>
      </c>
      <c r="C263" s="85" t="s">
        <v>279</v>
      </c>
      <c r="D263" s="1">
        <f>SUMIFS([1]nov23!$D$7:$D$362,[1]nov23!$B$7:$B$362,B263)</f>
        <v>26542</v>
      </c>
      <c r="E263" s="85">
        <f t="shared" si="49"/>
        <v>69847.368421052641</v>
      </c>
      <c r="F263" s="86">
        <f t="shared" ref="F263:F326" si="56">E263/E$364</f>
        <v>1.8615153147364303</v>
      </c>
      <c r="G263" s="190">
        <f t="shared" ref="G263:G326" si="57">($E$364+$Y$364-E263-Y263)*0.6</f>
        <v>-19394.736509298971</v>
      </c>
      <c r="H263" s="190">
        <f t="shared" ref="H263:H326" si="58">G263*T263/1000</f>
        <v>-7369.9998735336094</v>
      </c>
      <c r="I263" s="190">
        <f t="shared" ref="I263:I326" si="59">IF(E263+Y263&lt;(E$364+Y$364)*0.9,((E$364+Y$364)*0.9-E263-Y263)*0.35,0)</f>
        <v>0</v>
      </c>
      <c r="J263" s="87">
        <f t="shared" ref="J263:J326" si="60">I263*T263/1000</f>
        <v>0</v>
      </c>
      <c r="K263" s="190">
        <f t="shared" si="50"/>
        <v>-481.8122762528298</v>
      </c>
      <c r="L263" s="87">
        <f t="shared" ref="L263:L326" si="61">K263*T263/1000</f>
        <v>-183.08866497607531</v>
      </c>
      <c r="M263" s="88">
        <f t="shared" si="51"/>
        <v>-7553.0885385096844</v>
      </c>
      <c r="N263" s="88">
        <f t="shared" si="52"/>
        <v>18988.911461490316</v>
      </c>
      <c r="O263" s="88">
        <f t="shared" si="53"/>
        <v>49970.819635500833</v>
      </c>
      <c r="P263" s="89">
        <f t="shared" ref="P263:P326" si="62">O263/O$364</f>
        <v>1.3317816854697591</v>
      </c>
      <c r="Q263" s="197">
        <f>SUMIFS([1]nov23!$Q$7:$Q$362,[1]nov23!$B$7:$B$362,B263)</f>
        <v>435.56051985016893</v>
      </c>
      <c r="R263" s="89">
        <f t="shared" si="54"/>
        <v>-0.14424812999742068</v>
      </c>
      <c r="S263" s="89">
        <f t="shared" si="54"/>
        <v>-0.14875208720796049</v>
      </c>
      <c r="T263" s="91">
        <v>380</v>
      </c>
      <c r="U263" s="193">
        <f>SUMIFS([1]nov23!$U$7:$U$362,[1]nov23!$B$7:$B$362,B263)</f>
        <v>31016</v>
      </c>
      <c r="V263" s="193">
        <f>SUMIFS([1]nov23!$V$7:$V$362,[1]nov23!$B$7:$B$362,B263)</f>
        <v>82052.910052910054</v>
      </c>
      <c r="W263" s="199"/>
      <c r="X263" s="88">
        <v>0</v>
      </c>
      <c r="Y263" s="88">
        <f t="shared" si="55"/>
        <v>0</v>
      </c>
    </row>
    <row r="264" spans="2:27" x14ac:dyDescent="0.25">
      <c r="B264" s="85">
        <v>4630</v>
      </c>
      <c r="C264" s="85" t="s">
        <v>280</v>
      </c>
      <c r="D264" s="1">
        <f>SUMIFS([1]nov23!$D$7:$D$362,[1]nov23!$B$7:$B$362,B264)</f>
        <v>236226</v>
      </c>
      <c r="E264" s="85">
        <f t="shared" ref="E264:E327" si="63">D264/T264*1000</f>
        <v>28977.674190382728</v>
      </c>
      <c r="F264" s="86">
        <f t="shared" si="56"/>
        <v>0.77228942922610244</v>
      </c>
      <c r="G264" s="190">
        <f t="shared" si="57"/>
        <v>5127.0800291029745</v>
      </c>
      <c r="H264" s="190">
        <f t="shared" si="58"/>
        <v>41795.95639724745</v>
      </c>
      <c r="I264" s="190">
        <f t="shared" si="59"/>
        <v>1677.4984186156673</v>
      </c>
      <c r="J264" s="87">
        <f t="shared" si="60"/>
        <v>13674.96710855492</v>
      </c>
      <c r="K264" s="190">
        <f t="shared" ref="K264:K327" si="64">I264+J$366</f>
        <v>1195.6861423628375</v>
      </c>
      <c r="L264" s="87">
        <f t="shared" si="61"/>
        <v>9747.2334325418506</v>
      </c>
      <c r="M264" s="88">
        <f t="shared" ref="M264:M327" si="65">+H264+L264</f>
        <v>51543.189829789299</v>
      </c>
      <c r="N264" s="88">
        <f t="shared" ref="N264:N327" si="66">D264+M264</f>
        <v>287769.18982978928</v>
      </c>
      <c r="O264" s="88">
        <f t="shared" ref="O264:O327" si="67">N264/T264*1000</f>
        <v>35300.440361848538</v>
      </c>
      <c r="P264" s="89">
        <f t="shared" si="62"/>
        <v>0.94079865621271941</v>
      </c>
      <c r="Q264" s="197">
        <f>SUMIFS([1]nov23!$Q$7:$Q$362,[1]nov23!$B$7:$B$362,B264)</f>
        <v>9308.4212484901873</v>
      </c>
      <c r="R264" s="89">
        <f t="shared" ref="R264:S327" si="68">(D264-U264)/U264</f>
        <v>-6.6632423248646724E-2</v>
      </c>
      <c r="S264" s="89">
        <f t="shared" si="68"/>
        <v>-6.9036829420356535E-2</v>
      </c>
      <c r="T264" s="91">
        <v>8152</v>
      </c>
      <c r="U264" s="193">
        <f>SUMIFS([1]nov23!$U$7:$U$362,[1]nov23!$B$7:$B$362,B264)</f>
        <v>253090</v>
      </c>
      <c r="V264" s="193">
        <f>SUMIFS([1]nov23!$V$7:$V$362,[1]nov23!$B$7:$B$362,B264)</f>
        <v>31126.552699544951</v>
      </c>
      <c r="W264" s="199"/>
      <c r="X264" s="88">
        <v>0</v>
      </c>
      <c r="Y264" s="88">
        <f t="shared" ref="Y264:Y327" si="69">X264*1000/T264</f>
        <v>0</v>
      </c>
    </row>
    <row r="265" spans="2:27" x14ac:dyDescent="0.25">
      <c r="B265" s="85">
        <v>4631</v>
      </c>
      <c r="C265" s="85" t="s">
        <v>281</v>
      </c>
      <c r="D265" s="1">
        <f>SUMIFS([1]nov23!$D$7:$D$362,[1]nov23!$B$7:$B$362,B265)</f>
        <v>944273</v>
      </c>
      <c r="E265" s="85">
        <f t="shared" si="63"/>
        <v>31559.926470588234</v>
      </c>
      <c r="F265" s="86">
        <f t="shared" si="56"/>
        <v>0.84110951901300379</v>
      </c>
      <c r="G265" s="190">
        <f t="shared" si="57"/>
        <v>3577.7286609796711</v>
      </c>
      <c r="H265" s="190">
        <f t="shared" si="58"/>
        <v>107045.64153651176</v>
      </c>
      <c r="I265" s="190">
        <f t="shared" si="59"/>
        <v>773.71012054374023</v>
      </c>
      <c r="J265" s="87">
        <f t="shared" si="60"/>
        <v>23149.406806668707</v>
      </c>
      <c r="K265" s="190">
        <f t="shared" si="64"/>
        <v>291.89784429091043</v>
      </c>
      <c r="L265" s="87">
        <f t="shared" si="61"/>
        <v>8733.5835011840409</v>
      </c>
      <c r="M265" s="88">
        <f t="shared" si="65"/>
        <v>115779.2250376958</v>
      </c>
      <c r="N265" s="88">
        <f t="shared" si="66"/>
        <v>1060052.2250376958</v>
      </c>
      <c r="O265" s="88">
        <f t="shared" si="67"/>
        <v>35429.552975858816</v>
      </c>
      <c r="P265" s="89">
        <f t="shared" si="62"/>
        <v>0.94423966070206455</v>
      </c>
      <c r="Q265" s="197">
        <f>SUMIFS([1]nov23!$Q$7:$Q$362,[1]nov23!$B$7:$B$362,B265)</f>
        <v>13730.557624488021</v>
      </c>
      <c r="R265" s="89">
        <f t="shared" si="68"/>
        <v>-2.4445856384984529E-2</v>
      </c>
      <c r="S265" s="89">
        <f t="shared" si="68"/>
        <v>-3.5107828475964116E-2</v>
      </c>
      <c r="T265" s="91">
        <v>29920</v>
      </c>
      <c r="U265" s="193">
        <f>SUMIFS([1]nov23!$U$7:$U$362,[1]nov23!$B$7:$B$362,B265)</f>
        <v>967935</v>
      </c>
      <c r="V265" s="193">
        <f>SUMIFS([1]nov23!$V$7:$V$362,[1]nov23!$B$7:$B$362,B265)</f>
        <v>32708.241813942484</v>
      </c>
      <c r="W265" s="199"/>
      <c r="X265" s="88">
        <v>0</v>
      </c>
      <c r="Y265" s="88">
        <f t="shared" si="69"/>
        <v>0</v>
      </c>
      <c r="Z265" s="1"/>
      <c r="AA265" s="1"/>
    </row>
    <row r="266" spans="2:27" x14ac:dyDescent="0.25">
      <c r="B266" s="85">
        <v>4632</v>
      </c>
      <c r="C266" s="85" t="s">
        <v>282</v>
      </c>
      <c r="D266" s="1">
        <f>SUMIFS([1]nov23!$D$7:$D$362,[1]nov23!$B$7:$B$362,B266)</f>
        <v>136992</v>
      </c>
      <c r="E266" s="85">
        <f t="shared" si="63"/>
        <v>47966.386554621851</v>
      </c>
      <c r="F266" s="86">
        <f t="shared" si="56"/>
        <v>1.2783611635264314</v>
      </c>
      <c r="G266" s="190">
        <f t="shared" si="57"/>
        <v>-6266.147389440499</v>
      </c>
      <c r="H266" s="190">
        <f t="shared" si="58"/>
        <v>-17896.116944242065</v>
      </c>
      <c r="I266" s="190">
        <f t="shared" si="59"/>
        <v>0</v>
      </c>
      <c r="J266" s="87">
        <f t="shared" si="60"/>
        <v>0</v>
      </c>
      <c r="K266" s="190">
        <f t="shared" si="64"/>
        <v>-481.8122762528298</v>
      </c>
      <c r="L266" s="87">
        <f t="shared" si="61"/>
        <v>-1376.0558609780819</v>
      </c>
      <c r="M266" s="88">
        <f t="shared" si="65"/>
        <v>-19272.172805220147</v>
      </c>
      <c r="N266" s="88">
        <f t="shared" si="66"/>
        <v>117719.82719477985</v>
      </c>
      <c r="O266" s="88">
        <f t="shared" si="67"/>
        <v>41218.426888928516</v>
      </c>
      <c r="P266" s="89">
        <f t="shared" si="62"/>
        <v>1.0985200249857594</v>
      </c>
      <c r="Q266" s="197">
        <f>SUMIFS([1]nov23!$Q$7:$Q$362,[1]nov23!$B$7:$B$362,B266)</f>
        <v>-6819.3156718629289</v>
      </c>
      <c r="R266" s="89">
        <f t="shared" si="68"/>
        <v>8.7652439024390238E-2</v>
      </c>
      <c r="S266" s="89">
        <f t="shared" si="68"/>
        <v>0.1002198516601763</v>
      </c>
      <c r="T266" s="91">
        <v>2856</v>
      </c>
      <c r="U266" s="193">
        <f>SUMIFS([1]nov23!$U$7:$U$362,[1]nov23!$B$7:$B$362,B266)</f>
        <v>125952</v>
      </c>
      <c r="V266" s="193">
        <f>SUMIFS([1]nov23!$V$7:$V$362,[1]nov23!$B$7:$B$362,B266)</f>
        <v>43597.092419522327</v>
      </c>
      <c r="W266" s="199"/>
      <c r="X266" s="88">
        <v>0</v>
      </c>
      <c r="Y266" s="88">
        <f t="shared" si="69"/>
        <v>0</v>
      </c>
    </row>
    <row r="267" spans="2:27" x14ac:dyDescent="0.25">
      <c r="B267" s="85">
        <v>4633</v>
      </c>
      <c r="C267" s="85" t="s">
        <v>283</v>
      </c>
      <c r="D267" s="1">
        <f>SUMIFS([1]nov23!$D$7:$D$362,[1]nov23!$B$7:$B$362,B267)</f>
        <v>16385</v>
      </c>
      <c r="E267" s="85">
        <f t="shared" si="63"/>
        <v>31939.571150097465</v>
      </c>
      <c r="F267" s="86">
        <f t="shared" si="56"/>
        <v>0.85122750056392538</v>
      </c>
      <c r="G267" s="190">
        <f t="shared" si="57"/>
        <v>3349.9418532741329</v>
      </c>
      <c r="H267" s="190">
        <f t="shared" si="58"/>
        <v>1718.5201707296301</v>
      </c>
      <c r="I267" s="190">
        <f t="shared" si="59"/>
        <v>640.83448271550947</v>
      </c>
      <c r="J267" s="87">
        <f t="shared" si="60"/>
        <v>328.7480896330564</v>
      </c>
      <c r="K267" s="190">
        <f t="shared" si="64"/>
        <v>159.02220646267966</v>
      </c>
      <c r="L267" s="87">
        <f t="shared" si="61"/>
        <v>81.578391915354672</v>
      </c>
      <c r="M267" s="88">
        <f t="shared" si="65"/>
        <v>1800.0985626449847</v>
      </c>
      <c r="N267" s="88">
        <f t="shared" si="66"/>
        <v>18185.098562644984</v>
      </c>
      <c r="O267" s="88">
        <f t="shared" si="67"/>
        <v>35448.535209834277</v>
      </c>
      <c r="P267" s="89">
        <f t="shared" si="62"/>
        <v>0.94474555977961061</v>
      </c>
      <c r="Q267" s="197">
        <f>SUMIFS([1]nov23!$Q$7:$Q$362,[1]nov23!$B$7:$B$362,B267)</f>
        <v>-4.0036493528605206</v>
      </c>
      <c r="R267" s="89">
        <f t="shared" si="68"/>
        <v>-9.535114840989399E-2</v>
      </c>
      <c r="S267" s="89">
        <f t="shared" si="68"/>
        <v>-0.11474907700149482</v>
      </c>
      <c r="T267" s="91">
        <v>513</v>
      </c>
      <c r="U267" s="193">
        <f>SUMIFS([1]nov23!$U$7:$U$362,[1]nov23!$B$7:$B$362,B267)</f>
        <v>18112</v>
      </c>
      <c r="V267" s="193">
        <f>SUMIFS([1]nov23!$V$7:$V$362,[1]nov23!$B$7:$B$362,B267)</f>
        <v>36079.681274900402</v>
      </c>
      <c r="W267" s="199"/>
      <c r="X267" s="88">
        <v>0</v>
      </c>
      <c r="Y267" s="88">
        <f t="shared" si="69"/>
        <v>0</v>
      </c>
    </row>
    <row r="268" spans="2:27" x14ac:dyDescent="0.25">
      <c r="B268" s="85">
        <v>4634</v>
      </c>
      <c r="C268" s="85" t="s">
        <v>284</v>
      </c>
      <c r="D268" s="1">
        <f>SUMIFS([1]nov23!$D$7:$D$362,[1]nov23!$B$7:$B$362,B268)</f>
        <v>68730</v>
      </c>
      <c r="E268" s="85">
        <f t="shared" si="63"/>
        <v>41553.808948004837</v>
      </c>
      <c r="F268" s="86">
        <f t="shared" si="56"/>
        <v>1.1074583551386568</v>
      </c>
      <c r="G268" s="190">
        <f t="shared" si="57"/>
        <v>-2418.6008254702901</v>
      </c>
      <c r="H268" s="190">
        <f t="shared" si="58"/>
        <v>-4000.3657653278597</v>
      </c>
      <c r="I268" s="190">
        <f t="shared" si="59"/>
        <v>0</v>
      </c>
      <c r="J268" s="87">
        <f t="shared" si="60"/>
        <v>0</v>
      </c>
      <c r="K268" s="190">
        <f t="shared" si="64"/>
        <v>-481.8122762528298</v>
      </c>
      <c r="L268" s="87">
        <f t="shared" si="61"/>
        <v>-796.91750492218057</v>
      </c>
      <c r="M268" s="88">
        <f t="shared" si="65"/>
        <v>-4797.28327025004</v>
      </c>
      <c r="N268" s="88">
        <f t="shared" si="66"/>
        <v>63932.716729749962</v>
      </c>
      <c r="O268" s="88">
        <f t="shared" si="67"/>
        <v>38653.395846281717</v>
      </c>
      <c r="P268" s="89">
        <f t="shared" si="62"/>
        <v>1.0301589016306498</v>
      </c>
      <c r="Q268" s="197">
        <f>SUMIFS([1]nov23!$Q$7:$Q$362,[1]nov23!$B$7:$B$362,B268)</f>
        <v>-758.09500044162087</v>
      </c>
      <c r="R268" s="89">
        <f t="shared" si="68"/>
        <v>-3.6017840612639906E-2</v>
      </c>
      <c r="S268" s="89">
        <f t="shared" si="68"/>
        <v>-5.0588308559849138E-2</v>
      </c>
      <c r="T268" s="91">
        <v>1654</v>
      </c>
      <c r="U268" s="193">
        <f>SUMIFS([1]nov23!$U$7:$U$362,[1]nov23!$B$7:$B$362,B268)</f>
        <v>71298</v>
      </c>
      <c r="V268" s="193">
        <f>SUMIFS([1]nov23!$V$7:$V$362,[1]nov23!$B$7:$B$362,B268)</f>
        <v>43767.955801104974</v>
      </c>
      <c r="W268" s="199"/>
      <c r="X268" s="88">
        <v>0</v>
      </c>
      <c r="Y268" s="88">
        <f t="shared" si="69"/>
        <v>0</v>
      </c>
    </row>
    <row r="269" spans="2:27" x14ac:dyDescent="0.25">
      <c r="B269" s="85">
        <v>4635</v>
      </c>
      <c r="C269" s="85" t="s">
        <v>285</v>
      </c>
      <c r="D269" s="1">
        <f>SUMIFS([1]nov23!$D$7:$D$362,[1]nov23!$B$7:$B$362,B269)</f>
        <v>97916</v>
      </c>
      <c r="E269" s="85">
        <f t="shared" si="63"/>
        <v>43947.935368043094</v>
      </c>
      <c r="F269" s="86">
        <f t="shared" si="56"/>
        <v>1.1712646673457325</v>
      </c>
      <c r="G269" s="190">
        <f t="shared" si="57"/>
        <v>-3855.0766774932445</v>
      </c>
      <c r="H269" s="190">
        <f t="shared" si="58"/>
        <v>-8589.1108374549494</v>
      </c>
      <c r="I269" s="190">
        <f t="shared" si="59"/>
        <v>0</v>
      </c>
      <c r="J269" s="87">
        <f t="shared" si="60"/>
        <v>0</v>
      </c>
      <c r="K269" s="190">
        <f t="shared" si="64"/>
        <v>-481.8122762528298</v>
      </c>
      <c r="L269" s="87">
        <f t="shared" si="61"/>
        <v>-1073.4777514913046</v>
      </c>
      <c r="M269" s="88">
        <f t="shared" si="65"/>
        <v>-9662.5885889462534</v>
      </c>
      <c r="N269" s="88">
        <f t="shared" si="66"/>
        <v>88253.411411053748</v>
      </c>
      <c r="O269" s="88">
        <f t="shared" si="67"/>
        <v>39611.046414297016</v>
      </c>
      <c r="P269" s="89">
        <f t="shared" si="62"/>
        <v>1.05568142651348</v>
      </c>
      <c r="Q269" s="197">
        <f>SUMIFS([1]nov23!$Q$7:$Q$362,[1]nov23!$B$7:$B$362,B269)</f>
        <v>-3389.4672678258376</v>
      </c>
      <c r="R269" s="89">
        <f t="shared" si="68"/>
        <v>-1.9875447197561947E-3</v>
      </c>
      <c r="S269" s="89">
        <f t="shared" si="68"/>
        <v>-1.0916628029874411E-3</v>
      </c>
      <c r="T269" s="91">
        <v>2228</v>
      </c>
      <c r="U269" s="193">
        <f>SUMIFS([1]nov23!$U$7:$U$362,[1]nov23!$B$7:$B$362,B269)</f>
        <v>98111</v>
      </c>
      <c r="V269" s="193">
        <f>SUMIFS([1]nov23!$V$7:$V$362,[1]nov23!$B$7:$B$362,B269)</f>
        <v>43995.964125560538</v>
      </c>
      <c r="W269" s="199"/>
      <c r="X269" s="88">
        <v>0</v>
      </c>
      <c r="Y269" s="88">
        <f t="shared" si="69"/>
        <v>0</v>
      </c>
    </row>
    <row r="270" spans="2:27" x14ac:dyDescent="0.25">
      <c r="B270" s="85">
        <v>4636</v>
      </c>
      <c r="C270" s="85" t="s">
        <v>286</v>
      </c>
      <c r="D270" s="1">
        <f>SUMIFS([1]nov23!$D$7:$D$362,[1]nov23!$B$7:$B$362,B270)</f>
        <v>28304</v>
      </c>
      <c r="E270" s="85">
        <f t="shared" si="63"/>
        <v>37439.153439153437</v>
      </c>
      <c r="F270" s="86">
        <f t="shared" si="56"/>
        <v>0.99779789952322584</v>
      </c>
      <c r="G270" s="190">
        <f t="shared" si="57"/>
        <v>50.192479840549638</v>
      </c>
      <c r="H270" s="190">
        <f t="shared" si="58"/>
        <v>37.945514759455527</v>
      </c>
      <c r="I270" s="190">
        <f t="shared" si="59"/>
        <v>0</v>
      </c>
      <c r="J270" s="87">
        <f t="shared" si="60"/>
        <v>0</v>
      </c>
      <c r="K270" s="190">
        <f t="shared" si="64"/>
        <v>-481.8122762528298</v>
      </c>
      <c r="L270" s="87">
        <f t="shared" si="61"/>
        <v>-364.25008084713937</v>
      </c>
      <c r="M270" s="88">
        <f t="shared" si="65"/>
        <v>-326.30456608768384</v>
      </c>
      <c r="N270" s="88">
        <f t="shared" si="66"/>
        <v>27977.695433912315</v>
      </c>
      <c r="O270" s="88">
        <f t="shared" si="67"/>
        <v>37007.53364274116</v>
      </c>
      <c r="P270" s="89">
        <f t="shared" si="62"/>
        <v>0.98629471938447755</v>
      </c>
      <c r="Q270" s="197">
        <f>SUMIFS([1]nov23!$Q$7:$Q$362,[1]nov23!$B$7:$B$362,B270)</f>
        <v>-183.66591314018316</v>
      </c>
      <c r="R270" s="89">
        <f t="shared" si="68"/>
        <v>8.9621188789651987E-2</v>
      </c>
      <c r="S270" s="89">
        <f t="shared" si="68"/>
        <v>0.10691676321488457</v>
      </c>
      <c r="T270" s="91">
        <v>756</v>
      </c>
      <c r="U270" s="193">
        <f>SUMIFS([1]nov23!$U$7:$U$362,[1]nov23!$B$7:$B$362,B270)</f>
        <v>25976</v>
      </c>
      <c r="V270" s="193">
        <f>SUMIFS([1]nov23!$V$7:$V$362,[1]nov23!$B$7:$B$362,B270)</f>
        <v>33822.916666666664</v>
      </c>
      <c r="W270" s="199"/>
      <c r="X270" s="88">
        <v>0</v>
      </c>
      <c r="Y270" s="88">
        <f t="shared" si="69"/>
        <v>0</v>
      </c>
    </row>
    <row r="271" spans="2:27" x14ac:dyDescent="0.25">
      <c r="B271" s="85">
        <v>4637</v>
      </c>
      <c r="C271" s="85" t="s">
        <v>287</v>
      </c>
      <c r="D271" s="1">
        <f>SUMIFS([1]nov23!$D$7:$D$362,[1]nov23!$B$7:$B$362,B271)</f>
        <v>41196</v>
      </c>
      <c r="E271" s="85">
        <f t="shared" si="63"/>
        <v>32488.958990536274</v>
      </c>
      <c r="F271" s="86">
        <f t="shared" si="56"/>
        <v>0.86586933892985829</v>
      </c>
      <c r="G271" s="190">
        <f t="shared" si="57"/>
        <v>3020.3091490108477</v>
      </c>
      <c r="H271" s="190">
        <f t="shared" si="58"/>
        <v>3829.7520009457548</v>
      </c>
      <c r="I271" s="190">
        <f t="shared" si="59"/>
        <v>448.54873856192643</v>
      </c>
      <c r="J271" s="87">
        <f t="shared" si="60"/>
        <v>568.75980049652264</v>
      </c>
      <c r="K271" s="190">
        <f t="shared" si="64"/>
        <v>-33.263537690903377</v>
      </c>
      <c r="L271" s="87">
        <f t="shared" si="61"/>
        <v>-42.178165792065485</v>
      </c>
      <c r="M271" s="88">
        <f t="shared" si="65"/>
        <v>3787.5738351536893</v>
      </c>
      <c r="N271" s="88">
        <f t="shared" si="66"/>
        <v>44983.573835153686</v>
      </c>
      <c r="O271" s="88">
        <f t="shared" si="67"/>
        <v>35476.004601856221</v>
      </c>
      <c r="P271" s="89">
        <f t="shared" si="62"/>
        <v>0.94547765169790732</v>
      </c>
      <c r="Q271" s="197">
        <f>SUMIFS([1]nov23!$Q$7:$Q$362,[1]nov23!$B$7:$B$362,B271)</f>
        <v>2311.2238509439403</v>
      </c>
      <c r="R271" s="89">
        <f t="shared" si="68"/>
        <v>-0.13007855393191992</v>
      </c>
      <c r="S271" s="89">
        <f t="shared" si="68"/>
        <v>-0.11498527963105434</v>
      </c>
      <c r="T271" s="91">
        <v>1268</v>
      </c>
      <c r="U271" s="193">
        <f>SUMIFS([1]nov23!$U$7:$U$362,[1]nov23!$B$7:$B$362,B271)</f>
        <v>47356</v>
      </c>
      <c r="V271" s="193">
        <f>SUMIFS([1]nov23!$V$7:$V$362,[1]nov23!$B$7:$B$362,B271)</f>
        <v>36710.077519379847</v>
      </c>
      <c r="W271" s="199"/>
      <c r="X271" s="88">
        <v>0</v>
      </c>
      <c r="Y271" s="88">
        <f t="shared" si="69"/>
        <v>0</v>
      </c>
    </row>
    <row r="272" spans="2:27" x14ac:dyDescent="0.25">
      <c r="B272" s="85">
        <v>4638</v>
      </c>
      <c r="C272" s="85" t="s">
        <v>288</v>
      </c>
      <c r="D272" s="1">
        <f>SUMIFS([1]nov23!$D$7:$D$362,[1]nov23!$B$7:$B$362,B272)</f>
        <v>140426</v>
      </c>
      <c r="E272" s="85">
        <f t="shared" si="63"/>
        <v>35559.888579387181</v>
      </c>
      <c r="F272" s="86">
        <f t="shared" si="56"/>
        <v>0.94771325931441186</v>
      </c>
      <c r="G272" s="190">
        <f t="shared" si="57"/>
        <v>1177.751395700303</v>
      </c>
      <c r="H272" s="190">
        <f t="shared" si="58"/>
        <v>4650.9402616204961</v>
      </c>
      <c r="I272" s="190">
        <f t="shared" si="59"/>
        <v>0</v>
      </c>
      <c r="J272" s="87">
        <f t="shared" si="60"/>
        <v>0</v>
      </c>
      <c r="K272" s="190">
        <f t="shared" si="64"/>
        <v>-481.8122762528298</v>
      </c>
      <c r="L272" s="87">
        <f t="shared" si="61"/>
        <v>-1902.6766789224248</v>
      </c>
      <c r="M272" s="88">
        <f t="shared" si="65"/>
        <v>2748.2635826980713</v>
      </c>
      <c r="N272" s="88">
        <f t="shared" si="66"/>
        <v>143174.26358269807</v>
      </c>
      <c r="O272" s="88">
        <f t="shared" si="67"/>
        <v>36255.827698834655</v>
      </c>
      <c r="P272" s="89">
        <f t="shared" si="62"/>
        <v>0.96626086330095184</v>
      </c>
      <c r="Q272" s="197">
        <f>SUMIFS([1]nov23!$Q$7:$Q$362,[1]nov23!$B$7:$B$362,B272)</f>
        <v>1825.969191811397</v>
      </c>
      <c r="R272" s="92">
        <f t="shared" si="68"/>
        <v>-2.1830593480078018E-2</v>
      </c>
      <c r="S272" s="92">
        <f t="shared" si="68"/>
        <v>-1.7867384945178429E-2</v>
      </c>
      <c r="T272" s="91">
        <v>3949</v>
      </c>
      <c r="U272" s="193">
        <f>SUMIFS([1]nov23!$U$7:$U$362,[1]nov23!$B$7:$B$362,B272)</f>
        <v>143560</v>
      </c>
      <c r="V272" s="193">
        <f>SUMIFS([1]nov23!$V$7:$V$362,[1]nov23!$B$7:$B$362,B272)</f>
        <v>36206.809583858761</v>
      </c>
      <c r="W272" s="199"/>
      <c r="X272" s="88">
        <v>0</v>
      </c>
      <c r="Y272" s="88">
        <f t="shared" si="69"/>
        <v>0</v>
      </c>
      <c r="Z272" s="1"/>
    </row>
    <row r="273" spans="2:28" x14ac:dyDescent="0.25">
      <c r="B273" s="85">
        <v>4639</v>
      </c>
      <c r="C273" s="85" t="s">
        <v>289</v>
      </c>
      <c r="D273" s="1">
        <f>SUMIFS([1]nov23!$D$7:$D$362,[1]nov23!$B$7:$B$362,B273)</f>
        <v>96663</v>
      </c>
      <c r="E273" s="85">
        <f t="shared" si="63"/>
        <v>37744.240531042567</v>
      </c>
      <c r="F273" s="86">
        <f t="shared" si="56"/>
        <v>1.0059288328241982</v>
      </c>
      <c r="G273" s="190">
        <f t="shared" si="57"/>
        <v>-132.85977529292867</v>
      </c>
      <c r="H273" s="190">
        <f t="shared" si="58"/>
        <v>-340.25388452519036</v>
      </c>
      <c r="I273" s="190">
        <f t="shared" si="59"/>
        <v>0</v>
      </c>
      <c r="J273" s="87">
        <f t="shared" si="60"/>
        <v>0</v>
      </c>
      <c r="K273" s="190">
        <f t="shared" si="64"/>
        <v>-481.8122762528298</v>
      </c>
      <c r="L273" s="87">
        <f t="shared" si="61"/>
        <v>-1233.9212394834972</v>
      </c>
      <c r="M273" s="88">
        <f t="shared" si="65"/>
        <v>-1574.1751240086876</v>
      </c>
      <c r="N273" s="88">
        <f t="shared" si="66"/>
        <v>95088.824875991311</v>
      </c>
      <c r="O273" s="88">
        <f t="shared" si="67"/>
        <v>37129.568479496804</v>
      </c>
      <c r="P273" s="89">
        <f t="shared" si="62"/>
        <v>0.98954709270486618</v>
      </c>
      <c r="Q273" s="197">
        <f>SUMIFS([1]nov23!$Q$7:$Q$362,[1]nov23!$B$7:$B$362,B273)</f>
        <v>-261.7034438518765</v>
      </c>
      <c r="R273" s="92">
        <f t="shared" si="68"/>
        <v>-5.3955919198246161E-2</v>
      </c>
      <c r="S273" s="92">
        <f t="shared" si="68"/>
        <v>-5.4325323368805072E-2</v>
      </c>
      <c r="T273" s="91">
        <v>2561</v>
      </c>
      <c r="U273" s="193">
        <f>SUMIFS([1]nov23!$U$7:$U$362,[1]nov23!$B$7:$B$362,B273)</f>
        <v>102176</v>
      </c>
      <c r="V273" s="193">
        <f>SUMIFS([1]nov23!$V$7:$V$362,[1]nov23!$B$7:$B$362,B273)</f>
        <v>39912.5</v>
      </c>
      <c r="W273" s="199"/>
      <c r="X273" s="88">
        <v>0</v>
      </c>
      <c r="Y273" s="88">
        <f t="shared" si="69"/>
        <v>0</v>
      </c>
      <c r="Z273" s="1"/>
    </row>
    <row r="274" spans="2:28" x14ac:dyDescent="0.25">
      <c r="B274" s="85">
        <v>4640</v>
      </c>
      <c r="C274" s="85" t="s">
        <v>290</v>
      </c>
      <c r="D274" s="1">
        <f>SUMIFS([1]nov23!$D$7:$D$362,[1]nov23!$B$7:$B$362,B274)</f>
        <v>388408</v>
      </c>
      <c r="E274" s="85">
        <f t="shared" si="63"/>
        <v>31841.941301852763</v>
      </c>
      <c r="F274" s="86">
        <f t="shared" si="56"/>
        <v>0.84862554916917354</v>
      </c>
      <c r="G274" s="190">
        <f t="shared" si="57"/>
        <v>3408.5197622209539</v>
      </c>
      <c r="H274" s="190">
        <f t="shared" si="58"/>
        <v>41577.124059571201</v>
      </c>
      <c r="I274" s="190">
        <f t="shared" si="59"/>
        <v>675.00492960115514</v>
      </c>
      <c r="J274" s="87">
        <f t="shared" si="60"/>
        <v>8233.710131274891</v>
      </c>
      <c r="K274" s="190">
        <f t="shared" si="64"/>
        <v>193.19265334832534</v>
      </c>
      <c r="L274" s="87">
        <f t="shared" si="61"/>
        <v>2356.5639855428726</v>
      </c>
      <c r="M274" s="88">
        <f t="shared" si="65"/>
        <v>43933.688045114075</v>
      </c>
      <c r="N274" s="88">
        <f t="shared" si="66"/>
        <v>432341.68804511405</v>
      </c>
      <c r="O274" s="88">
        <f t="shared" si="67"/>
        <v>35443.653717422036</v>
      </c>
      <c r="P274" s="89">
        <f t="shared" si="62"/>
        <v>0.9446154622098728</v>
      </c>
      <c r="Q274" s="197">
        <f>SUMIFS([1]nov23!$Q$7:$Q$362,[1]nov23!$B$7:$B$362,B274)</f>
        <v>2348.7298931653131</v>
      </c>
      <c r="R274" s="92">
        <f t="shared" si="68"/>
        <v>7.2717087997012479E-3</v>
      </c>
      <c r="S274" s="92">
        <f t="shared" si="68"/>
        <v>-1.0685471921637732E-3</v>
      </c>
      <c r="T274" s="91">
        <v>12198</v>
      </c>
      <c r="U274" s="193">
        <f>SUMIFS([1]nov23!$U$7:$U$362,[1]nov23!$B$7:$B$362,B274)</f>
        <v>385604</v>
      </c>
      <c r="V274" s="193">
        <f>SUMIFS([1]nov23!$V$7:$V$362,[1]nov23!$B$7:$B$362,B274)</f>
        <v>31876.00231462346</v>
      </c>
      <c r="W274" s="199"/>
      <c r="X274" s="88">
        <v>0</v>
      </c>
      <c r="Y274" s="88">
        <f t="shared" si="69"/>
        <v>0</v>
      </c>
      <c r="Z274" s="1"/>
      <c r="AA274" s="1"/>
    </row>
    <row r="275" spans="2:28" x14ac:dyDescent="0.25">
      <c r="B275" s="85">
        <v>4641</v>
      </c>
      <c r="C275" s="85" t="s">
        <v>291</v>
      </c>
      <c r="D275" s="1">
        <f>SUMIFS([1]nov23!$D$7:$D$362,[1]nov23!$B$7:$B$362,B275)</f>
        <v>93796</v>
      </c>
      <c r="E275" s="85">
        <f t="shared" si="63"/>
        <v>52842.816901408449</v>
      </c>
      <c r="F275" s="86">
        <f t="shared" si="56"/>
        <v>1.4083238232084343</v>
      </c>
      <c r="G275" s="190">
        <f t="shared" si="57"/>
        <v>-9192.0055975124578</v>
      </c>
      <c r="H275" s="190">
        <f t="shared" si="58"/>
        <v>-16315.809935584612</v>
      </c>
      <c r="I275" s="190">
        <f t="shared" si="59"/>
        <v>0</v>
      </c>
      <c r="J275" s="87">
        <f t="shared" si="60"/>
        <v>0</v>
      </c>
      <c r="K275" s="190">
        <f t="shared" si="64"/>
        <v>-481.8122762528298</v>
      </c>
      <c r="L275" s="87">
        <f t="shared" si="61"/>
        <v>-855.21679034877286</v>
      </c>
      <c r="M275" s="88">
        <f t="shared" si="65"/>
        <v>-17171.026725933385</v>
      </c>
      <c r="N275" s="88">
        <f t="shared" si="66"/>
        <v>76624.973274066608</v>
      </c>
      <c r="O275" s="88">
        <f t="shared" si="67"/>
        <v>43168.999027643164</v>
      </c>
      <c r="P275" s="89">
        <f t="shared" si="62"/>
        <v>1.1505050888585608</v>
      </c>
      <c r="Q275" s="197">
        <f>SUMIFS([1]nov23!$Q$7:$Q$362,[1]nov23!$B$7:$B$362,B275)</f>
        <v>-417.83967701565052</v>
      </c>
      <c r="R275" s="92">
        <f t="shared" si="68"/>
        <v>1.93345083587032E-3</v>
      </c>
      <c r="S275" s="92">
        <f t="shared" si="68"/>
        <v>-3.146775112029983E-3</v>
      </c>
      <c r="T275" s="91">
        <v>1775</v>
      </c>
      <c r="U275" s="193">
        <f>SUMIFS([1]nov23!$U$7:$U$362,[1]nov23!$B$7:$B$362,B275)</f>
        <v>93615</v>
      </c>
      <c r="V275" s="193">
        <f>SUMIFS([1]nov23!$V$7:$V$362,[1]nov23!$B$7:$B$362,B275)</f>
        <v>53009.626274065689</v>
      </c>
      <c r="W275" s="199"/>
      <c r="X275" s="88">
        <v>0</v>
      </c>
      <c r="Y275" s="88">
        <f t="shared" si="69"/>
        <v>0</v>
      </c>
    </row>
    <row r="276" spans="2:28" x14ac:dyDescent="0.25">
      <c r="B276" s="85">
        <v>4642</v>
      </c>
      <c r="C276" s="85" t="s">
        <v>292</v>
      </c>
      <c r="D276" s="1">
        <f>SUMIFS([1]nov23!$D$7:$D$362,[1]nov23!$B$7:$B$362,B276)</f>
        <v>80387</v>
      </c>
      <c r="E276" s="85">
        <f t="shared" si="63"/>
        <v>37758.102395490838</v>
      </c>
      <c r="F276" s="86">
        <f t="shared" si="56"/>
        <v>1.0062982679732178</v>
      </c>
      <c r="G276" s="190">
        <f t="shared" si="57"/>
        <v>-141.1768939618909</v>
      </c>
      <c r="H276" s="190">
        <f t="shared" si="58"/>
        <v>-300.56560724486576</v>
      </c>
      <c r="I276" s="190">
        <f t="shared" si="59"/>
        <v>0</v>
      </c>
      <c r="J276" s="87">
        <f t="shared" si="60"/>
        <v>0</v>
      </c>
      <c r="K276" s="190">
        <f t="shared" si="64"/>
        <v>-481.8122762528298</v>
      </c>
      <c r="L276" s="87">
        <f t="shared" si="61"/>
        <v>-1025.7783361422746</v>
      </c>
      <c r="M276" s="88">
        <f t="shared" si="65"/>
        <v>-1326.3439433871404</v>
      </c>
      <c r="N276" s="88">
        <f t="shared" si="66"/>
        <v>79060.656056612861</v>
      </c>
      <c r="O276" s="88">
        <f t="shared" si="67"/>
        <v>37135.113225276124</v>
      </c>
      <c r="P276" s="89">
        <f t="shared" si="62"/>
        <v>0.98969486676447438</v>
      </c>
      <c r="Q276" s="197">
        <f>SUMIFS([1]nov23!$Q$7:$Q$362,[1]nov23!$B$7:$B$362,B276)</f>
        <v>849.10564937109348</v>
      </c>
      <c r="R276" s="92">
        <f t="shared" si="68"/>
        <v>-3.5814952082808584E-2</v>
      </c>
      <c r="S276" s="92">
        <f t="shared" si="68"/>
        <v>-4.1249531967734045E-2</v>
      </c>
      <c r="T276" s="91">
        <v>2129</v>
      </c>
      <c r="U276" s="193">
        <f>SUMIFS([1]nov23!$U$7:$U$362,[1]nov23!$B$7:$B$362,B276)</f>
        <v>83373</v>
      </c>
      <c r="V276" s="193">
        <f>SUMIFS([1]nov23!$V$7:$V$362,[1]nov23!$B$7:$B$362,B276)</f>
        <v>39382.616910722718</v>
      </c>
      <c r="W276" s="199"/>
      <c r="X276" s="88">
        <v>0</v>
      </c>
      <c r="Y276" s="88">
        <f t="shared" si="69"/>
        <v>0</v>
      </c>
    </row>
    <row r="277" spans="2:28" x14ac:dyDescent="0.25">
      <c r="B277" s="85">
        <v>4643</v>
      </c>
      <c r="C277" s="85" t="s">
        <v>293</v>
      </c>
      <c r="D277" s="1">
        <f>SUMIFS([1]nov23!$D$7:$D$362,[1]nov23!$B$7:$B$362,B277)</f>
        <v>200906</v>
      </c>
      <c r="E277" s="85">
        <f t="shared" si="63"/>
        <v>38844.934261407579</v>
      </c>
      <c r="F277" s="86">
        <f t="shared" si="56"/>
        <v>1.035263627852657</v>
      </c>
      <c r="G277" s="190">
        <f t="shared" si="57"/>
        <v>-793.27601351193584</v>
      </c>
      <c r="H277" s="190">
        <f t="shared" si="58"/>
        <v>-4102.8235418837321</v>
      </c>
      <c r="I277" s="190">
        <f t="shared" si="59"/>
        <v>0</v>
      </c>
      <c r="J277" s="87">
        <f t="shared" si="60"/>
        <v>0</v>
      </c>
      <c r="K277" s="190">
        <f t="shared" si="64"/>
        <v>-481.8122762528298</v>
      </c>
      <c r="L277" s="87">
        <f t="shared" si="61"/>
        <v>-2491.9330927796359</v>
      </c>
      <c r="M277" s="88">
        <f t="shared" si="65"/>
        <v>-6594.7566346633685</v>
      </c>
      <c r="N277" s="88">
        <f t="shared" si="66"/>
        <v>194311.24336533662</v>
      </c>
      <c r="O277" s="88">
        <f t="shared" si="67"/>
        <v>37569.845971642811</v>
      </c>
      <c r="P277" s="89">
        <f t="shared" si="62"/>
        <v>1.00128101071625</v>
      </c>
      <c r="Q277" s="197">
        <f>SUMIFS([1]nov23!$Q$7:$Q$362,[1]nov23!$B$7:$B$362,B277)</f>
        <v>-11.469977197129992</v>
      </c>
      <c r="R277" s="92">
        <f t="shared" si="68"/>
        <v>2.0024167098221992E-2</v>
      </c>
      <c r="S277" s="92">
        <f t="shared" si="68"/>
        <v>2.6335221496354807E-2</v>
      </c>
      <c r="T277" s="91">
        <v>5172</v>
      </c>
      <c r="U277" s="193">
        <f>SUMIFS([1]nov23!$U$7:$U$362,[1]nov23!$B$7:$B$362,B277)</f>
        <v>196962</v>
      </c>
      <c r="V277" s="193">
        <f>SUMIFS([1]nov23!$V$7:$V$362,[1]nov23!$B$7:$B$362,B277)</f>
        <v>37848.193697156035</v>
      </c>
      <c r="W277" s="199"/>
      <c r="X277" s="88">
        <v>0</v>
      </c>
      <c r="Y277" s="88">
        <f t="shared" si="69"/>
        <v>0</v>
      </c>
    </row>
    <row r="278" spans="2:28" x14ac:dyDescent="0.25">
      <c r="B278" s="85">
        <v>4644</v>
      </c>
      <c r="C278" s="85" t="s">
        <v>294</v>
      </c>
      <c r="D278" s="1">
        <f>SUMIFS([1]nov23!$D$7:$D$362,[1]nov23!$B$7:$B$362,B278)</f>
        <v>185759</v>
      </c>
      <c r="E278" s="85">
        <f t="shared" si="63"/>
        <v>35035.646925688416</v>
      </c>
      <c r="F278" s="86">
        <f t="shared" si="56"/>
        <v>0.93374159668712142</v>
      </c>
      <c r="G278" s="190">
        <f t="shared" si="57"/>
        <v>1492.2963879195624</v>
      </c>
      <c r="H278" s="190">
        <f t="shared" si="58"/>
        <v>7912.1554487495196</v>
      </c>
      <c r="I278" s="190">
        <f t="shared" si="59"/>
        <v>0</v>
      </c>
      <c r="J278" s="87">
        <f t="shared" si="60"/>
        <v>0</v>
      </c>
      <c r="K278" s="190">
        <f t="shared" si="64"/>
        <v>-481.8122762528298</v>
      </c>
      <c r="L278" s="87">
        <f t="shared" si="61"/>
        <v>-2554.5686886925037</v>
      </c>
      <c r="M278" s="88">
        <f t="shared" si="65"/>
        <v>5357.5867600570164</v>
      </c>
      <c r="N278" s="88">
        <f t="shared" si="66"/>
        <v>191116.58676005702</v>
      </c>
      <c r="O278" s="88">
        <f t="shared" si="67"/>
        <v>36046.131037355153</v>
      </c>
      <c r="P278" s="89">
        <f t="shared" si="62"/>
        <v>0.9606721982500358</v>
      </c>
      <c r="Q278" s="197">
        <f>SUMIFS([1]nov23!$Q$7:$Q$362,[1]nov23!$B$7:$B$362,B278)</f>
        <v>3661.6059901200356</v>
      </c>
      <c r="R278" s="92">
        <f t="shared" si="68"/>
        <v>5.3168992125002125E-2</v>
      </c>
      <c r="S278" s="92">
        <f t="shared" si="68"/>
        <v>4.2045366406593766E-2</v>
      </c>
      <c r="T278" s="91">
        <v>5302</v>
      </c>
      <c r="U278" s="193">
        <f>SUMIFS([1]nov23!$U$7:$U$362,[1]nov23!$B$7:$B$362,B278)</f>
        <v>176381</v>
      </c>
      <c r="V278" s="193">
        <f>SUMIFS([1]nov23!$V$7:$V$362,[1]nov23!$B$7:$B$362,B278)</f>
        <v>33621.997712542892</v>
      </c>
      <c r="W278" s="199"/>
      <c r="X278" s="88">
        <v>0</v>
      </c>
      <c r="Y278" s="88">
        <f t="shared" si="69"/>
        <v>0</v>
      </c>
    </row>
    <row r="279" spans="2:28" x14ac:dyDescent="0.25">
      <c r="B279" s="85">
        <v>4645</v>
      </c>
      <c r="C279" s="85" t="s">
        <v>295</v>
      </c>
      <c r="D279" s="1">
        <f>SUMIFS([1]nov23!$D$7:$D$362,[1]nov23!$B$7:$B$362,B279)</f>
        <v>99314</v>
      </c>
      <c r="E279" s="85">
        <f t="shared" si="63"/>
        <v>33677.178704645637</v>
      </c>
      <c r="F279" s="86">
        <f t="shared" si="56"/>
        <v>0.89753680536542468</v>
      </c>
      <c r="G279" s="190">
        <f t="shared" si="57"/>
        <v>2307.3773205452294</v>
      </c>
      <c r="H279" s="190">
        <f t="shared" si="58"/>
        <v>6804.4557182878816</v>
      </c>
      <c r="I279" s="190">
        <f t="shared" si="59"/>
        <v>32.671838623649087</v>
      </c>
      <c r="J279" s="87">
        <f t="shared" si="60"/>
        <v>96.349252101141161</v>
      </c>
      <c r="K279" s="190">
        <f t="shared" si="64"/>
        <v>-449.14043762918072</v>
      </c>
      <c r="L279" s="87">
        <f t="shared" si="61"/>
        <v>-1324.5151505684541</v>
      </c>
      <c r="M279" s="88">
        <f t="shared" si="65"/>
        <v>5479.9405677194272</v>
      </c>
      <c r="N279" s="88">
        <f t="shared" si="66"/>
        <v>104793.94056771943</v>
      </c>
      <c r="O279" s="88">
        <f t="shared" si="67"/>
        <v>35535.415587561693</v>
      </c>
      <c r="P279" s="89">
        <f t="shared" si="62"/>
        <v>0.9470610250196857</v>
      </c>
      <c r="Q279" s="197">
        <f>SUMIFS([1]nov23!$Q$7:$Q$362,[1]nov23!$B$7:$B$362,B279)</f>
        <v>-2106.7429082681838</v>
      </c>
      <c r="R279" s="92">
        <f t="shared" si="68"/>
        <v>-0.10180788814426929</v>
      </c>
      <c r="S279" s="92">
        <f t="shared" si="68"/>
        <v>-0.10119873784799566</v>
      </c>
      <c r="T279" s="91">
        <v>2949</v>
      </c>
      <c r="U279" s="193">
        <f>SUMIFS([1]nov23!$U$7:$U$362,[1]nov23!$B$7:$B$362,B279)</f>
        <v>110571</v>
      </c>
      <c r="V279" s="193">
        <f>SUMIFS([1]nov23!$V$7:$V$362,[1]nov23!$B$7:$B$362,B279)</f>
        <v>37468.993561504576</v>
      </c>
      <c r="W279" s="199"/>
      <c r="X279" s="88">
        <v>0</v>
      </c>
      <c r="Y279" s="88">
        <f t="shared" si="69"/>
        <v>0</v>
      </c>
    </row>
    <row r="280" spans="2:28" x14ac:dyDescent="0.25">
      <c r="B280" s="85">
        <v>4646</v>
      </c>
      <c r="C280" s="85" t="s">
        <v>296</v>
      </c>
      <c r="D280" s="1">
        <f>SUMIFS([1]nov23!$D$7:$D$362,[1]nov23!$B$7:$B$362,B280)</f>
        <v>100505</v>
      </c>
      <c r="E280" s="85">
        <f t="shared" si="63"/>
        <v>34502.231376587712</v>
      </c>
      <c r="F280" s="86">
        <f t="shared" si="56"/>
        <v>0.91952543885303173</v>
      </c>
      <c r="G280" s="190">
        <f t="shared" si="57"/>
        <v>1812.3457173799848</v>
      </c>
      <c r="H280" s="190">
        <f t="shared" si="58"/>
        <v>5279.3630747278958</v>
      </c>
      <c r="I280" s="190">
        <f t="shared" si="59"/>
        <v>0</v>
      </c>
      <c r="J280" s="87">
        <f t="shared" si="60"/>
        <v>0</v>
      </c>
      <c r="K280" s="190">
        <f t="shared" si="64"/>
        <v>-481.8122762528298</v>
      </c>
      <c r="L280" s="87">
        <f t="shared" si="61"/>
        <v>-1403.5191607244933</v>
      </c>
      <c r="M280" s="88">
        <f t="shared" si="65"/>
        <v>3875.8439140034025</v>
      </c>
      <c r="N280" s="88">
        <f t="shared" si="66"/>
        <v>104380.8439140034</v>
      </c>
      <c r="O280" s="88">
        <f t="shared" si="67"/>
        <v>35832.764817714866</v>
      </c>
      <c r="P280" s="89">
        <f t="shared" si="62"/>
        <v>0.95498573511639973</v>
      </c>
      <c r="Q280" s="197">
        <f>SUMIFS([1]nov23!$Q$7:$Q$362,[1]nov23!$B$7:$B$362,B280)</f>
        <v>-4516.4358979843655</v>
      </c>
      <c r="R280" s="92">
        <f t="shared" si="68"/>
        <v>-0.27888271844102919</v>
      </c>
      <c r="S280" s="92">
        <f t="shared" si="68"/>
        <v>-0.28185333546083952</v>
      </c>
      <c r="T280" s="91">
        <v>2913</v>
      </c>
      <c r="U280" s="193">
        <f>SUMIFS([1]nov23!$U$7:$U$362,[1]nov23!$B$7:$B$362,B280)</f>
        <v>139374</v>
      </c>
      <c r="V280" s="193">
        <f>SUMIFS([1]nov23!$V$7:$V$362,[1]nov23!$B$7:$B$362,B280)</f>
        <v>48043.433298862459</v>
      </c>
      <c r="W280" s="199"/>
      <c r="X280" s="88">
        <v>0</v>
      </c>
      <c r="Y280" s="88">
        <f t="shared" si="69"/>
        <v>0</v>
      </c>
    </row>
    <row r="281" spans="2:28" x14ac:dyDescent="0.25">
      <c r="B281" s="85">
        <v>4647</v>
      </c>
      <c r="C281" s="85" t="s">
        <v>297</v>
      </c>
      <c r="D281" s="1">
        <f>SUMIFS([1]nov23!$D$7:$D$362,[1]nov23!$B$7:$B$362,B281)</f>
        <v>780980</v>
      </c>
      <c r="E281" s="85">
        <f t="shared" si="63"/>
        <v>35155.525545802382</v>
      </c>
      <c r="F281" s="86">
        <f t="shared" si="56"/>
        <v>0.93693650427342301</v>
      </c>
      <c r="G281" s="190">
        <f t="shared" si="57"/>
        <v>1420.3692158511824</v>
      </c>
      <c r="H281" s="190">
        <f t="shared" si="58"/>
        <v>31553.502130134017</v>
      </c>
      <c r="I281" s="190">
        <f t="shared" si="59"/>
        <v>0</v>
      </c>
      <c r="J281" s="87">
        <f t="shared" si="60"/>
        <v>0</v>
      </c>
      <c r="K281" s="190">
        <f t="shared" si="64"/>
        <v>-481.8122762528298</v>
      </c>
      <c r="L281" s="87">
        <f t="shared" si="61"/>
        <v>-10703.459716956613</v>
      </c>
      <c r="M281" s="88">
        <f t="shared" si="65"/>
        <v>20850.042413177405</v>
      </c>
      <c r="N281" s="88">
        <f t="shared" si="66"/>
        <v>801830.04241317743</v>
      </c>
      <c r="O281" s="88">
        <f t="shared" si="67"/>
        <v>36094.082485400737</v>
      </c>
      <c r="P281" s="89">
        <f t="shared" si="62"/>
        <v>0.96195016128455635</v>
      </c>
      <c r="Q281" s="197">
        <f>SUMIFS([1]nov23!$Q$7:$Q$362,[1]nov23!$B$7:$B$362,B281)</f>
        <v>-279.91066191690334</v>
      </c>
      <c r="R281" s="92">
        <f t="shared" si="68"/>
        <v>-7.1673182554616369E-2</v>
      </c>
      <c r="S281" s="92">
        <f t="shared" si="68"/>
        <v>-7.5810223064501414E-2</v>
      </c>
      <c r="T281" s="91">
        <v>22215</v>
      </c>
      <c r="U281" s="193">
        <f>SUMIFS([1]nov23!$U$7:$U$362,[1]nov23!$B$7:$B$362,B281)</f>
        <v>841277</v>
      </c>
      <c r="V281" s="193">
        <f>SUMIFS([1]nov23!$V$7:$V$362,[1]nov23!$B$7:$B$362,B281)</f>
        <v>38039.292819678063</v>
      </c>
      <c r="W281" s="199"/>
      <c r="X281" s="88">
        <v>0</v>
      </c>
      <c r="Y281" s="88">
        <f t="shared" si="69"/>
        <v>0</v>
      </c>
      <c r="Z281" s="1"/>
      <c r="AA281" s="1"/>
    </row>
    <row r="282" spans="2:28" x14ac:dyDescent="0.25">
      <c r="B282" s="85">
        <v>4648</v>
      </c>
      <c r="C282" s="85" t="s">
        <v>298</v>
      </c>
      <c r="D282" s="1">
        <f>SUMIFS([1]nov23!$D$7:$D$362,[1]nov23!$B$7:$B$362,B282)</f>
        <v>125393</v>
      </c>
      <c r="E282" s="85">
        <f t="shared" si="63"/>
        <v>36011.774842044804</v>
      </c>
      <c r="F282" s="86">
        <f t="shared" si="56"/>
        <v>0.95975656484577143</v>
      </c>
      <c r="G282" s="190">
        <f t="shared" si="57"/>
        <v>906.61963810572922</v>
      </c>
      <c r="H282" s="190">
        <f t="shared" si="58"/>
        <v>3156.8495798841491</v>
      </c>
      <c r="I282" s="190">
        <f t="shared" si="59"/>
        <v>0</v>
      </c>
      <c r="J282" s="87">
        <f t="shared" si="60"/>
        <v>0</v>
      </c>
      <c r="K282" s="190">
        <f t="shared" si="64"/>
        <v>-481.8122762528298</v>
      </c>
      <c r="L282" s="87">
        <f t="shared" si="61"/>
        <v>-1677.6703459123535</v>
      </c>
      <c r="M282" s="88">
        <f t="shared" si="65"/>
        <v>1479.1792339717956</v>
      </c>
      <c r="N282" s="88">
        <f t="shared" si="66"/>
        <v>126872.17923397179</v>
      </c>
      <c r="O282" s="88">
        <f t="shared" si="67"/>
        <v>36436.582203897698</v>
      </c>
      <c r="P282" s="89">
        <f t="shared" si="62"/>
        <v>0.97107818551349556</v>
      </c>
      <c r="Q282" s="197">
        <f>SUMIFS([1]nov23!$Q$7:$Q$362,[1]nov23!$B$7:$B$362,B282)</f>
        <v>1507.5424476797252</v>
      </c>
      <c r="R282" s="92">
        <f t="shared" si="68"/>
        <v>-2.1636003308209667E-2</v>
      </c>
      <c r="S282" s="92">
        <f t="shared" si="68"/>
        <v>-1.0677876981104539E-2</v>
      </c>
      <c r="T282" s="91">
        <v>3482</v>
      </c>
      <c r="U282" s="193">
        <f>SUMIFS([1]nov23!$U$7:$U$362,[1]nov23!$B$7:$B$362,B282)</f>
        <v>128166</v>
      </c>
      <c r="V282" s="193">
        <f>SUMIFS([1]nov23!$V$7:$V$362,[1]nov23!$B$7:$B$362,B282)</f>
        <v>36400.454416358989</v>
      </c>
      <c r="W282" s="199"/>
      <c r="X282" s="88">
        <v>0</v>
      </c>
      <c r="Y282" s="88">
        <f t="shared" si="69"/>
        <v>0</v>
      </c>
    </row>
    <row r="283" spans="2:28" x14ac:dyDescent="0.25">
      <c r="B283" s="85">
        <v>4649</v>
      </c>
      <c r="C283" s="85" t="s">
        <v>299</v>
      </c>
      <c r="D283" s="1">
        <f>SUMIFS([1]nov23!$D$7:$D$362,[1]nov23!$B$7:$B$362,B283)</f>
        <v>297562</v>
      </c>
      <c r="E283" s="85">
        <f t="shared" si="63"/>
        <v>31181.179922456253</v>
      </c>
      <c r="F283" s="86">
        <f t="shared" si="56"/>
        <v>0.83101547372984985</v>
      </c>
      <c r="G283" s="190">
        <f t="shared" si="57"/>
        <v>3804.9765898588598</v>
      </c>
      <c r="H283" s="190">
        <f t="shared" si="58"/>
        <v>36310.891597023103</v>
      </c>
      <c r="I283" s="190">
        <f t="shared" si="59"/>
        <v>906.27141238993363</v>
      </c>
      <c r="J283" s="87">
        <f t="shared" si="60"/>
        <v>8648.5480884371354</v>
      </c>
      <c r="K283" s="190">
        <f t="shared" si="64"/>
        <v>424.45913613710383</v>
      </c>
      <c r="L283" s="87">
        <f t="shared" si="61"/>
        <v>4050.613536156382</v>
      </c>
      <c r="M283" s="88">
        <f t="shared" si="65"/>
        <v>40361.505133179482</v>
      </c>
      <c r="N283" s="88">
        <f t="shared" si="66"/>
        <v>337923.50513317948</v>
      </c>
      <c r="O283" s="88">
        <f t="shared" si="67"/>
        <v>35410.615648452214</v>
      </c>
      <c r="P283" s="89">
        <f t="shared" si="62"/>
        <v>0.94373495843790678</v>
      </c>
      <c r="Q283" s="197">
        <f>SUMIFS([1]nov23!$Q$7:$Q$362,[1]nov23!$B$7:$B$362,B283)</f>
        <v>3745.3172012195282</v>
      </c>
      <c r="R283" s="92">
        <f t="shared" si="68"/>
        <v>-1.4688838998933768E-2</v>
      </c>
      <c r="S283" s="92">
        <f t="shared" si="68"/>
        <v>-1.6340832981540546E-2</v>
      </c>
      <c r="T283" s="91">
        <v>9543</v>
      </c>
      <c r="U283" s="193">
        <f>SUMIFS([1]nov23!$U$7:$U$362,[1]nov23!$B$7:$B$362,B283)</f>
        <v>301998</v>
      </c>
      <c r="V283" s="193">
        <f>SUMIFS([1]nov23!$V$7:$V$362,[1]nov23!$B$7:$B$362,B283)</f>
        <v>31699.170777789441</v>
      </c>
      <c r="W283" s="199"/>
      <c r="X283" s="88">
        <v>0</v>
      </c>
      <c r="Y283" s="88">
        <f t="shared" si="69"/>
        <v>0</v>
      </c>
      <c r="Z283" s="1"/>
      <c r="AA283" s="1"/>
    </row>
    <row r="284" spans="2:28" x14ac:dyDescent="0.25">
      <c r="B284" s="85">
        <v>4650</v>
      </c>
      <c r="C284" s="85" t="s">
        <v>300</v>
      </c>
      <c r="D284" s="1">
        <f>SUMIFS([1]nov23!$D$7:$D$362,[1]nov23!$B$7:$B$362,B284)</f>
        <v>179703</v>
      </c>
      <c r="E284" s="85">
        <f t="shared" si="63"/>
        <v>30499.490835030549</v>
      </c>
      <c r="F284" s="86">
        <f t="shared" si="56"/>
        <v>0.81284765001912618</v>
      </c>
      <c r="G284" s="190">
        <f t="shared" si="57"/>
        <v>4213.9900423142826</v>
      </c>
      <c r="H284" s="190">
        <f t="shared" si="58"/>
        <v>24828.829329315751</v>
      </c>
      <c r="I284" s="190">
        <f t="shared" si="59"/>
        <v>1144.8625929889301</v>
      </c>
      <c r="J284" s="87">
        <f t="shared" si="60"/>
        <v>6745.5303978907768</v>
      </c>
      <c r="K284" s="190">
        <f t="shared" si="64"/>
        <v>663.05031673610029</v>
      </c>
      <c r="L284" s="87">
        <f t="shared" si="61"/>
        <v>3906.6924662091028</v>
      </c>
      <c r="M284" s="88">
        <f t="shared" si="65"/>
        <v>28735.521795524855</v>
      </c>
      <c r="N284" s="88">
        <f t="shared" si="66"/>
        <v>208438.52179552487</v>
      </c>
      <c r="O284" s="88">
        <f t="shared" si="67"/>
        <v>35376.531194080933</v>
      </c>
      <c r="P284" s="89">
        <f t="shared" si="62"/>
        <v>0.94282656725237068</v>
      </c>
      <c r="Q284" s="197">
        <f>SUMIFS([1]nov23!$Q$7:$Q$362,[1]nov23!$B$7:$B$362,B284)</f>
        <v>3751.188787549585</v>
      </c>
      <c r="R284" s="92">
        <f t="shared" si="68"/>
        <v>-2.5117586107750646E-2</v>
      </c>
      <c r="S284" s="92">
        <f t="shared" si="68"/>
        <v>-2.7930383296509782E-2</v>
      </c>
      <c r="T284" s="91">
        <v>5892</v>
      </c>
      <c r="U284" s="193">
        <f>SUMIFS([1]nov23!$U$7:$U$362,[1]nov23!$B$7:$B$362,B284)</f>
        <v>184333</v>
      </c>
      <c r="V284" s="193">
        <f>SUMIFS([1]nov23!$V$7:$V$362,[1]nov23!$B$7:$B$362,B284)</f>
        <v>31375.829787234044</v>
      </c>
      <c r="W284" s="199"/>
      <c r="X284" s="88">
        <v>0</v>
      </c>
      <c r="Y284" s="88">
        <f t="shared" si="69"/>
        <v>0</v>
      </c>
    </row>
    <row r="285" spans="2:28" x14ac:dyDescent="0.25">
      <c r="B285" s="85">
        <v>4651</v>
      </c>
      <c r="C285" s="85" t="s">
        <v>301</v>
      </c>
      <c r="D285" s="1">
        <f>SUMIFS([1]nov23!$D$7:$D$362,[1]nov23!$B$7:$B$362,B285)</f>
        <v>229108</v>
      </c>
      <c r="E285" s="85">
        <f t="shared" si="63"/>
        <v>31627.277747101052</v>
      </c>
      <c r="F285" s="86">
        <f t="shared" si="56"/>
        <v>0.84290451051418491</v>
      </c>
      <c r="G285" s="190">
        <f t="shared" si="57"/>
        <v>3537.3178950719803</v>
      </c>
      <c r="H285" s="190">
        <f t="shared" si="58"/>
        <v>25624.330831901425</v>
      </c>
      <c r="I285" s="190">
        <f t="shared" si="59"/>
        <v>750.13717376425393</v>
      </c>
      <c r="J285" s="87">
        <f t="shared" si="60"/>
        <v>5433.9936867482547</v>
      </c>
      <c r="K285" s="190">
        <f t="shared" si="64"/>
        <v>268.32489751142413</v>
      </c>
      <c r="L285" s="87">
        <f t="shared" si="61"/>
        <v>1943.7455575727565</v>
      </c>
      <c r="M285" s="88">
        <f t="shared" si="65"/>
        <v>27568.076389474183</v>
      </c>
      <c r="N285" s="88">
        <f t="shared" si="66"/>
        <v>256676.07638947418</v>
      </c>
      <c r="O285" s="88">
        <f t="shared" si="67"/>
        <v>35432.920539684455</v>
      </c>
      <c r="P285" s="89">
        <f t="shared" si="62"/>
        <v>0.94432941027712358</v>
      </c>
      <c r="Q285" s="197">
        <f>SUMIFS([1]nov23!$Q$7:$Q$362,[1]nov23!$B$7:$B$362,B285)</f>
        <v>1676.1446668379358</v>
      </c>
      <c r="R285" s="92">
        <f t="shared" si="68"/>
        <v>-5.9656957105272877E-2</v>
      </c>
      <c r="S285" s="92">
        <f t="shared" si="68"/>
        <v>-6.4459924055453005E-2</v>
      </c>
      <c r="T285" s="91">
        <v>7244</v>
      </c>
      <c r="U285" s="193">
        <f>SUMIFS([1]nov23!$U$7:$U$362,[1]nov23!$B$7:$B$362,B285)</f>
        <v>243643</v>
      </c>
      <c r="V285" s="193">
        <f>SUMIFS([1]nov23!$V$7:$V$362,[1]nov23!$B$7:$B$362,B285)</f>
        <v>33806.438185097824</v>
      </c>
      <c r="W285" s="199"/>
      <c r="X285" s="88">
        <v>0</v>
      </c>
      <c r="Y285" s="88">
        <f t="shared" si="69"/>
        <v>0</v>
      </c>
    </row>
    <row r="286" spans="2:28" ht="27.95" customHeight="1" x14ac:dyDescent="0.25">
      <c r="B286" s="85">
        <v>5001</v>
      </c>
      <c r="C286" s="85" t="s">
        <v>302</v>
      </c>
      <c r="D286" s="1">
        <f>SUMIFS([1]nov23!$D$7:$D$362,[1]nov23!$B$7:$B$362,B286)</f>
        <v>8009539</v>
      </c>
      <c r="E286" s="85">
        <f t="shared" si="63"/>
        <v>37663.589767704318</v>
      </c>
      <c r="F286" s="86">
        <f t="shared" si="56"/>
        <v>1.00377939420549</v>
      </c>
      <c r="G286" s="190">
        <f t="shared" si="57"/>
        <v>-84.46931728997879</v>
      </c>
      <c r="H286" s="190">
        <f t="shared" si="58"/>
        <v>-17963.245014886888</v>
      </c>
      <c r="I286" s="190">
        <f t="shared" si="59"/>
        <v>0</v>
      </c>
      <c r="J286" s="87">
        <f t="shared" si="60"/>
        <v>0</v>
      </c>
      <c r="K286" s="190">
        <f t="shared" si="64"/>
        <v>-481.8122762528298</v>
      </c>
      <c r="L286" s="87">
        <f t="shared" si="61"/>
        <v>-102462.19866792679</v>
      </c>
      <c r="M286" s="88">
        <f t="shared" si="65"/>
        <v>-120425.44368281367</v>
      </c>
      <c r="N286" s="88">
        <f t="shared" si="66"/>
        <v>7889113.556317186</v>
      </c>
      <c r="O286" s="88">
        <f t="shared" si="67"/>
        <v>37097.308174161502</v>
      </c>
      <c r="P286" s="89">
        <f t="shared" si="62"/>
        <v>0.98868731725738301</v>
      </c>
      <c r="Q286" s="197">
        <f>SUMIFS([1]nov23!$Q$7:$Q$362,[1]nov23!$B$7:$B$362,B286)</f>
        <v>-43113.052233322465</v>
      </c>
      <c r="R286" s="92">
        <f t="shared" si="68"/>
        <v>-2.9974895371139523E-2</v>
      </c>
      <c r="S286" s="92">
        <f t="shared" si="68"/>
        <v>-3.9845742387112741E-2</v>
      </c>
      <c r="T286" s="91">
        <v>212660</v>
      </c>
      <c r="U286" s="193">
        <f>SUMIFS([1]nov23!$U$7:$U$362,[1]nov23!$B$7:$B$362,B286)</f>
        <v>8257043</v>
      </c>
      <c r="V286" s="193">
        <f>SUMIFS([1]nov23!$V$7:$V$362,[1]nov23!$B$7:$B$362,B286)</f>
        <v>39226.60288081484</v>
      </c>
      <c r="W286" s="199"/>
      <c r="X286" s="88">
        <v>0</v>
      </c>
      <c r="Y286" s="88">
        <f t="shared" si="69"/>
        <v>0</v>
      </c>
      <c r="Z286" s="1"/>
      <c r="AA286" s="1"/>
    </row>
    <row r="287" spans="2:28" x14ac:dyDescent="0.25">
      <c r="B287" s="85">
        <v>5006</v>
      </c>
      <c r="C287" s="85" t="s">
        <v>303</v>
      </c>
      <c r="D287" s="1">
        <f>SUMIFS([1]nov23!$D$7:$D$362,[1]nov23!$B$7:$B$362,B287)</f>
        <v>654863</v>
      </c>
      <c r="E287" s="85">
        <f t="shared" si="63"/>
        <v>27337.215612606971</v>
      </c>
      <c r="F287" s="86">
        <f t="shared" si="56"/>
        <v>0.72856926002356615</v>
      </c>
      <c r="G287" s="190">
        <f t="shared" si="57"/>
        <v>6111.355175768429</v>
      </c>
      <c r="H287" s="190">
        <f t="shared" si="58"/>
        <v>146397.51323553274</v>
      </c>
      <c r="I287" s="190">
        <f t="shared" si="59"/>
        <v>2251.658920837182</v>
      </c>
      <c r="J287" s="87">
        <f t="shared" si="60"/>
        <v>53938.489448654698</v>
      </c>
      <c r="K287" s="190">
        <f t="shared" si="64"/>
        <v>1769.8466445843521</v>
      </c>
      <c r="L287" s="87">
        <f t="shared" si="61"/>
        <v>42396.676371018155</v>
      </c>
      <c r="M287" s="88">
        <f t="shared" si="65"/>
        <v>188794.18960655091</v>
      </c>
      <c r="N287" s="88">
        <f t="shared" si="66"/>
        <v>843657.18960655085</v>
      </c>
      <c r="O287" s="88">
        <f t="shared" si="67"/>
        <v>35218.417432959752</v>
      </c>
      <c r="P287" s="89">
        <f t="shared" si="62"/>
        <v>0.93861264775259268</v>
      </c>
      <c r="Q287" s="197">
        <f>SUMIFS([1]nov23!$Q$7:$Q$362,[1]nov23!$B$7:$B$362,B287)</f>
        <v>29364.018186651519</v>
      </c>
      <c r="R287" s="92">
        <f t="shared" si="68"/>
        <v>-4.7408262952866667E-2</v>
      </c>
      <c r="S287" s="92">
        <f t="shared" si="68"/>
        <v>-4.5459734665857329E-2</v>
      </c>
      <c r="T287" s="91">
        <v>23955</v>
      </c>
      <c r="U287" s="193">
        <f>SUMIFS([1]nov23!$U$7:$U$362,[1]nov23!$B$7:$B$362,B287)</f>
        <v>687454</v>
      </c>
      <c r="V287" s="193">
        <f>SUMIFS([1]nov23!$V$7:$V$362,[1]nov23!$B$7:$B$362,B287)</f>
        <v>28639.14347608732</v>
      </c>
      <c r="W287" s="199"/>
      <c r="X287" s="88">
        <v>0</v>
      </c>
      <c r="Y287" s="88">
        <f t="shared" si="69"/>
        <v>0</v>
      </c>
      <c r="Z287" s="1"/>
      <c r="AA287" s="1"/>
      <c r="AB287" s="45"/>
    </row>
    <row r="288" spans="2:28" x14ac:dyDescent="0.25">
      <c r="B288" s="85">
        <v>5007</v>
      </c>
      <c r="C288" s="85" t="s">
        <v>304</v>
      </c>
      <c r="D288" s="1">
        <f>SUMIFS([1]nov23!$D$7:$D$362,[1]nov23!$B$7:$B$362,B288)</f>
        <v>437808</v>
      </c>
      <c r="E288" s="85">
        <f t="shared" si="63"/>
        <v>29337.800710312942</v>
      </c>
      <c r="F288" s="86">
        <f t="shared" si="56"/>
        <v>0.78188722864571192</v>
      </c>
      <c r="G288" s="190">
        <f t="shared" si="57"/>
        <v>4911.0041171448465</v>
      </c>
      <c r="H288" s="190">
        <f t="shared" si="58"/>
        <v>73286.914440152541</v>
      </c>
      <c r="I288" s="190">
        <f t="shared" si="59"/>
        <v>1551.4541366400924</v>
      </c>
      <c r="J288" s="87">
        <f t="shared" si="60"/>
        <v>23152.350081080098</v>
      </c>
      <c r="K288" s="190">
        <f t="shared" si="64"/>
        <v>1069.6418603872626</v>
      </c>
      <c r="L288" s="87">
        <f t="shared" si="61"/>
        <v>15962.265482559118</v>
      </c>
      <c r="M288" s="88">
        <f t="shared" si="65"/>
        <v>89249.179922711657</v>
      </c>
      <c r="N288" s="88">
        <f t="shared" si="66"/>
        <v>527057.17992271169</v>
      </c>
      <c r="O288" s="88">
        <f t="shared" si="67"/>
        <v>35318.446687845055</v>
      </c>
      <c r="P288" s="89">
        <f t="shared" si="62"/>
        <v>0.94127854618369999</v>
      </c>
      <c r="Q288" s="197">
        <f>SUMIFS([1]nov23!$Q$7:$Q$362,[1]nov23!$B$7:$B$362,B288)</f>
        <v>10514.405537440995</v>
      </c>
      <c r="R288" s="92">
        <f t="shared" si="68"/>
        <v>-3.227175469929798E-2</v>
      </c>
      <c r="S288" s="92">
        <f t="shared" si="68"/>
        <v>-2.7213602643179551E-2</v>
      </c>
      <c r="T288" s="91">
        <v>14923</v>
      </c>
      <c r="U288" s="193">
        <f>SUMIFS([1]nov23!$U$7:$U$362,[1]nov23!$B$7:$B$362,B288)</f>
        <v>452408</v>
      </c>
      <c r="V288" s="193">
        <f>SUMIFS([1]nov23!$V$7:$V$362,[1]nov23!$B$7:$B$362,B288)</f>
        <v>30158.522765148991</v>
      </c>
      <c r="W288" s="199"/>
      <c r="X288" s="88">
        <v>0</v>
      </c>
      <c r="Y288" s="88">
        <f t="shared" si="69"/>
        <v>0</v>
      </c>
      <c r="Z288" s="1"/>
      <c r="AA288" s="1"/>
    </row>
    <row r="289" spans="2:25" x14ac:dyDescent="0.25">
      <c r="B289" s="85">
        <v>5014</v>
      </c>
      <c r="C289" s="85" t="s">
        <v>305</v>
      </c>
      <c r="D289" s="1">
        <f>SUMIFS([1]nov23!$D$7:$D$362,[1]nov23!$B$7:$B$362,B289)</f>
        <v>494162</v>
      </c>
      <c r="E289" s="85">
        <f t="shared" si="63"/>
        <v>91664.255240215163</v>
      </c>
      <c r="F289" s="86">
        <f t="shared" si="56"/>
        <v>2.4429612568215071</v>
      </c>
      <c r="G289" s="190">
        <f t="shared" si="57"/>
        <v>-32484.868600796486</v>
      </c>
      <c r="H289" s="190">
        <f t="shared" si="58"/>
        <v>-175125.92662689384</v>
      </c>
      <c r="I289" s="190">
        <f t="shared" si="59"/>
        <v>0</v>
      </c>
      <c r="J289" s="87">
        <f t="shared" si="60"/>
        <v>0</v>
      </c>
      <c r="K289" s="190">
        <f t="shared" si="64"/>
        <v>-481.8122762528298</v>
      </c>
      <c r="L289" s="87">
        <f t="shared" si="61"/>
        <v>-2597.4499812790054</v>
      </c>
      <c r="M289" s="88">
        <f t="shared" si="65"/>
        <v>-177723.37660817284</v>
      </c>
      <c r="N289" s="88">
        <f t="shared" si="66"/>
        <v>316438.62339182716</v>
      </c>
      <c r="O289" s="88">
        <f t="shared" si="67"/>
        <v>58697.574363165862</v>
      </c>
      <c r="P289" s="89">
        <f t="shared" si="62"/>
        <v>1.5643600623037903</v>
      </c>
      <c r="Q289" s="197">
        <f>SUMIFS([1]nov23!$Q$7:$Q$362,[1]nov23!$B$7:$B$362,B289)</f>
        <v>-40242.634309178189</v>
      </c>
      <c r="R289" s="89">
        <f t="shared" si="68"/>
        <v>2.7190344586889383E-3</v>
      </c>
      <c r="S289" s="89">
        <f t="shared" si="68"/>
        <v>-2.0716802740679614E-2</v>
      </c>
      <c r="T289" s="91">
        <v>5391</v>
      </c>
      <c r="U289" s="193">
        <f>SUMIFS([1]nov23!$U$7:$U$362,[1]nov23!$B$7:$B$362,B289)</f>
        <v>492822</v>
      </c>
      <c r="V289" s="193">
        <f>SUMIFS([1]nov23!$V$7:$V$362,[1]nov23!$B$7:$B$362,B289)</f>
        <v>93603.418803418812</v>
      </c>
      <c r="W289" s="199"/>
      <c r="X289" s="88">
        <v>0</v>
      </c>
      <c r="Y289" s="88">
        <f t="shared" si="69"/>
        <v>0</v>
      </c>
    </row>
    <row r="290" spans="2:25" x14ac:dyDescent="0.25">
      <c r="B290" s="85">
        <v>5020</v>
      </c>
      <c r="C290" s="85" t="s">
        <v>306</v>
      </c>
      <c r="D290" s="1">
        <f>SUMIFS([1]nov23!$D$7:$D$362,[1]nov23!$B$7:$B$362,B290)</f>
        <v>25735</v>
      </c>
      <c r="E290" s="85">
        <f t="shared" si="63"/>
        <v>28467.920353982299</v>
      </c>
      <c r="F290" s="86">
        <f t="shared" si="56"/>
        <v>0.75870388413462786</v>
      </c>
      <c r="G290" s="190">
        <f t="shared" si="57"/>
        <v>5432.932330943232</v>
      </c>
      <c r="H290" s="190">
        <f t="shared" si="58"/>
        <v>4911.3708271726819</v>
      </c>
      <c r="I290" s="190">
        <f t="shared" si="59"/>
        <v>1855.9122613558172</v>
      </c>
      <c r="J290" s="87">
        <f t="shared" si="60"/>
        <v>1677.7446842656586</v>
      </c>
      <c r="K290" s="190">
        <f t="shared" si="64"/>
        <v>1374.0999851029874</v>
      </c>
      <c r="L290" s="87">
        <f t="shared" si="61"/>
        <v>1242.1863865331006</v>
      </c>
      <c r="M290" s="88">
        <f t="shared" si="65"/>
        <v>6153.5572137057825</v>
      </c>
      <c r="N290" s="88">
        <f t="shared" si="66"/>
        <v>31888.557213705782</v>
      </c>
      <c r="O290" s="88">
        <f t="shared" si="67"/>
        <v>35274.952670028521</v>
      </c>
      <c r="P290" s="89">
        <f t="shared" si="62"/>
        <v>0.94011937895814579</v>
      </c>
      <c r="Q290" s="197">
        <f>SUMIFS([1]nov23!$Q$7:$Q$362,[1]nov23!$B$7:$B$362,B290)</f>
        <v>969.84298437624329</v>
      </c>
      <c r="R290" s="89">
        <f t="shared" si="68"/>
        <v>3.3326641236699456E-2</v>
      </c>
      <c r="S290" s="89">
        <f t="shared" si="68"/>
        <v>3.3326641236699324E-2</v>
      </c>
      <c r="T290" s="91">
        <v>904</v>
      </c>
      <c r="U290" s="193">
        <f>SUMIFS([1]nov23!$U$7:$U$362,[1]nov23!$B$7:$B$362,B290)</f>
        <v>24905</v>
      </c>
      <c r="V290" s="193">
        <f>SUMIFS([1]nov23!$V$7:$V$362,[1]nov23!$B$7:$B$362,B290)</f>
        <v>27549.778761061949</v>
      </c>
      <c r="W290" s="199"/>
      <c r="X290" s="88">
        <v>0</v>
      </c>
      <c r="Y290" s="88">
        <f t="shared" si="69"/>
        <v>0</v>
      </c>
    </row>
    <row r="291" spans="2:25" x14ac:dyDescent="0.25">
      <c r="B291" s="85">
        <v>5021</v>
      </c>
      <c r="C291" s="85" t="s">
        <v>307</v>
      </c>
      <c r="D291" s="1">
        <f>SUMIFS([1]nov23!$D$7:$D$362,[1]nov23!$B$7:$B$362,B291)</f>
        <v>224205</v>
      </c>
      <c r="E291" s="85">
        <f t="shared" si="63"/>
        <v>30899.255788313119</v>
      </c>
      <c r="F291" s="86">
        <f t="shared" si="56"/>
        <v>0.82350186075967147</v>
      </c>
      <c r="G291" s="190">
        <f t="shared" si="57"/>
        <v>3974.1310703447398</v>
      </c>
      <c r="H291" s="190">
        <f t="shared" si="58"/>
        <v>28836.29504642143</v>
      </c>
      <c r="I291" s="190">
        <f t="shared" si="59"/>
        <v>1004.9448593400303</v>
      </c>
      <c r="J291" s="87">
        <f t="shared" si="60"/>
        <v>7291.8798993712599</v>
      </c>
      <c r="K291" s="190">
        <f t="shared" si="64"/>
        <v>523.1325830872006</v>
      </c>
      <c r="L291" s="87">
        <f t="shared" si="61"/>
        <v>3795.8500228807275</v>
      </c>
      <c r="M291" s="88">
        <f t="shared" si="65"/>
        <v>32632.145069302158</v>
      </c>
      <c r="N291" s="88">
        <f t="shared" si="66"/>
        <v>256837.14506930215</v>
      </c>
      <c r="O291" s="88">
        <f t="shared" si="67"/>
        <v>35396.519441745055</v>
      </c>
      <c r="P291" s="89">
        <f t="shared" si="62"/>
        <v>0.94335927778939777</v>
      </c>
      <c r="Q291" s="197">
        <f>SUMIFS([1]nov23!$Q$7:$Q$362,[1]nov23!$B$7:$B$362,B291)</f>
        <v>5197.0954586659354</v>
      </c>
      <c r="R291" s="89">
        <f t="shared" si="68"/>
        <v>-2.9251691844077572E-2</v>
      </c>
      <c r="S291" s="89">
        <f t="shared" si="68"/>
        <v>-5.4670955701523118E-2</v>
      </c>
      <c r="T291" s="91">
        <v>7256</v>
      </c>
      <c r="U291" s="193">
        <f>SUMIFS([1]nov23!$U$7:$U$362,[1]nov23!$B$7:$B$362,B291)</f>
        <v>230961</v>
      </c>
      <c r="V291" s="193">
        <f>SUMIFS([1]nov23!$V$7:$V$362,[1]nov23!$B$7:$B$362,B291)</f>
        <v>32686.243985281628</v>
      </c>
      <c r="W291" s="199"/>
      <c r="X291" s="88">
        <v>0</v>
      </c>
      <c r="Y291" s="88">
        <f t="shared" si="69"/>
        <v>0</v>
      </c>
    </row>
    <row r="292" spans="2:25" x14ac:dyDescent="0.25">
      <c r="B292" s="85">
        <v>5022</v>
      </c>
      <c r="C292" s="85" t="s">
        <v>308</v>
      </c>
      <c r="D292" s="1">
        <f>SUMIFS([1]nov23!$D$7:$D$362,[1]nov23!$B$7:$B$362,B292)</f>
        <v>68422</v>
      </c>
      <c r="E292" s="85">
        <f t="shared" si="63"/>
        <v>27578.395808141879</v>
      </c>
      <c r="F292" s="86">
        <f t="shared" si="56"/>
        <v>0.73499699864491175</v>
      </c>
      <c r="G292" s="190">
        <f t="shared" si="57"/>
        <v>5966.6470584474846</v>
      </c>
      <c r="H292" s="190">
        <f t="shared" si="58"/>
        <v>14803.251352008208</v>
      </c>
      <c r="I292" s="190">
        <f t="shared" si="59"/>
        <v>2167.2458523999644</v>
      </c>
      <c r="J292" s="87">
        <f t="shared" si="60"/>
        <v>5376.9369598043113</v>
      </c>
      <c r="K292" s="190">
        <f t="shared" si="64"/>
        <v>1685.4335761471345</v>
      </c>
      <c r="L292" s="87">
        <f t="shared" si="61"/>
        <v>4181.5607024210403</v>
      </c>
      <c r="M292" s="88">
        <f t="shared" si="65"/>
        <v>18984.812054429247</v>
      </c>
      <c r="N292" s="88">
        <f t="shared" si="66"/>
        <v>87406.812054429247</v>
      </c>
      <c r="O292" s="88">
        <f t="shared" si="67"/>
        <v>35230.476442736493</v>
      </c>
      <c r="P292" s="89">
        <f t="shared" si="62"/>
        <v>0.93893403468365977</v>
      </c>
      <c r="Q292" s="197">
        <f>SUMIFS([1]nov23!$Q$7:$Q$362,[1]nov23!$B$7:$B$362,B292)</f>
        <v>4160.1262104396701</v>
      </c>
      <c r="R292" s="89">
        <f t="shared" si="68"/>
        <v>-4.7365783025172643E-2</v>
      </c>
      <c r="S292" s="89">
        <f t="shared" si="68"/>
        <v>-6.1956714200119653E-2</v>
      </c>
      <c r="T292" s="91">
        <v>2481</v>
      </c>
      <c r="U292" s="193">
        <f>SUMIFS([1]nov23!$U$7:$U$362,[1]nov23!$B$7:$B$362,B292)</f>
        <v>71824</v>
      </c>
      <c r="V292" s="193">
        <f>SUMIFS([1]nov23!$V$7:$V$362,[1]nov23!$B$7:$B$362,B292)</f>
        <v>29399.91813344249</v>
      </c>
      <c r="W292" s="199"/>
      <c r="X292" s="88">
        <v>0</v>
      </c>
      <c r="Y292" s="88">
        <f t="shared" si="69"/>
        <v>0</v>
      </c>
    </row>
    <row r="293" spans="2:25" x14ac:dyDescent="0.25">
      <c r="B293" s="85">
        <v>5025</v>
      </c>
      <c r="C293" s="85" t="s">
        <v>309</v>
      </c>
      <c r="D293" s="1">
        <f>SUMIFS([1]nov23!$D$7:$D$362,[1]nov23!$B$7:$B$362,B293)</f>
        <v>170488</v>
      </c>
      <c r="E293" s="85">
        <f t="shared" si="63"/>
        <v>30455.162558056451</v>
      </c>
      <c r="F293" s="86">
        <f t="shared" si="56"/>
        <v>0.81166624879630944</v>
      </c>
      <c r="G293" s="190">
        <f t="shared" si="57"/>
        <v>4240.5870084987409</v>
      </c>
      <c r="H293" s="190">
        <f t="shared" si="58"/>
        <v>23738.80607357595</v>
      </c>
      <c r="I293" s="190">
        <f t="shared" si="59"/>
        <v>1160.3774899298644</v>
      </c>
      <c r="J293" s="87">
        <f t="shared" si="60"/>
        <v>6495.7931886273809</v>
      </c>
      <c r="K293" s="190">
        <f t="shared" si="64"/>
        <v>678.56521367703454</v>
      </c>
      <c r="L293" s="87">
        <f t="shared" si="61"/>
        <v>3798.6080661640394</v>
      </c>
      <c r="M293" s="88">
        <f t="shared" si="65"/>
        <v>27537.414139739991</v>
      </c>
      <c r="N293" s="88">
        <f t="shared" si="66"/>
        <v>198025.41413973999</v>
      </c>
      <c r="O293" s="88">
        <f t="shared" si="67"/>
        <v>35374.314780232227</v>
      </c>
      <c r="P293" s="89">
        <f t="shared" si="62"/>
        <v>0.94276749719122988</v>
      </c>
      <c r="Q293" s="197">
        <f>SUMIFS([1]nov23!$Q$7:$Q$362,[1]nov23!$B$7:$B$362,B293)</f>
        <v>3115.1943877634912</v>
      </c>
      <c r="R293" s="89">
        <f t="shared" si="68"/>
        <v>-4.9205012520146564E-2</v>
      </c>
      <c r="S293" s="89">
        <f t="shared" si="68"/>
        <v>-5.3620994955744301E-2</v>
      </c>
      <c r="T293" s="91">
        <v>5598</v>
      </c>
      <c r="U293" s="193">
        <f>SUMIFS([1]nov23!$U$7:$U$362,[1]nov23!$B$7:$B$362,B293)</f>
        <v>179311</v>
      </c>
      <c r="V293" s="193">
        <f>SUMIFS([1]nov23!$V$7:$V$362,[1]nov23!$B$7:$B$362,B293)</f>
        <v>32180.725053840633</v>
      </c>
      <c r="W293" s="199"/>
      <c r="X293" s="88">
        <v>0</v>
      </c>
      <c r="Y293" s="88">
        <f t="shared" si="69"/>
        <v>0</v>
      </c>
    </row>
    <row r="294" spans="2:25" x14ac:dyDescent="0.25">
      <c r="B294" s="85">
        <v>5026</v>
      </c>
      <c r="C294" s="85" t="s">
        <v>310</v>
      </c>
      <c r="D294" s="1">
        <f>SUMIFS([1]nov23!$D$7:$D$362,[1]nov23!$B$7:$B$362,B294)</f>
        <v>51321</v>
      </c>
      <c r="E294" s="85">
        <f t="shared" si="63"/>
        <v>25699.04857285929</v>
      </c>
      <c r="F294" s="86">
        <f t="shared" si="56"/>
        <v>0.68491016303076357</v>
      </c>
      <c r="G294" s="190">
        <f t="shared" si="57"/>
        <v>7094.2553996170373</v>
      </c>
      <c r="H294" s="190">
        <f t="shared" si="58"/>
        <v>14167.228033035224</v>
      </c>
      <c r="I294" s="190">
        <f t="shared" si="59"/>
        <v>2825.0173847488704</v>
      </c>
      <c r="J294" s="87">
        <f t="shared" si="60"/>
        <v>5641.5597173434944</v>
      </c>
      <c r="K294" s="190">
        <f t="shared" si="64"/>
        <v>2343.2051084960408</v>
      </c>
      <c r="L294" s="87">
        <f t="shared" si="61"/>
        <v>4679.380601666594</v>
      </c>
      <c r="M294" s="88">
        <f t="shared" si="65"/>
        <v>18846.608634701817</v>
      </c>
      <c r="N294" s="88">
        <f t="shared" si="66"/>
        <v>70167.608634701814</v>
      </c>
      <c r="O294" s="88">
        <f t="shared" si="67"/>
        <v>35136.50908097237</v>
      </c>
      <c r="P294" s="89">
        <f t="shared" si="62"/>
        <v>0.93642969290295253</v>
      </c>
      <c r="Q294" s="197">
        <f>SUMIFS([1]nov23!$Q$7:$Q$362,[1]nov23!$B$7:$B$362,B294)</f>
        <v>3201.9109400435409</v>
      </c>
      <c r="R294" s="89">
        <f t="shared" si="68"/>
        <v>-5.0613241578333981E-2</v>
      </c>
      <c r="S294" s="89">
        <f t="shared" si="68"/>
        <v>-7.1531127091880836E-2</v>
      </c>
      <c r="T294" s="91">
        <v>1997</v>
      </c>
      <c r="U294" s="193">
        <f>SUMIFS([1]nov23!$U$7:$U$362,[1]nov23!$B$7:$B$362,B294)</f>
        <v>54057</v>
      </c>
      <c r="V294" s="193">
        <f>SUMIFS([1]nov23!$V$7:$V$362,[1]nov23!$B$7:$B$362,B294)</f>
        <v>27678.955453148999</v>
      </c>
      <c r="W294" s="199"/>
      <c r="X294" s="88">
        <v>0</v>
      </c>
      <c r="Y294" s="88">
        <f t="shared" si="69"/>
        <v>0</v>
      </c>
    </row>
    <row r="295" spans="2:25" x14ac:dyDescent="0.25">
      <c r="B295" s="85">
        <v>5027</v>
      </c>
      <c r="C295" s="85" t="s">
        <v>311</v>
      </c>
      <c r="D295" s="1">
        <f>SUMIFS([1]nov23!$D$7:$D$362,[1]nov23!$B$7:$B$362,B295)</f>
        <v>156883</v>
      </c>
      <c r="E295" s="85">
        <f t="shared" si="63"/>
        <v>25580.14022501223</v>
      </c>
      <c r="F295" s="86">
        <f t="shared" si="56"/>
        <v>0.68174111435260909</v>
      </c>
      <c r="G295" s="190">
        <f t="shared" si="57"/>
        <v>7165.6004083252737</v>
      </c>
      <c r="H295" s="190">
        <f t="shared" si="58"/>
        <v>43946.627304258902</v>
      </c>
      <c r="I295" s="190">
        <f t="shared" si="59"/>
        <v>2866.6353064953414</v>
      </c>
      <c r="J295" s="87">
        <f t="shared" si="60"/>
        <v>17581.074334735931</v>
      </c>
      <c r="K295" s="190">
        <f t="shared" si="64"/>
        <v>2384.8230302425118</v>
      </c>
      <c r="L295" s="87">
        <f t="shared" si="61"/>
        <v>14626.119644477325</v>
      </c>
      <c r="M295" s="88">
        <f t="shared" si="65"/>
        <v>58572.746948736225</v>
      </c>
      <c r="N295" s="88">
        <f t="shared" si="66"/>
        <v>215455.74694873623</v>
      </c>
      <c r="O295" s="88">
        <f t="shared" si="67"/>
        <v>35130.563663580011</v>
      </c>
      <c r="P295" s="89">
        <f t="shared" si="62"/>
        <v>0.93627124046904464</v>
      </c>
      <c r="Q295" s="197">
        <f>SUMIFS([1]nov23!$Q$7:$Q$362,[1]nov23!$B$7:$B$362,B295)</f>
        <v>10224.300523428654</v>
      </c>
      <c r="R295" s="89">
        <f t="shared" si="68"/>
        <v>-7.0510237937245243E-2</v>
      </c>
      <c r="S295" s="89">
        <f t="shared" si="68"/>
        <v>-7.2480459184076515E-2</v>
      </c>
      <c r="T295" s="91">
        <v>6133</v>
      </c>
      <c r="U295" s="193">
        <f>SUMIFS([1]nov23!$U$7:$U$362,[1]nov23!$B$7:$B$362,B295)</f>
        <v>168784</v>
      </c>
      <c r="V295" s="193">
        <f>SUMIFS([1]nov23!$V$7:$V$362,[1]nov23!$B$7:$B$362,B295)</f>
        <v>27579.084967320265</v>
      </c>
      <c r="W295" s="199"/>
      <c r="X295" s="88">
        <v>0</v>
      </c>
      <c r="Y295" s="88">
        <f t="shared" si="69"/>
        <v>0</v>
      </c>
    </row>
    <row r="296" spans="2:25" x14ac:dyDescent="0.25">
      <c r="B296" s="85">
        <v>5028</v>
      </c>
      <c r="C296" s="85" t="s">
        <v>312</v>
      </c>
      <c r="D296" s="1">
        <f>SUMIFS([1]nov23!$D$7:$D$362,[1]nov23!$B$7:$B$362,B296)</f>
        <v>505670</v>
      </c>
      <c r="E296" s="85">
        <f t="shared" si="63"/>
        <v>29162.053056516725</v>
      </c>
      <c r="F296" s="86">
        <f t="shared" si="56"/>
        <v>0.7772033449652489</v>
      </c>
      <c r="G296" s="190">
        <f t="shared" si="57"/>
        <v>5016.4527094225768</v>
      </c>
      <c r="H296" s="190">
        <f t="shared" si="58"/>
        <v>86985.289981387483</v>
      </c>
      <c r="I296" s="190">
        <f t="shared" si="59"/>
        <v>1612.9658154687686</v>
      </c>
      <c r="J296" s="87">
        <f t="shared" si="60"/>
        <v>27968.827240228449</v>
      </c>
      <c r="K296" s="190">
        <f t="shared" si="64"/>
        <v>1131.1535392159387</v>
      </c>
      <c r="L296" s="87">
        <f t="shared" si="61"/>
        <v>19614.202370004379</v>
      </c>
      <c r="M296" s="88">
        <f t="shared" si="65"/>
        <v>106599.49235139186</v>
      </c>
      <c r="N296" s="88">
        <f t="shared" si="66"/>
        <v>612269.49235139182</v>
      </c>
      <c r="O296" s="88">
        <f t="shared" si="67"/>
        <v>35309.659305155234</v>
      </c>
      <c r="P296" s="89">
        <f t="shared" si="62"/>
        <v>0.94104435199967662</v>
      </c>
      <c r="Q296" s="197">
        <f>SUMIFS([1]nov23!$Q$7:$Q$362,[1]nov23!$B$7:$B$362,B296)</f>
        <v>14073.744191464706</v>
      </c>
      <c r="R296" s="89">
        <f t="shared" si="68"/>
        <v>-3.2686315056517652E-2</v>
      </c>
      <c r="S296" s="89">
        <f t="shared" si="68"/>
        <v>-4.4791682394045684E-2</v>
      </c>
      <c r="T296" s="91">
        <v>17340</v>
      </c>
      <c r="U296" s="193">
        <f>SUMIFS([1]nov23!$U$7:$U$362,[1]nov23!$B$7:$B$362,B296)</f>
        <v>522757</v>
      </c>
      <c r="V296" s="193">
        <f>SUMIFS([1]nov23!$V$7:$V$362,[1]nov23!$B$7:$B$362,B296)</f>
        <v>30529.521695964493</v>
      </c>
      <c r="W296" s="199"/>
      <c r="X296" s="88">
        <v>0</v>
      </c>
      <c r="Y296" s="88">
        <f t="shared" si="69"/>
        <v>0</v>
      </c>
    </row>
    <row r="297" spans="2:25" x14ac:dyDescent="0.25">
      <c r="B297" s="85">
        <v>5029</v>
      </c>
      <c r="C297" s="85" t="s">
        <v>313</v>
      </c>
      <c r="D297" s="1">
        <f>SUMIFS([1]nov23!$D$7:$D$362,[1]nov23!$B$7:$B$362,B297)</f>
        <v>237154</v>
      </c>
      <c r="E297" s="85">
        <f t="shared" si="63"/>
        <v>28095.486316787108</v>
      </c>
      <c r="F297" s="86">
        <f t="shared" si="56"/>
        <v>0.74877807476427805</v>
      </c>
      <c r="G297" s="190">
        <f t="shared" si="57"/>
        <v>5656.3927532603466</v>
      </c>
      <c r="H297" s="190">
        <f t="shared" si="58"/>
        <v>47745.611230270588</v>
      </c>
      <c r="I297" s="190">
        <f t="shared" si="59"/>
        <v>1986.2641743741342</v>
      </c>
      <c r="J297" s="87">
        <f t="shared" si="60"/>
        <v>16766.055895892066</v>
      </c>
      <c r="K297" s="190">
        <f t="shared" si="64"/>
        <v>1504.4518981213043</v>
      </c>
      <c r="L297" s="87">
        <f t="shared" si="61"/>
        <v>12699.078472041929</v>
      </c>
      <c r="M297" s="88">
        <f t="shared" si="65"/>
        <v>60444.68970231252</v>
      </c>
      <c r="N297" s="88">
        <f t="shared" si="66"/>
        <v>297598.68970231252</v>
      </c>
      <c r="O297" s="88">
        <f t="shared" si="67"/>
        <v>35256.330968168761</v>
      </c>
      <c r="P297" s="89">
        <f t="shared" si="62"/>
        <v>0.93962308848962828</v>
      </c>
      <c r="Q297" s="197">
        <f>SUMIFS([1]nov23!$Q$7:$Q$362,[1]nov23!$B$7:$B$362,B297)</f>
        <v>9805.1361516812758</v>
      </c>
      <c r="R297" s="89">
        <f t="shared" si="68"/>
        <v>-6.5303500273920775E-2</v>
      </c>
      <c r="S297" s="89">
        <f t="shared" si="68"/>
        <v>-7.4272866045489647E-2</v>
      </c>
      <c r="T297" s="91">
        <v>8441</v>
      </c>
      <c r="U297" s="193">
        <f>SUMIFS([1]nov23!$U$7:$U$362,[1]nov23!$B$7:$B$362,B297)</f>
        <v>253723</v>
      </c>
      <c r="V297" s="193">
        <f>SUMIFS([1]nov23!$V$7:$V$362,[1]nov23!$B$7:$B$362,B297)</f>
        <v>30349.641148325358</v>
      </c>
      <c r="W297" s="199"/>
      <c r="X297" s="88">
        <v>0</v>
      </c>
      <c r="Y297" s="88">
        <f t="shared" si="69"/>
        <v>0</v>
      </c>
    </row>
    <row r="298" spans="2:25" x14ac:dyDescent="0.25">
      <c r="B298" s="85">
        <v>5031</v>
      </c>
      <c r="C298" s="85" t="s">
        <v>314</v>
      </c>
      <c r="D298" s="1">
        <f>SUMIFS([1]nov23!$D$7:$D$362,[1]nov23!$B$7:$B$362,B298)</f>
        <v>507027</v>
      </c>
      <c r="E298" s="85">
        <f t="shared" si="63"/>
        <v>34581.0257809303</v>
      </c>
      <c r="F298" s="86">
        <f t="shared" si="56"/>
        <v>0.92162540330001086</v>
      </c>
      <c r="G298" s="190">
        <f t="shared" si="57"/>
        <v>1765.0690747744316</v>
      </c>
      <c r="H298" s="190">
        <f t="shared" si="58"/>
        <v>25879.442774342715</v>
      </c>
      <c r="I298" s="190">
        <f t="shared" si="59"/>
        <v>0</v>
      </c>
      <c r="J298" s="87">
        <f t="shared" si="60"/>
        <v>0</v>
      </c>
      <c r="K298" s="190">
        <f t="shared" si="64"/>
        <v>-481.8122762528298</v>
      </c>
      <c r="L298" s="87">
        <f t="shared" si="61"/>
        <v>-7064.3315944189908</v>
      </c>
      <c r="M298" s="88">
        <f t="shared" si="65"/>
        <v>18815.111179923726</v>
      </c>
      <c r="N298" s="88">
        <f t="shared" si="66"/>
        <v>525842.11117992376</v>
      </c>
      <c r="O298" s="88">
        <f t="shared" si="67"/>
        <v>35864.282579451901</v>
      </c>
      <c r="P298" s="89">
        <f t="shared" si="62"/>
        <v>0.95582572089519147</v>
      </c>
      <c r="Q298" s="197">
        <f>SUMIFS([1]nov23!$Q$7:$Q$362,[1]nov23!$B$7:$B$362,B298)</f>
        <v>-1270.3243630442048</v>
      </c>
      <c r="R298" s="89">
        <f t="shared" si="68"/>
        <v>-2.8326510900561125E-2</v>
      </c>
      <c r="S298" s="89">
        <f t="shared" si="68"/>
        <v>-4.4032868622329226E-2</v>
      </c>
      <c r="T298" s="91">
        <v>14662</v>
      </c>
      <c r="U298" s="193">
        <f>SUMIFS([1]nov23!$U$7:$U$362,[1]nov23!$B$7:$B$362,B298)</f>
        <v>521808</v>
      </c>
      <c r="V298" s="193">
        <f>SUMIFS([1]nov23!$V$7:$V$362,[1]nov23!$B$7:$B$362,B298)</f>
        <v>36173.86481802426</v>
      </c>
      <c r="W298" s="199"/>
      <c r="X298" s="88">
        <v>0</v>
      </c>
      <c r="Y298" s="88">
        <f t="shared" si="69"/>
        <v>0</v>
      </c>
    </row>
    <row r="299" spans="2:25" x14ac:dyDescent="0.25">
      <c r="B299" s="85">
        <v>5032</v>
      </c>
      <c r="C299" s="85" t="s">
        <v>315</v>
      </c>
      <c r="D299" s="1">
        <f>SUMIFS([1]nov23!$D$7:$D$362,[1]nov23!$B$7:$B$362,B299)</f>
        <v>120826</v>
      </c>
      <c r="E299" s="85">
        <f t="shared" si="63"/>
        <v>29156.85328185328</v>
      </c>
      <c r="F299" s="86">
        <f t="shared" si="56"/>
        <v>0.77706476479554476</v>
      </c>
      <c r="G299" s="190">
        <f t="shared" si="57"/>
        <v>5019.5725742206432</v>
      </c>
      <c r="H299" s="190">
        <f t="shared" si="58"/>
        <v>20801.108747570346</v>
      </c>
      <c r="I299" s="190">
        <f t="shared" si="59"/>
        <v>1614.7857366009739</v>
      </c>
      <c r="J299" s="87">
        <f t="shared" si="60"/>
        <v>6691.6720924744359</v>
      </c>
      <c r="K299" s="190">
        <f t="shared" si="64"/>
        <v>1132.973460348144</v>
      </c>
      <c r="L299" s="87">
        <f t="shared" si="61"/>
        <v>4695.042019682709</v>
      </c>
      <c r="M299" s="88">
        <f t="shared" si="65"/>
        <v>25496.150767253057</v>
      </c>
      <c r="N299" s="88">
        <f t="shared" si="66"/>
        <v>146322.15076725307</v>
      </c>
      <c r="O299" s="88">
        <f t="shared" si="67"/>
        <v>35309.399316422074</v>
      </c>
      <c r="P299" s="89">
        <f t="shared" si="62"/>
        <v>0.94103742299119175</v>
      </c>
      <c r="Q299" s="197">
        <f>SUMIFS([1]nov23!$Q$7:$Q$362,[1]nov23!$B$7:$B$362,B299)</f>
        <v>3444.8567779371333</v>
      </c>
      <c r="R299" s="89">
        <f t="shared" si="68"/>
        <v>-1.8065973717787225E-2</v>
      </c>
      <c r="S299" s="89">
        <f t="shared" si="68"/>
        <v>-3.0861446067989948E-2</v>
      </c>
      <c r="T299" s="91">
        <v>4144</v>
      </c>
      <c r="U299" s="193">
        <f>SUMIFS([1]nov23!$U$7:$U$362,[1]nov23!$B$7:$B$362,B299)</f>
        <v>123049</v>
      </c>
      <c r="V299" s="193">
        <f>SUMIFS([1]nov23!$V$7:$V$362,[1]nov23!$B$7:$B$362,B299)</f>
        <v>30085.330073349636</v>
      </c>
      <c r="W299" s="199"/>
      <c r="X299" s="88">
        <v>0</v>
      </c>
      <c r="Y299" s="88">
        <f t="shared" si="69"/>
        <v>0</v>
      </c>
    </row>
    <row r="300" spans="2:25" x14ac:dyDescent="0.25">
      <c r="B300" s="85">
        <v>5033</v>
      </c>
      <c r="C300" s="85" t="s">
        <v>316</v>
      </c>
      <c r="D300" s="1">
        <f>SUMIFS([1]nov23!$D$7:$D$362,[1]nov23!$B$7:$B$362,B300)</f>
        <v>37530</v>
      </c>
      <c r="E300" s="85">
        <f t="shared" si="63"/>
        <v>49840.637450199203</v>
      </c>
      <c r="F300" s="86">
        <f t="shared" si="56"/>
        <v>1.3283121756353444</v>
      </c>
      <c r="G300" s="190">
        <f t="shared" si="57"/>
        <v>-7390.6979267869101</v>
      </c>
      <c r="H300" s="190">
        <f t="shared" si="58"/>
        <v>-5565.1955388705428</v>
      </c>
      <c r="I300" s="190">
        <f t="shared" si="59"/>
        <v>0</v>
      </c>
      <c r="J300" s="87">
        <f t="shared" si="60"/>
        <v>0</v>
      </c>
      <c r="K300" s="190">
        <f t="shared" si="64"/>
        <v>-481.8122762528298</v>
      </c>
      <c r="L300" s="87">
        <f t="shared" si="61"/>
        <v>-362.80464401838083</v>
      </c>
      <c r="M300" s="88">
        <f t="shared" si="65"/>
        <v>-5928.0001828889235</v>
      </c>
      <c r="N300" s="88">
        <f t="shared" si="66"/>
        <v>31601.999817111078</v>
      </c>
      <c r="O300" s="88">
        <f t="shared" si="67"/>
        <v>41968.127247159464</v>
      </c>
      <c r="P300" s="89">
        <f t="shared" si="62"/>
        <v>1.1185004298293248</v>
      </c>
      <c r="Q300" s="197">
        <f>SUMIFS([1]nov23!$Q$7:$Q$362,[1]nov23!$B$7:$B$362,B300)</f>
        <v>-341.00612777058086</v>
      </c>
      <c r="R300" s="89">
        <f t="shared" si="68"/>
        <v>4.4880004454591012E-2</v>
      </c>
      <c r="S300" s="89">
        <f t="shared" si="68"/>
        <v>4.0717135910947118E-2</v>
      </c>
      <c r="T300" s="91">
        <v>753</v>
      </c>
      <c r="U300" s="193">
        <f>SUMIFS([1]nov23!$U$7:$U$362,[1]nov23!$B$7:$B$362,B300)</f>
        <v>35918</v>
      </c>
      <c r="V300" s="193">
        <f>SUMIFS([1]nov23!$V$7:$V$362,[1]nov23!$B$7:$B$362,B300)</f>
        <v>47890.666666666672</v>
      </c>
      <c r="W300" s="199"/>
      <c r="X300" s="88">
        <v>0</v>
      </c>
      <c r="Y300" s="88">
        <f t="shared" si="69"/>
        <v>0</v>
      </c>
    </row>
    <row r="301" spans="2:25" x14ac:dyDescent="0.25">
      <c r="B301" s="85">
        <v>5034</v>
      </c>
      <c r="C301" s="85" t="s">
        <v>317</v>
      </c>
      <c r="D301" s="1">
        <f>SUMIFS([1]nov23!$D$7:$D$362,[1]nov23!$B$7:$B$362,B301)</f>
        <v>67908</v>
      </c>
      <c r="E301" s="85">
        <f t="shared" si="63"/>
        <v>27991.755976916735</v>
      </c>
      <c r="F301" s="86">
        <f t="shared" si="56"/>
        <v>0.74601353802314407</v>
      </c>
      <c r="G301" s="190">
        <f t="shared" si="57"/>
        <v>5718.6309571825705</v>
      </c>
      <c r="H301" s="190">
        <f t="shared" si="58"/>
        <v>13873.398702124916</v>
      </c>
      <c r="I301" s="190">
        <f t="shared" si="59"/>
        <v>2022.5697933287649</v>
      </c>
      <c r="J301" s="87">
        <f t="shared" si="60"/>
        <v>4906.7543186155835</v>
      </c>
      <c r="K301" s="190">
        <f t="shared" si="64"/>
        <v>1540.7575170759351</v>
      </c>
      <c r="L301" s="87">
        <f t="shared" si="61"/>
        <v>3737.8777364262182</v>
      </c>
      <c r="M301" s="88">
        <f t="shared" si="65"/>
        <v>17611.276438551133</v>
      </c>
      <c r="N301" s="88">
        <f t="shared" si="66"/>
        <v>85519.27643855114</v>
      </c>
      <c r="O301" s="88">
        <f t="shared" si="67"/>
        <v>35251.144451175242</v>
      </c>
      <c r="P301" s="89">
        <f t="shared" si="62"/>
        <v>0.93948486165257161</v>
      </c>
      <c r="Q301" s="197">
        <f>SUMIFS([1]nov23!$Q$7:$Q$362,[1]nov23!$B$7:$B$362,B301)</f>
        <v>2709.7517478946502</v>
      </c>
      <c r="R301" s="89">
        <f t="shared" si="68"/>
        <v>-6.8590315456951902E-3</v>
      </c>
      <c r="S301" s="89">
        <f t="shared" si="68"/>
        <v>-1.791212558867394E-2</v>
      </c>
      <c r="T301" s="91">
        <v>2426</v>
      </c>
      <c r="U301" s="193">
        <f>SUMIFS([1]nov23!$U$7:$U$362,[1]nov23!$B$7:$B$362,B301)</f>
        <v>68377</v>
      </c>
      <c r="V301" s="193">
        <f>SUMIFS([1]nov23!$V$7:$V$362,[1]nov23!$B$7:$B$362,B301)</f>
        <v>28502.292621925804</v>
      </c>
      <c r="W301" s="199"/>
      <c r="X301" s="88">
        <v>0</v>
      </c>
      <c r="Y301" s="88">
        <f t="shared" si="69"/>
        <v>0</v>
      </c>
    </row>
    <row r="302" spans="2:25" x14ac:dyDescent="0.25">
      <c r="B302" s="85">
        <v>5035</v>
      </c>
      <c r="C302" s="85" t="s">
        <v>318</v>
      </c>
      <c r="D302" s="1">
        <f>SUMIFS([1]nov23!$D$7:$D$362,[1]nov23!$B$7:$B$362,B302)</f>
        <v>732826</v>
      </c>
      <c r="E302" s="85">
        <f t="shared" si="63"/>
        <v>29861.293345829428</v>
      </c>
      <c r="F302" s="86">
        <f t="shared" si="56"/>
        <v>0.79583892904895803</v>
      </c>
      <c r="G302" s="190">
        <f t="shared" si="57"/>
        <v>4596.9085358349548</v>
      </c>
      <c r="H302" s="190">
        <f t="shared" si="58"/>
        <v>112812.73237792563</v>
      </c>
      <c r="I302" s="190">
        <f t="shared" si="59"/>
        <v>1368.2317142093223</v>
      </c>
      <c r="J302" s="87">
        <f t="shared" si="60"/>
        <v>33577.774498410974</v>
      </c>
      <c r="K302" s="190">
        <f t="shared" si="64"/>
        <v>886.4194379564924</v>
      </c>
      <c r="L302" s="87">
        <f t="shared" si="61"/>
        <v>21753.61942689028</v>
      </c>
      <c r="M302" s="88">
        <f t="shared" si="65"/>
        <v>134566.3518048159</v>
      </c>
      <c r="N302" s="88">
        <f t="shared" si="66"/>
        <v>867392.35180481593</v>
      </c>
      <c r="O302" s="88">
        <f t="shared" si="67"/>
        <v>35344.621319620877</v>
      </c>
      <c r="P302" s="89">
        <f t="shared" si="62"/>
        <v>0.94197613120386225</v>
      </c>
      <c r="Q302" s="197">
        <f>SUMIFS([1]nov23!$Q$7:$Q$362,[1]nov23!$B$7:$B$362,B302)</f>
        <v>13946.365187585616</v>
      </c>
      <c r="R302" s="89">
        <f t="shared" si="68"/>
        <v>-2.5962339787255817E-2</v>
      </c>
      <c r="S302" s="89">
        <f t="shared" si="68"/>
        <v>-3.6043655369100043E-2</v>
      </c>
      <c r="T302" s="91">
        <v>24541</v>
      </c>
      <c r="U302" s="193">
        <f>SUMIFS([1]nov23!$U$7:$U$362,[1]nov23!$B$7:$B$362,B302)</f>
        <v>752359</v>
      </c>
      <c r="V302" s="193">
        <f>SUMIFS([1]nov23!$V$7:$V$362,[1]nov23!$B$7:$B$362,B302)</f>
        <v>30977.848231564214</v>
      </c>
      <c r="W302" s="199"/>
      <c r="X302" s="88">
        <v>0</v>
      </c>
      <c r="Y302" s="88">
        <f t="shared" si="69"/>
        <v>0</v>
      </c>
    </row>
    <row r="303" spans="2:25" x14ac:dyDescent="0.25">
      <c r="B303" s="85">
        <v>5036</v>
      </c>
      <c r="C303" s="85" t="s">
        <v>319</v>
      </c>
      <c r="D303" s="1">
        <f>SUMIFS([1]nov23!$D$7:$D$362,[1]nov23!$B$7:$B$362,B303)</f>
        <v>72135</v>
      </c>
      <c r="E303" s="85">
        <f t="shared" si="63"/>
        <v>27272.211720226842</v>
      </c>
      <c r="F303" s="86">
        <f t="shared" si="56"/>
        <v>0.72683682909712599</v>
      </c>
      <c r="G303" s="190">
        <f t="shared" si="57"/>
        <v>6150.3575111965065</v>
      </c>
      <c r="H303" s="190">
        <f t="shared" si="58"/>
        <v>16267.695617114759</v>
      </c>
      <c r="I303" s="190">
        <f t="shared" si="59"/>
        <v>2274.4102831702276</v>
      </c>
      <c r="J303" s="87">
        <f t="shared" si="60"/>
        <v>6015.8151989852513</v>
      </c>
      <c r="K303" s="190">
        <f t="shared" si="64"/>
        <v>1792.5980069173977</v>
      </c>
      <c r="L303" s="87">
        <f t="shared" si="61"/>
        <v>4741.4217282965164</v>
      </c>
      <c r="M303" s="88">
        <f t="shared" si="65"/>
        <v>21009.117345411276</v>
      </c>
      <c r="N303" s="88">
        <f t="shared" si="66"/>
        <v>93144.117345411272</v>
      </c>
      <c r="O303" s="88">
        <f t="shared" si="67"/>
        <v>35215.167238340749</v>
      </c>
      <c r="P303" s="89">
        <f t="shared" si="62"/>
        <v>0.93852602620627068</v>
      </c>
      <c r="Q303" s="197">
        <f>SUMIFS([1]nov23!$Q$7:$Q$362,[1]nov23!$B$7:$B$362,B303)</f>
        <v>3915.6036987557127</v>
      </c>
      <c r="R303" s="89">
        <f t="shared" si="68"/>
        <v>-5.7736268042583763E-2</v>
      </c>
      <c r="S303" s="89">
        <f t="shared" si="68"/>
        <v>-7.0917272988679905E-2</v>
      </c>
      <c r="T303" s="91">
        <v>2645</v>
      </c>
      <c r="U303" s="193">
        <f>SUMIFS([1]nov23!$U$7:$U$362,[1]nov23!$B$7:$B$362,B303)</f>
        <v>76555</v>
      </c>
      <c r="V303" s="193">
        <f>SUMIFS([1]nov23!$V$7:$V$362,[1]nov23!$B$7:$B$362,B303)</f>
        <v>29353.911042944783</v>
      </c>
      <c r="W303" s="199"/>
      <c r="X303" s="88">
        <v>0</v>
      </c>
      <c r="Y303" s="88">
        <f t="shared" si="69"/>
        <v>0</v>
      </c>
    </row>
    <row r="304" spans="2:25" x14ac:dyDescent="0.25">
      <c r="B304" s="85">
        <v>5037</v>
      </c>
      <c r="C304" s="85" t="s">
        <v>320</v>
      </c>
      <c r="D304" s="1">
        <f>SUMIFS([1]nov23!$D$7:$D$362,[1]nov23!$B$7:$B$362,B304)</f>
        <v>587230</v>
      </c>
      <c r="E304" s="85">
        <f t="shared" si="63"/>
        <v>28865.021627998427</v>
      </c>
      <c r="F304" s="86">
        <f t="shared" si="56"/>
        <v>0.76928710465950545</v>
      </c>
      <c r="G304" s="190">
        <f t="shared" si="57"/>
        <v>5194.6715665335551</v>
      </c>
      <c r="H304" s="190">
        <f t="shared" si="58"/>
        <v>105680.39834955864</v>
      </c>
      <c r="I304" s="190">
        <f t="shared" si="59"/>
        <v>1716.9268154501726</v>
      </c>
      <c r="J304" s="87">
        <f t="shared" si="60"/>
        <v>34929.159133518311</v>
      </c>
      <c r="K304" s="190">
        <f t="shared" si="64"/>
        <v>1235.1145391973428</v>
      </c>
      <c r="L304" s="87">
        <f t="shared" si="61"/>
        <v>25127.170185430743</v>
      </c>
      <c r="M304" s="88">
        <f t="shared" si="65"/>
        <v>130807.56853498939</v>
      </c>
      <c r="N304" s="88">
        <f t="shared" si="66"/>
        <v>718037.56853498938</v>
      </c>
      <c r="O304" s="88">
        <f t="shared" si="67"/>
        <v>35294.807733729322</v>
      </c>
      <c r="P304" s="89">
        <f t="shared" si="62"/>
        <v>0.94064853998438946</v>
      </c>
      <c r="Q304" s="197">
        <f>SUMIFS([1]nov23!$Q$7:$Q$362,[1]nov23!$B$7:$B$362,B304)</f>
        <v>20649.725745741496</v>
      </c>
      <c r="R304" s="89">
        <f t="shared" si="68"/>
        <v>-4.556728309381633E-2</v>
      </c>
      <c r="S304" s="89">
        <f t="shared" si="68"/>
        <v>-5.3683526704943467E-2</v>
      </c>
      <c r="T304" s="91">
        <v>20344</v>
      </c>
      <c r="U304" s="193">
        <f>SUMIFS([1]nov23!$U$7:$U$362,[1]nov23!$B$7:$B$362,B304)</f>
        <v>615266</v>
      </c>
      <c r="V304" s="193">
        <f>SUMIFS([1]nov23!$V$7:$V$362,[1]nov23!$B$7:$B$362,B304)</f>
        <v>30502.503594269001</v>
      </c>
      <c r="W304" s="199"/>
      <c r="X304" s="88">
        <v>0</v>
      </c>
      <c r="Y304" s="88">
        <f t="shared" si="69"/>
        <v>0</v>
      </c>
    </row>
    <row r="305" spans="2:27" x14ac:dyDescent="0.25">
      <c r="B305" s="85">
        <v>5038</v>
      </c>
      <c r="C305" s="85" t="s">
        <v>321</v>
      </c>
      <c r="D305" s="1">
        <f>SUMIFS([1]nov23!$D$7:$D$362,[1]nov23!$B$7:$B$362,B305)</f>
        <v>409354</v>
      </c>
      <c r="E305" s="85">
        <f t="shared" si="63"/>
        <v>27286.628449540061</v>
      </c>
      <c r="F305" s="86">
        <f t="shared" si="56"/>
        <v>0.7272210520537189</v>
      </c>
      <c r="G305" s="190">
        <f t="shared" si="57"/>
        <v>6141.7074736085751</v>
      </c>
      <c r="H305" s="190">
        <f t="shared" si="58"/>
        <v>92137.895519075842</v>
      </c>
      <c r="I305" s="190">
        <f t="shared" si="59"/>
        <v>2269.3644279106006</v>
      </c>
      <c r="J305" s="87">
        <f t="shared" si="60"/>
        <v>34045.005147514828</v>
      </c>
      <c r="K305" s="190">
        <f t="shared" si="64"/>
        <v>1787.5521516577708</v>
      </c>
      <c r="L305" s="87">
        <f t="shared" si="61"/>
        <v>26816.857379169876</v>
      </c>
      <c r="M305" s="88">
        <f t="shared" si="65"/>
        <v>118954.75289824572</v>
      </c>
      <c r="N305" s="88">
        <f t="shared" si="66"/>
        <v>528308.7528982457</v>
      </c>
      <c r="O305" s="88">
        <f t="shared" si="67"/>
        <v>35215.888074806411</v>
      </c>
      <c r="P305" s="89">
        <f t="shared" si="62"/>
        <v>0.93854523735410045</v>
      </c>
      <c r="Q305" s="197">
        <f>SUMIFS([1]nov23!$Q$7:$Q$362,[1]nov23!$B$7:$B$362,B305)</f>
        <v>18964.881583642084</v>
      </c>
      <c r="R305" s="89">
        <f t="shared" si="68"/>
        <v>-4.7251754892285919E-2</v>
      </c>
      <c r="S305" s="89">
        <f t="shared" si="68"/>
        <v>-5.0236634742976759E-2</v>
      </c>
      <c r="T305" s="91">
        <v>15002</v>
      </c>
      <c r="U305" s="193">
        <f>SUMIFS([1]nov23!$U$7:$U$362,[1]nov23!$B$7:$B$362,B305)</f>
        <v>429656</v>
      </c>
      <c r="V305" s="193">
        <f>SUMIFS([1]nov23!$V$7:$V$362,[1]nov23!$B$7:$B$362,B305)</f>
        <v>28729.92310264126</v>
      </c>
      <c r="W305" s="199"/>
      <c r="X305" s="88">
        <v>0</v>
      </c>
      <c r="Y305" s="88">
        <f t="shared" si="69"/>
        <v>0</v>
      </c>
    </row>
    <row r="306" spans="2:27" x14ac:dyDescent="0.25">
      <c r="B306" s="85">
        <v>5041</v>
      </c>
      <c r="C306" s="85" t="s">
        <v>322</v>
      </c>
      <c r="D306" s="1">
        <f>SUMIFS([1]nov23!$D$7:$D$362,[1]nov23!$B$7:$B$362,B306)</f>
        <v>56113</v>
      </c>
      <c r="E306" s="85">
        <f t="shared" si="63"/>
        <v>27764.967837704105</v>
      </c>
      <c r="F306" s="86">
        <f t="shared" si="56"/>
        <v>0.73996936479388264</v>
      </c>
      <c r="G306" s="190">
        <f t="shared" si="57"/>
        <v>5854.7038407101481</v>
      </c>
      <c r="H306" s="190">
        <f t="shared" si="58"/>
        <v>11832.356462075209</v>
      </c>
      <c r="I306" s="190">
        <f t="shared" si="59"/>
        <v>2101.9456420531851</v>
      </c>
      <c r="J306" s="87">
        <f t="shared" si="60"/>
        <v>4248.0321425894872</v>
      </c>
      <c r="K306" s="190">
        <f t="shared" si="64"/>
        <v>1620.1333658003553</v>
      </c>
      <c r="L306" s="87">
        <f t="shared" si="61"/>
        <v>3274.2895322825179</v>
      </c>
      <c r="M306" s="88">
        <f t="shared" si="65"/>
        <v>15106.645994357728</v>
      </c>
      <c r="N306" s="88">
        <f t="shared" si="66"/>
        <v>71219.645994357736</v>
      </c>
      <c r="O306" s="88">
        <f t="shared" si="67"/>
        <v>35239.805044214612</v>
      </c>
      <c r="P306" s="89">
        <f t="shared" si="62"/>
        <v>0.93918265299110859</v>
      </c>
      <c r="Q306" s="197">
        <f>SUMIFS([1]nov23!$Q$7:$Q$362,[1]nov23!$B$7:$B$362,B306)</f>
        <v>2417.7125236995453</v>
      </c>
      <c r="R306" s="89">
        <f t="shared" si="68"/>
        <v>-4.198251724373421E-2</v>
      </c>
      <c r="S306" s="89">
        <f t="shared" si="68"/>
        <v>-3.629414030505284E-2</v>
      </c>
      <c r="T306" s="91">
        <v>2021</v>
      </c>
      <c r="U306" s="193">
        <f>SUMIFS([1]nov23!$U$7:$U$362,[1]nov23!$B$7:$B$362,B306)</f>
        <v>58572</v>
      </c>
      <c r="V306" s="193">
        <f>SUMIFS([1]nov23!$V$7:$V$362,[1]nov23!$B$7:$B$362,B306)</f>
        <v>28810.624692572554</v>
      </c>
      <c r="W306" s="199"/>
      <c r="X306" s="88">
        <v>0</v>
      </c>
      <c r="Y306" s="88">
        <f t="shared" si="69"/>
        <v>0</v>
      </c>
    </row>
    <row r="307" spans="2:27" x14ac:dyDescent="0.25">
      <c r="B307" s="85">
        <v>5042</v>
      </c>
      <c r="C307" s="85" t="s">
        <v>323</v>
      </c>
      <c r="D307" s="1">
        <f>SUMIFS([1]nov23!$D$7:$D$362,[1]nov23!$B$7:$B$362,B307)</f>
        <v>38763</v>
      </c>
      <c r="E307" s="85">
        <f t="shared" si="63"/>
        <v>29932.818532818532</v>
      </c>
      <c r="F307" s="86">
        <f t="shared" si="56"/>
        <v>0.79774516022100417</v>
      </c>
      <c r="G307" s="190">
        <f t="shared" si="57"/>
        <v>4553.9934236414929</v>
      </c>
      <c r="H307" s="190">
        <f t="shared" si="58"/>
        <v>5897.4214836157335</v>
      </c>
      <c r="I307" s="190">
        <f t="shared" si="59"/>
        <v>1343.197898763136</v>
      </c>
      <c r="J307" s="87">
        <f t="shared" si="60"/>
        <v>1739.4412788982611</v>
      </c>
      <c r="K307" s="190">
        <f t="shared" si="64"/>
        <v>861.38562251030612</v>
      </c>
      <c r="L307" s="87">
        <f t="shared" si="61"/>
        <v>1115.4943811508463</v>
      </c>
      <c r="M307" s="88">
        <f t="shared" si="65"/>
        <v>7012.9158647665799</v>
      </c>
      <c r="N307" s="88">
        <f t="shared" si="66"/>
        <v>45775.915864766583</v>
      </c>
      <c r="O307" s="88">
        <f t="shared" si="67"/>
        <v>35348.197578970336</v>
      </c>
      <c r="P307" s="89">
        <f t="shared" si="62"/>
        <v>0.94207144276246468</v>
      </c>
      <c r="Q307" s="197">
        <f>SUMIFS([1]nov23!$Q$7:$Q$362,[1]nov23!$B$7:$B$362,B307)</f>
        <v>586.13961810534965</v>
      </c>
      <c r="R307" s="89">
        <f t="shared" si="68"/>
        <v>1.6974498898100536E-2</v>
      </c>
      <c r="S307" s="89">
        <f t="shared" si="68"/>
        <v>2.796881780510696E-2</v>
      </c>
      <c r="T307" s="91">
        <v>1295</v>
      </c>
      <c r="U307" s="193">
        <f>SUMIFS([1]nov23!$U$7:$U$362,[1]nov23!$B$7:$B$362,B307)</f>
        <v>38116</v>
      </c>
      <c r="V307" s="193">
        <f>SUMIFS([1]nov23!$V$7:$V$362,[1]nov23!$B$7:$B$362,B307)</f>
        <v>29118.411000763943</v>
      </c>
      <c r="W307" s="199"/>
      <c r="X307" s="88">
        <v>0</v>
      </c>
      <c r="Y307" s="88">
        <f t="shared" si="69"/>
        <v>0</v>
      </c>
    </row>
    <row r="308" spans="2:27" x14ac:dyDescent="0.25">
      <c r="B308" s="85">
        <v>5043</v>
      </c>
      <c r="C308" s="85" t="s">
        <v>324</v>
      </c>
      <c r="D308" s="1">
        <f>SUMIFS([1]nov23!$D$7:$D$362,[1]nov23!$B$7:$B$362,B308)</f>
        <v>13386</v>
      </c>
      <c r="E308" s="85">
        <f t="shared" si="63"/>
        <v>31202.797202797203</v>
      </c>
      <c r="F308" s="86">
        <f t="shared" si="56"/>
        <v>0.83159159992225051</v>
      </c>
      <c r="G308" s="190">
        <f t="shared" si="57"/>
        <v>3792.0062216542901</v>
      </c>
      <c r="H308" s="190">
        <f t="shared" si="58"/>
        <v>1626.7706690896905</v>
      </c>
      <c r="I308" s="190">
        <f t="shared" si="59"/>
        <v>898.70536427060119</v>
      </c>
      <c r="J308" s="87">
        <f t="shared" si="60"/>
        <v>385.5446012720879</v>
      </c>
      <c r="K308" s="190">
        <f t="shared" si="64"/>
        <v>416.89308801777139</v>
      </c>
      <c r="L308" s="87">
        <f t="shared" si="61"/>
        <v>178.84713475962394</v>
      </c>
      <c r="M308" s="88">
        <f t="shared" si="65"/>
        <v>1805.6178038493144</v>
      </c>
      <c r="N308" s="88">
        <f t="shared" si="66"/>
        <v>15191.617803849314</v>
      </c>
      <c r="O308" s="88">
        <f t="shared" si="67"/>
        <v>35411.696512469265</v>
      </c>
      <c r="P308" s="89">
        <f t="shared" si="62"/>
        <v>0.94376376474752688</v>
      </c>
      <c r="Q308" s="197">
        <f>SUMIFS([1]nov23!$Q$7:$Q$362,[1]nov23!$B$7:$B$362,B308)</f>
        <v>828.34080785111587</v>
      </c>
      <c r="R308" s="89">
        <f t="shared" si="68"/>
        <v>-4.2968470722814039E-2</v>
      </c>
      <c r="S308" s="89">
        <f t="shared" si="68"/>
        <v>-1.6198358015759914E-2</v>
      </c>
      <c r="T308" s="91">
        <v>429</v>
      </c>
      <c r="U308" s="193">
        <f>SUMIFS([1]nov23!$U$7:$U$362,[1]nov23!$B$7:$B$362,B308)</f>
        <v>13987</v>
      </c>
      <c r="V308" s="193">
        <f>SUMIFS([1]nov23!$V$7:$V$362,[1]nov23!$B$7:$B$362,B308)</f>
        <v>31716.55328798186</v>
      </c>
      <c r="W308" s="199"/>
      <c r="X308" s="88">
        <v>0</v>
      </c>
      <c r="Y308" s="88">
        <f t="shared" si="69"/>
        <v>0</v>
      </c>
    </row>
    <row r="309" spans="2:27" x14ac:dyDescent="0.25">
      <c r="B309" s="85">
        <v>5044</v>
      </c>
      <c r="C309" s="85" t="s">
        <v>325</v>
      </c>
      <c r="D309" s="1">
        <f>SUMIFS([1]nov23!$D$7:$D$362,[1]nov23!$B$7:$B$362,B309)</f>
        <v>32483</v>
      </c>
      <c r="E309" s="85">
        <f t="shared" si="63"/>
        <v>39905.405405405407</v>
      </c>
      <c r="F309" s="86">
        <f t="shared" si="56"/>
        <v>1.063526443188632</v>
      </c>
      <c r="G309" s="190">
        <f t="shared" si="57"/>
        <v>-1429.5586999106322</v>
      </c>
      <c r="H309" s="190">
        <f t="shared" si="58"/>
        <v>-1163.6607817272545</v>
      </c>
      <c r="I309" s="190">
        <f t="shared" si="59"/>
        <v>0</v>
      </c>
      <c r="J309" s="87">
        <f t="shared" si="60"/>
        <v>0</v>
      </c>
      <c r="K309" s="190">
        <f t="shared" si="64"/>
        <v>-481.8122762528298</v>
      </c>
      <c r="L309" s="87">
        <f t="shared" si="61"/>
        <v>-392.19519286980346</v>
      </c>
      <c r="M309" s="88">
        <f t="shared" si="65"/>
        <v>-1555.8559745970579</v>
      </c>
      <c r="N309" s="88">
        <f t="shared" si="66"/>
        <v>30927.144025402944</v>
      </c>
      <c r="O309" s="88">
        <f t="shared" si="67"/>
        <v>37994.03442924194</v>
      </c>
      <c r="P309" s="89">
        <f t="shared" si="62"/>
        <v>1.0125861368506397</v>
      </c>
      <c r="Q309" s="197">
        <f>SUMIFS([1]nov23!$Q$7:$Q$362,[1]nov23!$B$7:$B$362,B309)</f>
        <v>67.244903047473144</v>
      </c>
      <c r="R309" s="89">
        <f t="shared" si="68"/>
        <v>1.5792107073613108E-2</v>
      </c>
      <c r="S309" s="89">
        <f t="shared" si="68"/>
        <v>2.078371447938027E-2</v>
      </c>
      <c r="T309" s="91">
        <v>814</v>
      </c>
      <c r="U309" s="193">
        <f>SUMIFS([1]nov23!$U$7:$U$362,[1]nov23!$B$7:$B$362,B309)</f>
        <v>31978</v>
      </c>
      <c r="V309" s="193">
        <f>SUMIFS([1]nov23!$V$7:$V$362,[1]nov23!$B$7:$B$362,B309)</f>
        <v>39092.909535452323</v>
      </c>
      <c r="W309" s="199"/>
      <c r="X309" s="88">
        <v>0</v>
      </c>
      <c r="Y309" s="88">
        <f t="shared" si="69"/>
        <v>0</v>
      </c>
    </row>
    <row r="310" spans="2:27" x14ac:dyDescent="0.25">
      <c r="B310" s="85">
        <v>5045</v>
      </c>
      <c r="C310" s="85" t="s">
        <v>326</v>
      </c>
      <c r="D310" s="1">
        <f>SUMIFS([1]nov23!$D$7:$D$362,[1]nov23!$B$7:$B$362,B310)</f>
        <v>65193</v>
      </c>
      <c r="E310" s="85">
        <f t="shared" si="63"/>
        <v>28394.163763066204</v>
      </c>
      <c r="F310" s="86">
        <f t="shared" si="56"/>
        <v>0.75673818339805332</v>
      </c>
      <c r="G310" s="190">
        <f t="shared" si="57"/>
        <v>5477.1862854928886</v>
      </c>
      <c r="H310" s="190">
        <f t="shared" si="58"/>
        <v>12575.619711491672</v>
      </c>
      <c r="I310" s="190">
        <f t="shared" si="59"/>
        <v>1881.7270681764505</v>
      </c>
      <c r="J310" s="87">
        <f t="shared" si="60"/>
        <v>4320.4453485331305</v>
      </c>
      <c r="K310" s="190">
        <f t="shared" si="64"/>
        <v>1399.9147919236207</v>
      </c>
      <c r="L310" s="87">
        <f t="shared" si="61"/>
        <v>3214.204362256633</v>
      </c>
      <c r="M310" s="88">
        <f t="shared" si="65"/>
        <v>15789.824073748305</v>
      </c>
      <c r="N310" s="88">
        <f t="shared" si="66"/>
        <v>80982.824073748299</v>
      </c>
      <c r="O310" s="88">
        <f t="shared" si="67"/>
        <v>35271.264840482705</v>
      </c>
      <c r="P310" s="89">
        <f t="shared" si="62"/>
        <v>0.94002109392131672</v>
      </c>
      <c r="Q310" s="197">
        <f>SUMIFS([1]nov23!$Q$7:$Q$362,[1]nov23!$B$7:$B$362,B310)</f>
        <v>2643.384836424606</v>
      </c>
      <c r="R310" s="89">
        <f t="shared" si="68"/>
        <v>-1.7719115852280431E-2</v>
      </c>
      <c r="S310" s="89">
        <f t="shared" si="68"/>
        <v>-2.1569520014880245E-2</v>
      </c>
      <c r="T310" s="91">
        <v>2296</v>
      </c>
      <c r="U310" s="193">
        <f>SUMIFS([1]nov23!$U$7:$U$362,[1]nov23!$B$7:$B$362,B310)</f>
        <v>66369</v>
      </c>
      <c r="V310" s="193">
        <f>SUMIFS([1]nov23!$V$7:$V$362,[1]nov23!$B$7:$B$362,B310)</f>
        <v>29020.113686051594</v>
      </c>
      <c r="W310" s="199"/>
      <c r="X310" s="88">
        <v>0</v>
      </c>
      <c r="Y310" s="88">
        <f t="shared" si="69"/>
        <v>0</v>
      </c>
    </row>
    <row r="311" spans="2:27" x14ac:dyDescent="0.25">
      <c r="B311" s="85">
        <v>5046</v>
      </c>
      <c r="C311" s="85" t="s">
        <v>327</v>
      </c>
      <c r="D311" s="1">
        <f>SUMIFS([1]nov23!$D$7:$D$362,[1]nov23!$B$7:$B$362,B311)</f>
        <v>29286</v>
      </c>
      <c r="E311" s="85">
        <f t="shared" si="63"/>
        <v>24083.88157894737</v>
      </c>
      <c r="F311" s="86">
        <f t="shared" si="56"/>
        <v>0.64186404457288326</v>
      </c>
      <c r="G311" s="190">
        <f t="shared" si="57"/>
        <v>8063.355595964189</v>
      </c>
      <c r="H311" s="190">
        <f t="shared" si="58"/>
        <v>9805.0404046924541</v>
      </c>
      <c r="I311" s="190">
        <f t="shared" si="59"/>
        <v>3390.3258326180426</v>
      </c>
      <c r="J311" s="87">
        <f t="shared" si="60"/>
        <v>4122.6362124635398</v>
      </c>
      <c r="K311" s="190">
        <f t="shared" si="64"/>
        <v>2908.5135563652129</v>
      </c>
      <c r="L311" s="87">
        <f t="shared" si="61"/>
        <v>3536.752484540099</v>
      </c>
      <c r="M311" s="88">
        <f t="shared" si="65"/>
        <v>13341.792889232553</v>
      </c>
      <c r="N311" s="88">
        <f t="shared" si="66"/>
        <v>42627.792889232551</v>
      </c>
      <c r="O311" s="88">
        <f t="shared" si="67"/>
        <v>35055.75073127677</v>
      </c>
      <c r="P311" s="89">
        <f t="shared" si="62"/>
        <v>0.93427738698005847</v>
      </c>
      <c r="Q311" s="197">
        <f>SUMIFS([1]nov23!$Q$7:$Q$362,[1]nov23!$B$7:$B$362,B311)</f>
        <v>2014.7135719043272</v>
      </c>
      <c r="R311" s="89">
        <f t="shared" si="68"/>
        <v>-1.6291021463840649E-2</v>
      </c>
      <c r="S311" s="89">
        <f t="shared" si="68"/>
        <v>-3.4897359051284382E-2</v>
      </c>
      <c r="T311" s="91">
        <v>1216</v>
      </c>
      <c r="U311" s="193">
        <f>SUMIFS([1]nov23!$U$7:$U$362,[1]nov23!$B$7:$B$362,B311)</f>
        <v>29771</v>
      </c>
      <c r="V311" s="193">
        <f>SUMIFS([1]nov23!$V$7:$V$362,[1]nov23!$B$7:$B$362,B311)</f>
        <v>24954.735959765298</v>
      </c>
      <c r="W311" s="199"/>
      <c r="X311" s="88">
        <v>0</v>
      </c>
      <c r="Y311" s="88">
        <f t="shared" si="69"/>
        <v>0</v>
      </c>
    </row>
    <row r="312" spans="2:27" x14ac:dyDescent="0.25">
      <c r="B312" s="85">
        <v>5047</v>
      </c>
      <c r="C312" s="85" t="s">
        <v>328</v>
      </c>
      <c r="D312" s="1">
        <f>SUMIFS([1]nov23!$D$7:$D$362,[1]nov23!$B$7:$B$362,B312)</f>
        <v>108101</v>
      </c>
      <c r="E312" s="85">
        <f t="shared" si="63"/>
        <v>27911.43816163181</v>
      </c>
      <c r="F312" s="86">
        <f t="shared" si="56"/>
        <v>0.74387297286544529</v>
      </c>
      <c r="G312" s="190">
        <f t="shared" si="57"/>
        <v>5766.8216463535255</v>
      </c>
      <c r="H312" s="190">
        <f t="shared" si="58"/>
        <v>22334.900236327205</v>
      </c>
      <c r="I312" s="190">
        <f t="shared" si="59"/>
        <v>2050.6810286784889</v>
      </c>
      <c r="J312" s="87">
        <f t="shared" si="60"/>
        <v>7942.2876240717878</v>
      </c>
      <c r="K312" s="190">
        <f t="shared" si="64"/>
        <v>1568.8687524256591</v>
      </c>
      <c r="L312" s="87">
        <f t="shared" si="61"/>
        <v>6076.2286781445782</v>
      </c>
      <c r="M312" s="88">
        <f t="shared" si="65"/>
        <v>28411.128914471781</v>
      </c>
      <c r="N312" s="88">
        <f t="shared" si="66"/>
        <v>136512.12891447177</v>
      </c>
      <c r="O312" s="88">
        <f t="shared" si="67"/>
        <v>35247.128560410994</v>
      </c>
      <c r="P312" s="89">
        <f t="shared" si="62"/>
        <v>0.93937783339468661</v>
      </c>
      <c r="Q312" s="197">
        <f>SUMIFS([1]nov23!$Q$7:$Q$362,[1]nov23!$B$7:$B$362,B312)</f>
        <v>3316.1680624880391</v>
      </c>
      <c r="R312" s="89">
        <f t="shared" si="68"/>
        <v>-3.9119304545696967E-2</v>
      </c>
      <c r="S312" s="89">
        <f t="shared" si="68"/>
        <v>-5.3012751213768493E-2</v>
      </c>
      <c r="T312" s="91">
        <v>3873</v>
      </c>
      <c r="U312" s="193">
        <f>SUMIFS([1]nov23!$U$7:$U$362,[1]nov23!$B$7:$B$362,B312)</f>
        <v>112502</v>
      </c>
      <c r="V312" s="193">
        <f>SUMIFS([1]nov23!$V$7:$V$362,[1]nov23!$B$7:$B$362,B312)</f>
        <v>29473.932407649987</v>
      </c>
      <c r="W312" s="199"/>
      <c r="X312" s="88">
        <v>0</v>
      </c>
      <c r="Y312" s="88">
        <f t="shared" si="69"/>
        <v>0</v>
      </c>
    </row>
    <row r="313" spans="2:27" x14ac:dyDescent="0.25">
      <c r="B313" s="85">
        <v>5049</v>
      </c>
      <c r="C313" s="85" t="s">
        <v>329</v>
      </c>
      <c r="D313" s="1">
        <f>SUMIFS([1]nov23!$D$7:$D$362,[1]nov23!$B$7:$B$362,B313)</f>
        <v>38542</v>
      </c>
      <c r="E313" s="85">
        <f t="shared" si="63"/>
        <v>34785.198555956675</v>
      </c>
      <c r="F313" s="86">
        <f t="shared" si="56"/>
        <v>0.92706685021713298</v>
      </c>
      <c r="G313" s="190">
        <f t="shared" si="57"/>
        <v>1642.5654097586068</v>
      </c>
      <c r="H313" s="190">
        <f t="shared" si="58"/>
        <v>1819.9624740125364</v>
      </c>
      <c r="I313" s="190">
        <f t="shared" si="59"/>
        <v>0</v>
      </c>
      <c r="J313" s="87">
        <f t="shared" si="60"/>
        <v>0</v>
      </c>
      <c r="K313" s="190">
        <f t="shared" si="64"/>
        <v>-481.8122762528298</v>
      </c>
      <c r="L313" s="87">
        <f t="shared" si="61"/>
        <v>-533.84800208813544</v>
      </c>
      <c r="M313" s="88">
        <f t="shared" si="65"/>
        <v>1286.114471924401</v>
      </c>
      <c r="N313" s="88">
        <f t="shared" si="66"/>
        <v>39828.114471924404</v>
      </c>
      <c r="O313" s="88">
        <f t="shared" si="67"/>
        <v>35945.951689462461</v>
      </c>
      <c r="P313" s="89">
        <f t="shared" si="62"/>
        <v>0.95800229966204054</v>
      </c>
      <c r="Q313" s="197">
        <f>SUMIFS([1]nov23!$Q$7:$Q$362,[1]nov23!$B$7:$B$362,B313)</f>
        <v>2389.7859368262925</v>
      </c>
      <c r="R313" s="89">
        <f t="shared" si="68"/>
        <v>-0.17295395047422857</v>
      </c>
      <c r="S313" s="89">
        <f t="shared" si="68"/>
        <v>-0.17817897064271279</v>
      </c>
      <c r="T313" s="91">
        <v>1108</v>
      </c>
      <c r="U313" s="193">
        <f>SUMIFS([1]nov23!$U$7:$U$362,[1]nov23!$B$7:$B$362,B313)</f>
        <v>46602</v>
      </c>
      <c r="V313" s="193">
        <f>SUMIFS([1]nov23!$V$7:$V$362,[1]nov23!$B$7:$B$362,B313)</f>
        <v>42326.975476839238</v>
      </c>
      <c r="W313" s="199"/>
      <c r="X313" s="88">
        <v>0</v>
      </c>
      <c r="Y313" s="88">
        <f t="shared" si="69"/>
        <v>0</v>
      </c>
    </row>
    <row r="314" spans="2:27" x14ac:dyDescent="0.25">
      <c r="B314" s="85">
        <v>5052</v>
      </c>
      <c r="C314" s="85" t="s">
        <v>330</v>
      </c>
      <c r="D314" s="1">
        <f>SUMIFS([1]nov23!$D$7:$D$362,[1]nov23!$B$7:$B$362,B314)</f>
        <v>15716</v>
      </c>
      <c r="E314" s="85">
        <f t="shared" si="63"/>
        <v>27003.436426116838</v>
      </c>
      <c r="F314" s="86">
        <f t="shared" si="56"/>
        <v>0.71967364832856096</v>
      </c>
      <c r="G314" s="190">
        <f t="shared" si="57"/>
        <v>6311.6226876625087</v>
      </c>
      <c r="H314" s="190">
        <f t="shared" si="58"/>
        <v>3673.3644042195797</v>
      </c>
      <c r="I314" s="190">
        <f t="shared" si="59"/>
        <v>2368.4816361087287</v>
      </c>
      <c r="J314" s="87">
        <f t="shared" si="60"/>
        <v>1378.4563122152799</v>
      </c>
      <c r="K314" s="190">
        <f t="shared" si="64"/>
        <v>1886.6693598558988</v>
      </c>
      <c r="L314" s="87">
        <f t="shared" si="61"/>
        <v>1098.0415674361329</v>
      </c>
      <c r="M314" s="88">
        <f t="shared" si="65"/>
        <v>4771.4059716557131</v>
      </c>
      <c r="N314" s="88">
        <f t="shared" si="66"/>
        <v>20487.405971655713</v>
      </c>
      <c r="O314" s="88">
        <f t="shared" si="67"/>
        <v>35201.728473635252</v>
      </c>
      <c r="P314" s="89">
        <f t="shared" si="62"/>
        <v>0.93816786716784251</v>
      </c>
      <c r="Q314" s="197">
        <f>SUMIFS([1]nov23!$Q$7:$Q$362,[1]nov23!$B$7:$B$362,B314)</f>
        <v>1048.6134036581552</v>
      </c>
      <c r="R314" s="89">
        <f t="shared" si="68"/>
        <v>-0.11138753816578084</v>
      </c>
      <c r="S314" s="89">
        <f t="shared" si="68"/>
        <v>-0.12970944459535239</v>
      </c>
      <c r="T314" s="91">
        <v>582</v>
      </c>
      <c r="U314" s="193">
        <f>SUMIFS([1]nov23!$U$7:$U$362,[1]nov23!$B$7:$B$362,B314)</f>
        <v>17686</v>
      </c>
      <c r="V314" s="193">
        <f>SUMIFS([1]nov23!$V$7:$V$362,[1]nov23!$B$7:$B$362,B314)</f>
        <v>31028.070175438595</v>
      </c>
      <c r="W314" s="199"/>
      <c r="X314" s="88">
        <v>0</v>
      </c>
      <c r="Y314" s="88">
        <f t="shared" si="69"/>
        <v>0</v>
      </c>
    </row>
    <row r="315" spans="2:27" x14ac:dyDescent="0.25">
      <c r="B315" s="85">
        <v>5053</v>
      </c>
      <c r="C315" s="85" t="s">
        <v>331</v>
      </c>
      <c r="D315" s="1">
        <f>SUMIFS([1]nov23!$D$7:$D$362,[1]nov23!$B$7:$B$362,B315)</f>
        <v>200065</v>
      </c>
      <c r="E315" s="85">
        <f t="shared" si="63"/>
        <v>29244.993422014326</v>
      </c>
      <c r="F315" s="86">
        <f t="shared" si="56"/>
        <v>0.77941380420049033</v>
      </c>
      <c r="G315" s="190">
        <f t="shared" si="57"/>
        <v>4966.6884901240164</v>
      </c>
      <c r="H315" s="190">
        <f t="shared" si="58"/>
        <v>33977.115960938398</v>
      </c>
      <c r="I315" s="190">
        <f t="shared" si="59"/>
        <v>1583.936687544608</v>
      </c>
      <c r="J315" s="87">
        <f t="shared" si="60"/>
        <v>10835.710879492663</v>
      </c>
      <c r="K315" s="190">
        <f t="shared" si="64"/>
        <v>1102.1244112917782</v>
      </c>
      <c r="L315" s="87">
        <f t="shared" si="61"/>
        <v>7539.6330976470545</v>
      </c>
      <c r="M315" s="88">
        <f t="shared" si="65"/>
        <v>41516.749058585454</v>
      </c>
      <c r="N315" s="88">
        <f t="shared" si="66"/>
        <v>241581.74905858544</v>
      </c>
      <c r="O315" s="88">
        <f t="shared" si="67"/>
        <v>35313.806323430123</v>
      </c>
      <c r="P315" s="89">
        <f t="shared" si="62"/>
        <v>0.9411548749614389</v>
      </c>
      <c r="Q315" s="197">
        <f>SUMIFS([1]nov23!$Q$7:$Q$362,[1]nov23!$B$7:$B$362,B315)</f>
        <v>5862.4472412808318</v>
      </c>
      <c r="R315" s="89">
        <f t="shared" si="68"/>
        <v>-6.1798042608667107E-2</v>
      </c>
      <c r="S315" s="89">
        <f t="shared" si="68"/>
        <v>-6.8243809601415684E-2</v>
      </c>
      <c r="T315" s="91">
        <v>6841</v>
      </c>
      <c r="U315" s="193">
        <f>SUMIFS([1]nov23!$U$7:$U$362,[1]nov23!$B$7:$B$362,B315)</f>
        <v>213243</v>
      </c>
      <c r="V315" s="193">
        <f>SUMIFS([1]nov23!$V$7:$V$362,[1]nov23!$B$7:$B$362,B315)</f>
        <v>31386.95908154254</v>
      </c>
      <c r="W315" s="199"/>
      <c r="X315" s="88">
        <v>0</v>
      </c>
      <c r="Y315" s="88">
        <f t="shared" si="69"/>
        <v>0</v>
      </c>
    </row>
    <row r="316" spans="2:27" x14ac:dyDescent="0.25">
      <c r="B316" s="85">
        <v>5054</v>
      </c>
      <c r="C316" s="85" t="s">
        <v>332</v>
      </c>
      <c r="D316" s="1">
        <f>SUMIFS([1]nov23!$D$7:$D$362,[1]nov23!$B$7:$B$362,B316)</f>
        <v>261282</v>
      </c>
      <c r="E316" s="85">
        <f t="shared" si="63"/>
        <v>26188.43339681267</v>
      </c>
      <c r="F316" s="86">
        <f t="shared" si="56"/>
        <v>0.6979528497515739</v>
      </c>
      <c r="G316" s="190">
        <f t="shared" si="57"/>
        <v>6800.6245052450095</v>
      </c>
      <c r="H316" s="190">
        <f t="shared" si="58"/>
        <v>67849.830688829461</v>
      </c>
      <c r="I316" s="190">
        <f t="shared" si="59"/>
        <v>2653.7326963651876</v>
      </c>
      <c r="J316" s="87">
        <f t="shared" si="60"/>
        <v>26476.291111635477</v>
      </c>
      <c r="K316" s="190">
        <f t="shared" si="64"/>
        <v>2171.920420112358</v>
      </c>
      <c r="L316" s="87">
        <f t="shared" si="61"/>
        <v>21669.250031460997</v>
      </c>
      <c r="M316" s="88">
        <f t="shared" si="65"/>
        <v>89519.080720290454</v>
      </c>
      <c r="N316" s="88">
        <f t="shared" si="66"/>
        <v>350801.08072029043</v>
      </c>
      <c r="O316" s="88">
        <f t="shared" si="67"/>
        <v>35160.978322170035</v>
      </c>
      <c r="P316" s="89">
        <f t="shared" si="62"/>
        <v>0.93708182723899291</v>
      </c>
      <c r="Q316" s="197">
        <f>SUMIFS([1]nov23!$Q$7:$Q$362,[1]nov23!$B$7:$B$362,B316)</f>
        <v>11306.887505665713</v>
      </c>
      <c r="R316" s="92">
        <f t="shared" si="68"/>
        <v>-4.6374293764690426E-2</v>
      </c>
      <c r="S316" s="92">
        <f t="shared" si="68"/>
        <v>-5.382972175770985E-2</v>
      </c>
      <c r="T316" s="91">
        <v>9977</v>
      </c>
      <c r="U316" s="193">
        <f>SUMIFS([1]nov23!$U$7:$U$362,[1]nov23!$B$7:$B$362,B316)</f>
        <v>273988</v>
      </c>
      <c r="V316" s="193">
        <f>SUMIFS([1]nov23!$V$7:$V$362,[1]nov23!$B$7:$B$362,B316)</f>
        <v>27678.351348621076</v>
      </c>
      <c r="W316" s="199"/>
      <c r="X316" s="88">
        <v>0</v>
      </c>
      <c r="Y316" s="88">
        <f t="shared" si="69"/>
        <v>0</v>
      </c>
      <c r="Z316" s="1"/>
    </row>
    <row r="317" spans="2:27" x14ac:dyDescent="0.25">
      <c r="B317" s="85">
        <v>5055</v>
      </c>
      <c r="C317" s="85" t="s">
        <v>333</v>
      </c>
      <c r="D317" s="1">
        <f>SUMIFS([1]nov23!$D$7:$D$362,[1]nov23!$B$7:$B$362,B317)</f>
        <v>186869</v>
      </c>
      <c r="E317" s="85">
        <f t="shared" si="63"/>
        <v>31780.442176870751</v>
      </c>
      <c r="F317" s="86">
        <f t="shared" si="56"/>
        <v>0.84698652445593325</v>
      </c>
      <c r="G317" s="190">
        <f t="shared" si="57"/>
        <v>3445.4192372101611</v>
      </c>
      <c r="H317" s="190">
        <f t="shared" si="58"/>
        <v>20259.065114795747</v>
      </c>
      <c r="I317" s="190">
        <f t="shared" si="59"/>
        <v>696.52962334485937</v>
      </c>
      <c r="J317" s="87">
        <f t="shared" si="60"/>
        <v>4095.5941852677729</v>
      </c>
      <c r="K317" s="190">
        <f t="shared" si="64"/>
        <v>214.71734709202957</v>
      </c>
      <c r="L317" s="87">
        <f t="shared" si="61"/>
        <v>1262.538000901134</v>
      </c>
      <c r="M317" s="88">
        <f t="shared" si="65"/>
        <v>21521.603115696882</v>
      </c>
      <c r="N317" s="88">
        <f t="shared" si="66"/>
        <v>208390.60311569687</v>
      </c>
      <c r="O317" s="88">
        <f t="shared" si="67"/>
        <v>35440.578761172939</v>
      </c>
      <c r="P317" s="89">
        <f t="shared" si="62"/>
        <v>0.9445335109742109</v>
      </c>
      <c r="Q317" s="197">
        <f>SUMIFS([1]nov23!$Q$7:$Q$362,[1]nov23!$B$7:$B$362,B317)</f>
        <v>4412.1379957215722</v>
      </c>
      <c r="R317" s="92">
        <f t="shared" si="68"/>
        <v>-3.0475814945289843E-2</v>
      </c>
      <c r="S317" s="92">
        <f t="shared" si="68"/>
        <v>-2.9816274683347833E-2</v>
      </c>
      <c r="T317" s="91">
        <v>5880</v>
      </c>
      <c r="U317" s="193">
        <f>SUMIFS([1]nov23!$U$7:$U$362,[1]nov23!$B$7:$B$362,B317)</f>
        <v>192743</v>
      </c>
      <c r="V317" s="193">
        <f>SUMIFS([1]nov23!$V$7:$V$362,[1]nov23!$B$7:$B$362,B317)</f>
        <v>32757.138001359621</v>
      </c>
      <c r="W317" s="199"/>
      <c r="X317" s="88">
        <v>0</v>
      </c>
      <c r="Y317" s="88">
        <f t="shared" si="69"/>
        <v>0</v>
      </c>
      <c r="Z317" s="1"/>
      <c r="AA317" s="1"/>
    </row>
    <row r="318" spans="2:27" x14ac:dyDescent="0.25">
      <c r="B318" s="85">
        <v>5056</v>
      </c>
      <c r="C318" s="85" t="s">
        <v>334</v>
      </c>
      <c r="D318" s="1">
        <f>SUMIFS([1]nov23!$D$7:$D$362,[1]nov23!$B$7:$B$362,B318)</f>
        <v>163647</v>
      </c>
      <c r="E318" s="85">
        <f t="shared" si="63"/>
        <v>30987.881083128195</v>
      </c>
      <c r="F318" s="86">
        <f t="shared" si="56"/>
        <v>0.82586383011228581</v>
      </c>
      <c r="G318" s="190">
        <f t="shared" si="57"/>
        <v>3920.9558934556944</v>
      </c>
      <c r="H318" s="190">
        <f t="shared" si="58"/>
        <v>20706.56807333952</v>
      </c>
      <c r="I318" s="190">
        <f t="shared" si="59"/>
        <v>973.92600615475374</v>
      </c>
      <c r="J318" s="87">
        <f t="shared" si="60"/>
        <v>5143.3032385032539</v>
      </c>
      <c r="K318" s="190">
        <f t="shared" si="64"/>
        <v>492.11372990192393</v>
      </c>
      <c r="L318" s="87">
        <f t="shared" si="61"/>
        <v>2598.8526076120602</v>
      </c>
      <c r="M318" s="88">
        <f t="shared" si="65"/>
        <v>23305.420680951582</v>
      </c>
      <c r="N318" s="88">
        <f t="shared" si="66"/>
        <v>186952.42068095159</v>
      </c>
      <c r="O318" s="88">
        <f t="shared" si="67"/>
        <v>35400.950706485819</v>
      </c>
      <c r="P318" s="89">
        <f t="shared" si="62"/>
        <v>0.94347737625702877</v>
      </c>
      <c r="Q318" s="197">
        <f>SUMIFS([1]nov23!$Q$7:$Q$362,[1]nov23!$B$7:$B$362,B318)</f>
        <v>2859.1943036404227</v>
      </c>
      <c r="R318" s="92">
        <f t="shared" si="68"/>
        <v>-3.7330948921426174E-2</v>
      </c>
      <c r="S318" s="92">
        <f t="shared" si="68"/>
        <v>-6.0117093853223627E-2</v>
      </c>
      <c r="T318" s="91">
        <v>5281</v>
      </c>
      <c r="U318" s="193">
        <f>SUMIFS([1]nov23!$U$7:$U$362,[1]nov23!$B$7:$B$362,B318)</f>
        <v>169993</v>
      </c>
      <c r="V318" s="193">
        <f>SUMIFS([1]nov23!$V$7:$V$362,[1]nov23!$B$7:$B$362,B318)</f>
        <v>32969.937936384798</v>
      </c>
      <c r="W318" s="199"/>
      <c r="X318" s="88">
        <v>0</v>
      </c>
      <c r="Y318" s="88">
        <f t="shared" si="69"/>
        <v>0</v>
      </c>
      <c r="Z318" s="1"/>
      <c r="AA318" s="1"/>
    </row>
    <row r="319" spans="2:27" x14ac:dyDescent="0.25">
      <c r="B319" s="85">
        <v>5057</v>
      </c>
      <c r="C319" s="85" t="s">
        <v>335</v>
      </c>
      <c r="D319" s="1">
        <f>SUMIFS([1]nov23!$D$7:$D$362,[1]nov23!$B$7:$B$362,B319)</f>
        <v>310104</v>
      </c>
      <c r="E319" s="85">
        <f t="shared" si="63"/>
        <v>29612.681436210849</v>
      </c>
      <c r="F319" s="86">
        <f t="shared" si="56"/>
        <v>0.78921312642184904</v>
      </c>
      <c r="G319" s="190">
        <f t="shared" si="57"/>
        <v>4746.0756816061021</v>
      </c>
      <c r="H319" s="190">
        <f t="shared" si="58"/>
        <v>49700.904537779097</v>
      </c>
      <c r="I319" s="190">
        <f t="shared" si="59"/>
        <v>1455.2458825758249</v>
      </c>
      <c r="J319" s="87">
        <f t="shared" si="60"/>
        <v>15239.334882334038</v>
      </c>
      <c r="K319" s="190">
        <f t="shared" si="64"/>
        <v>973.43360632299505</v>
      </c>
      <c r="L319" s="87">
        <f t="shared" si="61"/>
        <v>10193.796725414404</v>
      </c>
      <c r="M319" s="88">
        <f t="shared" si="65"/>
        <v>59894.701263193499</v>
      </c>
      <c r="N319" s="88">
        <f t="shared" si="66"/>
        <v>369998.70126319351</v>
      </c>
      <c r="O319" s="88">
        <f t="shared" si="67"/>
        <v>35332.190724139946</v>
      </c>
      <c r="P319" s="89">
        <f t="shared" si="62"/>
        <v>0.94164484107250679</v>
      </c>
      <c r="Q319" s="197">
        <f>SUMIFS([1]nov23!$Q$7:$Q$362,[1]nov23!$B$7:$B$362,B319)</f>
        <v>3154.3576685707885</v>
      </c>
      <c r="R319" s="92">
        <f t="shared" si="68"/>
        <v>-1.2196870032777694E-2</v>
      </c>
      <c r="S319" s="92">
        <f t="shared" si="68"/>
        <v>-2.1724001060918288E-2</v>
      </c>
      <c r="T319" s="91">
        <v>10472</v>
      </c>
      <c r="U319" s="193">
        <f>SUMIFS([1]nov23!$U$7:$U$362,[1]nov23!$B$7:$B$362,B319)</f>
        <v>313933</v>
      </c>
      <c r="V319" s="193">
        <f>SUMIFS([1]nov23!$V$7:$V$362,[1]nov23!$B$7:$B$362,B319)</f>
        <v>30270.272876289651</v>
      </c>
      <c r="W319" s="199"/>
      <c r="X319" s="88">
        <v>0</v>
      </c>
      <c r="Y319" s="88">
        <f t="shared" si="69"/>
        <v>0</v>
      </c>
      <c r="Z319" s="1"/>
      <c r="AA319" s="1"/>
    </row>
    <row r="320" spans="2:27" x14ac:dyDescent="0.25">
      <c r="B320" s="85">
        <v>5058</v>
      </c>
      <c r="C320" s="85" t="s">
        <v>336</v>
      </c>
      <c r="D320" s="1">
        <f>SUMIFS([1]nov23!$D$7:$D$362,[1]nov23!$B$7:$B$362,B320)</f>
        <v>125866</v>
      </c>
      <c r="E320" s="85">
        <f t="shared" si="63"/>
        <v>29601.599247412982</v>
      </c>
      <c r="F320" s="86">
        <f t="shared" si="56"/>
        <v>0.78891777292987963</v>
      </c>
      <c r="G320" s="190">
        <f t="shared" si="57"/>
        <v>4752.724994884823</v>
      </c>
      <c r="H320" s="190">
        <f t="shared" si="58"/>
        <v>20208.586678250267</v>
      </c>
      <c r="I320" s="190">
        <f t="shared" si="59"/>
        <v>1459.1246486550785</v>
      </c>
      <c r="J320" s="87">
        <f t="shared" si="60"/>
        <v>6204.1980060813939</v>
      </c>
      <c r="K320" s="190">
        <f t="shared" si="64"/>
        <v>977.31237240224868</v>
      </c>
      <c r="L320" s="87">
        <f t="shared" si="61"/>
        <v>4155.5322074543619</v>
      </c>
      <c r="M320" s="88">
        <f t="shared" si="65"/>
        <v>24364.118885704629</v>
      </c>
      <c r="N320" s="88">
        <f t="shared" si="66"/>
        <v>150230.11888570464</v>
      </c>
      <c r="O320" s="88">
        <f t="shared" si="67"/>
        <v>35331.636614700052</v>
      </c>
      <c r="P320" s="89">
        <f t="shared" si="62"/>
        <v>0.94163007339790827</v>
      </c>
      <c r="Q320" s="197">
        <f>SUMIFS([1]nov23!$Q$7:$Q$362,[1]nov23!$B$7:$B$362,B320)</f>
        <v>4930.0639043891424</v>
      </c>
      <c r="R320" s="92">
        <f t="shared" si="68"/>
        <v>-9.3602373545339318E-2</v>
      </c>
      <c r="S320" s="92">
        <f t="shared" si="68"/>
        <v>-9.3602373545339262E-2</v>
      </c>
      <c r="T320" s="91">
        <v>4252</v>
      </c>
      <c r="U320" s="193">
        <f>SUMIFS([1]nov23!$U$7:$U$362,[1]nov23!$B$7:$B$362,B320)</f>
        <v>138864</v>
      </c>
      <c r="V320" s="193">
        <f>SUMIFS([1]nov23!$V$7:$V$362,[1]nov23!$B$7:$B$362,B320)</f>
        <v>32658.513640639696</v>
      </c>
      <c r="W320" s="199"/>
      <c r="X320" s="88">
        <v>0</v>
      </c>
      <c r="Y320" s="88">
        <f t="shared" si="69"/>
        <v>0</v>
      </c>
      <c r="Z320" s="1"/>
      <c r="AA320" s="1"/>
    </row>
    <row r="321" spans="2:27" x14ac:dyDescent="0.25">
      <c r="B321" s="85">
        <v>5059</v>
      </c>
      <c r="C321" s="85" t="s">
        <v>337</v>
      </c>
      <c r="D321" s="1">
        <f>SUMIFS([1]nov23!$D$7:$D$362,[1]nov23!$B$7:$B$362,B321)</f>
        <v>537731</v>
      </c>
      <c r="E321" s="85">
        <f t="shared" si="63"/>
        <v>28771.054039593368</v>
      </c>
      <c r="F321" s="86">
        <f t="shared" si="56"/>
        <v>0.76678275683854813</v>
      </c>
      <c r="G321" s="190">
        <f t="shared" si="57"/>
        <v>5251.0521195765914</v>
      </c>
      <c r="H321" s="190">
        <f t="shared" si="58"/>
        <v>98142.164114886487</v>
      </c>
      <c r="I321" s="190">
        <f t="shared" si="59"/>
        <v>1749.8154713919434</v>
      </c>
      <c r="J321" s="87">
        <f t="shared" si="60"/>
        <v>32704.051160315423</v>
      </c>
      <c r="K321" s="190">
        <f t="shared" si="64"/>
        <v>1268.0031951391136</v>
      </c>
      <c r="L321" s="87">
        <f t="shared" si="61"/>
        <v>23698.979717150032</v>
      </c>
      <c r="M321" s="88">
        <f t="shared" si="65"/>
        <v>121841.14383203653</v>
      </c>
      <c r="N321" s="88">
        <f t="shared" si="66"/>
        <v>659572.14383203653</v>
      </c>
      <c r="O321" s="88">
        <f t="shared" si="67"/>
        <v>35290.109354309076</v>
      </c>
      <c r="P321" s="89">
        <f t="shared" si="62"/>
        <v>0.94052332259334182</v>
      </c>
      <c r="Q321" s="197">
        <f>SUMIFS([1]nov23!$Q$7:$Q$362,[1]nov23!$B$7:$B$362,B321)</f>
        <v>17011.808272114984</v>
      </c>
      <c r="R321" s="92">
        <f t="shared" si="68"/>
        <v>-2.4081669691470055E-2</v>
      </c>
      <c r="S321" s="92">
        <f t="shared" si="68"/>
        <v>-3.3898290670496316E-2</v>
      </c>
      <c r="T321" s="91">
        <v>18690</v>
      </c>
      <c r="U321" s="193">
        <f>SUMIFS([1]nov23!$U$7:$U$362,[1]nov23!$B$7:$B$362,B321)</f>
        <v>551000</v>
      </c>
      <c r="V321" s="193">
        <f>SUMIFS([1]nov23!$V$7:$V$362,[1]nov23!$B$7:$B$362,B321)</f>
        <v>29780.564263322882</v>
      </c>
      <c r="W321" s="199"/>
      <c r="X321" s="88">
        <v>0</v>
      </c>
      <c r="Y321" s="88">
        <f t="shared" si="69"/>
        <v>0</v>
      </c>
      <c r="Z321" s="1"/>
      <c r="AA321" s="1"/>
    </row>
    <row r="322" spans="2:27" x14ac:dyDescent="0.25">
      <c r="B322" s="85">
        <v>5060</v>
      </c>
      <c r="C322" s="85" t="s">
        <v>338</v>
      </c>
      <c r="D322" s="1">
        <f>SUMIFS([1]nov23!$D$7:$D$362,[1]nov23!$B$7:$B$362,B322)</f>
        <v>410393</v>
      </c>
      <c r="E322" s="85">
        <f t="shared" si="63"/>
        <v>41495.753286147628</v>
      </c>
      <c r="F322" s="86">
        <f t="shared" si="56"/>
        <v>1.1059111028069315</v>
      </c>
      <c r="G322" s="190">
        <f t="shared" si="57"/>
        <v>-2383.767428355965</v>
      </c>
      <c r="H322" s="190">
        <f t="shared" si="58"/>
        <v>-23575.459866440495</v>
      </c>
      <c r="I322" s="190">
        <f t="shared" si="59"/>
        <v>0</v>
      </c>
      <c r="J322" s="87">
        <f t="shared" si="60"/>
        <v>0</v>
      </c>
      <c r="K322" s="190">
        <f t="shared" si="64"/>
        <v>-481.8122762528298</v>
      </c>
      <c r="L322" s="87">
        <f t="shared" si="61"/>
        <v>-4765.1234121404868</v>
      </c>
      <c r="M322" s="88">
        <f t="shared" si="65"/>
        <v>-28340.583278580983</v>
      </c>
      <c r="N322" s="88">
        <f t="shared" si="66"/>
        <v>382052.41672141902</v>
      </c>
      <c r="O322" s="88">
        <f t="shared" si="67"/>
        <v>38630.173581538824</v>
      </c>
      <c r="P322" s="89">
        <f t="shared" si="62"/>
        <v>1.0295400006979594</v>
      </c>
      <c r="Q322" s="197">
        <f>SUMIFS([1]nov23!$Q$7:$Q$362,[1]nov23!$B$7:$B$362,B322)</f>
        <v>-12373.359101794242</v>
      </c>
      <c r="R322" s="92">
        <f t="shared" si="68"/>
        <v>4.7840681227796561E-3</v>
      </c>
      <c r="S322" s="92">
        <f t="shared" si="68"/>
        <v>-1.1268093936209114E-2</v>
      </c>
      <c r="T322" s="91">
        <v>9890</v>
      </c>
      <c r="U322" s="193">
        <f>SUMIFS([1]nov23!$U$7:$U$362,[1]nov23!$B$7:$B$362,B322)</f>
        <v>408439</v>
      </c>
      <c r="V322" s="193">
        <f>SUMIFS([1]nov23!$V$7:$V$362,[1]nov23!$B$7:$B$362,B322)</f>
        <v>41968.660090423349</v>
      </c>
      <c r="W322" s="199"/>
      <c r="X322" s="88">
        <v>0</v>
      </c>
      <c r="Y322" s="88">
        <f t="shared" si="69"/>
        <v>0</v>
      </c>
      <c r="Z322" s="1"/>
      <c r="AA322" s="1"/>
    </row>
    <row r="323" spans="2:27" x14ac:dyDescent="0.25">
      <c r="B323" s="85">
        <v>5061</v>
      </c>
      <c r="C323" s="85" t="s">
        <v>339</v>
      </c>
      <c r="D323" s="1">
        <f>SUMIFS([1]nov23!$D$7:$D$362,[1]nov23!$B$7:$B$362,B323)</f>
        <v>54739</v>
      </c>
      <c r="E323" s="85">
        <f t="shared" si="63"/>
        <v>27970.873786407767</v>
      </c>
      <c r="F323" s="86">
        <f t="shared" si="56"/>
        <v>0.74545700284771188</v>
      </c>
      <c r="G323" s="190">
        <f t="shared" si="57"/>
        <v>5731.1602714879518</v>
      </c>
      <c r="H323" s="190">
        <f t="shared" si="58"/>
        <v>11215.880651301923</v>
      </c>
      <c r="I323" s="190">
        <f t="shared" si="59"/>
        <v>2029.8785600069039</v>
      </c>
      <c r="J323" s="87">
        <f t="shared" si="60"/>
        <v>3972.4723419335105</v>
      </c>
      <c r="K323" s="190">
        <f t="shared" si="64"/>
        <v>1548.066283754074</v>
      </c>
      <c r="L323" s="87">
        <f t="shared" si="61"/>
        <v>3029.5657173067229</v>
      </c>
      <c r="M323" s="88">
        <f t="shared" si="65"/>
        <v>14245.446368608646</v>
      </c>
      <c r="N323" s="88">
        <f t="shared" si="66"/>
        <v>68984.446368608653</v>
      </c>
      <c r="O323" s="88">
        <f t="shared" si="67"/>
        <v>35250.100341649799</v>
      </c>
      <c r="P323" s="89">
        <f t="shared" si="62"/>
        <v>0.93945703489380006</v>
      </c>
      <c r="Q323" s="197">
        <f>SUMIFS([1]nov23!$Q$7:$Q$362,[1]nov23!$B$7:$B$362,B323)</f>
        <v>2825.82496728353</v>
      </c>
      <c r="R323" s="89">
        <f t="shared" si="68"/>
        <v>-1.0735004427737517E-2</v>
      </c>
      <c r="S323" s="89">
        <f t="shared" si="68"/>
        <v>8.9151314924864721E-4</v>
      </c>
      <c r="T323" s="91">
        <v>1957</v>
      </c>
      <c r="U323" s="193">
        <f>SUMIFS([1]nov23!$U$7:$U$362,[1]nov23!$B$7:$B$362,B323)</f>
        <v>55333</v>
      </c>
      <c r="V323" s="193">
        <f>SUMIFS([1]nov23!$V$7:$V$362,[1]nov23!$B$7:$B$362,B323)</f>
        <v>27945.959595959597</v>
      </c>
      <c r="W323" s="199"/>
      <c r="X323" s="88">
        <v>0</v>
      </c>
      <c r="Y323" s="88">
        <f t="shared" si="69"/>
        <v>0</v>
      </c>
    </row>
    <row r="324" spans="2:27" ht="28.5" customHeight="1" x14ac:dyDescent="0.25">
      <c r="B324" s="85">
        <v>5401</v>
      </c>
      <c r="C324" s="85" t="s">
        <v>340</v>
      </c>
      <c r="D324" s="1">
        <f>SUMIFS([1]nov23!$D$7:$D$362,[1]nov23!$B$7:$B$362,B324)</f>
        <v>2792285</v>
      </c>
      <c r="E324" s="85">
        <f t="shared" si="63"/>
        <v>35802.197661298589</v>
      </c>
      <c r="F324" s="86">
        <f t="shared" si="56"/>
        <v>0.95417108409828522</v>
      </c>
      <c r="G324" s="190">
        <f t="shared" si="57"/>
        <v>1032.3659465534583</v>
      </c>
      <c r="H324" s="190">
        <f t="shared" si="58"/>
        <v>80516.284903597319</v>
      </c>
      <c r="I324" s="190">
        <f t="shared" si="59"/>
        <v>0</v>
      </c>
      <c r="J324" s="87">
        <f t="shared" si="60"/>
        <v>0</v>
      </c>
      <c r="K324" s="190">
        <f t="shared" si="64"/>
        <v>-481.8122762528298</v>
      </c>
      <c r="L324" s="87">
        <f t="shared" si="61"/>
        <v>-37577.503049510706</v>
      </c>
      <c r="M324" s="88">
        <f t="shared" si="65"/>
        <v>42938.781854086614</v>
      </c>
      <c r="N324" s="88">
        <f t="shared" si="66"/>
        <v>2835223.7818540866</v>
      </c>
      <c r="O324" s="88">
        <f t="shared" si="67"/>
        <v>36352.751331599226</v>
      </c>
      <c r="P324" s="89">
        <f t="shared" si="62"/>
        <v>0.96884399321450143</v>
      </c>
      <c r="Q324" s="197">
        <f>SUMIFS([1]nov23!$Q$7:$Q$362,[1]nov23!$B$7:$B$362,B324)</f>
        <v>-203.39351538234769</v>
      </c>
      <c r="R324" s="89">
        <f t="shared" si="68"/>
        <v>-2.4437239495079012E-2</v>
      </c>
      <c r="S324" s="89">
        <f t="shared" si="68"/>
        <v>-3.0041046509980813E-2</v>
      </c>
      <c r="T324" s="91">
        <v>77992</v>
      </c>
      <c r="U324" s="193">
        <f>SUMIFS([1]nov23!$U$7:$U$362,[1]nov23!$B$7:$B$362,B324)</f>
        <v>2862230</v>
      </c>
      <c r="V324" s="193">
        <f>SUMIFS([1]nov23!$V$7:$V$362,[1]nov23!$B$7:$B$362,B324)</f>
        <v>36911.044052408957</v>
      </c>
      <c r="W324" s="199"/>
      <c r="X324" s="88">
        <v>0</v>
      </c>
      <c r="Y324" s="88">
        <f t="shared" si="69"/>
        <v>0</v>
      </c>
    </row>
    <row r="325" spans="2:27" x14ac:dyDescent="0.25">
      <c r="B325" s="85">
        <v>5402</v>
      </c>
      <c r="C325" s="85" t="s">
        <v>341</v>
      </c>
      <c r="D325" s="1">
        <f>SUMIFS([1]nov23!$D$7:$D$362,[1]nov23!$B$7:$B$362,B325)</f>
        <v>815922</v>
      </c>
      <c r="E325" s="85">
        <f t="shared" si="63"/>
        <v>32764.004336826885</v>
      </c>
      <c r="F325" s="86">
        <f t="shared" si="56"/>
        <v>0.87319962403495377</v>
      </c>
      <c r="G325" s="190">
        <f t="shared" si="57"/>
        <v>2855.2819412364806</v>
      </c>
      <c r="H325" s="190">
        <f t="shared" si="58"/>
        <v>71105.086182612082</v>
      </c>
      <c r="I325" s="190">
        <f t="shared" si="59"/>
        <v>352.28286736021232</v>
      </c>
      <c r="J325" s="87">
        <f t="shared" si="60"/>
        <v>8772.9002458713676</v>
      </c>
      <c r="K325" s="190">
        <f t="shared" si="64"/>
        <v>-129.52940889261748</v>
      </c>
      <c r="L325" s="87">
        <f t="shared" si="61"/>
        <v>-3225.6708696528535</v>
      </c>
      <c r="M325" s="88">
        <f t="shared" si="65"/>
        <v>67879.415312959231</v>
      </c>
      <c r="N325" s="88">
        <f t="shared" si="66"/>
        <v>883801.41531295923</v>
      </c>
      <c r="O325" s="88">
        <f t="shared" si="67"/>
        <v>35489.756869170757</v>
      </c>
      <c r="P325" s="89">
        <f t="shared" si="62"/>
        <v>0.94584416595316223</v>
      </c>
      <c r="Q325" s="197">
        <f>SUMIFS([1]nov23!$Q$7:$Q$362,[1]nov23!$B$7:$B$362,B325)</f>
        <v>-3740.7692589362268</v>
      </c>
      <c r="R325" s="89">
        <f t="shared" si="68"/>
        <v>-6.6654769953019416E-2</v>
      </c>
      <c r="S325" s="89">
        <f t="shared" si="68"/>
        <v>-7.0365213585298764E-2</v>
      </c>
      <c r="T325" s="91">
        <v>24903</v>
      </c>
      <c r="U325" s="193">
        <f>SUMIFS([1]nov23!$U$7:$U$362,[1]nov23!$B$7:$B$362,B325)</f>
        <v>874191</v>
      </c>
      <c r="V325" s="193">
        <f>SUMIFS([1]nov23!$V$7:$V$362,[1]nov23!$B$7:$B$362,B325)</f>
        <v>35243.95258829221</v>
      </c>
      <c r="W325" s="199"/>
      <c r="X325" s="88">
        <v>0</v>
      </c>
      <c r="Y325" s="88">
        <f t="shared" si="69"/>
        <v>0</v>
      </c>
    </row>
    <row r="326" spans="2:27" x14ac:dyDescent="0.25">
      <c r="B326" s="85">
        <v>5403</v>
      </c>
      <c r="C326" s="85" t="s">
        <v>342</v>
      </c>
      <c r="D326" s="1">
        <f>SUMIFS([1]nov23!$D$7:$D$362,[1]nov23!$B$7:$B$362,B326)</f>
        <v>695352</v>
      </c>
      <c r="E326" s="85">
        <f t="shared" si="63"/>
        <v>32619.599380775908</v>
      </c>
      <c r="F326" s="86">
        <f t="shared" si="56"/>
        <v>0.8693510604700061</v>
      </c>
      <c r="G326" s="190">
        <f t="shared" si="57"/>
        <v>2941.9249148670669</v>
      </c>
      <c r="H326" s="190">
        <f t="shared" si="58"/>
        <v>62713.013410221261</v>
      </c>
      <c r="I326" s="190">
        <f t="shared" si="59"/>
        <v>402.82460197805449</v>
      </c>
      <c r="J326" s="87">
        <f t="shared" si="60"/>
        <v>8587.0120403661876</v>
      </c>
      <c r="K326" s="190">
        <f t="shared" si="64"/>
        <v>-78.987674274775316</v>
      </c>
      <c r="L326" s="87">
        <f t="shared" si="61"/>
        <v>-1683.7802525153854</v>
      </c>
      <c r="M326" s="88">
        <f t="shared" si="65"/>
        <v>61029.233157705879</v>
      </c>
      <c r="N326" s="88">
        <f t="shared" si="66"/>
        <v>756381.23315770586</v>
      </c>
      <c r="O326" s="88">
        <f t="shared" si="67"/>
        <v>35482.536621368199</v>
      </c>
      <c r="P326" s="89">
        <f t="shared" si="62"/>
        <v>0.94565173777491462</v>
      </c>
      <c r="Q326" s="197">
        <f>SUMIFS([1]nov23!$Q$7:$Q$362,[1]nov23!$B$7:$B$362,B326)</f>
        <v>3670.2857831286601</v>
      </c>
      <c r="R326" s="89">
        <f t="shared" si="68"/>
        <v>-1.1628452396689281E-2</v>
      </c>
      <c r="S326" s="89">
        <f t="shared" si="68"/>
        <v>-1.9649669159618976E-2</v>
      </c>
      <c r="T326" s="91">
        <v>21317</v>
      </c>
      <c r="U326" s="193">
        <f>SUMIFS([1]nov23!$U$7:$U$362,[1]nov23!$B$7:$B$362,B326)</f>
        <v>703533</v>
      </c>
      <c r="V326" s="193">
        <f>SUMIFS([1]nov23!$V$7:$V$362,[1]nov23!$B$7:$B$362,B326)</f>
        <v>33273.410896708287</v>
      </c>
      <c r="W326" s="199"/>
      <c r="X326" s="88">
        <v>0</v>
      </c>
      <c r="Y326" s="88">
        <f t="shared" si="69"/>
        <v>0</v>
      </c>
    </row>
    <row r="327" spans="2:27" x14ac:dyDescent="0.25">
      <c r="B327" s="85">
        <v>5404</v>
      </c>
      <c r="C327" s="85" t="s">
        <v>343</v>
      </c>
      <c r="D327" s="1">
        <f>SUMIFS([1]nov23!$D$7:$D$362,[1]nov23!$B$7:$B$362,B327)</f>
        <v>53291</v>
      </c>
      <c r="E327" s="85">
        <f t="shared" si="63"/>
        <v>27569.063631660629</v>
      </c>
      <c r="F327" s="86">
        <f t="shared" ref="F327:F362" si="70">E327/E$364</f>
        <v>0.73474828505938417</v>
      </c>
      <c r="G327" s="190">
        <f t="shared" ref="G327:G362" si="71">($E$364+$Y$364-E327-Y327)*0.6</f>
        <v>5972.2463643362344</v>
      </c>
      <c r="H327" s="190">
        <f t="shared" ref="H327:H362" si="72">G327*T327/1000</f>
        <v>11544.352222261941</v>
      </c>
      <c r="I327" s="190">
        <f t="shared" ref="I327:I362" si="73">IF(E327+Y327&lt;(E$364+Y$364)*0.9,((E$364+Y$364)*0.9-E327-Y327)*0.35,0)</f>
        <v>2170.5121141684021</v>
      </c>
      <c r="J327" s="87">
        <f t="shared" ref="J327:J361" si="74">I327*T327/1000</f>
        <v>4195.5999166875208</v>
      </c>
      <c r="K327" s="190">
        <f t="shared" si="64"/>
        <v>1688.6998379155723</v>
      </c>
      <c r="L327" s="87">
        <f t="shared" ref="L327:L362" si="75">K327*T327/1000</f>
        <v>3264.2567866908012</v>
      </c>
      <c r="M327" s="88">
        <f t="shared" si="65"/>
        <v>14808.609008952742</v>
      </c>
      <c r="N327" s="88">
        <f t="shared" si="66"/>
        <v>68099.609008952742</v>
      </c>
      <c r="O327" s="88">
        <f t="shared" si="67"/>
        <v>35230.009833912438</v>
      </c>
      <c r="P327" s="89">
        <f t="shared" ref="P327:P362" si="76">O327/O$364</f>
        <v>0.93892159900438366</v>
      </c>
      <c r="Q327" s="197">
        <f>SUMIFS([1]nov23!$Q$7:$Q$362,[1]nov23!$B$7:$B$362,B327)</f>
        <v>2573.5733836275213</v>
      </c>
      <c r="R327" s="89">
        <f t="shared" si="68"/>
        <v>2.2016378037320445E-2</v>
      </c>
      <c r="S327" s="89">
        <f t="shared" si="68"/>
        <v>2.9824465270547637E-3</v>
      </c>
      <c r="T327" s="91">
        <v>1933</v>
      </c>
      <c r="U327" s="193">
        <f>SUMIFS([1]nov23!$U$7:$U$362,[1]nov23!$B$7:$B$362,B327)</f>
        <v>52143</v>
      </c>
      <c r="V327" s="193">
        <f>SUMIFS([1]nov23!$V$7:$V$362,[1]nov23!$B$7:$B$362,B327)</f>
        <v>27487.084870848706</v>
      </c>
      <c r="W327" s="199"/>
      <c r="X327" s="88">
        <v>0</v>
      </c>
      <c r="Y327" s="88">
        <f t="shared" si="69"/>
        <v>0</v>
      </c>
    </row>
    <row r="328" spans="2:27" x14ac:dyDescent="0.25">
      <c r="B328" s="85">
        <v>5405</v>
      </c>
      <c r="C328" s="85" t="s">
        <v>344</v>
      </c>
      <c r="D328" s="1">
        <f>SUMIFS([1]nov23!$D$7:$D$362,[1]nov23!$B$7:$B$362,B328)</f>
        <v>173907</v>
      </c>
      <c r="E328" s="85">
        <f t="shared" ref="E328:E362" si="77">D328/T328*1000</f>
        <v>31093.688539245482</v>
      </c>
      <c r="F328" s="86">
        <f t="shared" si="70"/>
        <v>0.82868372446805183</v>
      </c>
      <c r="G328" s="190">
        <f t="shared" si="71"/>
        <v>3857.4714197853223</v>
      </c>
      <c r="H328" s="190">
        <f t="shared" si="72"/>
        <v>21574.837650859306</v>
      </c>
      <c r="I328" s="190">
        <f t="shared" si="73"/>
        <v>936.89339651370335</v>
      </c>
      <c r="J328" s="87">
        <f t="shared" si="74"/>
        <v>5240.0447667011431</v>
      </c>
      <c r="K328" s="190">
        <f t="shared" ref="K328:K362" si="78">I328+J$366</f>
        <v>455.08112026087355</v>
      </c>
      <c r="L328" s="87">
        <f t="shared" si="75"/>
        <v>2545.2687056190657</v>
      </c>
      <c r="M328" s="88">
        <f t="shared" ref="M328:M362" si="79">+H328+L328</f>
        <v>24120.106356478373</v>
      </c>
      <c r="N328" s="88">
        <f t="shared" ref="N328:N362" si="80">D328+M328</f>
        <v>198027.10635647838</v>
      </c>
      <c r="O328" s="88">
        <f t="shared" ref="O328:O362" si="81">N328/T328*1000</f>
        <v>35406.241079291685</v>
      </c>
      <c r="P328" s="89">
        <f t="shared" si="76"/>
        <v>0.94361837097481716</v>
      </c>
      <c r="Q328" s="197">
        <f>SUMIFS([1]nov23!$Q$7:$Q$362,[1]nov23!$B$7:$B$362,B328)</f>
        <v>652.21489116851808</v>
      </c>
      <c r="R328" s="89">
        <f t="shared" ref="R328:S362" si="82">(D328-U328)/U328</f>
        <v>-4.8752853930269686E-3</v>
      </c>
      <c r="S328" s="89">
        <f t="shared" si="82"/>
        <v>-9.3233665418155851E-3</v>
      </c>
      <c r="T328" s="91">
        <v>5593</v>
      </c>
      <c r="U328" s="193">
        <f>SUMIFS([1]nov23!$U$7:$U$362,[1]nov23!$B$7:$B$362,B328)</f>
        <v>174759</v>
      </c>
      <c r="V328" s="193">
        <f>SUMIFS([1]nov23!$V$7:$V$362,[1]nov23!$B$7:$B$362,B328)</f>
        <v>31386.314655172413</v>
      </c>
      <c r="W328" s="199"/>
      <c r="X328" s="88">
        <v>0</v>
      </c>
      <c r="Y328" s="88">
        <f t="shared" ref="Y328:Y362" si="83">X328*1000/T328</f>
        <v>0</v>
      </c>
    </row>
    <row r="329" spans="2:27" x14ac:dyDescent="0.25">
      <c r="B329" s="85">
        <v>5406</v>
      </c>
      <c r="C329" s="85" t="s">
        <v>345</v>
      </c>
      <c r="D329" s="1">
        <f>SUMIFS([1]nov23!$D$7:$D$362,[1]nov23!$B$7:$B$362,B329)</f>
        <v>400467</v>
      </c>
      <c r="E329" s="85">
        <f t="shared" si="77"/>
        <v>35408.22281167109</v>
      </c>
      <c r="F329" s="86">
        <f t="shared" si="70"/>
        <v>0.94367118649610848</v>
      </c>
      <c r="G329" s="190">
        <f t="shared" si="71"/>
        <v>1268.7508563299575</v>
      </c>
      <c r="H329" s="190">
        <f t="shared" si="72"/>
        <v>14349.57218509182</v>
      </c>
      <c r="I329" s="190">
        <f t="shared" si="73"/>
        <v>0</v>
      </c>
      <c r="J329" s="87">
        <f t="shared" si="74"/>
        <v>0</v>
      </c>
      <c r="K329" s="190">
        <f t="shared" si="78"/>
        <v>-481.8122762528298</v>
      </c>
      <c r="L329" s="87">
        <f t="shared" si="75"/>
        <v>-5449.2968444195058</v>
      </c>
      <c r="M329" s="88">
        <f t="shared" si="79"/>
        <v>8900.2753406723132</v>
      </c>
      <c r="N329" s="88">
        <f t="shared" si="80"/>
        <v>409367.27534067229</v>
      </c>
      <c r="O329" s="88">
        <f t="shared" si="81"/>
        <v>36195.161391748217</v>
      </c>
      <c r="P329" s="89">
        <f t="shared" si="76"/>
        <v>0.96464403417363043</v>
      </c>
      <c r="Q329" s="197">
        <f>SUMIFS([1]nov23!$Q$7:$Q$362,[1]nov23!$B$7:$B$362,B329)</f>
        <v>-3984.5908434067569</v>
      </c>
      <c r="R329" s="89">
        <f>(D329-U329)/U329</f>
        <v>-1.9013837821418862E-2</v>
      </c>
      <c r="S329" s="89">
        <f t="shared" si="82"/>
        <v>-2.2136340194400972E-2</v>
      </c>
      <c r="T329" s="91">
        <v>11310</v>
      </c>
      <c r="U329" s="193">
        <f>SUMIFS([1]nov23!$U$7:$U$362,[1]nov23!$B$7:$B$362,B329)</f>
        <v>408229</v>
      </c>
      <c r="V329" s="193">
        <f>SUMIFS([1]nov23!$V$7:$V$362,[1]nov23!$B$7:$B$362,B329)</f>
        <v>36209.774702856128</v>
      </c>
      <c r="W329" s="199"/>
      <c r="X329" s="88">
        <v>0</v>
      </c>
      <c r="Y329" s="88">
        <f t="shared" si="83"/>
        <v>0</v>
      </c>
    </row>
    <row r="330" spans="2:27" x14ac:dyDescent="0.25">
      <c r="B330" s="85">
        <v>5411</v>
      </c>
      <c r="C330" s="85" t="s">
        <v>346</v>
      </c>
      <c r="D330" s="1">
        <f>SUMIFS([1]nov23!$D$7:$D$362,[1]nov23!$B$7:$B$362,B330)</f>
        <v>74834</v>
      </c>
      <c r="E330" s="85">
        <f t="shared" si="77"/>
        <v>26110.956036287509</v>
      </c>
      <c r="F330" s="86">
        <f t="shared" si="70"/>
        <v>0.69588798608636715</v>
      </c>
      <c r="G330" s="190">
        <f t="shared" si="71"/>
        <v>6847.1109215601064</v>
      </c>
      <c r="H330" s="190">
        <f t="shared" si="72"/>
        <v>19623.819901191266</v>
      </c>
      <c r="I330" s="190">
        <f t="shared" si="73"/>
        <v>2680.8497725489938</v>
      </c>
      <c r="J330" s="87">
        <f t="shared" si="74"/>
        <v>7683.315448125416</v>
      </c>
      <c r="K330" s="190">
        <f t="shared" si="78"/>
        <v>2199.0374962961641</v>
      </c>
      <c r="L330" s="87">
        <f t="shared" si="75"/>
        <v>6302.4414643848067</v>
      </c>
      <c r="M330" s="88">
        <f t="shared" si="79"/>
        <v>25926.261365576072</v>
      </c>
      <c r="N330" s="88">
        <f t="shared" si="80"/>
        <v>100760.26136557607</v>
      </c>
      <c r="O330" s="88">
        <f t="shared" si="81"/>
        <v>35157.10445414378</v>
      </c>
      <c r="P330" s="89">
        <f t="shared" si="76"/>
        <v>0.93697858405573275</v>
      </c>
      <c r="Q330" s="197">
        <f>SUMIFS([1]nov23!$Q$7:$Q$362,[1]nov23!$B$7:$B$362,B330)</f>
        <v>3223.3974482547746</v>
      </c>
      <c r="R330" s="89">
        <f t="shared" si="82"/>
        <v>-4.1400865933953319E-2</v>
      </c>
      <c r="S330" s="89">
        <f t="shared" si="82"/>
        <v>-6.7155273932238593E-2</v>
      </c>
      <c r="T330" s="91">
        <v>2866</v>
      </c>
      <c r="U330" s="193">
        <f>SUMIFS([1]nov23!$U$7:$U$362,[1]nov23!$B$7:$B$362,B330)</f>
        <v>78066</v>
      </c>
      <c r="V330" s="193">
        <f>SUMIFS([1]nov23!$V$7:$V$362,[1]nov23!$B$7:$B$362,B330)</f>
        <v>27990.677662244532</v>
      </c>
      <c r="W330" s="199"/>
      <c r="X330" s="88">
        <v>0</v>
      </c>
      <c r="Y330" s="88">
        <f t="shared" si="83"/>
        <v>0</v>
      </c>
    </row>
    <row r="331" spans="2:27" x14ac:dyDescent="0.25">
      <c r="B331" s="85">
        <v>5412</v>
      </c>
      <c r="C331" s="85" t="s">
        <v>347</v>
      </c>
      <c r="D331" s="1">
        <f>SUMIFS([1]nov23!$D$7:$D$362,[1]nov23!$B$7:$B$362,B331)</f>
        <v>127992</v>
      </c>
      <c r="E331" s="85">
        <f t="shared" si="77"/>
        <v>30430.813124108419</v>
      </c>
      <c r="F331" s="86">
        <f t="shared" si="70"/>
        <v>0.81101730746574729</v>
      </c>
      <c r="G331" s="190">
        <f t="shared" si="71"/>
        <v>4255.1966688675602</v>
      </c>
      <c r="H331" s="190">
        <f t="shared" si="72"/>
        <v>17897.35718925696</v>
      </c>
      <c r="I331" s="190">
        <f t="shared" si="73"/>
        <v>1168.8997918116754</v>
      </c>
      <c r="J331" s="87">
        <f t="shared" si="74"/>
        <v>4916.3925243599069</v>
      </c>
      <c r="K331" s="190">
        <f t="shared" si="78"/>
        <v>687.08751555884555</v>
      </c>
      <c r="L331" s="87">
        <f t="shared" si="75"/>
        <v>2889.8900904405041</v>
      </c>
      <c r="M331" s="88">
        <f t="shared" si="79"/>
        <v>20787.247279697465</v>
      </c>
      <c r="N331" s="88">
        <f t="shared" si="80"/>
        <v>148779.24727969748</v>
      </c>
      <c r="O331" s="88">
        <f t="shared" si="81"/>
        <v>35373.097308534823</v>
      </c>
      <c r="P331" s="89">
        <f t="shared" si="76"/>
        <v>0.94273505012470171</v>
      </c>
      <c r="Q331" s="197">
        <f>SUMIFS([1]nov23!$Q$7:$Q$362,[1]nov23!$B$7:$B$362,B331)</f>
        <v>-198.99746428488652</v>
      </c>
      <c r="R331" s="89">
        <f t="shared" si="82"/>
        <v>5.6413721577069946E-3</v>
      </c>
      <c r="S331" s="89">
        <f t="shared" si="82"/>
        <v>4.4458878826740588E-3</v>
      </c>
      <c r="T331" s="91">
        <v>4206</v>
      </c>
      <c r="U331" s="193">
        <f>SUMIFS([1]nov23!$U$7:$U$362,[1]nov23!$B$7:$B$362,B331)</f>
        <v>127274</v>
      </c>
      <c r="V331" s="193">
        <f>SUMIFS([1]nov23!$V$7:$V$362,[1]nov23!$B$7:$B$362,B331)</f>
        <v>30296.119971435375</v>
      </c>
      <c r="W331" s="199"/>
      <c r="X331" s="88">
        <v>0</v>
      </c>
      <c r="Y331" s="88">
        <f t="shared" si="83"/>
        <v>0</v>
      </c>
    </row>
    <row r="332" spans="2:27" x14ac:dyDescent="0.25">
      <c r="B332" s="85">
        <v>5413</v>
      </c>
      <c r="C332" s="85" t="s">
        <v>348</v>
      </c>
      <c r="D332" s="1">
        <f>SUMIFS([1]nov23!$D$7:$D$362,[1]nov23!$B$7:$B$362,B332)</f>
        <v>46890</v>
      </c>
      <c r="E332" s="85">
        <f t="shared" si="77"/>
        <v>36661.454261141516</v>
      </c>
      <c r="F332" s="86">
        <f t="shared" si="70"/>
        <v>0.97707129288287065</v>
      </c>
      <c r="G332" s="190">
        <f t="shared" si="71"/>
        <v>516.81198664770193</v>
      </c>
      <c r="H332" s="190">
        <f t="shared" si="72"/>
        <v>661.00253092241076</v>
      </c>
      <c r="I332" s="190">
        <f t="shared" si="73"/>
        <v>0</v>
      </c>
      <c r="J332" s="87">
        <f t="shared" si="74"/>
        <v>0</v>
      </c>
      <c r="K332" s="190">
        <f t="shared" si="78"/>
        <v>-481.8122762528298</v>
      </c>
      <c r="L332" s="87">
        <f t="shared" si="75"/>
        <v>-616.23790132736929</v>
      </c>
      <c r="M332" s="88">
        <f t="shared" si="79"/>
        <v>44.76462959504147</v>
      </c>
      <c r="N332" s="88">
        <f t="shared" si="80"/>
        <v>46934.76462959504</v>
      </c>
      <c r="O332" s="88">
        <f t="shared" si="81"/>
        <v>36696.453971536386</v>
      </c>
      <c r="P332" s="89">
        <f t="shared" si="76"/>
        <v>0.97800407672833534</v>
      </c>
      <c r="Q332" s="197">
        <f>SUMIFS([1]nov23!$Q$7:$Q$362,[1]nov23!$B$7:$B$362,B332)</f>
        <v>-1232.8218292411309</v>
      </c>
      <c r="R332" s="89">
        <f t="shared" si="82"/>
        <v>-1.9960288431393039E-2</v>
      </c>
      <c r="S332" s="89">
        <f t="shared" si="82"/>
        <v>-1.2297741820223381E-2</v>
      </c>
      <c r="T332" s="91">
        <v>1279</v>
      </c>
      <c r="U332" s="193">
        <f>SUMIFS([1]nov23!$U$7:$U$362,[1]nov23!$B$7:$B$362,B332)</f>
        <v>47845</v>
      </c>
      <c r="V332" s="193">
        <f>SUMIFS([1]nov23!$V$7:$V$362,[1]nov23!$B$7:$B$362,B332)</f>
        <v>37117.920868890615</v>
      </c>
      <c r="W332" s="199"/>
      <c r="X332" s="88">
        <v>0</v>
      </c>
      <c r="Y332" s="88">
        <f t="shared" si="83"/>
        <v>0</v>
      </c>
    </row>
    <row r="333" spans="2:27" x14ac:dyDescent="0.25">
      <c r="B333" s="85">
        <v>5414</v>
      </c>
      <c r="C333" s="85" t="s">
        <v>349</v>
      </c>
      <c r="D333" s="1">
        <f>SUMIFS([1]nov23!$D$7:$D$362,[1]nov23!$B$7:$B$362,B333)</f>
        <v>42017</v>
      </c>
      <c r="E333" s="85">
        <f t="shared" si="77"/>
        <v>38940.685820203886</v>
      </c>
      <c r="F333" s="86">
        <f t="shared" si="70"/>
        <v>1.0378155206030715</v>
      </c>
      <c r="G333" s="190">
        <f t="shared" si="71"/>
        <v>-850.72694878971959</v>
      </c>
      <c r="H333" s="190">
        <f t="shared" si="72"/>
        <v>-917.93437774410734</v>
      </c>
      <c r="I333" s="190">
        <f t="shared" si="73"/>
        <v>0</v>
      </c>
      <c r="J333" s="87">
        <f t="shared" si="74"/>
        <v>0</v>
      </c>
      <c r="K333" s="190">
        <f t="shared" si="78"/>
        <v>-481.8122762528298</v>
      </c>
      <c r="L333" s="87">
        <f t="shared" si="75"/>
        <v>-519.87544607680343</v>
      </c>
      <c r="M333" s="88">
        <f t="shared" si="79"/>
        <v>-1437.8098238209109</v>
      </c>
      <c r="N333" s="88">
        <f t="shared" si="80"/>
        <v>40579.190176179087</v>
      </c>
      <c r="O333" s="88">
        <f t="shared" si="81"/>
        <v>37608.146595161343</v>
      </c>
      <c r="P333" s="89">
        <f t="shared" si="76"/>
        <v>1.0023017678164159</v>
      </c>
      <c r="Q333" s="197">
        <f>SUMIFS([1]nov23!$Q$7:$Q$362,[1]nov23!$B$7:$B$362,B333)</f>
        <v>-1716.9694712675341</v>
      </c>
      <c r="R333" s="89">
        <f t="shared" si="82"/>
        <v>0.21226197345643394</v>
      </c>
      <c r="S333" s="89">
        <f t="shared" si="82"/>
        <v>0.20215042780202422</v>
      </c>
      <c r="T333" s="91">
        <v>1079</v>
      </c>
      <c r="U333" s="193">
        <f>SUMIFS([1]nov23!$U$7:$U$362,[1]nov23!$B$7:$B$362,B333)</f>
        <v>34660</v>
      </c>
      <c r="V333" s="193">
        <f>SUMIFS([1]nov23!$V$7:$V$362,[1]nov23!$B$7:$B$362,B333)</f>
        <v>32392.52336448598</v>
      </c>
      <c r="W333" s="199"/>
      <c r="X333" s="88">
        <v>0</v>
      </c>
      <c r="Y333" s="88">
        <f t="shared" si="83"/>
        <v>0</v>
      </c>
    </row>
    <row r="334" spans="2:27" x14ac:dyDescent="0.25">
      <c r="B334" s="85">
        <v>5415</v>
      </c>
      <c r="C334" s="85" t="s">
        <v>350</v>
      </c>
      <c r="D334" s="1">
        <f>SUMIFS([1]nov23!$D$7:$D$362,[1]nov23!$B$7:$B$362,B334)</f>
        <v>21616</v>
      </c>
      <c r="E334" s="85">
        <f t="shared" si="77"/>
        <v>21989.827060020347</v>
      </c>
      <c r="F334" s="86">
        <f t="shared" si="70"/>
        <v>0.58605500487682571</v>
      </c>
      <c r="G334" s="190">
        <f t="shared" si="71"/>
        <v>9319.788307320403</v>
      </c>
      <c r="H334" s="190">
        <f t="shared" si="72"/>
        <v>9161.3519060959552</v>
      </c>
      <c r="I334" s="190">
        <f t="shared" si="73"/>
        <v>4123.2449142425003</v>
      </c>
      <c r="J334" s="87">
        <f t="shared" si="74"/>
        <v>4053.1497507003778</v>
      </c>
      <c r="K334" s="190">
        <f t="shared" si="78"/>
        <v>3641.4326379896706</v>
      </c>
      <c r="L334" s="87">
        <f t="shared" si="75"/>
        <v>3579.5282831438462</v>
      </c>
      <c r="M334" s="88">
        <f t="shared" si="79"/>
        <v>12740.880189239801</v>
      </c>
      <c r="N334" s="88">
        <f t="shared" si="80"/>
        <v>34356.880189239804</v>
      </c>
      <c r="O334" s="88">
        <f t="shared" si="81"/>
        <v>34951.04800533042</v>
      </c>
      <c r="P334" s="89">
        <f t="shared" si="76"/>
        <v>0.93148693499525559</v>
      </c>
      <c r="Q334" s="197">
        <f>SUMIFS([1]nov23!$Q$7:$Q$362,[1]nov23!$B$7:$B$362,B334)</f>
        <v>1918.1690305772627</v>
      </c>
      <c r="R334" s="89">
        <f t="shared" si="82"/>
        <v>-8.3640679977955823E-2</v>
      </c>
      <c r="S334" s="89">
        <f t="shared" si="82"/>
        <v>-9.575936884905098E-2</v>
      </c>
      <c r="T334" s="91">
        <v>983</v>
      </c>
      <c r="U334" s="193">
        <f>SUMIFS([1]nov23!$U$7:$U$362,[1]nov23!$B$7:$B$362,B334)</f>
        <v>23589</v>
      </c>
      <c r="V334" s="193">
        <f>SUMIFS([1]nov23!$V$7:$V$362,[1]nov23!$B$7:$B$362,B334)</f>
        <v>24318.556701030928</v>
      </c>
      <c r="W334" s="199"/>
      <c r="X334" s="88">
        <v>0</v>
      </c>
      <c r="Y334" s="88">
        <f t="shared" si="83"/>
        <v>0</v>
      </c>
    </row>
    <row r="335" spans="2:27" x14ac:dyDescent="0.25">
      <c r="B335" s="85">
        <v>5416</v>
      </c>
      <c r="C335" s="85" t="s">
        <v>351</v>
      </c>
      <c r="D335" s="1">
        <f>SUMIFS([1]nov23!$D$7:$D$362,[1]nov23!$B$7:$B$362,B335)</f>
        <v>139242</v>
      </c>
      <c r="E335" s="85">
        <f t="shared" si="77"/>
        <v>35260.065839453026</v>
      </c>
      <c r="F335" s="86">
        <f t="shared" si="70"/>
        <v>0.93972262724465094</v>
      </c>
      <c r="G335" s="190">
        <f t="shared" si="71"/>
        <v>1357.6450396607963</v>
      </c>
      <c r="H335" s="190">
        <f t="shared" si="72"/>
        <v>5361.3402616204839</v>
      </c>
      <c r="I335" s="190">
        <f t="shared" si="73"/>
        <v>0</v>
      </c>
      <c r="J335" s="87">
        <f t="shared" si="74"/>
        <v>0</v>
      </c>
      <c r="K335" s="190">
        <f t="shared" si="78"/>
        <v>-481.8122762528298</v>
      </c>
      <c r="L335" s="87">
        <f t="shared" si="75"/>
        <v>-1902.6766789224248</v>
      </c>
      <c r="M335" s="88">
        <f t="shared" si="79"/>
        <v>3458.6635826980591</v>
      </c>
      <c r="N335" s="88">
        <f t="shared" si="80"/>
        <v>142700.66358269806</v>
      </c>
      <c r="O335" s="88">
        <f t="shared" si="81"/>
        <v>36135.898602860987</v>
      </c>
      <c r="P335" s="89">
        <f t="shared" si="76"/>
        <v>0.96306461047304737</v>
      </c>
      <c r="Q335" s="197">
        <f>SUMIFS([1]nov23!$Q$7:$Q$362,[1]nov23!$B$7:$B$362,B335)</f>
        <v>70.369191811393648</v>
      </c>
      <c r="R335" s="89">
        <f t="shared" si="82"/>
        <v>-2.4738397747489038E-2</v>
      </c>
      <c r="S335" s="89">
        <f t="shared" si="82"/>
        <v>-1.3871973209856656E-2</v>
      </c>
      <c r="T335" s="91">
        <v>3949</v>
      </c>
      <c r="U335" s="193">
        <f>SUMIFS([1]nov23!$U$7:$U$362,[1]nov23!$B$7:$B$362,B335)</f>
        <v>142774</v>
      </c>
      <c r="V335" s="193">
        <f>SUMIFS([1]nov23!$V$7:$V$362,[1]nov23!$B$7:$B$362,B335)</f>
        <v>35756.073127973956</v>
      </c>
      <c r="W335" s="199"/>
      <c r="X335" s="88">
        <v>0</v>
      </c>
      <c r="Y335" s="88">
        <f t="shared" si="83"/>
        <v>0</v>
      </c>
    </row>
    <row r="336" spans="2:27" x14ac:dyDescent="0.25">
      <c r="B336" s="85">
        <v>5417</v>
      </c>
      <c r="C336" s="85" t="s">
        <v>352</v>
      </c>
      <c r="D336" s="1">
        <f>SUMIFS([1]nov23!$D$7:$D$362,[1]nov23!$B$7:$B$362,B336)</f>
        <v>58403</v>
      </c>
      <c r="E336" s="85">
        <f t="shared" si="77"/>
        <v>28517.08984375</v>
      </c>
      <c r="F336" s="86">
        <f t="shared" si="70"/>
        <v>0.76001430942751214</v>
      </c>
      <c r="G336" s="190">
        <f t="shared" si="71"/>
        <v>5403.4306370826116</v>
      </c>
      <c r="H336" s="190">
        <f t="shared" si="72"/>
        <v>11066.225944745189</v>
      </c>
      <c r="I336" s="190">
        <f t="shared" si="73"/>
        <v>1838.702939937122</v>
      </c>
      <c r="J336" s="87">
        <f t="shared" si="74"/>
        <v>3765.6636209912258</v>
      </c>
      <c r="K336" s="190">
        <f t="shared" si="78"/>
        <v>1356.8906636842921</v>
      </c>
      <c r="L336" s="87">
        <f t="shared" si="75"/>
        <v>2778.9120792254303</v>
      </c>
      <c r="M336" s="88">
        <f t="shared" si="79"/>
        <v>13845.13802397062</v>
      </c>
      <c r="N336" s="88">
        <f t="shared" si="80"/>
        <v>72248.13802397062</v>
      </c>
      <c r="O336" s="88">
        <f t="shared" si="81"/>
        <v>35277.411144516904</v>
      </c>
      <c r="P336" s="89">
        <f t="shared" si="76"/>
        <v>0.94018490022278989</v>
      </c>
      <c r="Q336" s="197">
        <f>SUMIFS([1]nov23!$Q$7:$Q$362,[1]nov23!$B$7:$B$362,B336)</f>
        <v>1143.8518053125517</v>
      </c>
      <c r="R336" s="89">
        <f t="shared" si="82"/>
        <v>1.850301698580447E-2</v>
      </c>
      <c r="S336" s="89">
        <f t="shared" si="82"/>
        <v>3.7898338110045879E-2</v>
      </c>
      <c r="T336" s="91">
        <v>2048</v>
      </c>
      <c r="U336" s="193">
        <f>SUMIFS([1]nov23!$U$7:$U$362,[1]nov23!$B$7:$B$362,B336)</f>
        <v>57342</v>
      </c>
      <c r="V336" s="193">
        <f>SUMIFS([1]nov23!$V$7:$V$362,[1]nov23!$B$7:$B$362,B336)</f>
        <v>27475.802587446095</v>
      </c>
      <c r="W336" s="199"/>
      <c r="X336" s="88">
        <v>0</v>
      </c>
      <c r="Y336" s="88">
        <f t="shared" si="83"/>
        <v>0</v>
      </c>
    </row>
    <row r="337" spans="2:25" x14ac:dyDescent="0.25">
      <c r="B337" s="85">
        <v>5418</v>
      </c>
      <c r="C337" s="85" t="s">
        <v>353</v>
      </c>
      <c r="D337" s="1">
        <f>SUMIFS([1]nov23!$D$7:$D$362,[1]nov23!$B$7:$B$362,B337)</f>
        <v>214516</v>
      </c>
      <c r="E337" s="85">
        <f t="shared" si="77"/>
        <v>31630.197581834265</v>
      </c>
      <c r="F337" s="86">
        <f t="shared" si="70"/>
        <v>0.84298232757723601</v>
      </c>
      <c r="G337" s="190">
        <f t="shared" si="71"/>
        <v>3535.5659942320526</v>
      </c>
      <c r="H337" s="190">
        <f t="shared" si="72"/>
        <v>23978.20857288178</v>
      </c>
      <c r="I337" s="190">
        <f t="shared" si="73"/>
        <v>749.11523160762931</v>
      </c>
      <c r="J337" s="87">
        <f t="shared" si="74"/>
        <v>5080.4995007629423</v>
      </c>
      <c r="K337" s="190">
        <f t="shared" si="78"/>
        <v>267.30295535479951</v>
      </c>
      <c r="L337" s="87">
        <f t="shared" si="75"/>
        <v>1812.8486432162501</v>
      </c>
      <c r="M337" s="88">
        <f t="shared" si="79"/>
        <v>25791.05721609803</v>
      </c>
      <c r="N337" s="88">
        <f t="shared" si="80"/>
        <v>240307.05721609804</v>
      </c>
      <c r="O337" s="88">
        <f t="shared" si="81"/>
        <v>35433.066531421122</v>
      </c>
      <c r="P337" s="89">
        <f t="shared" si="76"/>
        <v>0.94433330113027625</v>
      </c>
      <c r="Q337" s="197">
        <f>SUMIFS([1]nov23!$Q$7:$Q$362,[1]nov23!$B$7:$B$362,B337)</f>
        <v>4009.1891814598239</v>
      </c>
      <c r="R337" s="89">
        <f t="shared" si="82"/>
        <v>-2.0796815658778851E-2</v>
      </c>
      <c r="S337" s="89">
        <f t="shared" si="82"/>
        <v>-4.7218842013017064E-2</v>
      </c>
      <c r="T337" s="91">
        <v>6782</v>
      </c>
      <c r="U337" s="193">
        <f>SUMIFS([1]nov23!$U$7:$U$362,[1]nov23!$B$7:$B$362,B337)</f>
        <v>219072</v>
      </c>
      <c r="V337" s="193">
        <f>SUMIFS([1]nov23!$V$7:$V$362,[1]nov23!$B$7:$B$362,B337)</f>
        <v>33197.757235944839</v>
      </c>
      <c r="W337" s="199"/>
      <c r="X337" s="88">
        <v>0</v>
      </c>
      <c r="Y337" s="88">
        <f t="shared" si="83"/>
        <v>0</v>
      </c>
    </row>
    <row r="338" spans="2:25" x14ac:dyDescent="0.25">
      <c r="B338" s="85">
        <v>5419</v>
      </c>
      <c r="C338" s="85" t="s">
        <v>354</v>
      </c>
      <c r="D338" s="1">
        <f>SUMIFS([1]nov23!$D$7:$D$362,[1]nov23!$B$7:$B$362,B338)</f>
        <v>102251</v>
      </c>
      <c r="E338" s="85">
        <f t="shared" si="77"/>
        <v>29828.179696616106</v>
      </c>
      <c r="F338" s="86">
        <f t="shared" si="70"/>
        <v>0.79495641097374825</v>
      </c>
      <c r="G338" s="190">
        <f t="shared" si="71"/>
        <v>4616.7767253629481</v>
      </c>
      <c r="H338" s="190">
        <f t="shared" si="72"/>
        <v>15826.310614544187</v>
      </c>
      <c r="I338" s="190">
        <f t="shared" si="73"/>
        <v>1379.8214914339851</v>
      </c>
      <c r="J338" s="87">
        <f t="shared" si="74"/>
        <v>4730.0280726357005</v>
      </c>
      <c r="K338" s="190">
        <f t="shared" si="78"/>
        <v>898.00921518115524</v>
      </c>
      <c r="L338" s="87">
        <f t="shared" si="75"/>
        <v>3078.3755896410003</v>
      </c>
      <c r="M338" s="88">
        <f t="shared" si="79"/>
        <v>18904.686204185185</v>
      </c>
      <c r="N338" s="88">
        <f t="shared" si="80"/>
        <v>121155.68620418519</v>
      </c>
      <c r="O338" s="88">
        <f t="shared" si="81"/>
        <v>35342.965637160203</v>
      </c>
      <c r="P338" s="89">
        <f t="shared" si="76"/>
        <v>0.94193200530010157</v>
      </c>
      <c r="Q338" s="197">
        <f>SUMIFS([1]nov23!$Q$7:$Q$362,[1]nov23!$B$7:$B$362,B338)</f>
        <v>1404.4928655329095</v>
      </c>
      <c r="R338" s="89">
        <f t="shared" si="82"/>
        <v>-6.5449859247614525E-2</v>
      </c>
      <c r="S338" s="89">
        <f t="shared" si="82"/>
        <v>-6.9266575108330064E-2</v>
      </c>
      <c r="T338" s="91">
        <v>3428</v>
      </c>
      <c r="U338" s="193">
        <f>SUMIFS([1]nov23!$U$7:$U$362,[1]nov23!$B$7:$B$362,B338)</f>
        <v>109412</v>
      </c>
      <c r="V338" s="193">
        <f>SUMIFS([1]nov23!$V$7:$V$362,[1]nov23!$B$7:$B$362,B338)</f>
        <v>32048.037492677209</v>
      </c>
      <c r="W338" s="199"/>
      <c r="X338" s="88">
        <v>0</v>
      </c>
      <c r="Y338" s="88">
        <f t="shared" si="83"/>
        <v>0</v>
      </c>
    </row>
    <row r="339" spans="2:25" x14ac:dyDescent="0.25">
      <c r="B339" s="85">
        <v>5420</v>
      </c>
      <c r="C339" s="85" t="s">
        <v>355</v>
      </c>
      <c r="D339" s="1">
        <f>SUMIFS([1]nov23!$D$7:$D$362,[1]nov23!$B$7:$B$362,B339)</f>
        <v>28392</v>
      </c>
      <c r="E339" s="85">
        <f t="shared" si="77"/>
        <v>26886.363636363636</v>
      </c>
      <c r="F339" s="86">
        <f t="shared" si="70"/>
        <v>0.7165535194534004</v>
      </c>
      <c r="G339" s="190">
        <f t="shared" si="71"/>
        <v>6381.8663615144296</v>
      </c>
      <c r="H339" s="190">
        <f t="shared" si="72"/>
        <v>6739.2508777592375</v>
      </c>
      <c r="I339" s="190">
        <f t="shared" si="73"/>
        <v>2409.4571125223492</v>
      </c>
      <c r="J339" s="87">
        <f t="shared" si="74"/>
        <v>2544.3867108236004</v>
      </c>
      <c r="K339" s="190">
        <f t="shared" si="78"/>
        <v>1927.6448362695194</v>
      </c>
      <c r="L339" s="87">
        <f t="shared" si="75"/>
        <v>2035.5929471006125</v>
      </c>
      <c r="M339" s="88">
        <f t="shared" si="79"/>
        <v>8774.8438248598504</v>
      </c>
      <c r="N339" s="88">
        <f t="shared" si="80"/>
        <v>37166.843824859854</v>
      </c>
      <c r="O339" s="88">
        <f t="shared" si="81"/>
        <v>35195.874834147588</v>
      </c>
      <c r="P339" s="89">
        <f t="shared" si="76"/>
        <v>0.93801186072408438</v>
      </c>
      <c r="Q339" s="197">
        <f>SUMIFS([1]nov23!$Q$7:$Q$362,[1]nov23!$B$7:$B$362,B339)</f>
        <v>1056.6196808642835</v>
      </c>
      <c r="R339" s="89">
        <f t="shared" si="82"/>
        <v>-4.068117313150426E-2</v>
      </c>
      <c r="S339" s="89">
        <f t="shared" si="82"/>
        <v>-2.9779822826180344E-2</v>
      </c>
      <c r="T339" s="91">
        <v>1056</v>
      </c>
      <c r="U339" s="193">
        <f>SUMIFS([1]nov23!$U$7:$U$362,[1]nov23!$B$7:$B$362,B339)</f>
        <v>29596</v>
      </c>
      <c r="V339" s="193">
        <f>SUMIFS([1]nov23!$V$7:$V$362,[1]nov23!$B$7:$B$362,B339)</f>
        <v>27711.610486891383</v>
      </c>
      <c r="W339" s="199"/>
      <c r="X339" s="88">
        <v>0</v>
      </c>
      <c r="Y339" s="88">
        <f t="shared" si="83"/>
        <v>0</v>
      </c>
    </row>
    <row r="340" spans="2:25" x14ac:dyDescent="0.25">
      <c r="B340" s="85">
        <v>5421</v>
      </c>
      <c r="C340" s="85" t="s">
        <v>356</v>
      </c>
      <c r="D340" s="1">
        <f>SUMIFS([1]nov23!$D$7:$D$362,[1]nov23!$B$7:$B$362,B340)</f>
        <v>477176</v>
      </c>
      <c r="E340" s="85">
        <f t="shared" si="77"/>
        <v>32130.900276075685</v>
      </c>
      <c r="F340" s="86">
        <f t="shared" si="70"/>
        <v>0.85632664898160926</v>
      </c>
      <c r="G340" s="190">
        <f t="shared" si="71"/>
        <v>3235.1443776872006</v>
      </c>
      <c r="H340" s="190">
        <f t="shared" si="72"/>
        <v>48045.129153032613</v>
      </c>
      <c r="I340" s="190">
        <f t="shared" si="73"/>
        <v>573.86928862313243</v>
      </c>
      <c r="J340" s="87">
        <f t="shared" si="74"/>
        <v>8522.5328053421399</v>
      </c>
      <c r="K340" s="190">
        <f t="shared" si="78"/>
        <v>92.05701237030263</v>
      </c>
      <c r="L340" s="87">
        <f t="shared" si="75"/>
        <v>1367.1386907113645</v>
      </c>
      <c r="M340" s="88">
        <f t="shared" si="79"/>
        <v>49412.267843743975</v>
      </c>
      <c r="N340" s="88">
        <f t="shared" si="80"/>
        <v>526588.26784374402</v>
      </c>
      <c r="O340" s="88">
        <f t="shared" si="81"/>
        <v>35458.101666133189</v>
      </c>
      <c r="P340" s="89">
        <f t="shared" si="76"/>
        <v>0.94500051720049483</v>
      </c>
      <c r="Q340" s="197">
        <f>SUMIFS([1]nov23!$Q$7:$Q$362,[1]nov23!$B$7:$B$362,B340)</f>
        <v>9452.7007864729967</v>
      </c>
      <c r="R340" s="89">
        <f t="shared" si="82"/>
        <v>-2.2829105266175737E-2</v>
      </c>
      <c r="S340" s="89">
        <f t="shared" si="82"/>
        <v>-3.026431576411677E-2</v>
      </c>
      <c r="T340" s="91">
        <v>14851</v>
      </c>
      <c r="U340" s="193">
        <f>SUMIFS([1]nov23!$U$7:$U$362,[1]nov23!$B$7:$B$362,B340)</f>
        <v>488324</v>
      </c>
      <c r="V340" s="193">
        <f>SUMIFS([1]nov23!$V$7:$V$362,[1]nov23!$B$7:$B$362,B340)</f>
        <v>33133.668068937441</v>
      </c>
      <c r="W340" s="199"/>
      <c r="X340" s="88">
        <v>0</v>
      </c>
      <c r="Y340" s="88">
        <f t="shared" si="83"/>
        <v>0</v>
      </c>
    </row>
    <row r="341" spans="2:25" x14ac:dyDescent="0.25">
      <c r="B341" s="85">
        <v>5422</v>
      </c>
      <c r="C341" s="85" t="s">
        <v>357</v>
      </c>
      <c r="D341" s="1">
        <f>SUMIFS([1]nov23!$D$7:$D$362,[1]nov23!$B$7:$B$362,B341)</f>
        <v>149019</v>
      </c>
      <c r="E341" s="85">
        <f t="shared" si="77"/>
        <v>27010.875475802066</v>
      </c>
      <c r="F341" s="86">
        <f t="shared" si="70"/>
        <v>0.71987190783681698</v>
      </c>
      <c r="G341" s="190">
        <f t="shared" si="71"/>
        <v>6307.1592578513719</v>
      </c>
      <c r="H341" s="190">
        <f t="shared" si="72"/>
        <v>34796.597625566021</v>
      </c>
      <c r="I341" s="190">
        <f t="shared" si="73"/>
        <v>2365.877968718899</v>
      </c>
      <c r="J341" s="87">
        <f t="shared" si="74"/>
        <v>13052.548753422165</v>
      </c>
      <c r="K341" s="190">
        <f t="shared" si="78"/>
        <v>1884.0656924660691</v>
      </c>
      <c r="L341" s="87">
        <f t="shared" si="75"/>
        <v>10394.390425335303</v>
      </c>
      <c r="M341" s="88">
        <f t="shared" si="79"/>
        <v>45190.988050901324</v>
      </c>
      <c r="N341" s="88">
        <f t="shared" si="80"/>
        <v>194209.98805090133</v>
      </c>
      <c r="O341" s="88">
        <f t="shared" si="81"/>
        <v>35202.100426119505</v>
      </c>
      <c r="P341" s="89">
        <f t="shared" si="76"/>
        <v>0.93817778014325515</v>
      </c>
      <c r="Q341" s="197">
        <f>SUMIFS([1]nov23!$Q$7:$Q$362,[1]nov23!$B$7:$B$362,B341)</f>
        <v>6427.5765429244784</v>
      </c>
      <c r="R341" s="89">
        <f t="shared" si="82"/>
        <v>-6.6039509639248914E-2</v>
      </c>
      <c r="S341" s="89">
        <f t="shared" si="82"/>
        <v>-5.6051532671461221E-2</v>
      </c>
      <c r="T341" s="91">
        <v>5517</v>
      </c>
      <c r="U341" s="193">
        <f>SUMIFS([1]nov23!$U$7:$U$362,[1]nov23!$B$7:$B$362,B341)</f>
        <v>159556</v>
      </c>
      <c r="V341" s="193">
        <f>SUMIFS([1]nov23!$V$7:$V$362,[1]nov23!$B$7:$B$362,B341)</f>
        <v>28614.777618364416</v>
      </c>
      <c r="W341" s="199"/>
      <c r="X341" s="88">
        <v>0</v>
      </c>
      <c r="Y341" s="88">
        <f t="shared" si="83"/>
        <v>0</v>
      </c>
    </row>
    <row r="342" spans="2:25" x14ac:dyDescent="0.25">
      <c r="B342" s="85">
        <v>5423</v>
      </c>
      <c r="C342" s="85" t="s">
        <v>358</v>
      </c>
      <c r="D342" s="1">
        <f>SUMIFS([1]nov23!$D$7:$D$362,[1]nov23!$B$7:$B$362,B342)</f>
        <v>68453</v>
      </c>
      <c r="E342" s="85">
        <f t="shared" si="77"/>
        <v>31530.631045601105</v>
      </c>
      <c r="F342" s="86">
        <f t="shared" si="70"/>
        <v>0.84032876114770361</v>
      </c>
      <c r="G342" s="190">
        <f t="shared" si="71"/>
        <v>3595.3059159719487</v>
      </c>
      <c r="H342" s="190">
        <f t="shared" si="72"/>
        <v>7805.4091435751006</v>
      </c>
      <c r="I342" s="190">
        <f t="shared" si="73"/>
        <v>783.96351928923536</v>
      </c>
      <c r="J342" s="87">
        <f t="shared" si="74"/>
        <v>1701.98480037693</v>
      </c>
      <c r="K342" s="190">
        <f t="shared" si="78"/>
        <v>302.15124303640556</v>
      </c>
      <c r="L342" s="87">
        <f t="shared" si="75"/>
        <v>655.97034863203646</v>
      </c>
      <c r="M342" s="88">
        <f t="shared" si="79"/>
        <v>8461.3794922071374</v>
      </c>
      <c r="N342" s="88">
        <f t="shared" si="80"/>
        <v>76914.379492207139</v>
      </c>
      <c r="O342" s="88">
        <f t="shared" si="81"/>
        <v>35428.088204609456</v>
      </c>
      <c r="P342" s="89">
        <f t="shared" si="76"/>
        <v>0.94420062280879946</v>
      </c>
      <c r="Q342" s="197">
        <f>SUMIFS([1]nov23!$Q$7:$Q$362,[1]nov23!$B$7:$B$362,B342)</f>
        <v>-52.952578450413057</v>
      </c>
      <c r="R342" s="89">
        <f t="shared" si="82"/>
        <v>3.8252112056543962E-2</v>
      </c>
      <c r="S342" s="89">
        <f t="shared" si="82"/>
        <v>4.2078006527503077E-2</v>
      </c>
      <c r="T342" s="91">
        <v>2171</v>
      </c>
      <c r="U342" s="193">
        <f>SUMIFS([1]nov23!$U$7:$U$362,[1]nov23!$B$7:$B$362,B342)</f>
        <v>65931</v>
      </c>
      <c r="V342" s="193">
        <f>SUMIFS([1]nov23!$V$7:$V$362,[1]nov23!$B$7:$B$362,B342)</f>
        <v>30257.457549334558</v>
      </c>
      <c r="W342" s="199"/>
      <c r="X342" s="88">
        <v>0</v>
      </c>
      <c r="Y342" s="88">
        <f t="shared" si="83"/>
        <v>0</v>
      </c>
    </row>
    <row r="343" spans="2:25" x14ac:dyDescent="0.25">
      <c r="B343" s="85">
        <v>5424</v>
      </c>
      <c r="C343" s="85" t="s">
        <v>359</v>
      </c>
      <c r="D343" s="1">
        <f>SUMIFS([1]nov23!$D$7:$D$362,[1]nov23!$B$7:$B$362,B343)</f>
        <v>73513</v>
      </c>
      <c r="E343" s="85">
        <f t="shared" si="77"/>
        <v>27086.588061901253</v>
      </c>
      <c r="F343" s="86">
        <f t="shared" si="70"/>
        <v>0.72188973816783719</v>
      </c>
      <c r="G343" s="190">
        <f t="shared" si="71"/>
        <v>6261.7317061918593</v>
      </c>
      <c r="H343" s="190">
        <f t="shared" si="72"/>
        <v>16994.339850604705</v>
      </c>
      <c r="I343" s="190">
        <f t="shared" si="73"/>
        <v>2339.3785635841832</v>
      </c>
      <c r="J343" s="87">
        <f t="shared" si="74"/>
        <v>6349.0734215674738</v>
      </c>
      <c r="K343" s="190">
        <f t="shared" si="78"/>
        <v>1857.5662873313534</v>
      </c>
      <c r="L343" s="87">
        <f t="shared" si="75"/>
        <v>5041.4349038172932</v>
      </c>
      <c r="M343" s="88">
        <f t="shared" si="79"/>
        <v>22035.774754421996</v>
      </c>
      <c r="N343" s="88">
        <f t="shared" si="80"/>
        <v>95548.774754421989</v>
      </c>
      <c r="O343" s="88">
        <f t="shared" si="81"/>
        <v>35205.886055424467</v>
      </c>
      <c r="P343" s="89">
        <f t="shared" si="76"/>
        <v>0.93827867165980627</v>
      </c>
      <c r="Q343" s="197">
        <f>SUMIFS([1]nov23!$Q$7:$Q$362,[1]nov23!$B$7:$B$362,B343)</f>
        <v>1913.970751766723</v>
      </c>
      <c r="R343" s="89">
        <f t="shared" si="82"/>
        <v>-6.2585276902870399E-2</v>
      </c>
      <c r="S343" s="89">
        <f t="shared" si="82"/>
        <v>-5.7404281749422796E-2</v>
      </c>
      <c r="T343" s="91">
        <v>2714</v>
      </c>
      <c r="U343" s="193">
        <f>SUMIFS([1]nov23!$U$7:$U$362,[1]nov23!$B$7:$B$362,B343)</f>
        <v>78421</v>
      </c>
      <c r="V343" s="193">
        <f>SUMIFS([1]nov23!$V$7:$V$362,[1]nov23!$B$7:$B$362,B343)</f>
        <v>28736.167094173692</v>
      </c>
      <c r="W343" s="199"/>
      <c r="X343" s="88">
        <v>0</v>
      </c>
      <c r="Y343" s="88">
        <f t="shared" si="83"/>
        <v>0</v>
      </c>
    </row>
    <row r="344" spans="2:25" x14ac:dyDescent="0.25">
      <c r="B344" s="85">
        <v>5425</v>
      </c>
      <c r="C344" s="85" t="s">
        <v>360</v>
      </c>
      <c r="D344" s="1">
        <f>SUMIFS([1]nov23!$D$7:$D$362,[1]nov23!$B$7:$B$362,B344)</f>
        <v>52286</v>
      </c>
      <c r="E344" s="85">
        <f t="shared" si="77"/>
        <v>28478.213507625274</v>
      </c>
      <c r="F344" s="86">
        <f t="shared" si="70"/>
        <v>0.75897820890271117</v>
      </c>
      <c r="G344" s="190">
        <f t="shared" si="71"/>
        <v>5426.7564387574466</v>
      </c>
      <c r="H344" s="190">
        <f t="shared" si="72"/>
        <v>9963.5248215586726</v>
      </c>
      <c r="I344" s="190">
        <f t="shared" si="73"/>
        <v>1852.309657580776</v>
      </c>
      <c r="J344" s="87">
        <f t="shared" si="74"/>
        <v>3400.8405313183048</v>
      </c>
      <c r="K344" s="190">
        <f t="shared" si="78"/>
        <v>1370.4973813279462</v>
      </c>
      <c r="L344" s="87">
        <f t="shared" si="75"/>
        <v>2516.2331921181094</v>
      </c>
      <c r="M344" s="88">
        <f t="shared" si="79"/>
        <v>12479.758013676783</v>
      </c>
      <c r="N344" s="88">
        <f t="shared" si="80"/>
        <v>64765.758013676779</v>
      </c>
      <c r="O344" s="88">
        <f t="shared" si="81"/>
        <v>35275.467327710663</v>
      </c>
      <c r="P344" s="89">
        <f t="shared" si="76"/>
        <v>0.94013309519654975</v>
      </c>
      <c r="Q344" s="197">
        <f>SUMIFS([1]nov23!$Q$7:$Q$362,[1]nov23!$B$7:$B$362,B344)</f>
        <v>2127.4211496844946</v>
      </c>
      <c r="R344" s="89">
        <f t="shared" si="82"/>
        <v>9.7136125755556847E-3</v>
      </c>
      <c r="S344" s="89">
        <f t="shared" si="82"/>
        <v>9.7136125755557853E-3</v>
      </c>
      <c r="T344" s="91">
        <v>1836</v>
      </c>
      <c r="U344" s="193">
        <f>SUMIFS([1]nov23!$U$7:$U$362,[1]nov23!$B$7:$B$362,B344)</f>
        <v>51783</v>
      </c>
      <c r="V344" s="193">
        <f>SUMIFS([1]nov23!$V$7:$V$362,[1]nov23!$B$7:$B$362,B344)</f>
        <v>28204.248366013071</v>
      </c>
      <c r="W344" s="199"/>
      <c r="X344" s="88">
        <v>0</v>
      </c>
      <c r="Y344" s="88">
        <f t="shared" si="83"/>
        <v>0</v>
      </c>
    </row>
    <row r="345" spans="2:25" x14ac:dyDescent="0.25">
      <c r="B345" s="85">
        <v>5426</v>
      </c>
      <c r="C345" s="85" t="s">
        <v>361</v>
      </c>
      <c r="D345" s="1">
        <f>SUMIFS([1]nov23!$D$7:$D$362,[1]nov23!$B$7:$B$362,B345)</f>
        <v>52691</v>
      </c>
      <c r="E345" s="85">
        <f t="shared" si="77"/>
        <v>26345.5</v>
      </c>
      <c r="F345" s="86">
        <f t="shared" si="70"/>
        <v>0.70213886124887637</v>
      </c>
      <c r="G345" s="190">
        <f t="shared" si="71"/>
        <v>6706.3845433326114</v>
      </c>
      <c r="H345" s="190">
        <f t="shared" si="72"/>
        <v>13412.769086665223</v>
      </c>
      <c r="I345" s="190">
        <f t="shared" si="73"/>
        <v>2598.759385249622</v>
      </c>
      <c r="J345" s="87">
        <f t="shared" si="74"/>
        <v>5197.5187704992441</v>
      </c>
      <c r="K345" s="190">
        <f t="shared" si="78"/>
        <v>2116.9471089967924</v>
      </c>
      <c r="L345" s="87">
        <f t="shared" si="75"/>
        <v>4233.8942179935848</v>
      </c>
      <c r="M345" s="88">
        <f t="shared" si="79"/>
        <v>17646.663304658807</v>
      </c>
      <c r="N345" s="88">
        <f t="shared" si="80"/>
        <v>70337.66330465881</v>
      </c>
      <c r="O345" s="88">
        <f t="shared" si="81"/>
        <v>35168.831652329405</v>
      </c>
      <c r="P345" s="89">
        <f t="shared" si="76"/>
        <v>0.93729112781385815</v>
      </c>
      <c r="Q345" s="197">
        <f>SUMIFS([1]nov23!$Q$7:$Q$362,[1]nov23!$B$7:$B$362,B345)</f>
        <v>2700.8486380005379</v>
      </c>
      <c r="R345" s="89">
        <f t="shared" si="82"/>
        <v>-2.1559087870459778E-2</v>
      </c>
      <c r="S345" s="89">
        <f t="shared" si="82"/>
        <v>-1.5688442397682422E-2</v>
      </c>
      <c r="T345" s="91">
        <v>2000</v>
      </c>
      <c r="U345" s="193">
        <f>SUMIFS([1]nov23!$U$7:$U$362,[1]nov23!$B$7:$B$362,B345)</f>
        <v>53852</v>
      </c>
      <c r="V345" s="193">
        <f>SUMIFS([1]nov23!$V$7:$V$362,[1]nov23!$B$7:$B$362,B345)</f>
        <v>26765.407554671965</v>
      </c>
      <c r="W345" s="199"/>
      <c r="X345" s="88">
        <v>0</v>
      </c>
      <c r="Y345" s="88">
        <f t="shared" si="83"/>
        <v>0</v>
      </c>
    </row>
    <row r="346" spans="2:25" x14ac:dyDescent="0.25">
      <c r="B346" s="85">
        <v>5427</v>
      </c>
      <c r="C346" s="85" t="s">
        <v>362</v>
      </c>
      <c r="D346" s="1">
        <f>SUMIFS([1]nov23!$D$7:$D$362,[1]nov23!$B$7:$B$362,B346)</f>
        <v>79351</v>
      </c>
      <c r="E346" s="85">
        <f t="shared" si="77"/>
        <v>28441.218637992832</v>
      </c>
      <c r="F346" s="86">
        <f t="shared" si="70"/>
        <v>0.75799225169424012</v>
      </c>
      <c r="G346" s="190">
        <f t="shared" si="71"/>
        <v>5448.9533605369124</v>
      </c>
      <c r="H346" s="190">
        <f t="shared" si="72"/>
        <v>15202.579875897985</v>
      </c>
      <c r="I346" s="190">
        <f t="shared" si="73"/>
        <v>1865.257861952131</v>
      </c>
      <c r="J346" s="87">
        <f t="shared" si="74"/>
        <v>5204.0694348464449</v>
      </c>
      <c r="K346" s="190">
        <f t="shared" si="78"/>
        <v>1383.4455856993011</v>
      </c>
      <c r="L346" s="87">
        <f t="shared" si="75"/>
        <v>3859.8131841010504</v>
      </c>
      <c r="M346" s="88">
        <f t="shared" si="79"/>
        <v>19062.393059999034</v>
      </c>
      <c r="N346" s="88">
        <f t="shared" si="80"/>
        <v>98413.393059999042</v>
      </c>
      <c r="O346" s="88">
        <f t="shared" si="81"/>
        <v>35273.617584229054</v>
      </c>
      <c r="P346" s="89">
        <f t="shared" si="76"/>
        <v>0.94008379733612657</v>
      </c>
      <c r="Q346" s="197">
        <f>SUMIFS([1]nov23!$Q$7:$Q$362,[1]nov23!$B$7:$B$362,B346)</f>
        <v>1791.1091000107444</v>
      </c>
      <c r="R346" s="89">
        <f t="shared" si="82"/>
        <v>-2.0865723945608448E-2</v>
      </c>
      <c r="S346" s="89">
        <f t="shared" si="82"/>
        <v>-1.5952505356088224E-2</v>
      </c>
      <c r="T346" s="91">
        <v>2790</v>
      </c>
      <c r="U346" s="193">
        <f>SUMIFS([1]nov23!$U$7:$U$362,[1]nov23!$B$7:$B$362,B346)</f>
        <v>81042</v>
      </c>
      <c r="V346" s="193">
        <f>SUMIFS([1]nov23!$V$7:$V$362,[1]nov23!$B$7:$B$362,B346)</f>
        <v>28902.282453637661</v>
      </c>
      <c r="W346" s="199"/>
      <c r="X346" s="88">
        <v>0</v>
      </c>
      <c r="Y346" s="88">
        <f t="shared" si="83"/>
        <v>0</v>
      </c>
    </row>
    <row r="347" spans="2:25" x14ac:dyDescent="0.25">
      <c r="B347" s="85">
        <v>5428</v>
      </c>
      <c r="C347" s="85" t="s">
        <v>363</v>
      </c>
      <c r="D347" s="1">
        <f>SUMIFS([1]nov23!$D$7:$D$362,[1]nov23!$B$7:$B$362,B347)</f>
        <v>135765</v>
      </c>
      <c r="E347" s="85">
        <f t="shared" si="77"/>
        <v>28450.335289186925</v>
      </c>
      <c r="F347" s="86">
        <f t="shared" si="70"/>
        <v>0.75823522127492082</v>
      </c>
      <c r="G347" s="190">
        <f t="shared" si="71"/>
        <v>5443.4833698204566</v>
      </c>
      <c r="H347" s="190">
        <f t="shared" si="72"/>
        <v>25976.302640783222</v>
      </c>
      <c r="I347" s="190">
        <f t="shared" si="73"/>
        <v>1862.0670340341983</v>
      </c>
      <c r="J347" s="87">
        <f t="shared" si="74"/>
        <v>8885.7838864111945</v>
      </c>
      <c r="K347" s="190">
        <f t="shared" si="78"/>
        <v>1380.2547577813684</v>
      </c>
      <c r="L347" s="87">
        <f t="shared" si="75"/>
        <v>6586.5757041326897</v>
      </c>
      <c r="M347" s="88">
        <f t="shared" si="79"/>
        <v>32562.878344915913</v>
      </c>
      <c r="N347" s="88">
        <f t="shared" si="80"/>
        <v>168327.87834491592</v>
      </c>
      <c r="O347" s="88">
        <f t="shared" si="81"/>
        <v>35274.073416788749</v>
      </c>
      <c r="P347" s="89">
        <f t="shared" si="76"/>
        <v>0.94009594581516032</v>
      </c>
      <c r="Q347" s="197">
        <f>SUMIFS([1]nov23!$Q$7:$Q$362,[1]nov23!$B$7:$B$362,B347)</f>
        <v>4576.1315502692814</v>
      </c>
      <c r="R347" s="89">
        <f t="shared" si="82"/>
        <v>-4.8670004177997347E-3</v>
      </c>
      <c r="S347" s="89">
        <f t="shared" si="82"/>
        <v>-1.0288932100351464E-2</v>
      </c>
      <c r="T347" s="91">
        <v>4772</v>
      </c>
      <c r="U347" s="193">
        <f>SUMIFS([1]nov23!$U$7:$U$362,[1]nov23!$B$7:$B$362,B347)</f>
        <v>136429</v>
      </c>
      <c r="V347" s="193">
        <f>SUMIFS([1]nov23!$V$7:$V$362,[1]nov23!$B$7:$B$362,B347)</f>
        <v>28746.101980615254</v>
      </c>
      <c r="W347" s="199"/>
      <c r="X347" s="88">
        <v>0</v>
      </c>
      <c r="Y347" s="88">
        <f t="shared" si="83"/>
        <v>0</v>
      </c>
    </row>
    <row r="348" spans="2:25" x14ac:dyDescent="0.25">
      <c r="B348" s="85">
        <v>5429</v>
      </c>
      <c r="C348" s="85" t="s">
        <v>364</v>
      </c>
      <c r="D348" s="1">
        <f>SUMIFS([1]nov23!$D$7:$D$362,[1]nov23!$B$7:$B$362,B348)</f>
        <v>31484</v>
      </c>
      <c r="E348" s="85">
        <f t="shared" si="77"/>
        <v>28161.001788908765</v>
      </c>
      <c r="F348" s="86">
        <f t="shared" si="70"/>
        <v>0.75052413989834954</v>
      </c>
      <c r="G348" s="190">
        <f t="shared" si="71"/>
        <v>5617.0834699873531</v>
      </c>
      <c r="H348" s="190">
        <f t="shared" si="72"/>
        <v>6279.8993194458608</v>
      </c>
      <c r="I348" s="190">
        <f t="shared" si="73"/>
        <v>1963.3337591315544</v>
      </c>
      <c r="J348" s="87">
        <f t="shared" si="74"/>
        <v>2195.0071427090779</v>
      </c>
      <c r="K348" s="190">
        <f t="shared" si="78"/>
        <v>1481.5214828787246</v>
      </c>
      <c r="L348" s="87">
        <f t="shared" si="75"/>
        <v>1656.341017858414</v>
      </c>
      <c r="M348" s="88">
        <f t="shared" si="79"/>
        <v>7936.2403373042744</v>
      </c>
      <c r="N348" s="88">
        <f t="shared" si="80"/>
        <v>39420.240337304276</v>
      </c>
      <c r="O348" s="88">
        <f t="shared" si="81"/>
        <v>35259.606741774849</v>
      </c>
      <c r="P348" s="89">
        <f t="shared" si="76"/>
        <v>0.93971039174633197</v>
      </c>
      <c r="Q348" s="197">
        <f>SUMIFS([1]nov23!$Q$7:$Q$362,[1]nov23!$B$7:$B$362,B348)</f>
        <v>1749.515438642301</v>
      </c>
      <c r="R348" s="89">
        <f t="shared" si="82"/>
        <v>-2.4084808282446298E-2</v>
      </c>
      <c r="S348" s="89">
        <f t="shared" si="82"/>
        <v>1.1704568158000641E-2</v>
      </c>
      <c r="T348" s="91">
        <v>1118</v>
      </c>
      <c r="U348" s="193">
        <f>SUMIFS([1]nov23!$U$7:$U$362,[1]nov23!$B$7:$B$362,B348)</f>
        <v>32261</v>
      </c>
      <c r="V348" s="193">
        <f>SUMIFS([1]nov23!$V$7:$V$362,[1]nov23!$B$7:$B$362,B348)</f>
        <v>27835.202761000863</v>
      </c>
      <c r="W348" s="199"/>
      <c r="X348" s="88">
        <v>0</v>
      </c>
      <c r="Y348" s="88">
        <f t="shared" si="83"/>
        <v>0</v>
      </c>
    </row>
    <row r="349" spans="2:25" x14ac:dyDescent="0.25">
      <c r="B349" s="85">
        <v>5430</v>
      </c>
      <c r="C349" s="85" t="s">
        <v>365</v>
      </c>
      <c r="D349" s="1">
        <f>SUMIFS([1]nov23!$D$7:$D$362,[1]nov23!$B$7:$B$362,B349)</f>
        <v>63213</v>
      </c>
      <c r="E349" s="85">
        <f t="shared" si="77"/>
        <v>22203.371970495256</v>
      </c>
      <c r="F349" s="86">
        <f t="shared" si="70"/>
        <v>0.59174623033340645</v>
      </c>
      <c r="G349" s="190">
        <f t="shared" si="71"/>
        <v>9191.661361035458</v>
      </c>
      <c r="H349" s="190">
        <f t="shared" si="72"/>
        <v>26168.659894867949</v>
      </c>
      <c r="I349" s="190">
        <f t="shared" si="73"/>
        <v>4048.5041955762822</v>
      </c>
      <c r="J349" s="87">
        <f t="shared" si="74"/>
        <v>11526.091444805676</v>
      </c>
      <c r="K349" s="190">
        <f t="shared" si="78"/>
        <v>3566.6919193234526</v>
      </c>
      <c r="L349" s="87">
        <f t="shared" si="75"/>
        <v>10154.37189431387</v>
      </c>
      <c r="M349" s="88">
        <f t="shared" si="79"/>
        <v>36323.031789181819</v>
      </c>
      <c r="N349" s="88">
        <f t="shared" si="80"/>
        <v>99536.031789181812</v>
      </c>
      <c r="O349" s="88">
        <f t="shared" si="81"/>
        <v>34961.725250854164</v>
      </c>
      <c r="P349" s="89">
        <f t="shared" si="76"/>
        <v>0.93177149626808464</v>
      </c>
      <c r="Q349" s="197">
        <f>SUMIFS([1]nov23!$Q$7:$Q$362,[1]nov23!$B$7:$B$362,B349)</f>
        <v>6382.2253611937667</v>
      </c>
      <c r="R349" s="89">
        <f t="shared" si="82"/>
        <v>-7.0191954107523713E-2</v>
      </c>
      <c r="S349" s="89">
        <f t="shared" si="82"/>
        <v>-6.0394187554389051E-2</v>
      </c>
      <c r="T349" s="91">
        <v>2847</v>
      </c>
      <c r="U349" s="193">
        <f>SUMIFS([1]nov23!$U$7:$U$362,[1]nov23!$B$7:$B$362,B349)</f>
        <v>67985</v>
      </c>
      <c r="V349" s="193">
        <f>SUMIFS([1]nov23!$V$7:$V$362,[1]nov23!$B$7:$B$362,B349)</f>
        <v>23630.51790059089</v>
      </c>
      <c r="W349" s="199"/>
      <c r="X349" s="88">
        <v>0</v>
      </c>
      <c r="Y349" s="88">
        <f t="shared" si="83"/>
        <v>0</v>
      </c>
    </row>
    <row r="350" spans="2:25" x14ac:dyDescent="0.25">
      <c r="B350" s="85">
        <v>5432</v>
      </c>
      <c r="C350" s="85" t="s">
        <v>366</v>
      </c>
      <c r="D350" s="1">
        <f>SUMIFS([1]nov23!$D$7:$D$362,[1]nov23!$B$7:$B$362,B350)</f>
        <v>23712</v>
      </c>
      <c r="E350" s="85">
        <f t="shared" si="77"/>
        <v>27508.12064965197</v>
      </c>
      <c r="F350" s="86">
        <f t="shared" si="70"/>
        <v>0.7331240822168239</v>
      </c>
      <c r="G350" s="190">
        <f t="shared" si="71"/>
        <v>6008.8121535414293</v>
      </c>
      <c r="H350" s="190">
        <f t="shared" si="72"/>
        <v>5179.5960763527119</v>
      </c>
      <c r="I350" s="190">
        <f t="shared" si="73"/>
        <v>2191.8421578714324</v>
      </c>
      <c r="J350" s="87">
        <f t="shared" si="74"/>
        <v>1889.3679400851747</v>
      </c>
      <c r="K350" s="190">
        <f t="shared" si="78"/>
        <v>1710.0298816186025</v>
      </c>
      <c r="L350" s="87">
        <f t="shared" si="75"/>
        <v>1474.0457579552353</v>
      </c>
      <c r="M350" s="88">
        <f t="shared" si="79"/>
        <v>6653.6418343079476</v>
      </c>
      <c r="N350" s="88">
        <f t="shared" si="80"/>
        <v>30365.641834307949</v>
      </c>
      <c r="O350" s="88">
        <f t="shared" si="81"/>
        <v>35226.96268481201</v>
      </c>
      <c r="P350" s="89">
        <f t="shared" si="76"/>
        <v>0.93884038886225574</v>
      </c>
      <c r="Q350" s="197">
        <f>SUMIFS([1]nov23!$Q$7:$Q$362,[1]nov23!$B$7:$B$362,B350)</f>
        <v>1295.7652129782336</v>
      </c>
      <c r="R350" s="89">
        <f t="shared" si="82"/>
        <v>-2.624122212640138E-2</v>
      </c>
      <c r="S350" s="89">
        <f t="shared" si="82"/>
        <v>-2.9630173789534649E-2</v>
      </c>
      <c r="T350" s="91">
        <v>862</v>
      </c>
      <c r="U350" s="193">
        <f>SUMIFS([1]nov23!$U$7:$U$362,[1]nov23!$B$7:$B$362,B350)</f>
        <v>24351</v>
      </c>
      <c r="V350" s="193">
        <f>SUMIFS([1]nov23!$V$7:$V$362,[1]nov23!$B$7:$B$362,B350)</f>
        <v>28348.079161816066</v>
      </c>
      <c r="W350" s="199"/>
      <c r="X350" s="88">
        <v>0</v>
      </c>
      <c r="Y350" s="88">
        <f t="shared" si="83"/>
        <v>0</v>
      </c>
    </row>
    <row r="351" spans="2:25" x14ac:dyDescent="0.25">
      <c r="B351" s="85">
        <v>5433</v>
      </c>
      <c r="C351" s="85" t="s">
        <v>367</v>
      </c>
      <c r="D351" s="1">
        <f>SUMIFS([1]nov23!$D$7:$D$362,[1]nov23!$B$7:$B$362,B351)</f>
        <v>26271</v>
      </c>
      <c r="E351" s="85">
        <f t="shared" si="77"/>
        <v>27083.505154639177</v>
      </c>
      <c r="F351" s="86">
        <f t="shared" si="70"/>
        <v>0.72180757502823722</v>
      </c>
      <c r="G351" s="190">
        <f t="shared" si="71"/>
        <v>6263.5814505491053</v>
      </c>
      <c r="H351" s="190">
        <f t="shared" si="72"/>
        <v>6075.6740070326323</v>
      </c>
      <c r="I351" s="190">
        <f t="shared" si="73"/>
        <v>2340.4575811259101</v>
      </c>
      <c r="J351" s="87">
        <f t="shared" si="74"/>
        <v>2270.2438536921331</v>
      </c>
      <c r="K351" s="190">
        <f t="shared" si="78"/>
        <v>1858.6453048730802</v>
      </c>
      <c r="L351" s="87">
        <f t="shared" si="75"/>
        <v>1802.8859457268877</v>
      </c>
      <c r="M351" s="88">
        <f t="shared" si="79"/>
        <v>7878.5599527595205</v>
      </c>
      <c r="N351" s="88">
        <f t="shared" si="80"/>
        <v>34149.559952759519</v>
      </c>
      <c r="O351" s="88">
        <f t="shared" si="81"/>
        <v>35205.73191006136</v>
      </c>
      <c r="P351" s="89">
        <f t="shared" si="76"/>
        <v>0.93827456350282612</v>
      </c>
      <c r="Q351" s="197">
        <f>SUMIFS([1]nov23!$Q$7:$Q$362,[1]nov23!$B$7:$B$362,B351)</f>
        <v>2006.7223394302582</v>
      </c>
      <c r="R351" s="89">
        <f t="shared" si="82"/>
        <v>-3.6032730341613764E-2</v>
      </c>
      <c r="S351" s="89">
        <f t="shared" si="82"/>
        <v>-4.1995414483830526E-2</v>
      </c>
      <c r="T351" s="91">
        <v>970</v>
      </c>
      <c r="U351" s="193">
        <f>SUMIFS([1]nov23!$U$7:$U$362,[1]nov23!$B$7:$B$362,B351)</f>
        <v>27253</v>
      </c>
      <c r="V351" s="193">
        <f>SUMIFS([1]nov23!$V$7:$V$362,[1]nov23!$B$7:$B$362,B351)</f>
        <v>28270.746887966805</v>
      </c>
      <c r="W351" s="199"/>
      <c r="X351" s="88">
        <v>0</v>
      </c>
      <c r="Y351" s="88">
        <f t="shared" si="83"/>
        <v>0</v>
      </c>
    </row>
    <row r="352" spans="2:25" x14ac:dyDescent="0.25">
      <c r="B352" s="85">
        <v>5434</v>
      </c>
      <c r="C352" s="85" t="s">
        <v>368</v>
      </c>
      <c r="D352" s="1">
        <f>SUMIFS([1]nov23!$D$7:$D$362,[1]nov23!$B$7:$B$362,B352)</f>
        <v>37279</v>
      </c>
      <c r="E352" s="85">
        <f t="shared" si="77"/>
        <v>33314.566577301164</v>
      </c>
      <c r="F352" s="86">
        <f t="shared" si="70"/>
        <v>0.8878727615564751</v>
      </c>
      <c r="G352" s="190">
        <f t="shared" si="71"/>
        <v>2524.9445969519134</v>
      </c>
      <c r="H352" s="190">
        <f t="shared" si="72"/>
        <v>2825.4130039891911</v>
      </c>
      <c r="I352" s="190">
        <f t="shared" si="73"/>
        <v>159.58608319421472</v>
      </c>
      <c r="J352" s="87">
        <f t="shared" si="74"/>
        <v>178.57682709432626</v>
      </c>
      <c r="K352" s="190">
        <f t="shared" si="78"/>
        <v>-322.22619305861508</v>
      </c>
      <c r="L352" s="87">
        <f t="shared" si="75"/>
        <v>-360.5711100325903</v>
      </c>
      <c r="M352" s="88">
        <f t="shared" si="79"/>
        <v>2464.8418939566009</v>
      </c>
      <c r="N352" s="88">
        <f t="shared" si="80"/>
        <v>39743.841893956604</v>
      </c>
      <c r="O352" s="88">
        <f t="shared" si="81"/>
        <v>35517.284981194462</v>
      </c>
      <c r="P352" s="89">
        <f t="shared" si="76"/>
        <v>0.94657782282923808</v>
      </c>
      <c r="Q352" s="197">
        <f>SUMIFS([1]nov23!$Q$7:$Q$362,[1]nov23!$B$7:$B$362,B352)</f>
        <v>192.01133796129943</v>
      </c>
      <c r="R352" s="89">
        <f t="shared" si="82"/>
        <v>-5.6036665653803303E-2</v>
      </c>
      <c r="S352" s="89">
        <f t="shared" si="82"/>
        <v>-1.9762828855870739E-2</v>
      </c>
      <c r="T352" s="91">
        <v>1119</v>
      </c>
      <c r="U352" s="193">
        <f>SUMIFS([1]nov23!$U$7:$U$362,[1]nov23!$B$7:$B$362,B352)</f>
        <v>39492</v>
      </c>
      <c r="V352" s="193">
        <f>SUMIFS([1]nov23!$V$7:$V$362,[1]nov23!$B$7:$B$362,B352)</f>
        <v>33986.230636833046</v>
      </c>
      <c r="W352" s="199"/>
      <c r="X352" s="88">
        <v>0</v>
      </c>
      <c r="Y352" s="88">
        <f t="shared" si="83"/>
        <v>0</v>
      </c>
    </row>
    <row r="353" spans="2:28" x14ac:dyDescent="0.25">
      <c r="B353" s="85">
        <v>5435</v>
      </c>
      <c r="C353" s="85" t="s">
        <v>369</v>
      </c>
      <c r="D353" s="1">
        <f>SUMIFS([1]nov23!$D$7:$D$362,[1]nov23!$B$7:$B$362,B353)</f>
        <v>95273</v>
      </c>
      <c r="E353" s="85">
        <f t="shared" si="77"/>
        <v>32494.201909959073</v>
      </c>
      <c r="F353" s="86">
        <f t="shared" si="70"/>
        <v>0.86600906895863528</v>
      </c>
      <c r="G353" s="190">
        <f t="shared" si="71"/>
        <v>3017.1633973571684</v>
      </c>
      <c r="H353" s="190">
        <f t="shared" si="72"/>
        <v>8846.3230810512177</v>
      </c>
      <c r="I353" s="190">
        <f t="shared" si="73"/>
        <v>446.71371676394682</v>
      </c>
      <c r="J353" s="87">
        <f t="shared" si="74"/>
        <v>1309.7646175518921</v>
      </c>
      <c r="K353" s="190">
        <f t="shared" si="78"/>
        <v>-35.098559488882984</v>
      </c>
      <c r="L353" s="87">
        <f t="shared" si="75"/>
        <v>-102.9089764214049</v>
      </c>
      <c r="M353" s="88">
        <f t="shared" si="79"/>
        <v>8743.4141046298137</v>
      </c>
      <c r="N353" s="88">
        <f t="shared" si="80"/>
        <v>104016.41410462982</v>
      </c>
      <c r="O353" s="88">
        <f t="shared" si="81"/>
        <v>35476.266747827358</v>
      </c>
      <c r="P353" s="89">
        <f t="shared" si="76"/>
        <v>0.94548463819934614</v>
      </c>
      <c r="Q353" s="197">
        <f>SUMIFS([1]nov23!$Q$7:$Q$362,[1]nov23!$B$7:$B$362,B353)</f>
        <v>2807.7268033087821</v>
      </c>
      <c r="R353" s="89">
        <f t="shared" si="82"/>
        <v>-2.6256617812391407E-2</v>
      </c>
      <c r="S353" s="89">
        <f t="shared" si="82"/>
        <v>-2.1274983865319796E-2</v>
      </c>
      <c r="T353" s="91">
        <v>2932</v>
      </c>
      <c r="U353" s="193">
        <f>SUMIFS([1]nov23!$U$7:$U$362,[1]nov23!$B$7:$B$362,B353)</f>
        <v>97842</v>
      </c>
      <c r="V353" s="193">
        <f>SUMIFS([1]nov23!$V$7:$V$362,[1]nov23!$B$7:$B$362,B353)</f>
        <v>33200.542925008485</v>
      </c>
      <c r="W353" s="199"/>
      <c r="X353" s="88">
        <v>0</v>
      </c>
      <c r="Y353" s="88">
        <f t="shared" si="83"/>
        <v>0</v>
      </c>
    </row>
    <row r="354" spans="2:28" x14ac:dyDescent="0.25">
      <c r="B354" s="85">
        <v>5436</v>
      </c>
      <c r="C354" s="85" t="s">
        <v>370</v>
      </c>
      <c r="D354" s="1">
        <f>SUMIFS([1]nov23!$D$7:$D$362,[1]nov23!$B$7:$B$362,B354)</f>
        <v>117385</v>
      </c>
      <c r="E354" s="85">
        <f t="shared" si="77"/>
        <v>30387.004918457158</v>
      </c>
      <c r="F354" s="86">
        <f t="shared" si="70"/>
        <v>0.80984976676128795</v>
      </c>
      <c r="G354" s="190">
        <f t="shared" si="71"/>
        <v>4281.4815922583166</v>
      </c>
      <c r="H354" s="190">
        <f t="shared" si="72"/>
        <v>16539.363390893875</v>
      </c>
      <c r="I354" s="190">
        <f t="shared" si="73"/>
        <v>1184.2326637896167</v>
      </c>
      <c r="J354" s="87">
        <f t="shared" si="74"/>
        <v>4574.6907802192891</v>
      </c>
      <c r="K354" s="190">
        <f t="shared" si="78"/>
        <v>702.42038753678685</v>
      </c>
      <c r="L354" s="87">
        <f t="shared" si="75"/>
        <v>2713.4499570546077</v>
      </c>
      <c r="M354" s="88">
        <f t="shared" si="79"/>
        <v>19252.813347948482</v>
      </c>
      <c r="N354" s="88">
        <f t="shared" si="80"/>
        <v>136637.81334794848</v>
      </c>
      <c r="O354" s="88">
        <f t="shared" si="81"/>
        <v>35370.906898252259</v>
      </c>
      <c r="P354" s="89">
        <f t="shared" si="76"/>
        <v>0.94267667308947867</v>
      </c>
      <c r="Q354" s="197">
        <f>SUMIFS([1]nov23!$Q$7:$Q$362,[1]nov23!$B$7:$B$362,B354)</f>
        <v>49.859069298032409</v>
      </c>
      <c r="R354" s="89">
        <f t="shared" si="82"/>
        <v>3.4192417831345901E-3</v>
      </c>
      <c r="S354" s="89">
        <f t="shared" si="82"/>
        <v>1.4069044763488799E-2</v>
      </c>
      <c r="T354" s="91">
        <v>3863</v>
      </c>
      <c r="U354" s="193">
        <f>SUMIFS([1]nov23!$U$7:$U$362,[1]nov23!$B$7:$B$362,B354)</f>
        <v>116985</v>
      </c>
      <c r="V354" s="193">
        <f>SUMIFS([1]nov23!$V$7:$V$362,[1]nov23!$B$7:$B$362,B354)</f>
        <v>29965.420081967215</v>
      </c>
      <c r="W354" s="199"/>
      <c r="X354" s="88">
        <v>0</v>
      </c>
      <c r="Y354" s="88">
        <f t="shared" si="83"/>
        <v>0</v>
      </c>
    </row>
    <row r="355" spans="2:28" x14ac:dyDescent="0.25">
      <c r="B355" s="85">
        <v>5437</v>
      </c>
      <c r="C355" s="85" t="s">
        <v>371</v>
      </c>
      <c r="D355" s="1">
        <f>SUMIFS([1]nov23!$D$7:$D$362,[1]nov23!$B$7:$B$362,B355)</f>
        <v>69800</v>
      </c>
      <c r="E355" s="85">
        <f t="shared" si="77"/>
        <v>27447.896185607551</v>
      </c>
      <c r="F355" s="86">
        <f t="shared" si="70"/>
        <v>0.73151902873127717</v>
      </c>
      <c r="G355" s="190">
        <f t="shared" si="71"/>
        <v>6044.9468319680809</v>
      </c>
      <c r="H355" s="190">
        <f t="shared" si="72"/>
        <v>15372.29979369483</v>
      </c>
      <c r="I355" s="190">
        <f t="shared" si="73"/>
        <v>2212.9207202869793</v>
      </c>
      <c r="J355" s="87">
        <f t="shared" si="74"/>
        <v>5627.4573916897889</v>
      </c>
      <c r="K355" s="190">
        <f t="shared" si="78"/>
        <v>1731.1084440341494</v>
      </c>
      <c r="L355" s="87">
        <f t="shared" si="75"/>
        <v>4402.2087731788415</v>
      </c>
      <c r="M355" s="88">
        <f t="shared" si="79"/>
        <v>19774.508566873672</v>
      </c>
      <c r="N355" s="88">
        <f t="shared" si="80"/>
        <v>89574.508566873672</v>
      </c>
      <c r="O355" s="88">
        <f t="shared" si="81"/>
        <v>35223.95146160978</v>
      </c>
      <c r="P355" s="89">
        <f t="shared" si="76"/>
        <v>0.93876013618797816</v>
      </c>
      <c r="Q355" s="197">
        <f>SUMIFS([1]nov23!$Q$7:$Q$362,[1]nov23!$B$7:$B$362,B355)</f>
        <v>1490.9719682176801</v>
      </c>
      <c r="R355" s="89">
        <f t="shared" si="82"/>
        <v>-4.3874909250304781E-2</v>
      </c>
      <c r="S355" s="89">
        <f t="shared" si="82"/>
        <v>-2.8459601062834152E-2</v>
      </c>
      <c r="T355" s="91">
        <v>2543</v>
      </c>
      <c r="U355" s="193">
        <f>SUMIFS([1]nov23!$U$7:$U$362,[1]nov23!$B$7:$B$362,B355)</f>
        <v>73003</v>
      </c>
      <c r="V355" s="193">
        <f>SUMIFS([1]nov23!$V$7:$V$362,[1]nov23!$B$7:$B$362,B355)</f>
        <v>28251.934984520121</v>
      </c>
      <c r="W355" s="199"/>
      <c r="X355" s="88">
        <v>0</v>
      </c>
      <c r="Y355" s="88">
        <f t="shared" si="83"/>
        <v>0</v>
      </c>
    </row>
    <row r="356" spans="2:28" x14ac:dyDescent="0.25">
      <c r="B356" s="85">
        <v>5438</v>
      </c>
      <c r="C356" s="85" t="s">
        <v>372</v>
      </c>
      <c r="D356" s="1">
        <f>SUMIFS([1]nov23!$D$7:$D$362,[1]nov23!$B$7:$B$362,B356)</f>
        <v>39668</v>
      </c>
      <c r="E356" s="85">
        <f t="shared" si="77"/>
        <v>32355.628058727569</v>
      </c>
      <c r="F356" s="86">
        <f t="shared" si="70"/>
        <v>0.86231591126177776</v>
      </c>
      <c r="G356" s="190">
        <f t="shared" si="71"/>
        <v>3100.3077080960707</v>
      </c>
      <c r="H356" s="190">
        <f t="shared" si="72"/>
        <v>3800.9772501257826</v>
      </c>
      <c r="I356" s="190">
        <f t="shared" si="73"/>
        <v>495.21456469497315</v>
      </c>
      <c r="J356" s="87">
        <f t="shared" si="74"/>
        <v>607.13305631603703</v>
      </c>
      <c r="K356" s="190">
        <f t="shared" si="78"/>
        <v>13.402288442143345</v>
      </c>
      <c r="L356" s="87">
        <f t="shared" si="75"/>
        <v>16.43120563006774</v>
      </c>
      <c r="M356" s="88">
        <f t="shared" si="79"/>
        <v>3817.4084557558504</v>
      </c>
      <c r="N356" s="88">
        <f t="shared" si="80"/>
        <v>43485.408455755853</v>
      </c>
      <c r="O356" s="88">
        <f t="shared" si="81"/>
        <v>35469.338055265784</v>
      </c>
      <c r="P356" s="89">
        <f t="shared" si="76"/>
        <v>0.94529998031450324</v>
      </c>
      <c r="Q356" s="197">
        <f>SUMIFS([1]nov23!$Q$7:$Q$362,[1]nov23!$B$7:$B$362,B356)</f>
        <v>1362.2725650943285</v>
      </c>
      <c r="R356" s="89">
        <f t="shared" si="82"/>
        <v>-2.7339822965451292E-2</v>
      </c>
      <c r="S356" s="89">
        <f t="shared" si="82"/>
        <v>-3.1306626297566129E-2</v>
      </c>
      <c r="T356" s="91">
        <v>1226</v>
      </c>
      <c r="U356" s="193">
        <f>SUMIFS([1]nov23!$U$7:$U$362,[1]nov23!$B$7:$B$362,B356)</f>
        <v>40783</v>
      </c>
      <c r="V356" s="193">
        <f>SUMIFS([1]nov23!$V$7:$V$362,[1]nov23!$B$7:$B$362,B356)</f>
        <v>33401.310401310402</v>
      </c>
      <c r="W356" s="199"/>
      <c r="X356" s="88">
        <v>0</v>
      </c>
      <c r="Y356" s="88">
        <f t="shared" si="83"/>
        <v>0</v>
      </c>
    </row>
    <row r="357" spans="2:28" x14ac:dyDescent="0.25">
      <c r="B357" s="85">
        <v>5439</v>
      </c>
      <c r="C357" s="85" t="s">
        <v>373</v>
      </c>
      <c r="D357" s="1">
        <f>SUMIFS([1]nov23!$D$7:$D$362,[1]nov23!$B$7:$B$362,B357)</f>
        <v>29464</v>
      </c>
      <c r="E357" s="85">
        <f t="shared" si="77"/>
        <v>27954.459203036051</v>
      </c>
      <c r="F357" s="86">
        <f t="shared" si="70"/>
        <v>0.74501953470793503</v>
      </c>
      <c r="G357" s="190">
        <f t="shared" si="71"/>
        <v>5741.0090215109813</v>
      </c>
      <c r="H357" s="190">
        <f t="shared" si="72"/>
        <v>6051.0235086725743</v>
      </c>
      <c r="I357" s="190">
        <f t="shared" si="73"/>
        <v>2035.6236641870044</v>
      </c>
      <c r="J357" s="87">
        <f t="shared" si="74"/>
        <v>2145.547342053103</v>
      </c>
      <c r="K357" s="190">
        <f t="shared" si="78"/>
        <v>1553.8113879341745</v>
      </c>
      <c r="L357" s="87">
        <f t="shared" si="75"/>
        <v>1637.7172028826199</v>
      </c>
      <c r="M357" s="88">
        <f t="shared" si="79"/>
        <v>7688.7407115551941</v>
      </c>
      <c r="N357" s="88">
        <f t="shared" si="80"/>
        <v>37152.740711555191</v>
      </c>
      <c r="O357" s="88">
        <f t="shared" si="81"/>
        <v>35249.279612481201</v>
      </c>
      <c r="P357" s="89">
        <f t="shared" si="76"/>
        <v>0.93943516148681094</v>
      </c>
      <c r="Q357" s="197">
        <f>SUMIFS([1]nov23!$Q$7:$Q$362,[1]nov23!$B$7:$B$362,B357)</f>
        <v>873.22788222628606</v>
      </c>
      <c r="R357" s="89">
        <f t="shared" si="82"/>
        <v>7.1651996799301662E-2</v>
      </c>
      <c r="S357" s="89">
        <f t="shared" si="82"/>
        <v>7.4702239674441964E-2</v>
      </c>
      <c r="T357" s="91">
        <v>1054</v>
      </c>
      <c r="U357" s="193">
        <f>SUMIFS([1]nov23!$U$7:$U$362,[1]nov23!$B$7:$B$362,B357)</f>
        <v>27494</v>
      </c>
      <c r="V357" s="193">
        <f>SUMIFS([1]nov23!$V$7:$V$362,[1]nov23!$B$7:$B$362,B357)</f>
        <v>26011.35288552507</v>
      </c>
      <c r="W357" s="199"/>
      <c r="X357" s="88">
        <v>0</v>
      </c>
      <c r="Y357" s="88">
        <f t="shared" si="83"/>
        <v>0</v>
      </c>
    </row>
    <row r="358" spans="2:28" x14ac:dyDescent="0.25">
      <c r="B358" s="85">
        <v>5440</v>
      </c>
      <c r="C358" s="85" t="s">
        <v>374</v>
      </c>
      <c r="D358" s="1">
        <f>SUMIFS([1]nov23!$D$7:$D$362,[1]nov23!$B$7:$B$362,B358)</f>
        <v>28140</v>
      </c>
      <c r="E358" s="85">
        <f t="shared" si="77"/>
        <v>30991.189427312776</v>
      </c>
      <c r="F358" s="86">
        <f t="shared" si="70"/>
        <v>0.82595200141358516</v>
      </c>
      <c r="G358" s="190">
        <f t="shared" si="71"/>
        <v>3918.970886944946</v>
      </c>
      <c r="H358" s="190">
        <f t="shared" si="72"/>
        <v>3558.4255653460109</v>
      </c>
      <c r="I358" s="190">
        <f t="shared" si="73"/>
        <v>972.76808569015043</v>
      </c>
      <c r="J358" s="87">
        <f t="shared" si="74"/>
        <v>883.27342180665664</v>
      </c>
      <c r="K358" s="190">
        <f t="shared" si="78"/>
        <v>490.95580943732062</v>
      </c>
      <c r="L358" s="87">
        <f t="shared" si="75"/>
        <v>445.78787496908711</v>
      </c>
      <c r="M358" s="88">
        <f t="shared" si="79"/>
        <v>4004.2134403150981</v>
      </c>
      <c r="N358" s="88">
        <f t="shared" si="80"/>
        <v>32144.213440315099</v>
      </c>
      <c r="O358" s="88">
        <f t="shared" si="81"/>
        <v>35401.116123695043</v>
      </c>
      <c r="P358" s="89">
        <f t="shared" si="76"/>
        <v>0.94348178482209355</v>
      </c>
      <c r="Q358" s="197">
        <f>SUMIFS([1]nov23!$Q$7:$Q$362,[1]nov23!$B$7:$B$362,B358)</f>
        <v>670.67658165224339</v>
      </c>
      <c r="R358" s="89">
        <f t="shared" si="82"/>
        <v>-0.11689941942570219</v>
      </c>
      <c r="S358" s="89">
        <f t="shared" si="82"/>
        <v>-0.1188445748895221</v>
      </c>
      <c r="T358" s="91">
        <v>908</v>
      </c>
      <c r="U358" s="193">
        <f>SUMIFS([1]nov23!$U$7:$U$362,[1]nov23!$B$7:$B$362,B358)</f>
        <v>31865</v>
      </c>
      <c r="V358" s="193">
        <f>SUMIFS([1]nov23!$V$7:$V$362,[1]nov23!$B$7:$B$362,B358)</f>
        <v>35171.081677704191</v>
      </c>
      <c r="W358" s="199"/>
      <c r="X358" s="88">
        <v>0</v>
      </c>
      <c r="Y358" s="88">
        <f t="shared" si="83"/>
        <v>0</v>
      </c>
    </row>
    <row r="359" spans="2:28" x14ac:dyDescent="0.25">
      <c r="B359" s="85">
        <v>5441</v>
      </c>
      <c r="C359" s="85" t="s">
        <v>375</v>
      </c>
      <c r="D359" s="1">
        <f>SUMIFS([1]nov23!$D$7:$D$362,[1]nov23!$B$7:$B$362,B359)</f>
        <v>82776</v>
      </c>
      <c r="E359" s="85">
        <f t="shared" si="77"/>
        <v>29520.684736091298</v>
      </c>
      <c r="F359" s="86">
        <f t="shared" si="70"/>
        <v>0.78676130511420272</v>
      </c>
      <c r="G359" s="190">
        <f t="shared" si="71"/>
        <v>4801.2737016778328</v>
      </c>
      <c r="H359" s="190">
        <f t="shared" si="72"/>
        <v>13462.771459504644</v>
      </c>
      <c r="I359" s="190">
        <f t="shared" si="73"/>
        <v>1487.4447276176679</v>
      </c>
      <c r="J359" s="87">
        <f t="shared" si="74"/>
        <v>4170.7950162399411</v>
      </c>
      <c r="K359" s="190">
        <f t="shared" si="78"/>
        <v>1005.6324513648381</v>
      </c>
      <c r="L359" s="87">
        <f t="shared" si="75"/>
        <v>2819.793393627006</v>
      </c>
      <c r="M359" s="88">
        <f t="shared" si="79"/>
        <v>16282.564853131649</v>
      </c>
      <c r="N359" s="88">
        <f t="shared" si="80"/>
        <v>99058.564853131655</v>
      </c>
      <c r="O359" s="88">
        <f t="shared" si="81"/>
        <v>35327.590889133971</v>
      </c>
      <c r="P359" s="89">
        <f t="shared" si="76"/>
        <v>0.94152225000712453</v>
      </c>
      <c r="Q359" s="197">
        <f>SUMIFS([1]nov23!$Q$7:$Q$362,[1]nov23!$B$7:$B$362,B359)</f>
        <v>958.25169047676172</v>
      </c>
      <c r="R359" s="89">
        <f t="shared" si="82"/>
        <v>-4.5380632215059218E-2</v>
      </c>
      <c r="S359" s="89">
        <f t="shared" si="82"/>
        <v>-3.9592996961013503E-2</v>
      </c>
      <c r="T359" s="91">
        <v>2804</v>
      </c>
      <c r="U359" s="193">
        <f>SUMIFS([1]nov23!$U$7:$U$362,[1]nov23!$B$7:$B$362,B359)</f>
        <v>86711</v>
      </c>
      <c r="V359" s="193">
        <f>SUMIFS([1]nov23!$V$7:$V$362,[1]nov23!$B$7:$B$362,B359)</f>
        <v>30737.681673165542</v>
      </c>
      <c r="W359" s="199"/>
      <c r="X359" s="88">
        <v>0</v>
      </c>
      <c r="Y359" s="88">
        <f t="shared" si="83"/>
        <v>0</v>
      </c>
    </row>
    <row r="360" spans="2:28" x14ac:dyDescent="0.25">
      <c r="B360" s="85">
        <v>5442</v>
      </c>
      <c r="C360" s="85" t="s">
        <v>376</v>
      </c>
      <c r="D360" s="1">
        <f>SUMIFS([1]nov23!$D$7:$D$362,[1]nov23!$B$7:$B$362,B360)</f>
        <v>24863</v>
      </c>
      <c r="E360" s="85">
        <f t="shared" si="77"/>
        <v>28776.620370370369</v>
      </c>
      <c r="F360" s="86">
        <f t="shared" si="70"/>
        <v>0.76693110616397742</v>
      </c>
      <c r="G360" s="190">
        <f t="shared" si="71"/>
        <v>5247.7123211103908</v>
      </c>
      <c r="H360" s="190">
        <f t="shared" si="72"/>
        <v>4534.0234454393776</v>
      </c>
      <c r="I360" s="190">
        <f t="shared" si="73"/>
        <v>1747.8672556199931</v>
      </c>
      <c r="J360" s="87">
        <f t="shared" si="74"/>
        <v>1510.157308855674</v>
      </c>
      <c r="K360" s="190">
        <f t="shared" si="78"/>
        <v>1266.0549793671632</v>
      </c>
      <c r="L360" s="87">
        <f t="shared" si="75"/>
        <v>1093.8715021732291</v>
      </c>
      <c r="M360" s="88">
        <f t="shared" si="79"/>
        <v>5627.8949476126072</v>
      </c>
      <c r="N360" s="88">
        <f t="shared" si="80"/>
        <v>30490.894947612607</v>
      </c>
      <c r="O360" s="88">
        <f t="shared" si="81"/>
        <v>35290.387670847929</v>
      </c>
      <c r="P360" s="89">
        <f t="shared" si="76"/>
        <v>0.94053074005961335</v>
      </c>
      <c r="Q360" s="197">
        <f>SUMIFS([1]nov23!$Q$7:$Q$362,[1]nov23!$B$7:$B$362,B360)</f>
        <v>989.90701161623565</v>
      </c>
      <c r="R360" s="89">
        <f t="shared" si="82"/>
        <v>-1.7389242382326208E-2</v>
      </c>
      <c r="S360" s="89">
        <f t="shared" si="82"/>
        <v>-2.8762052076975363E-2</v>
      </c>
      <c r="T360" s="91">
        <v>864</v>
      </c>
      <c r="U360" s="193">
        <f>SUMIFS([1]nov23!$U$7:$U$362,[1]nov23!$B$7:$B$362,B360)</f>
        <v>25303</v>
      </c>
      <c r="V360" s="193">
        <f>SUMIFS([1]nov23!$V$7:$V$362,[1]nov23!$B$7:$B$362,B360)</f>
        <v>29628.805620608902</v>
      </c>
      <c r="W360" s="199"/>
      <c r="X360" s="88">
        <v>0</v>
      </c>
      <c r="Y360" s="88">
        <f t="shared" si="83"/>
        <v>0</v>
      </c>
    </row>
    <row r="361" spans="2:28" x14ac:dyDescent="0.25">
      <c r="B361" s="85">
        <v>5443</v>
      </c>
      <c r="C361" s="85" t="s">
        <v>377</v>
      </c>
      <c r="D361" s="1">
        <f>SUMIFS([1]nov23!$D$7:$D$362,[1]nov23!$B$7:$B$362,B361)</f>
        <v>65245</v>
      </c>
      <c r="E361" s="85">
        <f t="shared" si="77"/>
        <v>30819.555975436939</v>
      </c>
      <c r="F361" s="86">
        <f t="shared" si="70"/>
        <v>0.82137776610006619</v>
      </c>
      <c r="G361" s="190">
        <f t="shared" si="71"/>
        <v>4021.9509580704485</v>
      </c>
      <c r="H361" s="190">
        <f t="shared" si="72"/>
        <v>8514.4701782351403</v>
      </c>
      <c r="I361" s="190">
        <f>IF(E361+Y361&lt;(E$364+Y$364)*0.9,((E$364+Y$364)*0.9-E361-Y361)*0.35,0)</f>
        <v>1032.8397938466935</v>
      </c>
      <c r="J361" s="87">
        <f t="shared" si="74"/>
        <v>2186.52184357345</v>
      </c>
      <c r="K361" s="190">
        <f t="shared" si="78"/>
        <v>551.02751759386365</v>
      </c>
      <c r="L361" s="87">
        <f t="shared" si="75"/>
        <v>1166.5252547462094</v>
      </c>
      <c r="M361" s="88">
        <f t="shared" si="79"/>
        <v>9680.9954329813499</v>
      </c>
      <c r="N361" s="88">
        <f t="shared" si="80"/>
        <v>74925.995432981348</v>
      </c>
      <c r="O361" s="88">
        <f t="shared" si="81"/>
        <v>35392.534451101252</v>
      </c>
      <c r="P361" s="89">
        <f t="shared" si="76"/>
        <v>0.9432530730564177</v>
      </c>
      <c r="Q361" s="197">
        <f>SUMIFS([1]nov23!$Q$7:$Q$362,[1]nov23!$B$7:$B$362,B361)</f>
        <v>1169.5188583235686</v>
      </c>
      <c r="R361" s="89">
        <f t="shared" si="82"/>
        <v>-1.5184676457713845E-2</v>
      </c>
      <c r="S361" s="89">
        <f t="shared" si="82"/>
        <v>7.1446270519837408E-3</v>
      </c>
      <c r="T361" s="91">
        <v>2117</v>
      </c>
      <c r="U361" s="193">
        <f>SUMIFS([1]nov23!$U$7:$U$362,[1]nov23!$B$7:$B$362,B361)</f>
        <v>66251</v>
      </c>
      <c r="V361" s="193">
        <f>SUMIFS([1]nov23!$V$7:$V$362,[1]nov23!$B$7:$B$362,B361)</f>
        <v>30600.923787528867</v>
      </c>
      <c r="W361" s="199"/>
      <c r="X361" s="88">
        <v>0</v>
      </c>
      <c r="Y361" s="88">
        <f t="shared" si="83"/>
        <v>0</v>
      </c>
    </row>
    <row r="362" spans="2:28" x14ac:dyDescent="0.25">
      <c r="B362" s="85">
        <v>5444</v>
      </c>
      <c r="C362" s="85" t="s">
        <v>378</v>
      </c>
      <c r="D362" s="1">
        <f>SUMIFS([1]nov23!$D$7:$D$362,[1]nov23!$B$7:$B$362,B362)</f>
        <v>304441</v>
      </c>
      <c r="E362" s="85">
        <f t="shared" si="77"/>
        <v>30907.715736040609</v>
      </c>
      <c r="F362" s="86">
        <f t="shared" si="70"/>
        <v>0.8237273284131077</v>
      </c>
      <c r="G362" s="190">
        <f t="shared" si="71"/>
        <v>3969.0551017082462</v>
      </c>
      <c r="H362" s="190">
        <f t="shared" si="72"/>
        <v>39095.192751826224</v>
      </c>
      <c r="I362" s="190">
        <f t="shared" si="73"/>
        <v>1001.9838776354089</v>
      </c>
      <c r="J362" s="87">
        <f>I362*T362/1000</f>
        <v>9869.5411947087778</v>
      </c>
      <c r="K362" s="190">
        <f t="shared" si="78"/>
        <v>520.17160138257918</v>
      </c>
      <c r="L362" s="87">
        <f t="shared" si="75"/>
        <v>5123.6902736184047</v>
      </c>
      <c r="M362" s="88">
        <f t="shared" si="79"/>
        <v>44218.883025444629</v>
      </c>
      <c r="N362" s="88">
        <f t="shared" si="80"/>
        <v>348659.88302544464</v>
      </c>
      <c r="O362" s="88">
        <f t="shared" si="81"/>
        <v>35396.942439131439</v>
      </c>
      <c r="P362" s="89">
        <f t="shared" si="76"/>
        <v>0.9433705511720698</v>
      </c>
      <c r="Q362" s="197">
        <f>SUMIFS([1]nov23!$Q$7:$Q$362,[1]nov23!$B$7:$B$362,B362)</f>
        <v>2331.9582921526453</v>
      </c>
      <c r="R362" s="89">
        <f t="shared" si="82"/>
        <v>-4.1299802239604985E-2</v>
      </c>
      <c r="S362" s="89">
        <f t="shared" si="82"/>
        <v>-3.4000054540921837E-2</v>
      </c>
      <c r="T362" s="91">
        <v>9850</v>
      </c>
      <c r="U362" s="193">
        <f>SUMIFS([1]nov23!$U$7:$U$362,[1]nov23!$B$7:$B$362,B362)</f>
        <v>317556</v>
      </c>
      <c r="V362" s="193">
        <f>SUMIFS([1]nov23!$V$7:$V$362,[1]nov23!$B$7:$B$362,B362)</f>
        <v>31995.566750629725</v>
      </c>
      <c r="W362" s="199"/>
      <c r="X362" s="88">
        <v>0</v>
      </c>
      <c r="Y362" s="88">
        <f t="shared" si="83"/>
        <v>0</v>
      </c>
    </row>
    <row r="363" spans="2:28" x14ac:dyDescent="0.25">
      <c r="B363" s="85"/>
      <c r="C363" s="85"/>
      <c r="D363" s="85"/>
      <c r="E363" s="85"/>
      <c r="F363" s="86"/>
      <c r="G363" s="190"/>
      <c r="H363" s="190"/>
      <c r="I363" s="190"/>
      <c r="J363" s="87"/>
      <c r="K363" s="190"/>
      <c r="L363" s="87"/>
      <c r="M363" s="88"/>
      <c r="N363" s="88"/>
      <c r="O363" s="88"/>
      <c r="P363" s="89"/>
      <c r="Q363" s="90"/>
      <c r="R363" s="89"/>
      <c r="S363" s="89"/>
      <c r="T363" s="91"/>
      <c r="U363" s="1"/>
      <c r="V363" s="129"/>
      <c r="X363" s="88"/>
      <c r="Y363" s="88"/>
    </row>
    <row r="364" spans="2:28" ht="23.25" customHeight="1" x14ac:dyDescent="0.25">
      <c r="B364" s="206"/>
      <c r="C364" s="94" t="s">
        <v>380</v>
      </c>
      <c r="D364" s="95">
        <f>SUM(D7:D362)</f>
        <v>205956451</v>
      </c>
      <c r="E364" s="96">
        <f>D364/T364*1000</f>
        <v>37521.780169153346</v>
      </c>
      <c r="F364" s="97">
        <f>E364/E$364</f>
        <v>1</v>
      </c>
      <c r="G364" s="98">
        <f>($E$364-E364)*0.6</f>
        <v>0</v>
      </c>
      <c r="H364" s="95">
        <f>SUM(H7:H362)</f>
        <v>1.3220414984971285E-8</v>
      </c>
      <c r="I364" s="99">
        <f>IF(E364&lt;E$364*0.9,(E$364*0.9-E364)*0.35,0)</f>
        <v>0</v>
      </c>
      <c r="J364" s="95">
        <f>SUM(J7:J362)</f>
        <v>2644659.8753553629</v>
      </c>
      <c r="K364" s="94"/>
      <c r="L364" s="95">
        <f>SUM(L7:L362)</f>
        <v>4.2109604692086577E-10</v>
      </c>
      <c r="M364" s="95">
        <f>SUM(M7:M362)</f>
        <v>1.0149960871785879E-8</v>
      </c>
      <c r="N364" s="95">
        <f>SUM(N7:N362)</f>
        <v>205956451.00000006</v>
      </c>
      <c r="O364" s="100">
        <f>N364/T364*1000</f>
        <v>37521.780169153353</v>
      </c>
      <c r="P364" s="97">
        <f>O364/O$364</f>
        <v>1</v>
      </c>
      <c r="Q364" s="217">
        <f>SUM(Q7:Q362)</f>
        <v>2.2336280380841345E-8</v>
      </c>
      <c r="R364" s="97">
        <f>(D364-U364)/U364</f>
        <v>-4.7321088364397433E-2</v>
      </c>
      <c r="S364" s="97">
        <f>(E364-V364)/V364</f>
        <v>-5.8379416130692752E-2</v>
      </c>
      <c r="T364" s="101">
        <f>SUM(T7:T362)</f>
        <v>5488984</v>
      </c>
      <c r="U364" s="169">
        <f>SUM(U7:U362)</f>
        <v>216186638</v>
      </c>
      <c r="V364" s="169">
        <v>39848.088297909599</v>
      </c>
      <c r="W364" s="207"/>
      <c r="X364" s="95">
        <f>SUM(X7:X362)</f>
        <v>5639.3990000000049</v>
      </c>
      <c r="Y364" s="100">
        <f>X364*1000/T364</f>
        <v>1.0274030676715409</v>
      </c>
      <c r="Z364" s="1"/>
      <c r="AA364" s="45"/>
      <c r="AB364" s="1"/>
    </row>
    <row r="366" spans="2:28" ht="19.5" customHeight="1" x14ac:dyDescent="0.25">
      <c r="B366" s="192" t="s">
        <v>421</v>
      </c>
      <c r="C366" s="106" t="s">
        <v>422</v>
      </c>
      <c r="D366" s="102"/>
      <c r="E366" s="102"/>
      <c r="F366" s="102"/>
      <c r="G366" s="102"/>
      <c r="H366" s="102"/>
      <c r="I366" s="102"/>
      <c r="J366" s="103">
        <f>-J364*1000/$T$364</f>
        <v>-481.8122762528298</v>
      </c>
      <c r="S366" s="104"/>
    </row>
    <row r="367" spans="2:28" ht="20.25" customHeight="1" x14ac:dyDescent="0.25">
      <c r="B367" s="105"/>
      <c r="C367" s="106" t="s">
        <v>419</v>
      </c>
      <c r="D367" s="106"/>
      <c r="E367" s="106"/>
      <c r="F367" s="106"/>
      <c r="G367" s="106"/>
      <c r="H367" s="106"/>
      <c r="I367" s="106"/>
      <c r="J367" s="107">
        <f>J364/D364</f>
        <v>1.2840869331912128E-2</v>
      </c>
    </row>
    <row r="368" spans="2:28" ht="21.75" customHeight="1" x14ac:dyDescent="0.25">
      <c r="B368" s="105" t="s">
        <v>420</v>
      </c>
      <c r="C368" s="106" t="s">
        <v>444</v>
      </c>
      <c r="D368" s="168"/>
      <c r="E368" s="108"/>
      <c r="F368" s="108"/>
      <c r="G368" s="108"/>
      <c r="H368" s="108"/>
      <c r="I368" s="108"/>
      <c r="J368" s="108"/>
      <c r="N368" s="224">
        <v>8.4225348196923733E-2</v>
      </c>
    </row>
  </sheetData>
  <sheetProtection sheet="1" objects="1" scenarios="1"/>
  <mergeCells count="10">
    <mergeCell ref="R1:S1"/>
    <mergeCell ref="D2:F2"/>
    <mergeCell ref="G2:H2"/>
    <mergeCell ref="N2:P2"/>
    <mergeCell ref="G3:H3"/>
    <mergeCell ref="D1:F1"/>
    <mergeCell ref="G1:H1"/>
    <mergeCell ref="I1:L1"/>
    <mergeCell ref="N1:P1"/>
    <mergeCell ref="R2:S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90012-6A72-417C-A5EE-B33A081868F9}">
  <dimension ref="A1:T21"/>
  <sheetViews>
    <sheetView zoomScaleNormal="100" workbookViewId="0">
      <selection activeCell="J43" sqref="J42:J43"/>
    </sheetView>
  </sheetViews>
  <sheetFormatPr baseColWidth="10" defaultRowHeight="15" x14ac:dyDescent="0.25"/>
  <cols>
    <col min="2" max="2" width="18.85546875" customWidth="1"/>
    <col min="3" max="3" width="12.140625" customWidth="1"/>
    <col min="8" max="8" width="11.42578125" customWidth="1"/>
    <col min="11" max="11" width="12.5703125" customWidth="1"/>
  </cols>
  <sheetData>
    <row r="1" spans="1:20" ht="33" customHeight="1" x14ac:dyDescent="0.25">
      <c r="A1" s="48"/>
      <c r="B1" s="2"/>
      <c r="C1" s="254" t="s">
        <v>433</v>
      </c>
      <c r="D1" s="254"/>
      <c r="E1" s="254"/>
      <c r="F1" s="255" t="s">
        <v>384</v>
      </c>
      <c r="G1" s="255"/>
      <c r="H1" s="255" t="s">
        <v>434</v>
      </c>
      <c r="I1" s="255"/>
      <c r="J1" s="255"/>
      <c r="K1" s="4" t="s">
        <v>385</v>
      </c>
      <c r="L1" s="49" t="s">
        <v>5</v>
      </c>
      <c r="M1" s="44"/>
      <c r="N1" s="256" t="s">
        <v>386</v>
      </c>
      <c r="O1" s="257"/>
      <c r="Q1" s="125"/>
    </row>
    <row r="2" spans="1:20" x14ac:dyDescent="0.25">
      <c r="A2" s="113"/>
      <c r="B2" s="114"/>
      <c r="C2" s="258" t="s">
        <v>447</v>
      </c>
      <c r="D2" s="258"/>
      <c r="E2" s="258"/>
      <c r="F2" s="259" t="str">
        <f>C2</f>
        <v>Jan-nov</v>
      </c>
      <c r="G2" s="259"/>
      <c r="H2" s="259" t="str">
        <f>C2</f>
        <v>Jan-nov</v>
      </c>
      <c r="I2" s="260"/>
      <c r="J2" s="260"/>
      <c r="K2" s="110" t="s">
        <v>387</v>
      </c>
      <c r="L2" s="111" t="s">
        <v>11</v>
      </c>
      <c r="M2" s="112"/>
      <c r="N2" s="261" t="str">
        <f>C2</f>
        <v>Jan-nov</v>
      </c>
      <c r="O2" s="262"/>
      <c r="P2" s="26"/>
      <c r="Q2" s="244" t="str">
        <f>N2</f>
        <v>Jan-nov</v>
      </c>
      <c r="R2" s="245"/>
      <c r="S2" s="246"/>
      <c r="T2" s="246"/>
    </row>
    <row r="3" spans="1:20" x14ac:dyDescent="0.25">
      <c r="C3" s="247"/>
      <c r="D3" s="248"/>
      <c r="E3" s="46" t="s">
        <v>13</v>
      </c>
      <c r="F3" s="3"/>
      <c r="G3" s="3"/>
      <c r="H3" s="249"/>
      <c r="I3" s="249"/>
      <c r="J3" s="47" t="s">
        <v>19</v>
      </c>
      <c r="K3" s="109" t="str">
        <f>RIGHT(C2,4)</f>
        <v>-nov</v>
      </c>
      <c r="L3" s="196" t="s">
        <v>437</v>
      </c>
      <c r="M3" s="44"/>
      <c r="N3" s="122" t="s">
        <v>388</v>
      </c>
      <c r="O3" s="50" t="s">
        <v>388</v>
      </c>
      <c r="Q3" s="250" t="s">
        <v>423</v>
      </c>
      <c r="R3" s="251"/>
      <c r="S3" s="252"/>
      <c r="T3" s="253"/>
    </row>
    <row r="4" spans="1:20" x14ac:dyDescent="0.25">
      <c r="A4" s="48" t="s">
        <v>382</v>
      </c>
      <c r="B4" s="2" t="s">
        <v>383</v>
      </c>
      <c r="C4" s="115" t="s">
        <v>20</v>
      </c>
      <c r="D4" s="115" t="s">
        <v>21</v>
      </c>
      <c r="E4" s="115" t="s">
        <v>22</v>
      </c>
      <c r="F4" s="115" t="s">
        <v>21</v>
      </c>
      <c r="G4" s="115" t="s">
        <v>20</v>
      </c>
      <c r="H4" s="115" t="s">
        <v>20</v>
      </c>
      <c r="I4" s="115" t="s">
        <v>21</v>
      </c>
      <c r="J4" s="115" t="s">
        <v>24</v>
      </c>
      <c r="K4" s="116" t="s">
        <v>389</v>
      </c>
      <c r="L4" s="117"/>
      <c r="M4" s="118"/>
      <c r="N4" s="123" t="s">
        <v>25</v>
      </c>
      <c r="O4" s="119" t="s">
        <v>418</v>
      </c>
      <c r="P4" s="120"/>
      <c r="Q4" s="127" t="s">
        <v>25</v>
      </c>
      <c r="R4" s="121" t="s">
        <v>390</v>
      </c>
      <c r="S4" s="21"/>
      <c r="T4" s="21"/>
    </row>
    <row r="5" spans="1:20" x14ac:dyDescent="0.25">
      <c r="A5" s="5"/>
      <c r="B5" s="5"/>
      <c r="C5" s="208">
        <v>1</v>
      </c>
      <c r="D5" s="6">
        <v>2</v>
      </c>
      <c r="E5" s="6">
        <v>3</v>
      </c>
      <c r="F5" s="6"/>
      <c r="G5" s="6"/>
      <c r="H5" s="6"/>
      <c r="I5" s="6"/>
      <c r="J5" s="6"/>
      <c r="K5" s="208" t="s">
        <v>439</v>
      </c>
      <c r="L5" s="51"/>
      <c r="M5" s="29"/>
      <c r="N5" s="124"/>
      <c r="O5" s="6"/>
      <c r="Q5" s="211"/>
      <c r="R5" s="212"/>
      <c r="S5" s="22"/>
      <c r="T5" s="22"/>
    </row>
    <row r="6" spans="1:20" x14ac:dyDescent="0.25">
      <c r="A6" s="8"/>
      <c r="B6" s="9"/>
      <c r="C6" s="10"/>
      <c r="D6" s="10"/>
      <c r="E6" s="10"/>
      <c r="F6" s="10"/>
      <c r="G6" s="10"/>
      <c r="H6" s="10"/>
      <c r="I6" s="10"/>
      <c r="J6" s="10"/>
      <c r="K6" s="11"/>
      <c r="L6" s="12"/>
      <c r="N6" s="125"/>
      <c r="Q6" s="128"/>
      <c r="R6" s="23"/>
      <c r="S6" s="23"/>
      <c r="T6" s="23"/>
    </row>
    <row r="7" spans="1:20" x14ac:dyDescent="0.25">
      <c r="A7" s="19">
        <v>3</v>
      </c>
      <c r="B7" t="s">
        <v>26</v>
      </c>
      <c r="C7" s="233">
        <v>6964203</v>
      </c>
      <c r="D7" s="52">
        <f t="shared" ref="D7:D17" si="0">C7*1000/L7</f>
        <v>9822.0586513820854</v>
      </c>
      <c r="E7" s="37">
        <f t="shared" ref="E7:E17" si="1">D7/D$19</f>
        <v>1.3211129528417891</v>
      </c>
      <c r="F7" s="53">
        <f t="shared" ref="F7:F17" si="2">($D$19-D7)*0.875</f>
        <v>-2088.9519465598032</v>
      </c>
      <c r="G7" s="52">
        <f t="shared" ref="G7:G17" si="3">(F7*L7)/1000</f>
        <v>-1481144.2213329233</v>
      </c>
      <c r="H7" s="52">
        <f>G7+C7</f>
        <v>5483058.7786670765</v>
      </c>
      <c r="I7" s="54">
        <f t="shared" ref="I7:I17" si="4">H7*1000/L7</f>
        <v>7733.1067048222812</v>
      </c>
      <c r="J7" s="37">
        <f t="shared" ref="J7:J17" si="5">I7/I$19</f>
        <v>1.0401391191052234</v>
      </c>
      <c r="K7" s="213">
        <f>G7-[2]okt23!G7</f>
        <v>-144777.44396078167</v>
      </c>
      <c r="L7" s="63">
        <v>709037</v>
      </c>
      <c r="N7" s="126">
        <f>(C7-Q7)/Q7</f>
        <v>-9.5868979083556724E-2</v>
      </c>
      <c r="O7" s="27">
        <f>(D7-R7)/R7</f>
        <v>-0.10761314293204777</v>
      </c>
      <c r="Q7" s="1">
        <v>7702648</v>
      </c>
      <c r="R7" s="24">
        <v>11006.5030357503</v>
      </c>
      <c r="S7" s="24"/>
      <c r="T7" s="1"/>
    </row>
    <row r="8" spans="1:20" x14ac:dyDescent="0.25">
      <c r="A8" s="19">
        <v>11</v>
      </c>
      <c r="B8" t="s">
        <v>392</v>
      </c>
      <c r="C8" s="233">
        <v>3933880</v>
      </c>
      <c r="D8" s="52">
        <f t="shared" si="0"/>
        <v>7990.0071087640908</v>
      </c>
      <c r="E8" s="37">
        <f t="shared" si="1"/>
        <v>1.0746934282662726</v>
      </c>
      <c r="F8" s="53">
        <f t="shared" si="2"/>
        <v>-485.90684676905778</v>
      </c>
      <c r="G8" s="52">
        <f t="shared" si="3"/>
        <v>-239236.2360067456</v>
      </c>
      <c r="H8" s="52">
        <f t="shared" ref="H8:H17" si="6">G8+C8</f>
        <v>3694643.7639932544</v>
      </c>
      <c r="I8" s="54">
        <f t="shared" si="4"/>
        <v>7504.1002619950323</v>
      </c>
      <c r="J8" s="37">
        <f t="shared" si="5"/>
        <v>1.009336678533284</v>
      </c>
      <c r="K8" s="213">
        <f>G8-[2]okt23!G8</f>
        <v>-84223.50294020705</v>
      </c>
      <c r="L8" s="63">
        <v>492350</v>
      </c>
      <c r="N8" s="126">
        <f>(C8-Q8)/Q8</f>
        <v>-2.9538311093524623E-2</v>
      </c>
      <c r="O8" s="27">
        <f t="shared" ref="O8:O17" si="7">(D8-R8)/R8</f>
        <v>-4.2454804334926363E-2</v>
      </c>
      <c r="Q8" s="1">
        <v>4053617</v>
      </c>
      <c r="R8" s="24">
        <v>8344.2610802454528</v>
      </c>
      <c r="S8" s="24"/>
      <c r="T8" s="1"/>
    </row>
    <row r="9" spans="1:20" x14ac:dyDescent="0.25">
      <c r="A9" s="20">
        <v>15</v>
      </c>
      <c r="B9" t="s">
        <v>393</v>
      </c>
      <c r="C9" s="233">
        <v>1799575</v>
      </c>
      <c r="D9" s="52">
        <f t="shared" si="0"/>
        <v>6705.6993274085671</v>
      </c>
      <c r="E9" s="37">
        <f t="shared" si="1"/>
        <v>0.90194800843053025</v>
      </c>
      <c r="F9" s="53">
        <f t="shared" si="2"/>
        <v>637.86246191702548</v>
      </c>
      <c r="G9" s="52">
        <f t="shared" si="3"/>
        <v>171179.95959236255</v>
      </c>
      <c r="H9" s="52">
        <f t="shared" si="6"/>
        <v>1970754.9595923626</v>
      </c>
      <c r="I9" s="54">
        <f t="shared" si="4"/>
        <v>7343.5617893255921</v>
      </c>
      <c r="J9" s="37">
        <f t="shared" si="5"/>
        <v>0.98774350105381625</v>
      </c>
      <c r="K9" s="213">
        <f>G9-[2]okt23!G9</f>
        <v>26141.022548139095</v>
      </c>
      <c r="L9" s="63">
        <v>268365</v>
      </c>
      <c r="N9" s="126">
        <f t="shared" ref="N9:N17" si="8">(C9-Q9)/Q9</f>
        <v>-5.4059594652912948E-2</v>
      </c>
      <c r="O9" s="27">
        <f t="shared" si="7"/>
        <v>-6.2931586157984803E-2</v>
      </c>
      <c r="Q9" s="1">
        <v>1902419</v>
      </c>
      <c r="R9" s="24">
        <v>7156.0402937016643</v>
      </c>
      <c r="S9" s="24"/>
      <c r="T9" s="1"/>
    </row>
    <row r="10" spans="1:20" x14ac:dyDescent="0.25">
      <c r="A10" s="20">
        <v>18</v>
      </c>
      <c r="B10" t="s">
        <v>394</v>
      </c>
      <c r="C10" s="233">
        <v>1592342</v>
      </c>
      <c r="D10" s="52">
        <f t="shared" si="0"/>
        <v>6604.9260838545897</v>
      </c>
      <c r="E10" s="37">
        <f t="shared" si="1"/>
        <v>0.88839353455856784</v>
      </c>
      <c r="F10" s="53">
        <f t="shared" si="2"/>
        <v>726.03905002675572</v>
      </c>
      <c r="G10" s="52">
        <f t="shared" si="3"/>
        <v>175036.39833665037</v>
      </c>
      <c r="H10" s="52">
        <f t="shared" si="6"/>
        <v>1767378.3983366503</v>
      </c>
      <c r="I10" s="54">
        <f t="shared" si="4"/>
        <v>7330.9651338813455</v>
      </c>
      <c r="J10" s="37">
        <f t="shared" si="5"/>
        <v>0.98604919181982098</v>
      </c>
      <c r="K10" s="213">
        <f>G10-[2]okt23!G10</f>
        <v>24828.652531051368</v>
      </c>
      <c r="L10" s="63">
        <v>241084</v>
      </c>
      <c r="N10" s="126">
        <f t="shared" si="8"/>
        <v>-8.831380003320756E-2</v>
      </c>
      <c r="O10" s="27">
        <f t="shared" si="7"/>
        <v>-9.1694561356108775E-2</v>
      </c>
      <c r="Q10" s="1">
        <v>1746590</v>
      </c>
      <c r="R10" s="24">
        <v>7271.7015695907403</v>
      </c>
      <c r="S10" s="24"/>
      <c r="T10" s="1"/>
    </row>
    <row r="11" spans="1:20" x14ac:dyDescent="0.25">
      <c r="A11" s="20">
        <v>30</v>
      </c>
      <c r="B11" t="s">
        <v>395</v>
      </c>
      <c r="C11" s="233">
        <v>9824432</v>
      </c>
      <c r="D11" s="52">
        <f t="shared" si="0"/>
        <v>7602.6313977036789</v>
      </c>
      <c r="E11" s="37">
        <f t="shared" si="1"/>
        <v>1.0225895783848429</v>
      </c>
      <c r="F11" s="53">
        <f t="shared" si="2"/>
        <v>-146.95309959119732</v>
      </c>
      <c r="G11" s="52">
        <f t="shared" si="3"/>
        <v>-189898.82036882843</v>
      </c>
      <c r="H11" s="52">
        <f t="shared" si="6"/>
        <v>9634533.1796311717</v>
      </c>
      <c r="I11" s="54">
        <f t="shared" si="4"/>
        <v>7455.6782981124825</v>
      </c>
      <c r="J11" s="37">
        <f t="shared" si="5"/>
        <v>1.0028236972981055</v>
      </c>
      <c r="K11" s="213">
        <f>G11-[2]okt23!G11</f>
        <v>-15302.899659958872</v>
      </c>
      <c r="L11" s="63">
        <v>1292241</v>
      </c>
      <c r="N11" s="126">
        <f t="shared" si="8"/>
        <v>-6.9574736503957679E-2</v>
      </c>
      <c r="O11" s="27">
        <f t="shared" si="7"/>
        <v>-8.6142865620978074E-2</v>
      </c>
      <c r="Q11" s="1">
        <v>10559077</v>
      </c>
      <c r="R11" s="24">
        <v>8319.277829865352</v>
      </c>
      <c r="S11" s="24"/>
      <c r="T11" s="1"/>
    </row>
    <row r="12" spans="1:20" x14ac:dyDescent="0.25">
      <c r="A12" s="20">
        <v>34</v>
      </c>
      <c r="B12" t="s">
        <v>396</v>
      </c>
      <c r="C12" s="233">
        <v>2268638</v>
      </c>
      <c r="D12" s="52">
        <f t="shared" si="0"/>
        <v>6071.9164516577985</v>
      </c>
      <c r="E12" s="37">
        <f t="shared" si="1"/>
        <v>0.81670123927935634</v>
      </c>
      <c r="F12" s="53">
        <f t="shared" si="2"/>
        <v>1192.4224781989481</v>
      </c>
      <c r="G12" s="52">
        <f t="shared" si="3"/>
        <v>445522.42568451655</v>
      </c>
      <c r="H12" s="52">
        <f t="shared" si="6"/>
        <v>2714160.4256845163</v>
      </c>
      <c r="I12" s="54">
        <f t="shared" si="4"/>
        <v>7264.3389298567463</v>
      </c>
      <c r="J12" s="37">
        <f t="shared" si="5"/>
        <v>0.97708765490991956</v>
      </c>
      <c r="K12" s="213">
        <f>G12-[2]okt23!G12</f>
        <v>65754.103757908568</v>
      </c>
      <c r="L12" s="63">
        <v>373628</v>
      </c>
      <c r="N12" s="126">
        <f t="shared" si="8"/>
        <v>-5.2546733938647519E-2</v>
      </c>
      <c r="O12" s="27">
        <f t="shared" si="7"/>
        <v>-5.8569305873555279E-2</v>
      </c>
      <c r="Q12" s="1">
        <v>2394459</v>
      </c>
      <c r="R12" s="24">
        <v>6449.669093583082</v>
      </c>
      <c r="S12" s="24"/>
      <c r="T12" s="1"/>
    </row>
    <row r="13" spans="1:20" x14ac:dyDescent="0.25">
      <c r="A13" s="20">
        <v>38</v>
      </c>
      <c r="B13" t="s">
        <v>397</v>
      </c>
      <c r="C13" s="233">
        <v>2896150</v>
      </c>
      <c r="D13" s="52">
        <f t="shared" si="0"/>
        <v>6749.3433946786417</v>
      </c>
      <c r="E13" s="37">
        <f t="shared" si="1"/>
        <v>0.9078183401635912</v>
      </c>
      <c r="F13" s="53">
        <f t="shared" si="2"/>
        <v>599.67390305571018</v>
      </c>
      <c r="G13" s="52">
        <f t="shared" si="3"/>
        <v>257320.67147510831</v>
      </c>
      <c r="H13" s="52">
        <f t="shared" si="6"/>
        <v>3153470.6714751082</v>
      </c>
      <c r="I13" s="54">
        <f t="shared" si="4"/>
        <v>7349.0172977343518</v>
      </c>
      <c r="J13" s="37">
        <f t="shared" si="5"/>
        <v>0.98847729252044891</v>
      </c>
      <c r="K13" s="213">
        <f>G13-[2]okt23!G13</f>
        <v>22934.626033775334</v>
      </c>
      <c r="L13" s="63">
        <v>429101</v>
      </c>
      <c r="N13" s="126">
        <f t="shared" si="8"/>
        <v>-5.3477701011183813E-2</v>
      </c>
      <c r="O13" s="27">
        <f t="shared" si="7"/>
        <v>-6.2894373762781383E-2</v>
      </c>
      <c r="Q13" s="1">
        <v>3059780</v>
      </c>
      <c r="R13" s="24">
        <v>7202.3293913829466</v>
      </c>
      <c r="S13" s="24"/>
      <c r="T13" s="1"/>
    </row>
    <row r="14" spans="1:20" x14ac:dyDescent="0.25">
      <c r="A14" s="20">
        <v>42</v>
      </c>
      <c r="B14" t="s">
        <v>398</v>
      </c>
      <c r="C14" s="233">
        <v>1970792</v>
      </c>
      <c r="D14" s="52">
        <f t="shared" si="0"/>
        <v>6235.677153370817</v>
      </c>
      <c r="E14" s="37">
        <f t="shared" si="1"/>
        <v>0.83872782167703797</v>
      </c>
      <c r="F14" s="53">
        <f t="shared" si="2"/>
        <v>1049.131864200057</v>
      </c>
      <c r="G14" s="52">
        <f t="shared" si="3"/>
        <v>331579.17481229221</v>
      </c>
      <c r="H14" s="52">
        <f t="shared" si="6"/>
        <v>2302371.1748122922</v>
      </c>
      <c r="I14" s="54">
        <f t="shared" si="4"/>
        <v>7284.809017570873</v>
      </c>
      <c r="J14" s="37">
        <f t="shared" si="5"/>
        <v>0.97984097770962963</v>
      </c>
      <c r="K14" s="213">
        <f>G14-[2]okt23!G14</f>
        <v>54465.972715282987</v>
      </c>
      <c r="L14" s="63">
        <v>316051</v>
      </c>
      <c r="N14" s="126">
        <f t="shared" si="8"/>
        <v>-6.7662841520489694E-2</v>
      </c>
      <c r="O14" s="27">
        <f t="shared" si="7"/>
        <v>-8.2167784736121768E-2</v>
      </c>
      <c r="Q14" s="1">
        <v>2113819</v>
      </c>
      <c r="R14" s="24">
        <v>6793.9183760051937</v>
      </c>
      <c r="S14" s="24"/>
      <c r="T14" s="1"/>
    </row>
    <row r="15" spans="1:20" x14ac:dyDescent="0.25">
      <c r="A15" s="20">
        <v>46</v>
      </c>
      <c r="B15" t="s">
        <v>399</v>
      </c>
      <c r="C15" s="233">
        <v>4707183</v>
      </c>
      <c r="D15" s="52">
        <f t="shared" si="0"/>
        <v>7284.3493937682315</v>
      </c>
      <c r="E15" s="37">
        <f t="shared" si="1"/>
        <v>0.97977915615259603</v>
      </c>
      <c r="F15" s="53">
        <f t="shared" si="2"/>
        <v>131.54365385231915</v>
      </c>
      <c r="G15" s="52">
        <f t="shared" si="3"/>
        <v>85004.166837637895</v>
      </c>
      <c r="H15" s="52">
        <f t="shared" si="6"/>
        <v>4792187.1668376382</v>
      </c>
      <c r="I15" s="54">
        <f t="shared" si="4"/>
        <v>7415.8930476205505</v>
      </c>
      <c r="J15" s="37">
        <f t="shared" si="5"/>
        <v>0.99747239451907443</v>
      </c>
      <c r="K15" s="213">
        <f>G15-[2]okt23!G15</f>
        <v>7728.8568790464342</v>
      </c>
      <c r="L15" s="63">
        <v>646205</v>
      </c>
      <c r="N15" s="126">
        <f t="shared" si="8"/>
        <v>-6.1785042520991422E-2</v>
      </c>
      <c r="O15" s="27">
        <f t="shared" si="7"/>
        <v>-6.8918150568893194E-2</v>
      </c>
      <c r="Q15" s="1">
        <v>5017169</v>
      </c>
      <c r="R15" s="24">
        <v>7823.5328056485969</v>
      </c>
      <c r="S15" s="24"/>
      <c r="T15" s="1"/>
    </row>
    <row r="16" spans="1:20" x14ac:dyDescent="0.25">
      <c r="A16" s="20">
        <v>50</v>
      </c>
      <c r="B16" t="s">
        <v>400</v>
      </c>
      <c r="C16" s="233">
        <v>3230783</v>
      </c>
      <c r="D16" s="52">
        <f t="shared" si="0"/>
        <v>6752.3209396618386</v>
      </c>
      <c r="E16" s="37">
        <f t="shared" si="1"/>
        <v>0.90821883392814595</v>
      </c>
      <c r="F16" s="53">
        <f t="shared" si="2"/>
        <v>597.06855119541297</v>
      </c>
      <c r="G16" s="52">
        <f t="shared" si="3"/>
        <v>285679.38969046925</v>
      </c>
      <c r="H16" s="52">
        <f t="shared" si="6"/>
        <v>3516462.389690469</v>
      </c>
      <c r="I16" s="54">
        <f t="shared" si="4"/>
        <v>7349.3894908572511</v>
      </c>
      <c r="J16" s="37">
        <f t="shared" si="5"/>
        <v>0.98852735424101823</v>
      </c>
      <c r="K16" s="213">
        <f>G16-[2]okt23!G16</f>
        <v>34585.000062352279</v>
      </c>
      <c r="L16" s="63">
        <v>478470</v>
      </c>
      <c r="N16" s="126">
        <f t="shared" si="8"/>
        <v>-5.3444568147193248E-2</v>
      </c>
      <c r="O16" s="27">
        <f t="shared" si="7"/>
        <v>-6.2028395803701113E-2</v>
      </c>
      <c r="Q16" s="1">
        <v>3413200</v>
      </c>
      <c r="R16" s="24">
        <v>7198.854325070497</v>
      </c>
      <c r="S16" s="24"/>
      <c r="T16" s="1"/>
    </row>
    <row r="17" spans="1:20" x14ac:dyDescent="0.25">
      <c r="A17" s="20">
        <v>54</v>
      </c>
      <c r="B17" t="s">
        <v>401</v>
      </c>
      <c r="C17" s="233">
        <v>1620889</v>
      </c>
      <c r="D17" s="52">
        <f t="shared" si="0"/>
        <v>6685.4016465114746</v>
      </c>
      <c r="E17" s="37">
        <f t="shared" si="1"/>
        <v>0.89921787515627771</v>
      </c>
      <c r="F17" s="53">
        <f t="shared" si="2"/>
        <v>655.62293270198143</v>
      </c>
      <c r="G17" s="52">
        <f t="shared" si="3"/>
        <v>158957.09127946079</v>
      </c>
      <c r="H17" s="52">
        <f t="shared" si="6"/>
        <v>1779846.0912794608</v>
      </c>
      <c r="I17" s="54">
        <f t="shared" si="4"/>
        <v>7341.0245792134565</v>
      </c>
      <c r="J17" s="37">
        <f t="shared" si="5"/>
        <v>0.98740223439453478</v>
      </c>
      <c r="K17" s="213">
        <f>G17-[2]okt23!G17</f>
        <v>7865.6120333928266</v>
      </c>
      <c r="L17" s="63">
        <v>242452</v>
      </c>
      <c r="N17" s="126">
        <f t="shared" si="8"/>
        <v>-3.6860866480522281E-2</v>
      </c>
      <c r="O17" s="27">
        <f t="shared" si="7"/>
        <v>-3.9705172238362764E-2</v>
      </c>
      <c r="Q17" s="1">
        <v>1682923</v>
      </c>
      <c r="R17" s="24">
        <v>6961.8219876228613</v>
      </c>
      <c r="S17" s="24"/>
      <c r="T17" s="1"/>
    </row>
    <row r="18" spans="1:20" x14ac:dyDescent="0.25">
      <c r="A18" s="13"/>
      <c r="B18" s="8"/>
      <c r="C18" s="55"/>
      <c r="D18" s="52"/>
      <c r="E18" s="37"/>
      <c r="F18" s="56"/>
      <c r="G18" s="52"/>
      <c r="H18" s="52"/>
      <c r="I18" s="54"/>
      <c r="J18" s="37"/>
      <c r="K18" s="57"/>
      <c r="L18" s="14"/>
      <c r="N18" s="126"/>
      <c r="O18" s="27"/>
      <c r="Q18" s="15"/>
      <c r="R18" s="15"/>
      <c r="S18" s="15"/>
      <c r="T18" s="25"/>
    </row>
    <row r="19" spans="1:20" x14ac:dyDescent="0.25">
      <c r="A19" s="16" t="s">
        <v>380</v>
      </c>
      <c r="B19" s="17"/>
      <c r="C19" s="58">
        <f>SUM(C7:C17)</f>
        <v>40808867</v>
      </c>
      <c r="D19" s="58">
        <f>C19*1000/L19</f>
        <v>7434.684998170882</v>
      </c>
      <c r="E19" s="59">
        <f>D19/D$19</f>
        <v>1</v>
      </c>
      <c r="F19" s="60"/>
      <c r="G19" s="58">
        <f>SUM(G7:G17)</f>
        <v>5.5297277867794037E-10</v>
      </c>
      <c r="H19" s="58">
        <f>SUM(H7:H18)</f>
        <v>40808867</v>
      </c>
      <c r="I19" s="61">
        <f>H19*1000/L19</f>
        <v>7434.684998170882</v>
      </c>
      <c r="J19" s="59">
        <f>I19/I$19</f>
        <v>1</v>
      </c>
      <c r="K19" s="62">
        <f>SUM(K7:K17)</f>
        <v>1.2951204553246498E-9</v>
      </c>
      <c r="L19" s="18">
        <f>SUM(L7:L17)</f>
        <v>5488984</v>
      </c>
      <c r="N19" s="216">
        <f>(C19-Q19)/Q19</f>
        <v>-6.4996871054952235E-2</v>
      </c>
      <c r="O19" s="131">
        <f>(D19-R19)/R19</f>
        <v>-7.5850025182857078E-2</v>
      </c>
      <c r="Q19" s="130">
        <f>SUM(Q7:Q18)</f>
        <v>43645701</v>
      </c>
      <c r="R19" s="219">
        <v>8044.8901160679543</v>
      </c>
      <c r="S19" s="15"/>
      <c r="T19" s="24"/>
    </row>
    <row r="20" spans="1:20" x14ac:dyDescent="0.25">
      <c r="D20" s="24"/>
      <c r="E20" s="220"/>
    </row>
    <row r="21" spans="1:20" x14ac:dyDescent="0.25">
      <c r="A21" s="64" t="s">
        <v>421</v>
      </c>
      <c r="B21" s="175" t="str">
        <f>komm!C368</f>
        <v>Utbetales/trekkes ved 1. termin rammetilskudd i januar 2024</v>
      </c>
      <c r="C21" s="65"/>
      <c r="D21" s="65"/>
      <c r="E21" s="65"/>
      <c r="O21" s="66"/>
      <c r="Q21" s="45"/>
    </row>
  </sheetData>
  <sheetProtection sheet="1" objects="1" scenarios="1"/>
  <mergeCells count="14">
    <mergeCell ref="C1:E1"/>
    <mergeCell ref="F1:G1"/>
    <mergeCell ref="H1:J1"/>
    <mergeCell ref="N1:O1"/>
    <mergeCell ref="C2:E2"/>
    <mergeCell ref="F2:G2"/>
    <mergeCell ref="H2:J2"/>
    <mergeCell ref="N2:O2"/>
    <mergeCell ref="Q2:R2"/>
    <mergeCell ref="S2:T2"/>
    <mergeCell ref="C3:D3"/>
    <mergeCell ref="H3:I3"/>
    <mergeCell ref="Q3:R3"/>
    <mergeCell ref="S3:T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B731D-BFF1-46DE-95F0-186DFB26424E}">
  <dimension ref="A1:T63"/>
  <sheetViews>
    <sheetView tabSelected="1" topLeftCell="A4" zoomScale="90" zoomScaleNormal="90" workbookViewId="0">
      <selection activeCell="Q13" sqref="Q13"/>
    </sheetView>
  </sheetViews>
  <sheetFormatPr baseColWidth="10" defaultColWidth="11.5703125" defaultRowHeight="15" x14ac:dyDescent="0.25"/>
  <cols>
    <col min="1" max="1" width="23" style="29" customWidth="1"/>
    <col min="2" max="2" width="12.85546875" style="29" customWidth="1"/>
    <col min="3" max="4" width="13.85546875" style="29" customWidth="1"/>
    <col min="5" max="5" width="12.5703125" style="29" bestFit="1" customWidth="1"/>
    <col min="6" max="6" width="11.5703125" style="29" bestFit="1" customWidth="1"/>
    <col min="7" max="8" width="12.140625" style="29" customWidth="1"/>
    <col min="9" max="9" width="14.85546875" style="29" customWidth="1"/>
    <col min="10" max="12" width="14.5703125" style="29" customWidth="1"/>
    <col min="13" max="13" width="13.85546875" style="29" customWidth="1"/>
    <col min="14" max="14" width="11.5703125" style="29" bestFit="1" customWidth="1"/>
    <col min="15" max="15" width="15.28515625" style="29" bestFit="1" customWidth="1"/>
    <col min="16" max="16" width="11.5703125" style="29"/>
    <col min="17" max="17" width="13.85546875" style="29" bestFit="1" customWidth="1"/>
    <col min="18" max="18" width="12.28515625" style="29" customWidth="1"/>
    <col min="19" max="16384" width="11.5703125" style="29"/>
  </cols>
  <sheetData>
    <row r="1" spans="1:17" x14ac:dyDescent="0.25">
      <c r="A1" s="137" t="s">
        <v>402</v>
      </c>
      <c r="B1" s="263" t="s">
        <v>440</v>
      </c>
      <c r="C1" s="263"/>
      <c r="D1" s="263"/>
      <c r="E1" s="210"/>
      <c r="F1" s="263" t="s">
        <v>441</v>
      </c>
      <c r="G1" s="263"/>
      <c r="H1" s="263"/>
      <c r="I1" s="210"/>
      <c r="J1" s="264" t="s">
        <v>442</v>
      </c>
      <c r="K1" s="264"/>
      <c r="L1" s="264"/>
    </row>
    <row r="2" spans="1:17" x14ac:dyDescent="0.25">
      <c r="A2" s="138"/>
      <c r="B2" s="136">
        <v>2021</v>
      </c>
      <c r="C2" s="136">
        <v>2022</v>
      </c>
      <c r="D2" s="136">
        <v>2023</v>
      </c>
      <c r="E2" s="136"/>
      <c r="F2" s="136">
        <f>B2</f>
        <v>2021</v>
      </c>
      <c r="G2" s="136">
        <f>C2</f>
        <v>2022</v>
      </c>
      <c r="H2" s="136">
        <f>D2</f>
        <v>2023</v>
      </c>
      <c r="I2" s="136"/>
      <c r="J2" s="136">
        <f>F2</f>
        <v>2021</v>
      </c>
      <c r="K2" s="136">
        <f>G2</f>
        <v>2022</v>
      </c>
      <c r="L2" s="136">
        <f>H2</f>
        <v>2023</v>
      </c>
    </row>
    <row r="3" spans="1:17" x14ac:dyDescent="0.25">
      <c r="A3" s="7" t="s">
        <v>391</v>
      </c>
      <c r="B3" s="28">
        <v>21035195</v>
      </c>
      <c r="C3" s="28">
        <v>25046985</v>
      </c>
      <c r="D3" s="28">
        <f>25063955</f>
        <v>25063955</v>
      </c>
      <c r="E3" s="7"/>
      <c r="F3" s="28">
        <v>4256424</v>
      </c>
      <c r="G3" s="28">
        <v>5183875</v>
      </c>
      <c r="H3" s="28">
        <v>4993742</v>
      </c>
      <c r="I3" s="7"/>
      <c r="J3" s="28">
        <f t="shared" ref="J3:J14" si="0">B3+F3</f>
        <v>25291619</v>
      </c>
      <c r="K3" s="28">
        <f t="shared" ref="K3:K14" si="1">C3+G3</f>
        <v>30230860</v>
      </c>
      <c r="L3" s="28">
        <f t="shared" ref="L3:L14" si="2">D3+H3</f>
        <v>30057697</v>
      </c>
      <c r="O3" s="165"/>
      <c r="P3" s="165"/>
      <c r="Q3" s="165"/>
    </row>
    <row r="4" spans="1:17" x14ac:dyDescent="0.25">
      <c r="A4" s="7" t="s">
        <v>403</v>
      </c>
      <c r="B4" s="28">
        <v>22196274</v>
      </c>
      <c r="C4" s="28">
        <v>26348339</v>
      </c>
      <c r="D4" s="28">
        <v>26304885</v>
      </c>
      <c r="E4" s="7"/>
      <c r="F4" s="28">
        <v>4477215</v>
      </c>
      <c r="G4" s="28">
        <v>5437205</v>
      </c>
      <c r="H4" s="209">
        <v>5229541</v>
      </c>
      <c r="I4" s="28"/>
      <c r="J4" s="28">
        <f t="shared" si="0"/>
        <v>26673489</v>
      </c>
      <c r="K4" s="28">
        <f t="shared" si="1"/>
        <v>31785544</v>
      </c>
      <c r="L4" s="28">
        <f t="shared" si="2"/>
        <v>31534426</v>
      </c>
      <c r="N4" s="218"/>
      <c r="O4" s="165"/>
      <c r="P4" s="165"/>
    </row>
    <row r="5" spans="1:17" x14ac:dyDescent="0.25">
      <c r="A5" s="7" t="s">
        <v>404</v>
      </c>
      <c r="B5" s="28">
        <v>53484714</v>
      </c>
      <c r="C5" s="28">
        <f>58238448</f>
        <v>58238448</v>
      </c>
      <c r="D5" s="28">
        <v>60452989</v>
      </c>
      <c r="E5" s="28"/>
      <c r="F5" s="28">
        <v>10944789</v>
      </c>
      <c r="G5" s="28">
        <v>11795438</v>
      </c>
      <c r="H5" s="28">
        <v>11982449</v>
      </c>
      <c r="I5" s="28"/>
      <c r="J5" s="28">
        <f t="shared" si="0"/>
        <v>64429503</v>
      </c>
      <c r="K5" s="28">
        <f t="shared" si="1"/>
        <v>70033886</v>
      </c>
      <c r="L5" s="28">
        <f t="shared" si="2"/>
        <v>72435438</v>
      </c>
      <c r="N5" s="218"/>
      <c r="O5" s="165"/>
    </row>
    <row r="6" spans="1:17" x14ac:dyDescent="0.25">
      <c r="A6" s="7" t="s">
        <v>405</v>
      </c>
      <c r="B6" s="28">
        <v>55218728</v>
      </c>
      <c r="C6" s="28">
        <v>60397398</v>
      </c>
      <c r="D6" s="28">
        <v>62209675</v>
      </c>
      <c r="E6" s="28"/>
      <c r="F6" s="28">
        <v>11281613</v>
      </c>
      <c r="G6" s="28">
        <v>12221762</v>
      </c>
      <c r="H6" s="28">
        <v>12319395</v>
      </c>
      <c r="I6" s="28"/>
      <c r="J6" s="28">
        <f t="shared" si="0"/>
        <v>66500341</v>
      </c>
      <c r="K6" s="28">
        <f t="shared" si="1"/>
        <v>72619160</v>
      </c>
      <c r="L6" s="28">
        <f t="shared" si="2"/>
        <v>74529070</v>
      </c>
      <c r="N6" s="218"/>
      <c r="O6" s="165"/>
    </row>
    <row r="7" spans="1:17" x14ac:dyDescent="0.25">
      <c r="A7" s="7" t="s">
        <v>406</v>
      </c>
      <c r="B7" s="28">
        <v>86991741</v>
      </c>
      <c r="C7" s="28">
        <v>97791092</v>
      </c>
      <c r="D7" s="28">
        <v>99697151</v>
      </c>
      <c r="E7" s="28"/>
      <c r="F7" s="28">
        <v>17844123</v>
      </c>
      <c r="G7" s="28">
        <v>19699908</v>
      </c>
      <c r="H7" s="28">
        <v>19731661</v>
      </c>
      <c r="I7" s="28"/>
      <c r="J7" s="28">
        <f t="shared" si="0"/>
        <v>104835864</v>
      </c>
      <c r="K7" s="28">
        <f t="shared" si="1"/>
        <v>117491000</v>
      </c>
      <c r="L7" s="28">
        <f t="shared" si="2"/>
        <v>119428812</v>
      </c>
      <c r="N7" s="165"/>
      <c r="O7" s="165"/>
      <c r="P7" s="165"/>
    </row>
    <row r="8" spans="1:17" x14ac:dyDescent="0.25">
      <c r="A8" s="7" t="s">
        <v>407</v>
      </c>
      <c r="B8" s="28">
        <v>90692438</v>
      </c>
      <c r="C8" s="28">
        <v>102840296</v>
      </c>
      <c r="D8" s="28">
        <v>104847661</v>
      </c>
      <c r="E8" s="28"/>
      <c r="F8" s="28">
        <v>18598039</v>
      </c>
      <c r="G8" s="28">
        <v>20707889</v>
      </c>
      <c r="H8" s="28">
        <v>20742396</v>
      </c>
      <c r="I8" s="28"/>
      <c r="J8" s="28">
        <f t="shared" si="0"/>
        <v>109290477</v>
      </c>
      <c r="K8" s="28">
        <f t="shared" si="1"/>
        <v>123548185</v>
      </c>
      <c r="L8" s="28">
        <f t="shared" si="2"/>
        <v>125590057</v>
      </c>
      <c r="N8" s="165"/>
      <c r="O8" s="165"/>
      <c r="P8" s="165"/>
      <c r="Q8" s="165"/>
    </row>
    <row r="9" spans="1:17" x14ac:dyDescent="0.25">
      <c r="A9" s="7" t="s">
        <v>408</v>
      </c>
      <c r="B9" s="28">
        <v>112974018</v>
      </c>
      <c r="C9" s="28">
        <v>124903414</v>
      </c>
      <c r="D9" s="28">
        <v>127895476</v>
      </c>
      <c r="E9" s="28"/>
      <c r="F9" s="28">
        <v>23210943</v>
      </c>
      <c r="G9" s="28">
        <v>25114257</v>
      </c>
      <c r="H9" s="28">
        <v>25309163</v>
      </c>
      <c r="I9" s="28"/>
      <c r="J9" s="28">
        <f t="shared" si="0"/>
        <v>136184961</v>
      </c>
      <c r="K9" s="28">
        <f t="shared" si="1"/>
        <v>150017671</v>
      </c>
      <c r="L9" s="28">
        <f t="shared" si="2"/>
        <v>153204639</v>
      </c>
      <c r="N9" s="165"/>
      <c r="O9" s="165"/>
      <c r="P9" s="165"/>
      <c r="Q9" s="165"/>
    </row>
    <row r="10" spans="1:17" x14ac:dyDescent="0.25">
      <c r="A10" s="7" t="s">
        <v>409</v>
      </c>
      <c r="B10" s="28">
        <v>115926311</v>
      </c>
      <c r="C10" s="28">
        <v>129404724</v>
      </c>
      <c r="D10" s="28">
        <v>130669635</v>
      </c>
      <c r="E10" s="28"/>
      <c r="F10" s="28">
        <v>23805587</v>
      </c>
      <c r="G10" s="28">
        <v>26034503</v>
      </c>
      <c r="H10" s="28">
        <v>25857833</v>
      </c>
      <c r="I10" s="28"/>
      <c r="J10" s="28">
        <f t="shared" si="0"/>
        <v>139731898</v>
      </c>
      <c r="K10" s="28">
        <f t="shared" si="1"/>
        <v>155439227</v>
      </c>
      <c r="L10" s="28">
        <f t="shared" si="2"/>
        <v>156527468</v>
      </c>
      <c r="M10" s="165"/>
      <c r="N10" s="165"/>
      <c r="O10" s="165"/>
      <c r="P10" s="165"/>
    </row>
    <row r="11" spans="1:17" x14ac:dyDescent="0.25">
      <c r="A11" s="7" t="s">
        <v>410</v>
      </c>
      <c r="B11" s="28">
        <v>150576254</v>
      </c>
      <c r="C11" s="28">
        <v>165668406</v>
      </c>
      <c r="D11" s="28">
        <v>167176502</v>
      </c>
      <c r="E11" s="28"/>
      <c r="F11" s="28">
        <v>30954025</v>
      </c>
      <c r="G11" s="28">
        <v>33286461</v>
      </c>
      <c r="H11" s="28">
        <v>33077457</v>
      </c>
      <c r="I11" s="28"/>
      <c r="J11" s="28">
        <f t="shared" si="0"/>
        <v>181530279</v>
      </c>
      <c r="K11" s="28">
        <f t="shared" si="1"/>
        <v>198954867</v>
      </c>
      <c r="L11" s="28">
        <f t="shared" si="2"/>
        <v>200253959</v>
      </c>
      <c r="M11" s="165"/>
      <c r="N11" s="165"/>
    </row>
    <row r="12" spans="1:17" ht="15.75" thickBot="1" x14ac:dyDescent="0.3">
      <c r="A12" s="7" t="s">
        <v>411</v>
      </c>
      <c r="B12" s="28">
        <v>152418472</v>
      </c>
      <c r="C12" s="28">
        <v>167290401</v>
      </c>
      <c r="D12" s="28">
        <v>168506575</v>
      </c>
      <c r="E12" s="28"/>
      <c r="F12" s="28">
        <v>31323277</v>
      </c>
      <c r="G12" s="28">
        <v>33623340</v>
      </c>
      <c r="H12" s="28">
        <v>33339082</v>
      </c>
      <c r="I12" s="28"/>
      <c r="J12" s="28">
        <f t="shared" si="0"/>
        <v>183741749</v>
      </c>
      <c r="K12" s="28">
        <f t="shared" si="1"/>
        <v>200913741</v>
      </c>
      <c r="L12" s="28">
        <f t="shared" si="2"/>
        <v>201845657</v>
      </c>
      <c r="N12" s="267"/>
    </row>
    <row r="13" spans="1:17" x14ac:dyDescent="0.25">
      <c r="A13" s="7" t="s">
        <v>412</v>
      </c>
      <c r="B13" s="28">
        <v>190287729</v>
      </c>
      <c r="C13" s="28">
        <v>216186638</v>
      </c>
      <c r="D13" s="28">
        <v>205956451</v>
      </c>
      <c r="E13" s="30" t="s">
        <v>21</v>
      </c>
      <c r="F13" s="28">
        <v>39300433</v>
      </c>
      <c r="G13" s="28">
        <v>43645701</v>
      </c>
      <c r="H13" s="28">
        <v>40808867</v>
      </c>
      <c r="I13" s="30" t="s">
        <v>21</v>
      </c>
      <c r="J13" s="28">
        <f t="shared" si="0"/>
        <v>229588162</v>
      </c>
      <c r="K13" s="28">
        <f t="shared" si="1"/>
        <v>259832339</v>
      </c>
      <c r="L13" s="28">
        <f t="shared" si="2"/>
        <v>246765318</v>
      </c>
      <c r="M13" s="31"/>
      <c r="N13" s="139"/>
    </row>
    <row r="14" spans="1:17" x14ac:dyDescent="0.25">
      <c r="A14" s="38" t="s">
        <v>413</v>
      </c>
      <c r="B14" s="28">
        <v>195955447</v>
      </c>
      <c r="C14" s="28">
        <v>220842958</v>
      </c>
      <c r="D14" s="28"/>
      <c r="E14" s="200">
        <f>D14*1000/$N$15</f>
        <v>0</v>
      </c>
      <c r="F14" s="28">
        <v>40450518</v>
      </c>
      <c r="G14" s="28">
        <v>44561358</v>
      </c>
      <c r="H14" s="28"/>
      <c r="I14" s="200">
        <f>H14*1000/$N$15</f>
        <v>0</v>
      </c>
      <c r="J14" s="28">
        <f t="shared" si="0"/>
        <v>236405965</v>
      </c>
      <c r="K14" s="28">
        <f t="shared" si="1"/>
        <v>265404316</v>
      </c>
      <c r="L14" s="28">
        <f t="shared" si="2"/>
        <v>0</v>
      </c>
      <c r="N14" s="194" t="s">
        <v>436</v>
      </c>
      <c r="O14" s="194"/>
    </row>
    <row r="15" spans="1:17" x14ac:dyDescent="0.25">
      <c r="A15" s="133" t="s">
        <v>424</v>
      </c>
      <c r="B15" s="137"/>
      <c r="C15" s="201"/>
      <c r="D15" s="201">
        <v>200750000</v>
      </c>
      <c r="E15" s="202">
        <f>D15*1000/$N$15</f>
        <v>36573.252900718966</v>
      </c>
      <c r="F15" s="137"/>
      <c r="G15" s="203"/>
      <c r="H15" s="204">
        <v>40350000</v>
      </c>
      <c r="I15" s="202">
        <f>H15*1000/$N$15</f>
        <v>7351.0871957360414</v>
      </c>
      <c r="J15" s="137"/>
      <c r="K15" s="205"/>
      <c r="L15" s="205">
        <f>D15+H15</f>
        <v>241100000</v>
      </c>
      <c r="M15" s="32"/>
      <c r="N15" s="195">
        <v>5488984</v>
      </c>
      <c r="O15" s="194"/>
    </row>
    <row r="16" spans="1:17" x14ac:dyDescent="0.25">
      <c r="A16" s="40" t="s">
        <v>428</v>
      </c>
      <c r="B16" s="38"/>
      <c r="C16" s="170"/>
      <c r="D16" s="170">
        <v>200725000</v>
      </c>
      <c r="E16" s="41">
        <f>D16*1000/$N$15</f>
        <v>36568.698323769939</v>
      </c>
      <c r="F16" s="38"/>
      <c r="G16" s="171"/>
      <c r="H16" s="171">
        <v>40265000</v>
      </c>
      <c r="I16" s="41">
        <f>H16*1000/$N$15</f>
        <v>7335.6016341093364</v>
      </c>
      <c r="J16" s="38"/>
      <c r="K16" s="42"/>
      <c r="L16" s="42">
        <f>D16+H16</f>
        <v>240990000</v>
      </c>
      <c r="M16" s="32"/>
      <c r="N16" s="140"/>
    </row>
    <row r="17" spans="1:19" x14ac:dyDescent="0.25">
      <c r="A17" s="7" t="s">
        <v>443</v>
      </c>
      <c r="B17" s="43"/>
      <c r="C17" s="38"/>
      <c r="D17" s="38">
        <v>204653000</v>
      </c>
      <c r="E17" s="41">
        <f>D17*1000/$N$15</f>
        <v>37284.313454001691</v>
      </c>
      <c r="F17" s="43"/>
      <c r="G17" s="38"/>
      <c r="H17" s="38">
        <v>40464000</v>
      </c>
      <c r="I17" s="41">
        <f>H17*1000/$N$15</f>
        <v>7371.8560666236226</v>
      </c>
      <c r="J17" s="43"/>
      <c r="K17" s="38"/>
      <c r="L17" s="38">
        <f>D17+H17</f>
        <v>245117000</v>
      </c>
      <c r="M17" s="33"/>
      <c r="N17" s="149"/>
    </row>
    <row r="18" spans="1:19" ht="15.75" thickBot="1" x14ac:dyDescent="0.3">
      <c r="A18" s="40" t="s">
        <v>438</v>
      </c>
      <c r="B18" s="198"/>
      <c r="C18" s="198"/>
      <c r="D18" s="172">
        <v>208200000</v>
      </c>
      <c r="E18" s="173">
        <f>D18*1000/$N$15</f>
        <v>37930.516831530207</v>
      </c>
      <c r="F18" s="43"/>
      <c r="G18" s="38"/>
      <c r="H18" s="38">
        <v>41000000</v>
      </c>
      <c r="I18" s="173">
        <f>H18*1000/$N$15</f>
        <v>7469.5061964108472</v>
      </c>
      <c r="J18" s="43"/>
      <c r="K18" s="222"/>
      <c r="L18" s="38">
        <f>D18+H18</f>
        <v>249200000</v>
      </c>
      <c r="M18" s="33"/>
      <c r="N18" s="149"/>
    </row>
    <row r="19" spans="1:19" x14ac:dyDescent="0.25">
      <c r="A19" s="141"/>
      <c r="B19" s="142"/>
      <c r="C19" s="143"/>
      <c r="D19" s="143"/>
      <c r="E19" s="144"/>
      <c r="F19" s="142"/>
      <c r="G19" s="143"/>
      <c r="H19" s="143"/>
      <c r="I19" s="144"/>
      <c r="J19" s="142"/>
      <c r="K19" s="145"/>
      <c r="L19" s="145"/>
      <c r="M19" s="33"/>
      <c r="N19" s="32"/>
      <c r="O19" s="148"/>
      <c r="P19" s="148"/>
    </row>
    <row r="20" spans="1:19" x14ac:dyDescent="0.25">
      <c r="A20" s="161"/>
      <c r="B20" s="161"/>
      <c r="C20" s="161"/>
      <c r="D20" s="161"/>
      <c r="E20" s="144"/>
      <c r="F20" s="142"/>
      <c r="G20" s="146"/>
      <c r="H20" s="146"/>
      <c r="I20" s="144"/>
      <c r="J20" s="142"/>
      <c r="K20" s="145"/>
      <c r="L20" s="145"/>
      <c r="M20" s="223"/>
      <c r="N20" s="32"/>
      <c r="O20" s="148"/>
    </row>
    <row r="21" spans="1:19" x14ac:dyDescent="0.25">
      <c r="A21" s="162"/>
      <c r="B21" s="163"/>
      <c r="C21" s="164"/>
      <c r="D21" s="164"/>
      <c r="E21" s="144"/>
      <c r="F21" s="142"/>
      <c r="G21" s="146"/>
      <c r="H21" s="146"/>
      <c r="I21" s="144"/>
      <c r="J21" s="142"/>
      <c r="K21" s="145"/>
      <c r="L21" s="145"/>
      <c r="M21" s="33"/>
      <c r="N21" s="32"/>
    </row>
    <row r="22" spans="1:19" x14ac:dyDescent="0.25">
      <c r="A22" s="34" t="s">
        <v>414</v>
      </c>
      <c r="B22" s="266"/>
      <c r="C22" s="266"/>
      <c r="D22" s="266"/>
      <c r="E22" s="35"/>
      <c r="F22" s="266"/>
      <c r="G22" s="266"/>
      <c r="H22" s="132"/>
      <c r="I22" s="35"/>
      <c r="J22" s="266"/>
      <c r="K22" s="266"/>
      <c r="L22" s="266"/>
    </row>
    <row r="23" spans="1:19" x14ac:dyDescent="0.25">
      <c r="A23" s="36" t="s">
        <v>415</v>
      </c>
      <c r="B23" s="136">
        <f t="shared" ref="B23:K23" si="3">B2</f>
        <v>2021</v>
      </c>
      <c r="C23" s="136">
        <f>C2</f>
        <v>2022</v>
      </c>
      <c r="D23" s="136">
        <f>D2</f>
        <v>2023</v>
      </c>
      <c r="E23" s="136"/>
      <c r="F23" s="136">
        <f t="shared" si="3"/>
        <v>2021</v>
      </c>
      <c r="G23" s="136">
        <f t="shared" si="3"/>
        <v>2022</v>
      </c>
      <c r="H23" s="136">
        <f t="shared" si="3"/>
        <v>2023</v>
      </c>
      <c r="I23" s="136"/>
      <c r="J23" s="136">
        <f t="shared" si="3"/>
        <v>2021</v>
      </c>
      <c r="K23" s="136">
        <f t="shared" si="3"/>
        <v>2022</v>
      </c>
      <c r="L23" s="136">
        <f t="shared" ref="L23" si="4">L2</f>
        <v>2023</v>
      </c>
      <c r="O23"/>
      <c r="Q23" s="44"/>
      <c r="R23" s="44"/>
      <c r="S23" s="44"/>
    </row>
    <row r="24" spans="1:19" x14ac:dyDescent="0.25">
      <c r="A24" s="7" t="s">
        <v>391</v>
      </c>
      <c r="B24" s="37">
        <v>6.6961061728874824E-3</v>
      </c>
      <c r="C24" s="37">
        <f>(C3-B3)/B3</f>
        <v>0.19071798478692495</v>
      </c>
      <c r="D24" s="37">
        <f>(D3-C3)/C3</f>
        <v>6.775266564019582E-4</v>
      </c>
      <c r="E24" s="7"/>
      <c r="F24" s="37">
        <v>-1.7725790945053971E-2</v>
      </c>
      <c r="G24" s="37">
        <f>(G3-F3)/F3</f>
        <v>0.21789441089515518</v>
      </c>
      <c r="H24" s="37">
        <f>(H3-G3)/G3</f>
        <v>-3.6677774830604519E-2</v>
      </c>
      <c r="I24" s="7"/>
      <c r="J24" s="37">
        <v>2.501415858374842E-3</v>
      </c>
      <c r="K24" s="37">
        <f>(K3-J3)/J3</f>
        <v>0.19529161023657679</v>
      </c>
      <c r="L24" s="37">
        <f>(L3-K3)/K3</f>
        <v>-5.7280209693009064E-3</v>
      </c>
      <c r="N24" s="147"/>
      <c r="O24"/>
      <c r="Q24" s="174"/>
      <c r="R24" s="31"/>
      <c r="S24" s="148"/>
    </row>
    <row r="25" spans="1:19" x14ac:dyDescent="0.25">
      <c r="A25" s="7" t="s">
        <v>403</v>
      </c>
      <c r="B25" s="37">
        <v>1.0327737969847123E-2</v>
      </c>
      <c r="C25" s="37">
        <f t="shared" ref="C25:C30" si="5">(C4-B4)/B4</f>
        <v>0.18706135092763768</v>
      </c>
      <c r="D25" s="37">
        <f>(D4-C4)/C4</f>
        <v>-1.6492121192155603E-3</v>
      </c>
      <c r="E25" s="7"/>
      <c r="F25" s="37">
        <v>-1.3458364191117674E-2</v>
      </c>
      <c r="G25" s="37">
        <f t="shared" ref="G25:G30" si="6">(G4-F4)/F4</f>
        <v>0.21441677471374504</v>
      </c>
      <c r="H25" s="37">
        <f>(H4-G4)/G4</f>
        <v>-3.8193152548046283E-2</v>
      </c>
      <c r="I25" s="7"/>
      <c r="J25" s="37">
        <v>6.2553963148707925E-3</v>
      </c>
      <c r="K25" s="37">
        <f t="shared" ref="K25:K29" si="7">(K4-J4)/J4</f>
        <v>0.1916530304678177</v>
      </c>
      <c r="L25" s="37">
        <f>(L4-K4)/K4</f>
        <v>-7.9003838977869945E-3</v>
      </c>
      <c r="N25" s="147"/>
      <c r="O25"/>
      <c r="Q25" s="174"/>
      <c r="R25" s="31"/>
      <c r="S25" s="148"/>
    </row>
    <row r="26" spans="1:19" x14ac:dyDescent="0.25">
      <c r="A26" s="7" t="s">
        <v>404</v>
      </c>
      <c r="B26" s="37">
        <v>8.0149806077892169E-2</v>
      </c>
      <c r="C26" s="37">
        <f t="shared" si="5"/>
        <v>8.88802359492845E-2</v>
      </c>
      <c r="D26" s="37">
        <f t="shared" ref="D26" si="8">(D5-C5)/C5</f>
        <v>3.8025412353021495E-2</v>
      </c>
      <c r="E26" s="7"/>
      <c r="F26" s="37">
        <v>6.759514606973048E-2</v>
      </c>
      <c r="G26" s="37">
        <f t="shared" si="6"/>
        <v>7.772182725496124E-2</v>
      </c>
      <c r="H26" s="37">
        <f t="shared" ref="H26:H27" si="9">(H5-G5)/G5</f>
        <v>1.5854519348921167E-2</v>
      </c>
      <c r="I26" s="7"/>
      <c r="J26" s="37">
        <v>7.7996338866638815E-2</v>
      </c>
      <c r="K26" s="37">
        <f t="shared" si="7"/>
        <v>8.6984731203032878E-2</v>
      </c>
      <c r="L26" s="37">
        <f t="shared" ref="L26:L27" si="10">(L5-K5)/K5</f>
        <v>3.4291285792708973E-2</v>
      </c>
      <c r="N26" s="147"/>
      <c r="O26"/>
      <c r="Q26" s="174"/>
      <c r="R26" s="174"/>
      <c r="S26" s="148"/>
    </row>
    <row r="27" spans="1:19" x14ac:dyDescent="0.25">
      <c r="A27" s="7" t="s">
        <v>405</v>
      </c>
      <c r="B27" s="37">
        <v>8.4302728586373638E-2</v>
      </c>
      <c r="C27" s="37">
        <f t="shared" si="5"/>
        <v>9.3784666680478412E-2</v>
      </c>
      <c r="D27" s="37">
        <f t="shared" ref="D27:D34" si="11">(D6-C6)/C6</f>
        <v>3.0005878730073769E-2</v>
      </c>
      <c r="E27" s="7"/>
      <c r="F27" s="37">
        <v>7.1834367502448093E-2</v>
      </c>
      <c r="G27" s="37">
        <f t="shared" si="6"/>
        <v>8.3334625997186745E-2</v>
      </c>
      <c r="H27" s="37">
        <f t="shared" si="9"/>
        <v>7.9884553471095254E-3</v>
      </c>
      <c r="I27" s="7"/>
      <c r="J27" s="37">
        <v>8.2167111684589844E-2</v>
      </c>
      <c r="K27" s="37">
        <f t="shared" si="7"/>
        <v>9.201184396934145E-2</v>
      </c>
      <c r="L27" s="37">
        <f t="shared" si="10"/>
        <v>2.6300359299116102E-2</v>
      </c>
      <c r="N27" s="147"/>
      <c r="Q27" s="174"/>
    </row>
    <row r="28" spans="1:19" x14ac:dyDescent="0.25">
      <c r="A28" s="7" t="s">
        <v>406</v>
      </c>
      <c r="B28" s="37">
        <v>0.10262940860256554</v>
      </c>
      <c r="C28" s="37">
        <f t="shared" si="5"/>
        <v>0.12414225621717354</v>
      </c>
      <c r="D28" s="37">
        <f t="shared" si="11"/>
        <v>1.949113115538172E-2</v>
      </c>
      <c r="E28" s="7"/>
      <c r="F28" s="37">
        <v>0.11231838616456015</v>
      </c>
      <c r="G28" s="37">
        <f t="shared" si="6"/>
        <v>0.10399978749305865</v>
      </c>
      <c r="H28" s="37">
        <f t="shared" ref="H28:H34" si="12">(H7-G7)/G7</f>
        <v>1.6118349385184946E-3</v>
      </c>
      <c r="I28" s="7"/>
      <c r="J28" s="37">
        <v>0.10426663264273323</v>
      </c>
      <c r="K28" s="37">
        <f t="shared" si="7"/>
        <v>0.12071380458122613</v>
      </c>
      <c r="L28" s="37">
        <f t="shared" ref="L28:L34" si="13">(L7-K7)/K7</f>
        <v>1.6493280336366191E-2</v>
      </c>
      <c r="N28" s="147"/>
      <c r="Q28" s="174"/>
    </row>
    <row r="29" spans="1:19" x14ac:dyDescent="0.25">
      <c r="A29" s="7" t="s">
        <v>407</v>
      </c>
      <c r="B29" s="37">
        <v>0.1230328893920848</v>
      </c>
      <c r="C29" s="37">
        <f t="shared" si="5"/>
        <v>0.13394565487367316</v>
      </c>
      <c r="D29" s="37">
        <f t="shared" si="11"/>
        <v>1.951924564666753E-2</v>
      </c>
      <c r="E29" s="7"/>
      <c r="F29" s="37">
        <v>0.13244872861006549</v>
      </c>
      <c r="G29" s="37">
        <f t="shared" si="6"/>
        <v>0.11344475619176839</v>
      </c>
      <c r="H29" s="37">
        <f t="shared" si="12"/>
        <v>1.6663697588875429E-3</v>
      </c>
      <c r="I29" s="7"/>
      <c r="J29" s="37">
        <v>0.12462411848746795</v>
      </c>
      <c r="K29" s="37">
        <f t="shared" si="7"/>
        <v>0.13045700221438322</v>
      </c>
      <c r="L29" s="37">
        <f t="shared" si="13"/>
        <v>1.6526928339740482E-2</v>
      </c>
      <c r="N29" s="147"/>
    </row>
    <row r="30" spans="1:19" x14ac:dyDescent="0.25">
      <c r="A30" s="7" t="s">
        <v>408</v>
      </c>
      <c r="B30" s="37">
        <v>0.10965031611484194</v>
      </c>
      <c r="C30" s="37">
        <f t="shared" si="5"/>
        <v>0.10559415528621811</v>
      </c>
      <c r="D30" s="37">
        <f t="shared" si="11"/>
        <v>2.3955005745479464E-2</v>
      </c>
      <c r="E30" s="7"/>
      <c r="F30" s="37">
        <v>0.12233028852967505</v>
      </c>
      <c r="G30" s="37">
        <f t="shared" si="6"/>
        <v>8.2000718368055961E-2</v>
      </c>
      <c r="H30" s="37">
        <f t="shared" si="12"/>
        <v>7.7607711030431839E-3</v>
      </c>
      <c r="I30" s="7"/>
      <c r="J30" s="37">
        <v>0.11179115741872528</v>
      </c>
      <c r="K30" s="37">
        <f t="shared" ref="K30:K35" si="14">(K9-J9)/J9</f>
        <v>0.10157296296468447</v>
      </c>
      <c r="L30" s="37">
        <f t="shared" si="13"/>
        <v>2.1243950654319915E-2</v>
      </c>
      <c r="N30" s="147"/>
    </row>
    <row r="31" spans="1:19" x14ac:dyDescent="0.25">
      <c r="A31" s="7" t="s">
        <v>409</v>
      </c>
      <c r="B31" s="37">
        <v>0.11675989832566422</v>
      </c>
      <c r="C31" s="37">
        <f>(C10-B10)/B10</f>
        <v>0.11626707417611175</v>
      </c>
      <c r="D31" s="37">
        <f t="shared" si="11"/>
        <v>9.774844077562423E-3</v>
      </c>
      <c r="E31" s="7"/>
      <c r="F31" s="37">
        <v>0.12877488957197988</v>
      </c>
      <c r="G31" s="37">
        <f>(G10-F10)/F10</f>
        <v>9.3629953338264668E-2</v>
      </c>
      <c r="H31" s="37">
        <f t="shared" si="12"/>
        <v>-6.7859947240014526E-3</v>
      </c>
      <c r="I31" s="7"/>
      <c r="J31" s="37">
        <v>0.11878873712349543</v>
      </c>
      <c r="K31" s="37">
        <f t="shared" si="14"/>
        <v>0.11241047480797835</v>
      </c>
      <c r="L31" s="37">
        <f t="shared" si="13"/>
        <v>7.0010705856122148E-3</v>
      </c>
      <c r="N31" s="147"/>
    </row>
    <row r="32" spans="1:19" x14ac:dyDescent="0.25">
      <c r="A32" s="7" t="s">
        <v>410</v>
      </c>
      <c r="B32" s="37">
        <v>0.13355824738380964</v>
      </c>
      <c r="C32" s="37">
        <f>(C11-B11)/B11</f>
        <v>0.10022929644670268</v>
      </c>
      <c r="D32" s="37">
        <f t="shared" si="11"/>
        <v>9.10309959763843E-3</v>
      </c>
      <c r="E32" s="7"/>
      <c r="F32" s="37">
        <v>0.1478999722092284</v>
      </c>
      <c r="G32" s="37">
        <f>(G11-F11)/F11</f>
        <v>7.5351622284985556E-2</v>
      </c>
      <c r="H32" s="37">
        <f t="shared" si="12"/>
        <v>-6.2789492700951292E-3</v>
      </c>
      <c r="I32" s="7"/>
      <c r="J32" s="37">
        <v>0.13597835931072322</v>
      </c>
      <c r="K32" s="37">
        <f t="shared" si="14"/>
        <v>9.5987226461542535E-2</v>
      </c>
      <c r="L32" s="37">
        <f t="shared" si="13"/>
        <v>6.5295814050128267E-3</v>
      </c>
      <c r="N32" s="147"/>
    </row>
    <row r="33" spans="1:20" x14ac:dyDescent="0.25">
      <c r="A33" s="7" t="s">
        <v>411</v>
      </c>
      <c r="B33" s="37">
        <v>0.13129314002925702</v>
      </c>
      <c r="C33" s="37">
        <f>(C12-B12)/B12</f>
        <v>9.7573009392194932E-2</v>
      </c>
      <c r="D33" s="37">
        <f t="shared" si="11"/>
        <v>7.2698373172050681E-3</v>
      </c>
      <c r="E33" s="7"/>
      <c r="F33" s="37">
        <v>0.14513109538463204</v>
      </c>
      <c r="G33" s="37">
        <f>(G12-F12)/F12</f>
        <v>7.3429833028006611E-2</v>
      </c>
      <c r="H33" s="37">
        <f t="shared" si="12"/>
        <v>-8.4541868832781041E-3</v>
      </c>
      <c r="I33" s="7"/>
      <c r="J33" s="37">
        <v>0.133628462206662</v>
      </c>
      <c r="K33" s="37">
        <f t="shared" si="14"/>
        <v>9.345721423387561E-2</v>
      </c>
      <c r="L33" s="37">
        <f t="shared" si="13"/>
        <v>4.638388570943985E-3</v>
      </c>
      <c r="N33" s="147"/>
    </row>
    <row r="34" spans="1:20" x14ac:dyDescent="0.25">
      <c r="A34" s="7" t="s">
        <v>412</v>
      </c>
      <c r="B34" s="37">
        <v>0.13751650730764295</v>
      </c>
      <c r="C34" s="37">
        <f>(C13-B13)/B13</f>
        <v>0.13610393658121803</v>
      </c>
      <c r="D34" s="37">
        <f t="shared" si="11"/>
        <v>-4.7321088364397433E-2</v>
      </c>
      <c r="E34" s="38"/>
      <c r="F34" s="37">
        <v>0.15594887385642472</v>
      </c>
      <c r="G34" s="37">
        <f>(G13-F13)/F13</f>
        <v>0.11056539758734973</v>
      </c>
      <c r="H34" s="37">
        <f t="shared" si="12"/>
        <v>-6.4996871054952235E-2</v>
      </c>
      <c r="I34" s="38"/>
      <c r="J34" s="37">
        <v>0.14062990838331985</v>
      </c>
      <c r="K34" s="37">
        <f t="shared" si="14"/>
        <v>0.13173230159837249</v>
      </c>
      <c r="L34" s="37">
        <f t="shared" si="13"/>
        <v>-5.0290202714143292E-2</v>
      </c>
      <c r="N34" s="147"/>
    </row>
    <row r="35" spans="1:20" x14ac:dyDescent="0.25">
      <c r="A35" s="38" t="s">
        <v>413</v>
      </c>
      <c r="B35" s="39">
        <v>0.160238236383168</v>
      </c>
      <c r="C35" s="37">
        <f>(C14-B14)/B14</f>
        <v>0.12700596682061102</v>
      </c>
      <c r="D35" s="37"/>
      <c r="E35" s="38"/>
      <c r="F35" s="39">
        <v>0.17858896357787174</v>
      </c>
      <c r="G35" s="37">
        <f>(G14-F14)/F14</f>
        <v>0.10162638708359681</v>
      </c>
      <c r="H35" s="37"/>
      <c r="I35" s="38"/>
      <c r="J35" s="39">
        <v>0.1633375270166513</v>
      </c>
      <c r="K35" s="37">
        <f t="shared" si="14"/>
        <v>0.12266336426832546</v>
      </c>
      <c r="L35" s="37"/>
      <c r="N35" s="147"/>
    </row>
    <row r="36" spans="1:20" x14ac:dyDescent="0.25">
      <c r="A36" s="133" t="str">
        <f>A15</f>
        <v>Anslag NB2023</v>
      </c>
      <c r="B36" s="134"/>
      <c r="C36" s="135"/>
      <c r="D36" s="135">
        <f>(D15-C$14)/C$14</f>
        <v>-9.0983014273880544E-2</v>
      </c>
      <c r="E36" s="134"/>
      <c r="F36" s="134"/>
      <c r="G36" s="135"/>
      <c r="H36" s="135">
        <f>(H15-G$14)/G$14</f>
        <v>-9.4506949272057647E-2</v>
      </c>
      <c r="I36" s="134"/>
      <c r="J36" s="134"/>
      <c r="K36" s="135"/>
      <c r="L36" s="135">
        <f>(L15-K$14)/K$14</f>
        <v>-9.1574682606141183E-2</v>
      </c>
      <c r="O36" s="31"/>
      <c r="P36" s="148"/>
      <c r="Q36" s="148"/>
      <c r="R36" s="148"/>
    </row>
    <row r="37" spans="1:20" x14ac:dyDescent="0.25">
      <c r="A37" s="133" t="str">
        <f>A16</f>
        <v>Anslag Budsjettvedtak-23</v>
      </c>
      <c r="C37" s="39"/>
      <c r="D37" s="39">
        <f>(D16-C14)/C14</f>
        <v>-9.1096216887295994E-2</v>
      </c>
      <c r="G37" s="39"/>
      <c r="H37" s="39">
        <f>(H16-G14)/G14</f>
        <v>-9.6414431535053302E-2</v>
      </c>
      <c r="K37" s="39"/>
      <c r="L37" s="39">
        <f>(L16-K$14)/K$14</f>
        <v>-9.1989144592509189E-2</v>
      </c>
      <c r="O37" s="31"/>
      <c r="P37" s="148"/>
      <c r="Q37" s="148"/>
      <c r="R37" s="148"/>
    </row>
    <row r="38" spans="1:20" x14ac:dyDescent="0.25">
      <c r="A38" s="7" t="str">
        <f>A17</f>
        <v>Anslag RNB2023</v>
      </c>
      <c r="C38" s="39"/>
      <c r="D38" s="39">
        <f>(D17-C14)/C14</f>
        <v>-7.3309822267459399E-2</v>
      </c>
      <c r="G38" s="39"/>
      <c r="H38" s="39">
        <f>(H17-G14)/G14</f>
        <v>-9.194867894286346E-2</v>
      </c>
      <c r="K38" s="37"/>
      <c r="L38" s="39">
        <f>(L17-K$14)/K$14</f>
        <v>-7.6439284431229826E-2</v>
      </c>
      <c r="O38" s="31"/>
      <c r="P38" s="148"/>
      <c r="Q38" s="148"/>
      <c r="R38" s="148"/>
    </row>
    <row r="39" spans="1:20" x14ac:dyDescent="0.25">
      <c r="A39" s="7" t="str">
        <f>A18</f>
        <v>Anslag NB2024</v>
      </c>
      <c r="C39" s="39"/>
      <c r="D39" s="39">
        <f>(D18-C14)/C14</f>
        <v>-5.724863547607436E-2</v>
      </c>
      <c r="G39" s="39"/>
      <c r="H39" s="39">
        <f>(H18-G14)/G14</f>
        <v>-7.9920320202090792E-2</v>
      </c>
      <c r="K39" s="37"/>
      <c r="L39" s="39">
        <f>(L18-K$14)/K$14</f>
        <v>-6.1055209064497656E-2</v>
      </c>
    </row>
    <row r="40" spans="1:20" x14ac:dyDescent="0.25">
      <c r="A40" s="141"/>
      <c r="C40" s="149"/>
      <c r="D40" s="149"/>
      <c r="F40" s="150"/>
      <c r="G40" s="149"/>
      <c r="H40" s="149"/>
      <c r="K40" s="149"/>
      <c r="L40" s="149"/>
    </row>
    <row r="41" spans="1:20" x14ac:dyDescent="0.25">
      <c r="A41" s="146"/>
      <c r="B41" s="151"/>
      <c r="C41" s="152"/>
      <c r="D41" s="152"/>
      <c r="E41" s="151"/>
      <c r="F41" s="151"/>
      <c r="G41" s="152"/>
      <c r="H41" s="152"/>
      <c r="I41" s="151"/>
      <c r="J41" s="151"/>
      <c r="K41" s="152"/>
      <c r="L41" s="152"/>
    </row>
    <row r="42" spans="1:20" x14ac:dyDescent="0.25">
      <c r="A42" s="7" t="s">
        <v>416</v>
      </c>
      <c r="B42" s="265"/>
      <c r="C42" s="265"/>
      <c r="D42" s="265"/>
      <c r="E42" s="265"/>
      <c r="F42" s="265"/>
      <c r="G42" s="265"/>
      <c r="H42" s="265"/>
      <c r="I42" s="265"/>
      <c r="J42" s="265"/>
      <c r="K42" s="265"/>
      <c r="L42" s="265"/>
      <c r="M42" s="265"/>
    </row>
    <row r="43" spans="1:20" x14ac:dyDescent="0.25">
      <c r="A43" s="167"/>
      <c r="B43" s="136">
        <f>B23</f>
        <v>2021</v>
      </c>
      <c r="C43" s="136">
        <f>C23</f>
        <v>2022</v>
      </c>
      <c r="D43" s="136">
        <f>D23</f>
        <v>2023</v>
      </c>
      <c r="E43" s="153" t="s">
        <v>429</v>
      </c>
      <c r="F43" s="136">
        <f>F23</f>
        <v>2021</v>
      </c>
      <c r="G43" s="136">
        <f>G23</f>
        <v>2022</v>
      </c>
      <c r="H43" s="136">
        <f>H23</f>
        <v>2023</v>
      </c>
      <c r="I43" s="153" t="str">
        <f>E43</f>
        <v>endring 22-23</v>
      </c>
      <c r="J43" s="136">
        <f>J23</f>
        <v>2021</v>
      </c>
      <c r="K43" s="136">
        <f>K23</f>
        <v>2022</v>
      </c>
      <c r="L43" s="136">
        <f>L23</f>
        <v>2023</v>
      </c>
      <c r="M43" s="153" t="str">
        <f>I43</f>
        <v>endring 22-23</v>
      </c>
      <c r="T43" s="29" t="s">
        <v>445</v>
      </c>
    </row>
    <row r="44" spans="1:20" x14ac:dyDescent="0.25">
      <c r="A44" s="31" t="str">
        <f>A3</f>
        <v>Januar</v>
      </c>
      <c r="B44" s="31">
        <v>21035195</v>
      </c>
      <c r="C44" s="31">
        <f>C3</f>
        <v>25046985</v>
      </c>
      <c r="D44" s="31">
        <f>D3</f>
        <v>25063955</v>
      </c>
      <c r="E44" s="154">
        <f>(D44-C44)/C44</f>
        <v>6.775266564019582E-4</v>
      </c>
      <c r="F44" s="31">
        <v>4256424</v>
      </c>
      <c r="G44" s="31">
        <f>G3</f>
        <v>5183875</v>
      </c>
      <c r="H44" s="31">
        <f>H3</f>
        <v>4993742</v>
      </c>
      <c r="I44" s="154">
        <f>(H44-G44)/G44</f>
        <v>-3.6677774830604519E-2</v>
      </c>
      <c r="J44" s="31">
        <f t="shared" ref="J44:J56" si="15">B44+F44</f>
        <v>25291619</v>
      </c>
      <c r="K44" s="31">
        <f t="shared" ref="K44:K56" si="16">C44+G44</f>
        <v>30230860</v>
      </c>
      <c r="L44" s="31">
        <f t="shared" ref="L44:L55" si="17">D44+H44</f>
        <v>30057697</v>
      </c>
      <c r="M44" s="154">
        <f>(L44-K44)/K44</f>
        <v>-5.7280209693009064E-3</v>
      </c>
      <c r="O44" s="148"/>
    </row>
    <row r="45" spans="1:20" x14ac:dyDescent="0.25">
      <c r="A45" s="31" t="str">
        <f t="shared" ref="A45:A55" si="18">A4</f>
        <v>Februar</v>
      </c>
      <c r="B45" s="31">
        <v>1161079</v>
      </c>
      <c r="C45" s="31">
        <f>C4-C3</f>
        <v>1301354</v>
      </c>
      <c r="D45" s="31">
        <f>D4-D3</f>
        <v>1240930</v>
      </c>
      <c r="E45" s="154">
        <f>(D45-C45)/C45</f>
        <v>-4.6431639661460293E-2</v>
      </c>
      <c r="F45" s="31">
        <v>220791</v>
      </c>
      <c r="G45" s="31">
        <f>G4-G3</f>
        <v>253330</v>
      </c>
      <c r="H45" s="31">
        <f>H4-H3</f>
        <v>235799</v>
      </c>
      <c r="I45" s="154">
        <f>(H45-G45)/G45</f>
        <v>-6.9202226345083481E-2</v>
      </c>
      <c r="J45" s="31">
        <f t="shared" si="15"/>
        <v>1381870</v>
      </c>
      <c r="K45" s="31">
        <f t="shared" si="16"/>
        <v>1554684</v>
      </c>
      <c r="L45" s="31">
        <f t="shared" si="17"/>
        <v>1476729</v>
      </c>
      <c r="M45" s="154">
        <f t="shared" ref="M45:M55" si="19">(L45-K45)/K45</f>
        <v>-5.0142022430281652E-2</v>
      </c>
      <c r="O45" s="148"/>
    </row>
    <row r="46" spans="1:20" x14ac:dyDescent="0.25">
      <c r="A46" s="31" t="str">
        <f t="shared" si="18"/>
        <v>Mars</v>
      </c>
      <c r="B46" s="31">
        <v>31288440</v>
      </c>
      <c r="C46" s="31">
        <f>C5-C4</f>
        <v>31890109</v>
      </c>
      <c r="D46" s="31">
        <f>D5-D4</f>
        <v>34148104</v>
      </c>
      <c r="E46" s="154">
        <f t="shared" ref="E46:E47" si="20">(D46-C46)/C46</f>
        <v>7.0805496462868781E-2</v>
      </c>
      <c r="F46" s="31">
        <v>6467574</v>
      </c>
      <c r="G46" s="31">
        <f>G5-G4</f>
        <v>6358233</v>
      </c>
      <c r="H46" s="31">
        <f>H5-H4</f>
        <v>6752908</v>
      </c>
      <c r="I46" s="154">
        <f t="shared" ref="I46:I47" si="21">(H46-G46)/G46</f>
        <v>6.2073063380973931E-2</v>
      </c>
      <c r="J46" s="31">
        <f t="shared" si="15"/>
        <v>37756014</v>
      </c>
      <c r="K46" s="31">
        <f t="shared" si="16"/>
        <v>38248342</v>
      </c>
      <c r="L46" s="31">
        <f t="shared" si="17"/>
        <v>40901012</v>
      </c>
      <c r="M46" s="154">
        <f t="shared" si="19"/>
        <v>6.9353855913545218E-2</v>
      </c>
      <c r="O46" s="148"/>
    </row>
    <row r="47" spans="1:20" x14ac:dyDescent="0.25">
      <c r="A47" s="31" t="str">
        <f t="shared" si="18"/>
        <v>April</v>
      </c>
      <c r="B47" s="31">
        <v>1734014</v>
      </c>
      <c r="C47" s="31">
        <f t="shared" ref="C47:D55" si="22">C6-C5</f>
        <v>2158950</v>
      </c>
      <c r="D47" s="31">
        <f>D6-D5</f>
        <v>1756686</v>
      </c>
      <c r="E47" s="154">
        <f t="shared" si="20"/>
        <v>-0.18632390745501284</v>
      </c>
      <c r="F47" s="31">
        <v>336824</v>
      </c>
      <c r="G47" s="31">
        <f t="shared" ref="G47:H51" si="23">G6-G5</f>
        <v>426324</v>
      </c>
      <c r="H47" s="31">
        <f t="shared" si="23"/>
        <v>336946</v>
      </c>
      <c r="I47" s="154">
        <f t="shared" si="21"/>
        <v>-0.20964806109907019</v>
      </c>
      <c r="J47" s="31">
        <f t="shared" si="15"/>
        <v>2070838</v>
      </c>
      <c r="K47" s="31">
        <f t="shared" si="16"/>
        <v>2585274</v>
      </c>
      <c r="L47" s="31">
        <f t="shared" si="17"/>
        <v>2093632</v>
      </c>
      <c r="M47" s="154">
        <f t="shared" si="19"/>
        <v>-0.19017017151760315</v>
      </c>
      <c r="O47" s="148"/>
    </row>
    <row r="48" spans="1:20" x14ac:dyDescent="0.25">
      <c r="A48" s="31" t="str">
        <f t="shared" si="18"/>
        <v>Mai</v>
      </c>
      <c r="B48" s="31">
        <v>31773013</v>
      </c>
      <c r="C48" s="31">
        <f t="shared" si="22"/>
        <v>37393694</v>
      </c>
      <c r="D48" s="31">
        <f t="shared" si="22"/>
        <v>37487476</v>
      </c>
      <c r="E48" s="154">
        <f t="shared" ref="E48:E53" si="24">(D48-C48)/C48</f>
        <v>2.5079629736500493E-3</v>
      </c>
      <c r="F48" s="31">
        <v>6562510</v>
      </c>
      <c r="G48" s="31">
        <f t="shared" si="23"/>
        <v>7478146</v>
      </c>
      <c r="H48" s="31">
        <f t="shared" si="23"/>
        <v>7412266</v>
      </c>
      <c r="I48" s="154">
        <f t="shared" ref="I48:I54" si="25">(H48-G48)/G48</f>
        <v>-8.8096702043527902E-3</v>
      </c>
      <c r="J48" s="31">
        <f t="shared" si="15"/>
        <v>38335523</v>
      </c>
      <c r="K48" s="31">
        <f t="shared" si="16"/>
        <v>44871840</v>
      </c>
      <c r="L48" s="31">
        <f>D48+H48</f>
        <v>44899742</v>
      </c>
      <c r="M48" s="154">
        <f t="shared" si="19"/>
        <v>6.2181537463139465E-4</v>
      </c>
      <c r="N48" s="154"/>
      <c r="O48" s="148"/>
      <c r="P48" s="155"/>
    </row>
    <row r="49" spans="1:16" x14ac:dyDescent="0.25">
      <c r="A49" s="31" t="str">
        <f t="shared" si="18"/>
        <v>Juni</v>
      </c>
      <c r="B49" s="31">
        <v>3700697</v>
      </c>
      <c r="C49" s="31">
        <f t="shared" si="22"/>
        <v>5049204</v>
      </c>
      <c r="D49" s="31">
        <f t="shared" ref="D49:D54" si="26">D8-D7</f>
        <v>5150510</v>
      </c>
      <c r="E49" s="154">
        <f t="shared" si="24"/>
        <v>2.0063756584206144E-2</v>
      </c>
      <c r="F49" s="31">
        <v>753916</v>
      </c>
      <c r="G49" s="31">
        <f t="shared" si="23"/>
        <v>1007981</v>
      </c>
      <c r="H49" s="31">
        <f t="shared" si="23"/>
        <v>1010735</v>
      </c>
      <c r="I49" s="154">
        <f t="shared" si="25"/>
        <v>2.7321943568380754E-3</v>
      </c>
      <c r="J49" s="31">
        <f t="shared" si="15"/>
        <v>4454613</v>
      </c>
      <c r="K49" s="31">
        <f t="shared" si="16"/>
        <v>6057185</v>
      </c>
      <c r="L49" s="31">
        <f>D49+H49</f>
        <v>6161245</v>
      </c>
      <c r="M49" s="154">
        <f>(L49-K49)/K49</f>
        <v>1.7179597453272435E-2</v>
      </c>
      <c r="O49" s="148"/>
      <c r="P49" s="31"/>
    </row>
    <row r="50" spans="1:16" x14ac:dyDescent="0.25">
      <c r="A50" s="31" t="str">
        <f t="shared" si="18"/>
        <v>Juli</v>
      </c>
      <c r="B50" s="31">
        <v>22281580</v>
      </c>
      <c r="C50" s="31">
        <f t="shared" si="22"/>
        <v>22063118</v>
      </c>
      <c r="D50" s="31">
        <f t="shared" si="26"/>
        <v>23047815</v>
      </c>
      <c r="E50" s="154">
        <f t="shared" si="24"/>
        <v>4.4630908469056818E-2</v>
      </c>
      <c r="F50" s="31">
        <v>4612904</v>
      </c>
      <c r="G50" s="31">
        <f t="shared" si="23"/>
        <v>4406368</v>
      </c>
      <c r="H50" s="31">
        <f t="shared" si="23"/>
        <v>4566767</v>
      </c>
      <c r="I50" s="154">
        <f t="shared" si="25"/>
        <v>3.6401635088127E-2</v>
      </c>
      <c r="J50" s="31">
        <f t="shared" si="15"/>
        <v>26894484</v>
      </c>
      <c r="K50" s="31">
        <f t="shared" si="16"/>
        <v>26469486</v>
      </c>
      <c r="L50" s="31">
        <f t="shared" si="17"/>
        <v>27614582</v>
      </c>
      <c r="M50" s="154">
        <f t="shared" si="19"/>
        <v>4.3260983609579723E-2</v>
      </c>
      <c r="N50" s="31"/>
      <c r="O50" s="148"/>
    </row>
    <row r="51" spans="1:16" x14ac:dyDescent="0.25">
      <c r="A51" s="31" t="str">
        <f t="shared" si="18"/>
        <v>August</v>
      </c>
      <c r="B51" s="31">
        <v>2952293</v>
      </c>
      <c r="C51" s="31">
        <f t="shared" si="22"/>
        <v>4501310</v>
      </c>
      <c r="D51" s="31">
        <f t="shared" si="26"/>
        <v>2774159</v>
      </c>
      <c r="E51" s="154">
        <f t="shared" si="24"/>
        <v>-0.38369963410651564</v>
      </c>
      <c r="F51" s="31">
        <v>594644</v>
      </c>
      <c r="G51" s="31">
        <f t="shared" ref="G51:H55" si="27">G10-G9</f>
        <v>920246</v>
      </c>
      <c r="H51" s="31">
        <f t="shared" si="23"/>
        <v>548670</v>
      </c>
      <c r="I51" s="154">
        <f t="shared" si="25"/>
        <v>-0.40377898953106017</v>
      </c>
      <c r="J51" s="31">
        <f t="shared" si="15"/>
        <v>3546937</v>
      </c>
      <c r="K51" s="31">
        <f t="shared" si="16"/>
        <v>5421556</v>
      </c>
      <c r="L51" s="31">
        <f>D51+H51</f>
        <v>3322829</v>
      </c>
      <c r="M51" s="154">
        <f t="shared" si="19"/>
        <v>-0.38710787087692167</v>
      </c>
      <c r="N51" s="31"/>
      <c r="O51" s="174"/>
    </row>
    <row r="52" spans="1:16" x14ac:dyDescent="0.25">
      <c r="A52" s="31" t="str">
        <f t="shared" si="18"/>
        <v>September</v>
      </c>
      <c r="B52" s="31">
        <v>34649943</v>
      </c>
      <c r="C52" s="31">
        <f t="shared" si="22"/>
        <v>36263682</v>
      </c>
      <c r="D52" s="31">
        <f t="shared" si="26"/>
        <v>36506867</v>
      </c>
      <c r="E52" s="154">
        <f t="shared" si="24"/>
        <v>6.7060206407060377E-3</v>
      </c>
      <c r="F52" s="31">
        <v>7148438</v>
      </c>
      <c r="G52" s="31">
        <f t="shared" si="27"/>
        <v>7251958</v>
      </c>
      <c r="H52" s="31">
        <f>H11-H10</f>
        <v>7219624</v>
      </c>
      <c r="I52" s="154">
        <f t="shared" si="25"/>
        <v>-4.4586579238324328E-3</v>
      </c>
      <c r="J52" s="31">
        <f t="shared" si="15"/>
        <v>41798381</v>
      </c>
      <c r="K52" s="31">
        <f t="shared" si="16"/>
        <v>43515640</v>
      </c>
      <c r="L52" s="31">
        <f t="shared" si="17"/>
        <v>43726491</v>
      </c>
      <c r="M52" s="154">
        <f>(L52-K52)/K52</f>
        <v>4.8454073064305159E-3</v>
      </c>
      <c r="N52" s="31"/>
      <c r="O52" s="174"/>
    </row>
    <row r="53" spans="1:16" x14ac:dyDescent="0.25">
      <c r="A53" s="31" t="str">
        <f t="shared" si="18"/>
        <v>Oktober</v>
      </c>
      <c r="B53" s="31">
        <v>1842218</v>
      </c>
      <c r="C53" s="31">
        <f t="shared" si="22"/>
        <v>1621995</v>
      </c>
      <c r="D53" s="31">
        <f t="shared" si="26"/>
        <v>1330073</v>
      </c>
      <c r="E53" s="154">
        <f t="shared" si="24"/>
        <v>-0.17997712693319029</v>
      </c>
      <c r="F53" s="31">
        <v>369252</v>
      </c>
      <c r="G53" s="31">
        <f t="shared" si="27"/>
        <v>336879</v>
      </c>
      <c r="H53" s="31">
        <f>H12-H11</f>
        <v>261625</v>
      </c>
      <c r="I53" s="154">
        <f t="shared" si="25"/>
        <v>-0.22338584476919013</v>
      </c>
      <c r="J53" s="31">
        <f t="shared" si="15"/>
        <v>2211470</v>
      </c>
      <c r="K53" s="31">
        <f t="shared" si="16"/>
        <v>1958874</v>
      </c>
      <c r="L53" s="31">
        <f>D53+H53</f>
        <v>1591698</v>
      </c>
      <c r="M53" s="154">
        <f t="shared" si="19"/>
        <v>-0.18744237761081112</v>
      </c>
      <c r="O53" s="174"/>
      <c r="P53" s="31"/>
    </row>
    <row r="54" spans="1:16" x14ac:dyDescent="0.25">
      <c r="A54" s="31" t="str">
        <f t="shared" si="18"/>
        <v>November</v>
      </c>
      <c r="B54" s="31">
        <v>37869257</v>
      </c>
      <c r="C54" s="31">
        <f t="shared" si="22"/>
        <v>48896237</v>
      </c>
      <c r="D54" s="31">
        <f t="shared" si="26"/>
        <v>37449876</v>
      </c>
      <c r="E54" s="154">
        <f t="shared" ref="E54" si="28">(D54-C54)/C54</f>
        <v>-0.2340949263641699</v>
      </c>
      <c r="F54" s="31">
        <v>7977156</v>
      </c>
      <c r="G54" s="31">
        <f t="shared" si="27"/>
        <v>10022361</v>
      </c>
      <c r="H54" s="31">
        <f>H13-H12</f>
        <v>7469785</v>
      </c>
      <c r="I54" s="154">
        <f t="shared" si="25"/>
        <v>-0.25468809195757369</v>
      </c>
      <c r="J54" s="31">
        <f t="shared" si="15"/>
        <v>45846413</v>
      </c>
      <c r="K54" s="31">
        <f t="shared" si="16"/>
        <v>58918598</v>
      </c>
      <c r="L54" s="31">
        <f>D54+H54</f>
        <v>44919661</v>
      </c>
      <c r="M54" s="154">
        <f t="shared" si="19"/>
        <v>-0.23759793130175977</v>
      </c>
      <c r="O54" s="148"/>
    </row>
    <row r="55" spans="1:16" x14ac:dyDescent="0.25">
      <c r="A55" s="31" t="str">
        <f t="shared" si="18"/>
        <v>Desember</v>
      </c>
      <c r="B55" s="31">
        <v>5667718</v>
      </c>
      <c r="C55" s="31">
        <f t="shared" si="22"/>
        <v>4656320</v>
      </c>
      <c r="D55" s="31">
        <f t="shared" si="22"/>
        <v>-205956451</v>
      </c>
      <c r="E55" s="154"/>
      <c r="F55" s="31">
        <v>1150085</v>
      </c>
      <c r="G55" s="31">
        <f t="shared" si="27"/>
        <v>915657</v>
      </c>
      <c r="H55" s="31">
        <f t="shared" si="27"/>
        <v>-40808867</v>
      </c>
      <c r="I55" s="154"/>
      <c r="J55" s="31">
        <f t="shared" si="15"/>
        <v>6817803</v>
      </c>
      <c r="K55" s="31">
        <f t="shared" si="16"/>
        <v>5571977</v>
      </c>
      <c r="L55" s="31">
        <f t="shared" si="17"/>
        <v>-246765318</v>
      </c>
      <c r="M55" s="154">
        <f t="shared" si="19"/>
        <v>-45.28685150710421</v>
      </c>
      <c r="O55" s="148"/>
    </row>
    <row r="56" spans="1:16" x14ac:dyDescent="0.25">
      <c r="A56" s="156" t="s">
        <v>417</v>
      </c>
      <c r="B56" s="156">
        <f>SUM(B44:B55)</f>
        <v>195955447</v>
      </c>
      <c r="C56" s="156">
        <f>SUM(C44:C55)</f>
        <v>220842958</v>
      </c>
      <c r="D56" s="156">
        <f>SUM(D44:D55)</f>
        <v>0</v>
      </c>
      <c r="E56" s="157"/>
      <c r="F56" s="156">
        <f>SUM(F44:F55)</f>
        <v>40450518</v>
      </c>
      <c r="G56" s="156">
        <f>SUM(G44:G55)</f>
        <v>44561358</v>
      </c>
      <c r="H56" s="156">
        <f>SUM(H44:H55)</f>
        <v>0</v>
      </c>
      <c r="I56" s="157"/>
      <c r="J56" s="156">
        <f t="shared" si="15"/>
        <v>236405965</v>
      </c>
      <c r="K56" s="156">
        <f t="shared" si="16"/>
        <v>265404316</v>
      </c>
      <c r="L56" s="156">
        <f>D56+H56</f>
        <v>0</v>
      </c>
      <c r="M56" s="157"/>
    </row>
    <row r="57" spans="1:16" x14ac:dyDescent="0.25">
      <c r="A57" s="35"/>
      <c r="B57" s="134"/>
      <c r="C57" s="35"/>
      <c r="D57" s="35"/>
      <c r="E57" s="158"/>
      <c r="F57" s="134"/>
      <c r="G57" s="35"/>
      <c r="H57" s="35"/>
      <c r="I57" s="158"/>
      <c r="J57" s="134"/>
      <c r="K57" s="35"/>
      <c r="L57" s="35"/>
      <c r="M57" s="158"/>
    </row>
    <row r="58" spans="1:16" x14ac:dyDescent="0.25">
      <c r="A58" s="31"/>
      <c r="C58" s="31"/>
      <c r="D58" s="31"/>
      <c r="G58" s="31"/>
      <c r="H58" s="31"/>
      <c r="K58" s="31"/>
      <c r="L58" s="31"/>
    </row>
    <row r="59" spans="1:16" x14ac:dyDescent="0.25">
      <c r="A59" s="31"/>
      <c r="D59" s="31"/>
      <c r="E59" s="159"/>
      <c r="F59" s="159"/>
      <c r="G59" s="159"/>
      <c r="H59" s="221"/>
      <c r="I59" s="159"/>
      <c r="J59" s="159"/>
      <c r="K59" s="160"/>
      <c r="L59" s="160"/>
    </row>
    <row r="60" spans="1:16" x14ac:dyDescent="0.25">
      <c r="A60" s="31"/>
      <c r="E60" s="148"/>
      <c r="G60" s="31"/>
      <c r="H60" s="31"/>
      <c r="I60" s="148"/>
      <c r="K60" s="148"/>
      <c r="L60" s="148"/>
    </row>
    <row r="61" spans="1:16" x14ac:dyDescent="0.25">
      <c r="A61" s="31"/>
      <c r="E61" s="148"/>
      <c r="I61" s="148"/>
      <c r="K61" s="148"/>
      <c r="L61" s="148"/>
    </row>
    <row r="62" spans="1:16" x14ac:dyDescent="0.25">
      <c r="A62" s="31"/>
      <c r="E62" s="148"/>
      <c r="I62" s="148"/>
      <c r="K62" s="148"/>
      <c r="L62" s="148"/>
    </row>
    <row r="63" spans="1:16" x14ac:dyDescent="0.25">
      <c r="A63" s="31"/>
      <c r="E63" s="148"/>
      <c r="I63" s="148"/>
      <c r="K63" s="148"/>
      <c r="L63" s="148"/>
    </row>
  </sheetData>
  <sheetProtection sheet="1" objects="1" scenarios="1"/>
  <mergeCells count="9">
    <mergeCell ref="B1:D1"/>
    <mergeCell ref="F1:H1"/>
    <mergeCell ref="J1:L1"/>
    <mergeCell ref="B42:E42"/>
    <mergeCell ref="F42:I42"/>
    <mergeCell ref="J42:M42"/>
    <mergeCell ref="F22:G22"/>
    <mergeCell ref="B22:D22"/>
    <mergeCell ref="J22:L2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Diagrammer</vt:lpstr>
      </vt:variant>
      <vt:variant>
        <vt:i4>2</vt:i4>
      </vt:variant>
    </vt:vector>
  </HeadingPairs>
  <TitlesOfParts>
    <vt:vector size="5" baseType="lpstr">
      <vt:lpstr>komm</vt:lpstr>
      <vt:lpstr>fylk</vt:lpstr>
      <vt:lpstr>tabellalle</vt:lpstr>
      <vt:lpstr>fig_komm</vt:lpstr>
      <vt:lpstr>fig_fylk</vt:lpstr>
    </vt:vector>
  </TitlesOfParts>
  <Company>KS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Ingunn Monsen;Martin.Fjordholm@ks.no;anita.ekle.kildahl@ks.no</dc:creator>
  <cp:lastModifiedBy>Anita Ekle Kildahl</cp:lastModifiedBy>
  <dcterms:created xsi:type="dcterms:W3CDTF">2019-11-19T09:55:59Z</dcterms:created>
  <dcterms:modified xsi:type="dcterms:W3CDTF">2023-12-19T10:28:40Z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oudStatistics_StoryID">
    <vt:lpwstr>975b9e0c-23fc-44b2-abf9-0363b2492404</vt:lpwstr>
  </property>
</Properties>
</file>